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5.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6.xml" ContentType="application/vnd.openxmlformats-officedocument.drawing+xml"/>
  <Override PartName="/xl/charts/chart22.xml" ContentType="application/vnd.openxmlformats-officedocument.drawingml.chart+xml"/>
  <Override PartName="/xl/drawings/drawing7.xml" ContentType="application/vnd.openxmlformats-officedocument.drawing+xml"/>
  <Override PartName="/xl/charts/chart2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maria luisa castro\Desktop\Trabajo de grado final\"/>
    </mc:Choice>
  </mc:AlternateContent>
  <xr:revisionPtr revIDLastSave="0" documentId="13_ncr:1_{09C77F0C-1CD8-4CB2-9FC9-E96E1CDFE255}" xr6:coauthVersionLast="47" xr6:coauthVersionMax="47" xr10:uidLastSave="{00000000-0000-0000-0000-000000000000}"/>
  <bookViews>
    <workbookView xWindow="-120" yWindow="-120" windowWidth="19800" windowHeight="11760" activeTab="3" xr2:uid="{00000000-000D-0000-FFFF-FFFF00000000}"/>
  </bookViews>
  <sheets>
    <sheet name="Respuestas de formulario 1" sheetId="1" r:id="rId1"/>
    <sheet name="Respuestas" sheetId="2" r:id="rId2"/>
    <sheet name="Análisis sección 1" sheetId="3" r:id="rId3"/>
    <sheet name="Análisis sección 2" sheetId="4" r:id="rId4"/>
    <sheet name="Análisis sección 3" sheetId="5" r:id="rId5"/>
    <sheet name="Analisis por género" sheetId="6" r:id="rId6"/>
    <sheet name="Analisis por edad" sheetId="7" r:id="rId7"/>
    <sheet name="Analisis preguntas abiertas por" sheetId="8" r:id="rId8"/>
    <sheet name="Analisis soluciones planteadas" sheetId="9" r:id="rId9"/>
    <sheet name="Analisis Dosis Potencial inhala" sheetId="10" r:id="rId10"/>
    <sheet name="Flujo Vehicular" sheetId="11" r:id="rId11"/>
  </sheets>
  <definedNames>
    <definedName name="Z_0ED4F3C3_ABED_41C1_A67E_0403F82050ED_.wvu.FilterData" localSheetId="4" hidden="1">'Análisis sección 3'!$G$2:$I$9</definedName>
    <definedName name="Z_0ED4F3C3_ABED_41C1_A67E_0403F82050ED_.wvu.FilterData" localSheetId="1" hidden="1">Respuestas!$A$1:$V$122</definedName>
    <definedName name="Z_29EC3389_379B_45A9_BF09_02CA23B85C6B_.wvu.FilterData" localSheetId="4" hidden="1">'Análisis sección 3'!$F$144:$H$152</definedName>
    <definedName name="Z_29EC3389_379B_45A9_BF09_02CA23B85C6B_.wvu.FilterData" localSheetId="1" hidden="1">Respuestas!$A$1:$AB$122</definedName>
    <definedName name="Z_78471FA0_833D_4B69_9A86_4E611AEBB535_.wvu.FilterData" localSheetId="4" hidden="1">'Análisis sección 3'!$G$188:$I$199</definedName>
    <definedName name="Z_78471FA0_833D_4B69_9A86_4E611AEBB535_.wvu.FilterData" localSheetId="1" hidden="1">Respuestas!$A$1:$AB$122</definedName>
  </definedNames>
  <calcPr calcId="191029"/>
  <customWorkbookViews>
    <customWorkbookView name="Filtro 3" guid="{78471FA0-833D-4B69-9A86-4E611AEBB535}" maximized="1" windowWidth="0" windowHeight="0" activeSheetId="0"/>
    <customWorkbookView name="Filtro 2" guid="{0ED4F3C3-ABED-41C1-A67E-0403F82050ED}" maximized="1" windowWidth="0" windowHeight="0" activeSheetId="0"/>
    <customWorkbookView name="Filtro 1" guid="{29EC3389-379B-45A9-BF09-02CA23B85C6B}"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74" i="10" l="1"/>
  <c r="B73" i="10"/>
  <c r="B72" i="10"/>
  <c r="E71" i="10"/>
  <c r="D71" i="10"/>
  <c r="C71" i="10"/>
  <c r="B71" i="10"/>
  <c r="F36" i="10"/>
  <c r="E36" i="10"/>
  <c r="D36" i="10"/>
  <c r="C36" i="10"/>
  <c r="F35" i="10"/>
  <c r="E35" i="10"/>
  <c r="D35" i="10"/>
  <c r="C35" i="10"/>
  <c r="F34" i="10"/>
  <c r="E34" i="10"/>
  <c r="D34" i="10"/>
  <c r="C34" i="10"/>
  <c r="F33" i="10"/>
  <c r="E33" i="10"/>
  <c r="D33" i="10"/>
  <c r="C33" i="10"/>
  <c r="F21" i="10"/>
  <c r="E21" i="10"/>
  <c r="D21" i="10"/>
  <c r="C21" i="10"/>
  <c r="F20" i="10"/>
  <c r="E20" i="10"/>
  <c r="D20" i="10"/>
  <c r="C20" i="10"/>
  <c r="F19" i="10"/>
  <c r="E19" i="10"/>
  <c r="D19" i="10"/>
  <c r="C19" i="10"/>
  <c r="F18" i="10"/>
  <c r="E18" i="10"/>
  <c r="D18" i="10"/>
  <c r="C18" i="10"/>
  <c r="D50" i="7"/>
  <c r="C50" i="7"/>
  <c r="D35" i="7"/>
  <c r="C35" i="7"/>
  <c r="F13" i="7"/>
  <c r="E13" i="7"/>
  <c r="D13" i="7"/>
  <c r="C13" i="7"/>
  <c r="E126" i="6"/>
  <c r="D126" i="6"/>
  <c r="C126" i="6"/>
  <c r="E113" i="6"/>
  <c r="D113" i="6"/>
  <c r="C113" i="6"/>
  <c r="J77" i="6"/>
  <c r="I77" i="6"/>
  <c r="H77" i="6"/>
  <c r="F77" i="6"/>
  <c r="E77" i="6"/>
  <c r="G54" i="6"/>
  <c r="F54" i="6"/>
  <c r="E54" i="6"/>
  <c r="G35" i="6"/>
  <c r="F35" i="6"/>
  <c r="E35" i="6"/>
  <c r="G6" i="6"/>
  <c r="F6" i="6"/>
  <c r="E6" i="6"/>
  <c r="I5" i="6"/>
  <c r="H5" i="6"/>
  <c r="I4" i="6"/>
  <c r="H4" i="6"/>
  <c r="J3" i="6"/>
  <c r="I3" i="6"/>
  <c r="H3" i="6"/>
  <c r="C173" i="5"/>
  <c r="C174" i="5" s="1"/>
  <c r="C127" i="5"/>
  <c r="C128" i="5" s="1"/>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3" i="5"/>
  <c r="C82" i="4"/>
  <c r="C54" i="4"/>
  <c r="C52" i="4"/>
  <c r="C51" i="4"/>
  <c r="C55" i="4" s="1"/>
  <c r="C23" i="4"/>
  <c r="C22" i="4"/>
  <c r="C21" i="4"/>
  <c r="C24" i="4" s="1"/>
  <c r="M7" i="4"/>
  <c r="M6" i="4"/>
  <c r="M5" i="4"/>
  <c r="C5" i="4"/>
  <c r="C3" i="4"/>
  <c r="C6" i="4" s="1"/>
  <c r="C127" i="3"/>
  <c r="C126" i="3"/>
  <c r="C124" i="3"/>
  <c r="C123" i="3"/>
  <c r="C122" i="3"/>
  <c r="C128" i="3" s="1"/>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4" i="3"/>
  <c r="C52" i="3"/>
  <c r="C51" i="3"/>
  <c r="C49" i="3"/>
  <c r="C48" i="3"/>
  <c r="C47" i="3"/>
  <c r="C46" i="3"/>
  <c r="C45" i="3"/>
  <c r="C44" i="3"/>
  <c r="C43" i="3"/>
  <c r="F42" i="3"/>
  <c r="C42" i="3"/>
  <c r="C41" i="3"/>
  <c r="C40" i="3"/>
  <c r="C39" i="3"/>
  <c r="C38" i="3"/>
  <c r="C24" i="3"/>
  <c r="C20" i="3"/>
  <c r="C25" i="3" s="1"/>
  <c r="C6" i="3"/>
  <c r="C5" i="3"/>
  <c r="C3" i="3"/>
  <c r="C7" i="3" s="1"/>
  <c r="C143" i="2"/>
  <c r="E12" i="6" l="1"/>
  <c r="E11" i="6"/>
  <c r="E10" i="6"/>
  <c r="E7" i="6"/>
  <c r="G12" i="6"/>
  <c r="F12" i="6"/>
  <c r="G11" i="6"/>
  <c r="F11" i="6"/>
  <c r="G10" i="6"/>
  <c r="F10" i="6"/>
  <c r="I7" i="6"/>
  <c r="I6" i="6"/>
  <c r="E44" i="6"/>
  <c r="E43" i="6"/>
  <c r="E42" i="6"/>
  <c r="E41" i="6"/>
  <c r="E40" i="6"/>
  <c r="E39" i="6"/>
  <c r="E45" i="6" s="1"/>
  <c r="H35" i="6"/>
  <c r="F44" i="6"/>
  <c r="F43" i="6"/>
  <c r="F42" i="6"/>
  <c r="F41" i="6"/>
  <c r="F40" i="6"/>
  <c r="F39" i="6"/>
  <c r="F45" i="6" s="1"/>
  <c r="G44" i="6"/>
  <c r="G43" i="6"/>
  <c r="G42" i="6"/>
  <c r="G41" i="6"/>
  <c r="G40" i="6"/>
  <c r="G39" i="6"/>
  <c r="E62" i="6"/>
  <c r="E61" i="6"/>
  <c r="E60" i="6"/>
  <c r="E59" i="6"/>
  <c r="E58" i="6"/>
  <c r="F62" i="6"/>
  <c r="F61" i="6"/>
  <c r="F60" i="6"/>
  <c r="F59" i="6"/>
  <c r="F58" i="6"/>
  <c r="G62" i="6"/>
  <c r="G61" i="6"/>
  <c r="G60" i="6"/>
  <c r="G59" i="6"/>
  <c r="G58" i="6"/>
  <c r="C118" i="6"/>
  <c r="C117" i="6"/>
  <c r="C116" i="6"/>
  <c r="D118" i="6"/>
  <c r="D117" i="6"/>
  <c r="D116" i="6"/>
  <c r="E118" i="6"/>
  <c r="E117" i="6"/>
  <c r="E116" i="6"/>
  <c r="C133" i="6"/>
  <c r="C132" i="6"/>
  <c r="C134" i="6" s="1"/>
  <c r="D134" i="6"/>
  <c r="D133" i="6"/>
  <c r="D132" i="6"/>
  <c r="E134" i="6"/>
  <c r="E133" i="6"/>
  <c r="E132" i="6"/>
  <c r="C25" i="7"/>
  <c r="C24" i="7"/>
  <c r="C23" i="7"/>
  <c r="C22" i="7"/>
  <c r="C21" i="7"/>
  <c r="C20" i="7"/>
  <c r="C19" i="7"/>
  <c r="C18" i="7"/>
  <c r="C17" i="7"/>
  <c r="D25" i="7"/>
  <c r="D24" i="7"/>
  <c r="D23" i="7"/>
  <c r="D22" i="7"/>
  <c r="D21" i="7"/>
  <c r="D20" i="7"/>
  <c r="D19" i="7"/>
  <c r="D18" i="7"/>
  <c r="D17" i="7"/>
  <c r="E25" i="7"/>
  <c r="E24" i="7"/>
  <c r="E23" i="7"/>
  <c r="E22" i="7"/>
  <c r="E21" i="7"/>
  <c r="E20" i="7"/>
  <c r="E19" i="7"/>
  <c r="E18" i="7"/>
  <c r="E17" i="7"/>
  <c r="F25" i="7"/>
  <c r="F24" i="7"/>
  <c r="F23" i="7"/>
  <c r="F22" i="7"/>
  <c r="F21" i="7"/>
  <c r="F20" i="7"/>
  <c r="F19" i="7"/>
  <c r="F18" i="7"/>
  <c r="F17" i="7"/>
  <c r="C41" i="7"/>
  <c r="C40" i="7"/>
  <c r="C39" i="7"/>
  <c r="C38" i="7"/>
  <c r="C42" i="7" s="1"/>
  <c r="D41" i="7"/>
  <c r="D40" i="7"/>
  <c r="D39" i="7"/>
  <c r="D38" i="7"/>
  <c r="D42" i="7" s="1"/>
  <c r="C58" i="7"/>
  <c r="C57" i="7"/>
  <c r="C56" i="7"/>
  <c r="C55" i="7"/>
  <c r="D58" i="7"/>
  <c r="D57" i="7"/>
  <c r="D56" i="7"/>
  <c r="D55" i="7"/>
  <c r="H71" i="10"/>
  <c r="G71" i="10"/>
  <c r="F71" i="10"/>
  <c r="H72" i="10"/>
  <c r="G72" i="10"/>
  <c r="F72" i="10"/>
  <c r="H73" i="10"/>
  <c r="G73" i="10"/>
  <c r="F73" i="10"/>
  <c r="H74" i="10"/>
  <c r="G74" i="10"/>
  <c r="F7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76" authorId="0" shapeId="0" xr:uid="{00000000-0006-0000-0500-000001000000}">
      <text>
        <r>
          <rPr>
            <sz val="10"/>
            <color rgb="FF000000"/>
            <rFont val="Arial"/>
            <scheme val="minor"/>
          </rPr>
          <t>Ir al centro comercial</t>
        </r>
      </text>
    </comment>
    <comment ref="I76" authorId="0" shapeId="0" xr:uid="{00000000-0006-0000-0500-000002000000}">
      <text>
        <r>
          <rPr>
            <sz val="10"/>
            <color rgb="FF000000"/>
            <rFont val="Arial"/>
            <scheme val="minor"/>
          </rPr>
          <t>Domicilios</t>
        </r>
      </text>
    </comment>
  </commentList>
</comments>
</file>

<file path=xl/sharedStrings.xml><?xml version="1.0" encoding="utf-8"?>
<sst xmlns="http://schemas.openxmlformats.org/spreadsheetml/2006/main" count="5948" uniqueCount="778">
  <si>
    <t>Marca temporal</t>
  </si>
  <si>
    <t>Sexo</t>
  </si>
  <si>
    <t>Edad (Grupo etario)</t>
  </si>
  <si>
    <t>¿Cuál es su profesión u oficio?</t>
  </si>
  <si>
    <t>Estrato socioeconómico</t>
  </si>
  <si>
    <t xml:space="preserve">1. ¿Presenta usted alguna enfermedad cardiorrespiratoria? (HTA, asma, EPOC, etc)  </t>
  </si>
  <si>
    <t>En caso de responder SI a la respuesta anterior ¿Cual?</t>
  </si>
  <si>
    <t xml:space="preserve">2. ¿Con qué frecuencia usted utiliza la cicloruta de la Calle 13?  </t>
  </si>
  <si>
    <t>3. ¿En qué momento del día hace usted un mayor uso de la bicicleta?</t>
  </si>
  <si>
    <t xml:space="preserve">4. En promedio ¿Cuánto dura su trayecto en bicicleta desde su origen hasta su destino? </t>
  </si>
  <si>
    <t>5. ¿Con qué fin utiliza usted la bicicleta?</t>
  </si>
  <si>
    <t>En caso de haber contestado "Otros" a la respuesta anterior, describa con que otro fin utiliza usted la bicicleta:</t>
  </si>
  <si>
    <t>6. Al momento de usar la bicicleta en la ruta de la calle 13 qué factores identifica como más comunes en su recorrido:</t>
  </si>
  <si>
    <t>7. Después de realizar un recorrido por la cicloruta, experimenta usted cualquiera de los siguientes síntomas (Señale todos los que ha experimentado):</t>
  </si>
  <si>
    <t>En caso de presentar algún otro síntoma, describa:</t>
  </si>
  <si>
    <t>8. ¿Cómo se ha sentido usted afectado por la contaminación en el momento de hacer uso de la bicicleta?</t>
  </si>
  <si>
    <t xml:space="preserve">9. ¿Ha consultado usted algún centro de salud en el último año por enfermedades respiratorias? </t>
  </si>
  <si>
    <t xml:space="preserve">10. ¿Considera que su decisión de usar la bicicleta se ve afectada por las condiciones climáticas y de calidad del aire? </t>
  </si>
  <si>
    <t>11. ¿Cuál considera usted que podría ser la solución a la afectación que tiene la contaminación ambiental sobre los biciusuarios?</t>
  </si>
  <si>
    <t>Dirección de correo electrónico</t>
  </si>
  <si>
    <t>En caso de contestar SI a la respuesta anterior, describa el porqué:</t>
  </si>
  <si>
    <t xml:space="preserve">En caso de contestar SI a la respuesta anterior, describa el porqué: </t>
  </si>
  <si>
    <t>Masculino</t>
  </si>
  <si>
    <t>14 a 26 años</t>
  </si>
  <si>
    <t>Estudiante</t>
  </si>
  <si>
    <t>No</t>
  </si>
  <si>
    <t>De 1 a 3 dias a la semana</t>
  </si>
  <si>
    <t>Mañana (4:00 AM A 12P M)</t>
  </si>
  <si>
    <t>De 15 a 30 minutos</t>
  </si>
  <si>
    <t>Medio de transporte hacia trabajo/estudio, Recreación, Desplazamiento cortos dentro de la localidad</t>
  </si>
  <si>
    <t>Alta congestión en cicloruta, Alta congestión vehicular, Polvo - polución</t>
  </si>
  <si>
    <t>Irritación en los ojos</t>
  </si>
  <si>
    <t xml:space="preserve">En momentos la vision es muy limitada por la cantidad de contaminación en el aire, igualmente, los transportes pesados y grandes expulsan demasiado humo toxico que nos entran a los bici-usuarios en nuestras vías respiratorias </t>
  </si>
  <si>
    <t>Mejor ubicación de las ciclorutas, consientización de los conductores de transporte público hacia la importancia de compartir la via respetuosamente</t>
  </si>
  <si>
    <t/>
  </si>
  <si>
    <t>Femenino</t>
  </si>
  <si>
    <t>27 a 59 años</t>
  </si>
  <si>
    <t>Tecnica auxiliar contable</t>
  </si>
  <si>
    <t>De 3 a 5 dias a la semana</t>
  </si>
  <si>
    <t>Desplazamiento cortos dentro de la localidad</t>
  </si>
  <si>
    <t>Alta congestión en cicloruta, Polvo - polución</t>
  </si>
  <si>
    <t>Inconformidad térmica (Demasiado calor o frio, difícil de soportar)</t>
  </si>
  <si>
    <t xml:space="preserve">Demasiada polusion </t>
  </si>
  <si>
    <t>Si</t>
  </si>
  <si>
    <t xml:space="preserve">Plantar más árboles en la zona y hacer más limpieza de.la zona para bajar la contaminación </t>
  </si>
  <si>
    <t>Por la lluvia dejo de usarla</t>
  </si>
  <si>
    <t>Empleado</t>
  </si>
  <si>
    <t>Mañana (4:00 AM A 12P M), Noche (6:01 PM - 12:00 AM)</t>
  </si>
  <si>
    <t>Medio de transporte hacia trabajo/estudio, Deporte</t>
  </si>
  <si>
    <t>Lluvia, Alta congestión en cicloruta, Vehículos motorizados en la cicloruta, Polvo - polución</t>
  </si>
  <si>
    <t>Irritación en los ojos, Irritación o molestias en la nariz</t>
  </si>
  <si>
    <t>Síntomas de gripa</t>
  </si>
  <si>
    <t xml:space="preserve">Que los vehículos contaminantes sean multados o retirados del parque automotor </t>
  </si>
  <si>
    <t xml:space="preserve">Muchas lluvias y mucha contaminación </t>
  </si>
  <si>
    <t xml:space="preserve">Por gripa </t>
  </si>
  <si>
    <t xml:space="preserve">Administración </t>
  </si>
  <si>
    <t>Entre 30 minutos y una hora</t>
  </si>
  <si>
    <t>Medio de transporte hacia trabajo/estudio</t>
  </si>
  <si>
    <t>SMOG (Niebla contaminante)</t>
  </si>
  <si>
    <t>Dificultad respiratoria, Irritación en los ojos, Irritación o molestias en la garganta, Irritación o molestias en la nariz</t>
  </si>
  <si>
    <t>Mal</t>
  </si>
  <si>
    <t xml:space="preserve">Incentivar la compra de vehículos 0 emisiones </t>
  </si>
  <si>
    <t>Contaminación extrema</t>
  </si>
  <si>
    <t xml:space="preserve">Irritación de garganta </t>
  </si>
  <si>
    <t>SMOG (Niebla contaminante), Calor ambiental - altas temperaturas, Lluvia, Alta congestión en cicloruta, Alta congestión vehicular, Polvo - polución</t>
  </si>
  <si>
    <t>Tos, Dificultad respiratoria, Irritación en los ojos, Irritación o molestias en la garganta, Irritación o molestias en la nariz</t>
  </si>
  <si>
    <t xml:space="preserve">Es incomodo montar bici con tanta contaminacion sobre todo polvo </t>
  </si>
  <si>
    <t xml:space="preserve">Padimentacion de las aceras (son puro tierrero) </t>
  </si>
  <si>
    <t>Porque usar bici es estar expuesto a mojatse en los aguaceros de bogota y enfermar</t>
  </si>
  <si>
    <t>Gripa y malestares respiratorias</t>
  </si>
  <si>
    <t>Psicologo</t>
  </si>
  <si>
    <t>Tarde (12:01 PM - 6:00 PM)</t>
  </si>
  <si>
    <t>Recreación</t>
  </si>
  <si>
    <t>Lluvia</t>
  </si>
  <si>
    <t>Dificultad respiratoria</t>
  </si>
  <si>
    <t>Problemas respiratorios</t>
  </si>
  <si>
    <t xml:space="preserve">Implementar más los vehículos eléctricos </t>
  </si>
  <si>
    <t>Contaminación del aire</t>
  </si>
  <si>
    <t>19 a 26 años</t>
  </si>
  <si>
    <t xml:space="preserve">Estudiante </t>
  </si>
  <si>
    <t>Menos de 15 minutos</t>
  </si>
  <si>
    <t>SMOG (Niebla contaminante), Alta congestión en cicloruta, Alta congestión vehicular, Vehículos motorizados en la cicloruta, Polvo - polución</t>
  </si>
  <si>
    <t>Tos, Dificultad respiratoria, Irritación en los ojos, Irritación o molestias en la garganta</t>
  </si>
  <si>
    <t xml:space="preserve">Se me ha irritado la garganta y me da dificultad para respirar </t>
  </si>
  <si>
    <t>Mayor normatividad para multar a los vehículos contaminantes, mayor árboles en las periferias.</t>
  </si>
  <si>
    <t>Si llueve mucho no salgo, no salgo en horas pico.</t>
  </si>
  <si>
    <t>mayor de 60 años</t>
  </si>
  <si>
    <t>Artesana</t>
  </si>
  <si>
    <t>SMOG (Niebla contaminante), Alta congestión vehicular, Polvo - polución</t>
  </si>
  <si>
    <t>Irritación en los ojos, Irritación o molestias en la nariz, Inconformidad térmica (Demasiado calor o frio, difícil de soportar)</t>
  </si>
  <si>
    <t xml:space="preserve">Es muy stresante la contaminación auditiva , la congestión vehicular ,y la inseguridad
</t>
  </si>
  <si>
    <t>Hacer ciclorutas bien diseñadas ,y obligará los usuarios a transitar por estás ciclorutas ,prohibir a los conductores pitar en las zonas de alto uso de la bicicleta,y. Respetar a los biciusuarios</t>
  </si>
  <si>
    <t>Por la contaminación auditiva y ambiental</t>
  </si>
  <si>
    <t xml:space="preserve">Auxiliar de enfermería </t>
  </si>
  <si>
    <t>Mañana (4:00 AM A 12P M), Tarde (12:01 PM - 6:00 PM), Noche (6:01 PM - 12:00 AM)</t>
  </si>
  <si>
    <t>Lluvia, Alta congestión en cicloruta, Alta congestión vehicular, Vehículos motorizados en la cicloruta, Polvo - polución</t>
  </si>
  <si>
    <t>Irritación en los ojos, Ninguno</t>
  </si>
  <si>
    <t>Bastante afectada, incomoda.</t>
  </si>
  <si>
    <t>Ser más severos con las medidas que tiene la ciudad, con respecto a los vehículos automotores y las empresas.</t>
  </si>
  <si>
    <t>Me da temor enfermarme o accidentarme</t>
  </si>
  <si>
    <t xml:space="preserve">Licenciado en Educación Básica Recreación y Deporte </t>
  </si>
  <si>
    <t>Más de 5 días a la semana</t>
  </si>
  <si>
    <t>SMOG (Niebla contaminante), Alta congestión en cicloruta, Polvo - polución</t>
  </si>
  <si>
    <t>Tos, Irritación o molestias en la garganta</t>
  </si>
  <si>
    <t xml:space="preserve">Muy afectado </t>
  </si>
  <si>
    <t>Control de gases para camiones y buses</t>
  </si>
  <si>
    <t xml:space="preserve">Contaminación </t>
  </si>
  <si>
    <t>Empleada</t>
  </si>
  <si>
    <t>Medio de transporte hacia trabajo/estudio, Recreación</t>
  </si>
  <si>
    <t>SMOG (Niebla contaminante), Lluvia, Alta congestión en cicloruta, Alta congestión vehicular, Polvo - polución</t>
  </si>
  <si>
    <t>Tos, Irritación en los ojos, Irritación o molestias en la garganta, Irritación o molestias en la nariz, Inconformidad térmica (Demasiado calor o frio, difícil de soportar)</t>
  </si>
  <si>
    <t>Gripa y congestión constante, mucha irritación de ojos.</t>
  </si>
  <si>
    <t>Por la cantidad de vehiculos que congestionan la via.</t>
  </si>
  <si>
    <t>Por la contaminación del aire.</t>
  </si>
  <si>
    <t>Gripa fuerte y solor de garganta.</t>
  </si>
  <si>
    <t>Administradora de empresas</t>
  </si>
  <si>
    <t>Tos, Irritación en los ojos, Mareo, Irritación o molestias en la garganta, Irritación o molestias en la nariz</t>
  </si>
  <si>
    <t>El aire se siente pesado, sucio</t>
  </si>
  <si>
    <t>Crear más ejes Ambientales y más control al parque automotriz ya que son los que contaminan</t>
  </si>
  <si>
    <t>Me enferme por la polución</t>
  </si>
  <si>
    <t>Dolores de garganta por irritaciones</t>
  </si>
  <si>
    <t>Asistente de oficina</t>
  </si>
  <si>
    <t>Recreación, Deporte, Desplazamiento cortos dentro de la localidad</t>
  </si>
  <si>
    <t>SMOG (Niebla contaminante), Irradiación del asfalto, Alta congestión vehicular, Vehículos motorizados en la cicloruta</t>
  </si>
  <si>
    <t>Dificultad respiratoria, Irritación o molestias en la garganta, Inconformidad térmica (Demasiado calor o frio, difícil de soportar)</t>
  </si>
  <si>
    <t>Se me irrita la garganta y los ojos</t>
  </si>
  <si>
    <t>Incrementar el uso de medios de transporte eléctricos y mejorar el sistema público de transporte</t>
  </si>
  <si>
    <t>Por que podría mojarme si llueve de repente y me irrita la garganta el aire contaminado</t>
  </si>
  <si>
    <t>Administrador de empresas</t>
  </si>
  <si>
    <t>Más de una hora</t>
  </si>
  <si>
    <t>Alta congestión vehicular, Vehículos motorizados en la cicloruta, Polvo - polución</t>
  </si>
  <si>
    <t>Tos, Irritación en los ojos</t>
  </si>
  <si>
    <t>Se desarrollan problemas respiratorios</t>
  </si>
  <si>
    <t>Construir la cicloruta lejos de vias de vehiculos contaminantes</t>
  </si>
  <si>
    <t>Alta contaminación vehicular por el flujo de vehiculos</t>
  </si>
  <si>
    <t>operador de montacargas</t>
  </si>
  <si>
    <t>Medio de transporte hacia trabajo/estudio, Desplazamiento cortos dentro de la localidad</t>
  </si>
  <si>
    <t>Lluvia, Alta congestión en cicloruta, Vehículos motorizados en la cicloruta</t>
  </si>
  <si>
    <t>polucion y contaminacion visual</t>
  </si>
  <si>
    <t>siembra de arboles,no votar basuras</t>
  </si>
  <si>
    <t>el clima hace que hayan accidentes y provoca enfermedades</t>
  </si>
  <si>
    <t xml:space="preserve">Empleado </t>
  </si>
  <si>
    <t>Polvo - polución</t>
  </si>
  <si>
    <t>Es muy incómodo la polución, la irritación de los  ojos</t>
  </si>
  <si>
    <t xml:space="preserve">Poner pico y placa para transporte de carga pesado, solo deberían movilizarse en la noche con eso contribuye a la movilidad el día y se tiene menos contaminación </t>
  </si>
  <si>
    <t xml:space="preserve">Por qué con la contaminación actual es más complicado respirar, se hacen densos los trayectos </t>
  </si>
  <si>
    <t>SMOG (Niebla contaminante), Alta congestión en cicloruta, Alta congestión vehicular, Vehículos motorizados en la cicloruta</t>
  </si>
  <si>
    <t>Irritación en los ojos, Irritación o molestias en la garganta</t>
  </si>
  <si>
    <t>En las vias respiratorias por la alta contaminacion.</t>
  </si>
  <si>
    <t>Establecer reglas adicionales para disminuir el alto trafico contaminante y eliminar vehiculos muy viejos que generan demasiada contaminacion</t>
  </si>
  <si>
    <t>Alto flujo vehicular genera contaminacion.</t>
  </si>
  <si>
    <t>Comunicador Social</t>
  </si>
  <si>
    <t>Ninguno</t>
  </si>
  <si>
    <t>La contaminación afecta la salud a largo plazo así como disminuye la sensación de tranquilidad en el desplazamiento</t>
  </si>
  <si>
    <t>Creo que el pico y placa ambiental para vehículos de carga pesada sobre todo en franjas pico de movilidad ayudaría a mitigar la contaminación, así mismo el acondicionamiento de la ciclorruta, señalización y mantenimiento generan seguridad en el biciusuario</t>
  </si>
  <si>
    <t>Si, porque la contaminación y el polvo es alto en la zona generando dificultad para respirar y la visibilidad en algunas horas del día.</t>
  </si>
  <si>
    <t>Consecuencias del Covid</t>
  </si>
  <si>
    <t>Analista</t>
  </si>
  <si>
    <t>Tos</t>
  </si>
  <si>
    <t>Me afecta la salud</t>
  </si>
  <si>
    <t>Trabajar más sobre el tema para buscar solucion</t>
  </si>
  <si>
    <t>Por qué dejó de usarla</t>
  </si>
  <si>
    <t>Alergias</t>
  </si>
  <si>
    <t>N/A</t>
  </si>
  <si>
    <t xml:space="preserve">Analista </t>
  </si>
  <si>
    <t>Tos, Irritación en los ojos, Inconformidad térmica (Demasiado calor o frio, difícil de soportar)</t>
  </si>
  <si>
    <t>Mucha polucion</t>
  </si>
  <si>
    <t xml:space="preserve">Reducir el tránsito de transporte pesado en ciertas horas, ellos podría transitar en horas de la noche. </t>
  </si>
  <si>
    <t xml:space="preserve">Porque el bien te se ve afectado por la contaminación y además muchas personas no restan el espacio de la cicloruta. </t>
  </si>
  <si>
    <t>Especialista de canal de ventas</t>
  </si>
  <si>
    <t>Medio de transporte hacia trabajo/estudio, Recreación, Deporte, Desplazamiento cortos dentro de la localidad</t>
  </si>
  <si>
    <t>SMOG (Niebla contaminante), Irradiación del asfalto, Polvo - polución</t>
  </si>
  <si>
    <t>Irritación en los ojos, Irritación o molestias en la garganta, Irritación o molestias en la nariz</t>
  </si>
  <si>
    <t>Con afección respiratorias</t>
  </si>
  <si>
    <t>Mejorar el monitoreo de carros contaminantes</t>
  </si>
  <si>
    <t xml:space="preserve">La contaminación </t>
  </si>
  <si>
    <t>Afección respiratorias agudas</t>
  </si>
  <si>
    <t>SMOG (Niebla contaminante), Lluvia, Alta congestión vehicular, Polvo - polución</t>
  </si>
  <si>
    <t>Tos, Irritación en los ojos, Irritación o molestias en la garganta</t>
  </si>
  <si>
    <t>Mucha Gripa</t>
  </si>
  <si>
    <t>Mejor restriccion a vehiculos de carga</t>
  </si>
  <si>
    <t xml:space="preserve">Estudio </t>
  </si>
  <si>
    <t>Alta congestión vehicular, Polvo - polución</t>
  </si>
  <si>
    <t xml:space="preserve">Tos </t>
  </si>
  <si>
    <t xml:space="preserve">Disminuir los autos que emiten gases contaminantes </t>
  </si>
  <si>
    <t xml:space="preserve">Por que no emite gases contaminantes </t>
  </si>
  <si>
    <t xml:space="preserve">Tos frecuente </t>
  </si>
  <si>
    <t>empleado</t>
  </si>
  <si>
    <t>Deporte</t>
  </si>
  <si>
    <t xml:space="preserve">ojos irritados </t>
  </si>
  <si>
    <t>hay muchos carros contaminantes,  que haya rigurosidad en la revision de los mismos</t>
  </si>
  <si>
    <t>Abogada</t>
  </si>
  <si>
    <t>Noche (6:01 PM - 12:00 AM)</t>
  </si>
  <si>
    <t>Irradiación del asfalto, Alta congestión vehicular, Polvo - polución</t>
  </si>
  <si>
    <t>Tos, Irritación en los ojos, Presión en el pecho</t>
  </si>
  <si>
    <t>En la respiración me da congestion constantemente</t>
  </si>
  <si>
    <t xml:space="preserve">Velar por la contaminación </t>
  </si>
  <si>
    <t>X los virus</t>
  </si>
  <si>
    <t xml:space="preserve">Covid </t>
  </si>
  <si>
    <t xml:space="preserve">Gerencia en Mercadeo </t>
  </si>
  <si>
    <t>Irradiación del asfalto</t>
  </si>
  <si>
    <t>Irritación o molestias en la garganta</t>
  </si>
  <si>
    <t xml:space="preserve">El humo de los carros y el dióxido de carbono se siente demasiado </t>
  </si>
  <si>
    <t xml:space="preserve">Sacar de circulación los carros viejos y acabar con la corrupción de la tecnicomecanica </t>
  </si>
  <si>
    <t xml:space="preserve">Cuando lleve es difícil conducir </t>
  </si>
  <si>
    <t>Covid</t>
  </si>
  <si>
    <t>Administrador de Empresas</t>
  </si>
  <si>
    <t>Ninguna</t>
  </si>
  <si>
    <t>Alta congestión en cicloruta, Alta congestión vehicular, Vehículos motorizados en la cicloruta, Polvo - polución</t>
  </si>
  <si>
    <t>Tos, Irritación en los ojos, Irritación o molestias en la garganta, Irritación o molestias en la nariz</t>
  </si>
  <si>
    <t>Más zonas verdes y enviar carros pesados por otras salidas.</t>
  </si>
  <si>
    <t xml:space="preserve">Genera malestar general </t>
  </si>
  <si>
    <t>Contador Público</t>
  </si>
  <si>
    <t>Vehículos motorizados en la cicloruta</t>
  </si>
  <si>
    <t>Dificultad para respirar</t>
  </si>
  <si>
    <t>Evitar seguir talando arboles y promover la siembra de los mismos</t>
  </si>
  <si>
    <t>No salgo si se presenta lluvia</t>
  </si>
  <si>
    <t>Psicóloga</t>
  </si>
  <si>
    <t>Mañana (4:00 AM A 12P M), Tarde (12:01 PM - 6:00 PM)</t>
  </si>
  <si>
    <t>SMOG (Niebla contaminante), Irradiación del asfalto, Alta congestión en cicloruta, Alta congestión vehicular, Vehículos motorizados en la cicloruta, Polvo - polución</t>
  </si>
  <si>
    <t>Irritación en los ojos, Irritación o molestias en la garganta, Irritación o molestias en la nariz, Inconformidad térmica (Demasiado calor o frio, difícil de soportar)</t>
  </si>
  <si>
    <t>El aire muy contaminado, el humo de los carros de carga</t>
  </si>
  <si>
    <t>Capacitación y entrega de amteriales de prevencion por aprte de la secretaria de salud y transito y transporte; Mayor control sobre el cumplimiento de las normas mecanicas de los vehiculos.</t>
  </si>
  <si>
    <t>LA calle 13 es una via de acceso vehicular de carga pesada y los vehicolos contaminan el aire, adicional a que estan destruyendo las pocas zonas verdes que hay por la via contruyendo edificaicones, Zona de empresas contaminantes de aire.</t>
  </si>
  <si>
    <t>Comerciante</t>
  </si>
  <si>
    <t>Incomodo</t>
  </si>
  <si>
    <t>Tratar de eliminar  el humo  de las carros pesados</t>
  </si>
  <si>
    <t>Hogar</t>
  </si>
  <si>
    <t>Irradiación del asfalto, Vehículos motorizados en la cicloruta, Polvo - polución</t>
  </si>
  <si>
    <t xml:space="preserve">Dolor de garganta y molestia nariz </t>
  </si>
  <si>
    <t xml:space="preserve">Menos carros y motos y una adecuada limpieza en las calles descontaminar </t>
  </si>
  <si>
    <t xml:space="preserve">Contaminación ambiental </t>
  </si>
  <si>
    <t xml:space="preserve">Por rinitis </t>
  </si>
  <si>
    <t xml:space="preserve">Tecnólogo en Sistemas </t>
  </si>
  <si>
    <t>Medio de transporte hacia trabajo/estudio, Otros</t>
  </si>
  <si>
    <t xml:space="preserve">ir al centro comercial </t>
  </si>
  <si>
    <t>Alta congestión en cicloruta</t>
  </si>
  <si>
    <t xml:space="preserve">Es incomodo por que uno a veces se siente ahogar </t>
  </si>
  <si>
    <t xml:space="preserve">Usar tapabocas para evitar un poco, la bicicleta es una muy buena alternativa ojala todos usáramos bicicleta </t>
  </si>
  <si>
    <t xml:space="preserve">Profesor </t>
  </si>
  <si>
    <t>Recreación, Desplazamiento cortos dentro de la localidad</t>
  </si>
  <si>
    <t>Dificultad respiratoria, Inconformidad térmica (Demasiado calor o frio, difícil de soportar)</t>
  </si>
  <si>
    <t xml:space="preserve">Por el co2 de los carros de servicio público </t>
  </si>
  <si>
    <t xml:space="preserve">Regulación de la emisión de gases de los buses públicos </t>
  </si>
  <si>
    <t xml:space="preserve">Porque hay exposición a la lluvia, al frío y demás elementos climáticos que no son muy amigables con la salud </t>
  </si>
  <si>
    <t xml:space="preserve">No me he sentido afectada por la contaminación </t>
  </si>
  <si>
    <t xml:space="preserve">Más uso de bicicletas </t>
  </si>
  <si>
    <t>Irradiación del asfalto, Alta congestión en cicloruta, Alta congestión vehicular, Vehículos motorizados en la cicloruta, Polvo - polución</t>
  </si>
  <si>
    <t>La contaminación, la polucuion, la dificultad para respirar tranquilamente, el mal estado de las vías</t>
  </si>
  <si>
    <t xml:space="preserve">Que los automóviles tengan biocombustibles, o algún cambio en la combustión vehícular, además sembrar más árboles en la ciudad, hay zonas que no tienen un solo árbol </t>
  </si>
  <si>
    <t>Es un factor, porque por otro lado el trasporte masivo es precario</t>
  </si>
  <si>
    <t>Consultor</t>
  </si>
  <si>
    <t>Dificultad respirar aire sucio</t>
  </si>
  <si>
    <t>Mas ciclovias</t>
  </si>
  <si>
    <t xml:space="preserve">Hogar </t>
  </si>
  <si>
    <t>Alta congestión vehicular</t>
  </si>
  <si>
    <t xml:space="preserve">Garganta irritada se soluciona con algún analgésico </t>
  </si>
  <si>
    <t>Más vías. Más espacios para transitar</t>
  </si>
  <si>
    <t xml:space="preserve">Por qué los cambios de clima bruscos y más encima la congestión vehicular afectan la salud lógico </t>
  </si>
  <si>
    <t>montacarguista</t>
  </si>
  <si>
    <t>SMOG (Niebla contaminante), Calor ambiental - altas temperaturas, Irradiación del asfalto, Lluvia, Alta congestión en cicloruta, Alta congestión vehicular, Vehículos motorizados en la cicloruta, Polvo - polución</t>
  </si>
  <si>
    <t>Tos, Irritación en los ojos, Irritación o molestias en la nariz, Presión en el pecho</t>
  </si>
  <si>
    <t xml:space="preserve">fallas al momento de respirar, por la polucion en el ambiente, e irritacion en los ojos </t>
  </si>
  <si>
    <t xml:space="preserve">ampliacion de la ruta de los biciusuarios </t>
  </si>
  <si>
    <t>Afecta considerablemente a mi salud.</t>
  </si>
  <si>
    <t>Ingeniero industrial</t>
  </si>
  <si>
    <t>Irradiación del asfalto, Lluvia, Alta congestión vehicular, Polvo - polución</t>
  </si>
  <si>
    <t>Irritación o molestias en la nariz, Inconformidad térmica (Demasiado calor o frio, difícil de soportar)</t>
  </si>
  <si>
    <t xml:space="preserve">Hasta el momento no tengo consecuencia graves </t>
  </si>
  <si>
    <t xml:space="preserve">Proyectos de investigación en este tipo de temas </t>
  </si>
  <si>
    <t>Lluvia, Alta congestión vehicular, Vehículos motorizados en la cicloruta, Polvo - polución</t>
  </si>
  <si>
    <t>Dolor o irritacion en los ojos</t>
  </si>
  <si>
    <t>Que se respete la ciclovia, picó y placa para vehículos grandes o pesados que por lo general son los que más contaminan.</t>
  </si>
  <si>
    <t>Mareo</t>
  </si>
  <si>
    <t>En la salud</t>
  </si>
  <si>
    <t>NS/NR</t>
  </si>
  <si>
    <t>Ampliar la calle 13</t>
  </si>
  <si>
    <t>admon. de empresas</t>
  </si>
  <si>
    <t>Lluvia, Alta congestión vehicular, Polvo - polución</t>
  </si>
  <si>
    <t>dificultad respiratoria</t>
  </si>
  <si>
    <t>control de horario con respecto de los carros pesados como tractomulas y camiones en la calle 13</t>
  </si>
  <si>
    <t xml:space="preserve">Asistente administrativo </t>
  </si>
  <si>
    <t>SMOG (Niebla contaminante), Calor ambiental - altas temperaturas</t>
  </si>
  <si>
    <t>Es complicado tener una buena visión</t>
  </si>
  <si>
    <t xml:space="preserve">Ama de casa </t>
  </si>
  <si>
    <t>Asma</t>
  </si>
  <si>
    <t>SMOG (Niebla contaminante), Calor ambiental - altas temperaturas, Alta congestión vehicular, Polvo - polución</t>
  </si>
  <si>
    <t xml:space="preserve">Aparte del asma que tengo la contaminación y polvo la agudizan </t>
  </si>
  <si>
    <t xml:space="preserve">Por qué no puedo respirar bien, es más complicado respirar por tanta contaminación </t>
  </si>
  <si>
    <t xml:space="preserve">Afectaciones respiratoria </t>
  </si>
  <si>
    <t xml:space="preserve">Por qué debido al polvo no puedo salir  a ciertas horas del día es imposible </t>
  </si>
  <si>
    <t xml:space="preserve">Mensajero </t>
  </si>
  <si>
    <t>Otros</t>
  </si>
  <si>
    <t>Mensajero</t>
  </si>
  <si>
    <t>Irritación o molestias en la nariz, Presión en el pecho</t>
  </si>
  <si>
    <t>Me siento apretado en el pecho cuando me desplazo por el polvo</t>
  </si>
  <si>
    <t>Me afecta por qué con tanto carro la contaminación auditiva y pulmones se afecta</t>
  </si>
  <si>
    <t xml:space="preserve">Menos carro tractomula </t>
  </si>
  <si>
    <t xml:space="preserve">El aire yo que me la paso trabajando es complicado </t>
  </si>
  <si>
    <t>Prefiero no decir</t>
  </si>
  <si>
    <t>SMOG (Niebla contaminante), Calor ambiental - altas temperaturas, Alta congestión en cicloruta, Alta congestión vehicular, Vehículos motorizados en la cicloruta, Polvo - polución</t>
  </si>
  <si>
    <t>Dificultad respiratoria, Irritación en los ojos</t>
  </si>
  <si>
    <t xml:space="preserve">Se me ponen los ojos muy rojos </t>
  </si>
  <si>
    <t>Es complicado el desplazamiento por qué se dificulta la respiración y el ruido</t>
  </si>
  <si>
    <t xml:space="preserve">No poner carros grandes durante el día </t>
  </si>
  <si>
    <t xml:space="preserve">No se siente bien al andar en cicla es muy complicado respirar y la vision se afecta </t>
  </si>
  <si>
    <t>No sabe</t>
  </si>
  <si>
    <t xml:space="preserve">Me da mucha tos cuando pasan carro y levantan polvo </t>
  </si>
  <si>
    <t>Pavimentar los parqueaderos que Stan al rededor de la 13</t>
  </si>
  <si>
    <t xml:space="preserve">El polvo es demasiado </t>
  </si>
  <si>
    <t>Profesional en mercadeo</t>
  </si>
  <si>
    <t>Bien</t>
  </si>
  <si>
    <t>Manejo de humo transporte público</t>
  </si>
  <si>
    <t xml:space="preserve">No </t>
  </si>
  <si>
    <t>Medio de transporte hacia trabajo/estudio, Deporte, VIajes de cuidado (llevar o traer niños al colegio u otro lugar)</t>
  </si>
  <si>
    <t xml:space="preserve"> Yo aprendí a los 25 años y utilizo la Bici para todas mis diligencias  y por todo Bogotá es mi medio de transporte y más aún NO me se las rutas del SITP tengo 71 años y todos mis recorridos son en Bici x Salud, Movilidad y Economía soy Feliz es mi Hobby y primeramente Dios es mi media Vida xque NO tomo medicamentos </t>
  </si>
  <si>
    <t xml:space="preserve">Es muy incómoda la contaminación ambiental y basuras </t>
  </si>
  <si>
    <t xml:space="preserve">Generando más conciencia sobre el medio ambiente </t>
  </si>
  <si>
    <t>Entrenador</t>
  </si>
  <si>
    <t>Dificultad respiratoria, Irritación en los ojos, Irritación o molestias en la nariz</t>
  </si>
  <si>
    <t>Tranporte eléctrico</t>
  </si>
  <si>
    <t>SMOG (Niebla contaminante), Lluvia, Alta congestión en cicloruta, Alta congestión vehicular, Vehículos motorizados en la cicloruta, Polvo - polución</t>
  </si>
  <si>
    <t>Afectación en la vías implica un daño en los ojos, por lo cual me he visto en la obligación de usar gafas. Por otra parte, la afectación en la vías produce dolor tanto leves como intensos en diferentes zonas del cuerpo</t>
  </si>
  <si>
    <t>Mayor intervención por parte del establecimiento en las vías y en los gases emanados por los diferentes vehículos</t>
  </si>
  <si>
    <t>SMOG (Niebla contaminante), Irradiación del asfalto, Lluvia, Alta congestión vehicular, Vehículos motorizados en la cicloruta</t>
  </si>
  <si>
    <t>Dificultad respiratoria, Irritación en los ojos, Irritación o molestias en la garganta</t>
  </si>
  <si>
    <t xml:space="preserve">Mal , en la 13 hay mucha arena y tierra y eso lo levantan los carros y los ciclistas , cayendole a uno en los ojos. </t>
  </si>
  <si>
    <t>Quitar la arena que esta en la cicloruta y las vias de la 13</t>
  </si>
  <si>
    <t>Porque los climas en Bogotá son muy variables y le puede coger la lluvia a uno en cualquier lado.</t>
  </si>
  <si>
    <t>N.a</t>
  </si>
  <si>
    <t>Calor ambiental - altas temperaturas, Alta congestión en cicloruta, Alta congestión vehicular, Vehículos motorizados en la cicloruta, Polvo - polución</t>
  </si>
  <si>
    <t>Dificultad respiratoria, Mareo, Inconformidad térmica (Demasiado calor o frio, difícil de soportar)</t>
  </si>
  <si>
    <t>Muy afectada</t>
  </si>
  <si>
    <t>Deberían de mejorar el sistema ya que la contaminación la producen los mismos ciclistas, no hay consciencia en absoluto.</t>
  </si>
  <si>
    <t xml:space="preserve">Diseñadora de vestuario </t>
  </si>
  <si>
    <t>Medio de transporte hacia trabajo/estudio, Deporte, Desplazamiento cortos dentro de la localidad</t>
  </si>
  <si>
    <t>SMOG (Niebla contaminante), Lluvia, Alta congestión en cicloruta, Alta congestión vehicular</t>
  </si>
  <si>
    <t>Tos, Irritación en los ojos, Irritación o molestias en la nariz</t>
  </si>
  <si>
    <t>En la apariencia personal y en salud</t>
  </si>
  <si>
    <t>Más transporte ecológicamente sostenible.</t>
  </si>
  <si>
    <t xml:space="preserve">Porque la lluvia entorpece significativamente el desplazamiento y lo hace más peligroso </t>
  </si>
  <si>
    <t>SMOG (Niebla contaminante), Irradiación del asfalto, Alta congestión vehicular, Vehículos motorizados en la cicloruta, Polvo - polución</t>
  </si>
  <si>
    <t>Me he sentido afectado en el sentido que prefiero optar por otro medio de transporte antes que la bicicleta</t>
  </si>
  <si>
    <t xml:space="preserve">Un mejor plan de manejo con los vehículos y demás agentes que afectan la calidad del aire </t>
  </si>
  <si>
    <t>Porque al verse afectadas la calidad de aire uno piensa en no perjudicar más su salud</t>
  </si>
  <si>
    <t>Politólogo</t>
  </si>
  <si>
    <t>NA</t>
  </si>
  <si>
    <t>No puedo respirar bien</t>
  </si>
  <si>
    <t xml:space="preserve">Utilizas medios de transporte más amables con el medio ambiente </t>
  </si>
  <si>
    <t xml:space="preserve">Porque con los grandes charcos que generan las lluvias, es muy difícil montar en bicicleta. </t>
  </si>
  <si>
    <t>Ingeniero de Sistemas</t>
  </si>
  <si>
    <t>Calor ambiental - altas temperaturas, Alta congestión vehicular, Vehículos motorizados en la cicloruta</t>
  </si>
  <si>
    <t>Nada significativo</t>
  </si>
  <si>
    <t>Transición a vehículos eléctricos o de bajas emisiones</t>
  </si>
  <si>
    <t>Ingeniero de sistemas</t>
  </si>
  <si>
    <t>Principalmente el olor, me genera congestión nasal.</t>
  </si>
  <si>
    <t>Idealmente menos congestión vehicular</t>
  </si>
  <si>
    <t xml:space="preserve">Diseñador gráfico </t>
  </si>
  <si>
    <t>SMOG (Niebla contaminante), Irradiación del asfalto, Vehículos motorizados en la cicloruta, Polvo - polución</t>
  </si>
  <si>
    <t>Me da tos y ganas de escupir</t>
  </si>
  <si>
    <t xml:space="preserve">Vías exclusivas para ciclistas </t>
  </si>
  <si>
    <t>Analista de calidad</t>
  </si>
  <si>
    <t>Recreación, Deporte</t>
  </si>
  <si>
    <t>Hay demasiado polvo y contaminación generada por los carros</t>
  </si>
  <si>
    <t xml:space="preserve">Mejorar la normatividad, normas más fuertes para evitar la contaminación de los carros, más árboles alrededor de la zona. </t>
  </si>
  <si>
    <t>Si llueve no hago uso de la bicicleta, prefiero no usarla entre semana porque hay muchos carros y hay mucha contaminación</t>
  </si>
  <si>
    <t>Profesor</t>
  </si>
  <si>
    <t>Irradiación del asfalto, Alta congestión en cicloruta, Alta congestión vehicular, Polvo - polución</t>
  </si>
  <si>
    <t>Muy estresado</t>
  </si>
  <si>
    <t>Que ampliarán la calle 13 y colocarán más carriles par ala cocloruta</t>
  </si>
  <si>
    <t>La contaminación y el ruido me estresan</t>
  </si>
  <si>
    <t>Incomodidad al usar la cicloruta</t>
  </si>
  <si>
    <t>Ampliar la avenida</t>
  </si>
  <si>
    <t>La 13 no es una vía amigable</t>
  </si>
  <si>
    <t>Porque me da gripes muy seguido</t>
  </si>
  <si>
    <t>Hacer ciclorutas bien organizadas y señalizadas ,y a buenas distancia de separación de las vías vehiculares</t>
  </si>
  <si>
    <t>12 a 18 años</t>
  </si>
  <si>
    <t>Estudiante grado once</t>
  </si>
  <si>
    <t>SMOG (Niebla contaminante), Alta congestión en cicloruta, Alta congestión vehicular, Polvo - polución</t>
  </si>
  <si>
    <t>Irritación o molestias en la garganta, Irritación o molestias en la nariz</t>
  </si>
  <si>
    <t>Mucha tierra y mucha contaminación afecta mi desempeño en la bici</t>
  </si>
  <si>
    <t xml:space="preserve">Ampliar la calle </t>
  </si>
  <si>
    <t xml:space="preserve">Enfermería </t>
  </si>
  <si>
    <t>Es muy molesto, aparte todo el tiempo hay polvo</t>
  </si>
  <si>
    <t xml:space="preserve">Regular el transporte, los vehículos y también limpiar las calles. </t>
  </si>
  <si>
    <t>Porque me limita</t>
  </si>
  <si>
    <t>Enpleada</t>
  </si>
  <si>
    <t xml:space="preserve">Mal </t>
  </si>
  <si>
    <t>Más carros Electricos</t>
  </si>
  <si>
    <t xml:space="preserve">Irritación nasal </t>
  </si>
  <si>
    <t>Se respira mucha polucion</t>
  </si>
  <si>
    <t>Ciclovías lejos de las vías</t>
  </si>
  <si>
    <t>Por ka lluvia</t>
  </si>
  <si>
    <t>Odontologa</t>
  </si>
  <si>
    <t>Enfermedades respiratorias</t>
  </si>
  <si>
    <t xml:space="preserve">Rutas no Calle principal </t>
  </si>
  <si>
    <t xml:space="preserve">Enfermedades respiratorias </t>
  </si>
  <si>
    <t xml:space="preserve">Administrador de empresas 
</t>
  </si>
  <si>
    <t xml:space="preserve">Hipertensión
</t>
  </si>
  <si>
    <t>Deporte, Desplazamiento cortos dentro de la localidad</t>
  </si>
  <si>
    <t>SMOG (Niebla contaminante), Alta congestión en cicloruta, Vehículos motorizados en la cicloruta, Polvo - polución</t>
  </si>
  <si>
    <t>Salud, Stres, congestionado.</t>
  </si>
  <si>
    <t xml:space="preserve">Más control con la emisión de gases de los vehículos, </t>
  </si>
  <si>
    <t>Porqué afecta mi salud</t>
  </si>
  <si>
    <t>Diseñadora</t>
  </si>
  <si>
    <t xml:space="preserve">Se siente pesado el ambiente </t>
  </si>
  <si>
    <t>Sembrar más arboles</t>
  </si>
  <si>
    <t>Ama de casa</t>
  </si>
  <si>
    <t>EPOC</t>
  </si>
  <si>
    <t>Dificultad respiratoria, Irritación o molestias en la nariz, Presión en el pecho</t>
  </si>
  <si>
    <t>Muy fastidiada</t>
  </si>
  <si>
    <t>Hacer ciclorutas bien organizadas</t>
  </si>
  <si>
    <t>Porque no es saludable</t>
  </si>
  <si>
    <t>Por el polvo de las calles</t>
  </si>
  <si>
    <t xml:space="preserve">Estar más abrigados </t>
  </si>
  <si>
    <t>Polvo</t>
  </si>
  <si>
    <t>Impulsadora almacen</t>
  </si>
  <si>
    <t xml:space="preserve">Gripas más frecuentes </t>
  </si>
  <si>
    <t xml:space="preserve">Mantenimiento a los vehículos </t>
  </si>
  <si>
    <t>Por gripa</t>
  </si>
  <si>
    <t xml:space="preserve">Guarda de Seguridad </t>
  </si>
  <si>
    <t xml:space="preserve">Mucha contaminación de los carros </t>
  </si>
  <si>
    <t xml:space="preserve">Andar con mascarilla </t>
  </si>
  <si>
    <t xml:space="preserve">Mucha lluvia </t>
  </si>
  <si>
    <t>Lluvia, Alta congestión en cicloruta, Alta congestión vehicular, Polvo - polución</t>
  </si>
  <si>
    <t xml:space="preserve">Mucho humo de los vehículos </t>
  </si>
  <si>
    <t xml:space="preserve">Más control a los vehículos en su mantenimiento </t>
  </si>
  <si>
    <t xml:space="preserve">Mucho smock </t>
  </si>
  <si>
    <t>Smog</t>
  </si>
  <si>
    <t xml:space="preserve">Uso de protección </t>
  </si>
  <si>
    <t>Con alergia, como rinitis y tos.</t>
  </si>
  <si>
    <t>El transporte público, y la contaminación qenera la zona industrial dentro de la ciudad por falta de buen uso y seguimiento de procesos acertivos mediobientales..</t>
  </si>
  <si>
    <t>Madre sustituta</t>
  </si>
  <si>
    <t xml:space="preserve">Dificultad a respirar </t>
  </si>
  <si>
    <t>Carros eléctricos y mejor utilización de las basuras</t>
  </si>
  <si>
    <t xml:space="preserve">Por que afecta mi salud </t>
  </si>
  <si>
    <t>Administrador</t>
  </si>
  <si>
    <t>Se dificulta el ritno en la bicileta</t>
  </si>
  <si>
    <t>Carris electricos</t>
  </si>
  <si>
    <t xml:space="preserve">Contador </t>
  </si>
  <si>
    <t>Mucho polvo</t>
  </si>
  <si>
    <t xml:space="preserve">Revisar el flujo vehicular y las empresas que contaminan la zona </t>
  </si>
  <si>
    <t xml:space="preserve">Porque me expongo a enfermedades respiratorias </t>
  </si>
  <si>
    <t xml:space="preserve">Coordinador </t>
  </si>
  <si>
    <t>SMOG (Niebla contaminante), Irradiación del asfalto, Lluvia, Alta congestión en cicloruta, Alta congestión vehicular, Vehículos motorizados en la cicloruta, Polvo - polución</t>
  </si>
  <si>
    <t xml:space="preserve">Irritación en las vias respiratorias, estrés </t>
  </si>
  <si>
    <t xml:space="preserve">Carros eléctricos </t>
  </si>
  <si>
    <t>Porque hay muchos vehiculos y las vias no siempre esran bien. La inseguridad también obliga a los ciclistas a usar el carril vehicular</t>
  </si>
  <si>
    <t xml:space="preserve">Independiente </t>
  </si>
  <si>
    <t>Para mí negocio en domicilios</t>
  </si>
  <si>
    <t xml:space="preserve">Siento los ojos con un poco de ardor </t>
  </si>
  <si>
    <t>Mantener las calles pavimentadas para que no voten polvo</t>
  </si>
  <si>
    <t xml:space="preserve">Ingeniera Electrónica </t>
  </si>
  <si>
    <t>Calor ambiental - altas temperaturas</t>
  </si>
  <si>
    <t xml:space="preserve">Congestion nasal </t>
  </si>
  <si>
    <t xml:space="preserve">Epidemiologa </t>
  </si>
  <si>
    <t xml:space="preserve">La contaminación permite q uno se enferme aún haciendo deporte </t>
  </si>
  <si>
    <t xml:space="preserve">Evitar y eliminar del transporte los autos que utilicen combustible q contamine, al igual que las fábricas que generen este contaminante sean sancionadas </t>
  </si>
  <si>
    <t xml:space="preserve">Porq el aire es tan contaminado q no suenr de nada hacer deporte </t>
  </si>
  <si>
    <t xml:space="preserve">Administrador </t>
  </si>
  <si>
    <t>Me siento expuesto a enfermar</t>
  </si>
  <si>
    <t xml:space="preserve">Mejor calidad del aire </t>
  </si>
  <si>
    <t xml:space="preserve">Guarda de seguridad </t>
  </si>
  <si>
    <t>Tos, Dificultad respiratoria, Irritación o molestias en la garganta</t>
  </si>
  <si>
    <t xml:space="preserve">Mucha contaminación, a veces tos </t>
  </si>
  <si>
    <t>Reubicar la cicloruta lejos de la 13</t>
  </si>
  <si>
    <t>Si llueve es más peligroso salir en la bicicleta, en horas pico hay mucha contaminación</t>
  </si>
  <si>
    <t xml:space="preserve">Administradora </t>
  </si>
  <si>
    <t>SMOG (Niebla contaminante), Calor ambiental - altas temperaturas, Lluvia, Alta congestión en cicloruta, Alta congestión vehicular, Vehículos motorizados en la cicloruta, Polvo - polución</t>
  </si>
  <si>
    <t xml:space="preserve">Aveces hay demasiado polvo en la cicloruta y eso genera que me dé tos o dolor en la garganta </t>
  </si>
  <si>
    <t xml:space="preserve">Regular las emisiones contaminantes, ampliar la trece para que no se creen trancones </t>
  </si>
  <si>
    <t xml:space="preserve">Porque en horas pico hay más contaminantes, y mucho ruido </t>
  </si>
  <si>
    <t xml:space="preserve">Mucha tos </t>
  </si>
  <si>
    <t xml:space="preserve">Por la contaminación me da mucha tos o si está lloviendo me mojo y me enfermó </t>
  </si>
  <si>
    <t xml:space="preserve">Más árboles alrededor, menos contaminación por parte de los carros </t>
  </si>
  <si>
    <t xml:space="preserve">Si llueve es un poco complicado usar la bicicleta, a veces huele feo por el humo de los carros y me duele la garganta entonces </t>
  </si>
  <si>
    <t>Digitadora</t>
  </si>
  <si>
    <t>Lluvia, Alta congestión en cicloruta, Polvo - polución</t>
  </si>
  <si>
    <t>Restricciones al los vehículos de carga</t>
  </si>
  <si>
    <t>Mucho tráfico pesado junto a la cicloruta</t>
  </si>
  <si>
    <t>SMOG (Niebla contaminante), Alta congestión en cicloruta, Vehículos motorizados en la cicloruta</t>
  </si>
  <si>
    <t>Ardor en los ojos por el humo de los carros</t>
  </si>
  <si>
    <t xml:space="preserve">Más fuertes los controles a la revisión de gases de los vehículos </t>
  </si>
  <si>
    <t>Las lluvias y los charcos en la cicloruta</t>
  </si>
  <si>
    <t>Por gripa muy fuerte</t>
  </si>
  <si>
    <t xml:space="preserve">Gestora cultural/bailarina </t>
  </si>
  <si>
    <t>SMOG (Niebla contaminante), Calor ambiental - altas temperaturas, Irradiación del asfalto, Alta congestión en cicloruta, Alta congestión vehicular, Vehículos motorizados en la cicloruta, Polvo - polución</t>
  </si>
  <si>
    <t>Irritación o molestias en la nariz</t>
  </si>
  <si>
    <t>Cansada</t>
  </si>
  <si>
    <t>Estudiante de derecho</t>
  </si>
  <si>
    <t>Falta  de aire</t>
  </si>
  <si>
    <t xml:space="preserve">Mejor la calidad ambiental </t>
  </si>
  <si>
    <t xml:space="preserve">Docente </t>
  </si>
  <si>
    <t>SMOG (Niebla contaminante), Irradiación del asfalto, Lluvia</t>
  </si>
  <si>
    <t>Tos, Irritación o molestias en la nariz</t>
  </si>
  <si>
    <t xml:space="preserve">Realizar una verdadera verificación de contaminación emitida por el transporte </t>
  </si>
  <si>
    <t>El clima cada vez es más impredecible, es un medio de trasporte eficiente pero, si se ve afectado por el clima y la contaminación al estar tan cerca del trasporte que tiene la calle 13 como buses municipales, tractomulas, entre otros ,</t>
  </si>
  <si>
    <t>Medio de transporte hacia trabajo/estudio, Desplazamiento cortos dentro de la localidad, Otros</t>
  </si>
  <si>
    <t>Entrega de mensajeria</t>
  </si>
  <si>
    <t xml:space="preserve">Demasiado humo contaminante de los carros </t>
  </si>
  <si>
    <t>Restricciones a las tractomulas por la calle 13</t>
  </si>
  <si>
    <t xml:space="preserve">Muchas lluvias, mucha agua apodada, mucho barro en la cicloruta </t>
  </si>
  <si>
    <t>Calor ambiental - altas temperaturas, Irradiación del asfalto, Lluvia, Alta congestión en cicloruta, Alta congestión vehicular, Vehículos motorizados en la cicloruta, Polvo - polución</t>
  </si>
  <si>
    <t>Irritación en los ojos, Inconformidad térmica (Demasiado calor o frio, difícil de soportar)</t>
  </si>
  <si>
    <t>Mi estado de salud no es el mismo</t>
  </si>
  <si>
    <t>Cuidar el medio ambiente, reciclando, guardando basuras...</t>
  </si>
  <si>
    <t>La contaminación deteriora la salud y evita que se pueda transitar con facilidad</t>
  </si>
  <si>
    <t xml:space="preserve">Asma </t>
  </si>
  <si>
    <t xml:space="preserve">Disminuye mi capacidad física </t>
  </si>
  <si>
    <t xml:space="preserve">Hacer uso de protecciones contra la contaminación </t>
  </si>
  <si>
    <t>Medio de transporte hacia trabajo/estudio, Deporte, Desplazamiento cortos dentro de la localidad, VIajes de cuidado (llevar o traer niños al colegio u otro lugar)</t>
  </si>
  <si>
    <t>La contaminacion del aire se puede persibir facilmente, polvo, humo hace que enfermedades gripales, de garganta y pecho sean comunes.</t>
  </si>
  <si>
    <t>El control de conbustibles en los vehiculos, tambien de las estadisticas de contaminacion ambiental y mejorar la prevencion de contaminantes.</t>
  </si>
  <si>
    <t>La lluvia no permite un optimo recorrido, ademas de el mal estado de las ciclorutas se mezclan con la lluvia y la sicuedad del piso, hace que no sea visible la bia, ademas de la contaminacion del aire nos hace mas propensos a constipaciones.</t>
  </si>
  <si>
    <t>Sinusitis, rinitis cronica</t>
  </si>
  <si>
    <t>Tos, Mareo, Irritación o molestias en la garganta, Irritación o molestias en la nariz, Inconformidad térmica (Demasiado calor o frio, difícil de soportar)</t>
  </si>
  <si>
    <t>Fisicamente</t>
  </si>
  <si>
    <t>Educación vial y plantación de árboles purificadores o mitigadores de olores</t>
  </si>
  <si>
    <t>Si está lloviendo es más complejo</t>
  </si>
  <si>
    <t>Bronquitis, amigdalitis entre otros</t>
  </si>
  <si>
    <t>Medio de transporte hacia trabajo/estudio, Desplazamiento cortos dentro de la localidad, VIajes de cuidado (llevar o traer niños al colegio u otro lugar)</t>
  </si>
  <si>
    <t>SMOG (Niebla contaminante), Irradiación del asfalto, Lluvia, Alta congestión vehicular, Vehículos motorizados en la cicloruta, Polvo - polución</t>
  </si>
  <si>
    <t>Mareo, Irritación o molestias en la garganta, Presión en el pecho, Inconformidad térmica (Demasiado calor o frio, difícil de soportar)</t>
  </si>
  <si>
    <t xml:space="preserve">En la falta de aire </t>
  </si>
  <si>
    <t xml:space="preserve">Sostenibilidad ambiental en el transporte y más caminos exclusivos para bicicletas retirados de vías principales y seguros </t>
  </si>
  <si>
    <t xml:space="preserve">Porque es un limitante </t>
  </si>
  <si>
    <t xml:space="preserve">irritacion en los ojos </t>
  </si>
  <si>
    <t>Un espacio mas seguro y lleno de forestacion</t>
  </si>
  <si>
    <t xml:space="preserve">Dificultad para respirar </t>
  </si>
  <si>
    <t xml:space="preserve">Control emisión de vehículos </t>
  </si>
  <si>
    <t xml:space="preserve">Mal, al momento me transportarme es mas difícil respirar </t>
  </si>
  <si>
    <t xml:space="preserve">  Que se haga una transición a combustibles no contaminantes, es difícil, pero se debe hacer ya </t>
  </si>
  <si>
    <t>SMOG (Niebla contaminante), Calor ambiental - altas temperaturas, Alta congestión en cicloruta, Alta congestión vehicular, Polvo - polución</t>
  </si>
  <si>
    <t>Fatiga, congestionada y con dolor en los ojos</t>
  </si>
  <si>
    <t>Que los carros que sean generadores de mucha contaminación dejen de circular</t>
  </si>
  <si>
    <t>Porque si afecta más mi salud prefiero evitar el uso de la bicicleta</t>
  </si>
  <si>
    <t>Empleads</t>
  </si>
  <si>
    <t>SMOG (Niebla contaminante), Irradiación del asfalto, Lluvia, Alta congestión en cicloruta, Vehículos motorizados en la cicloruta, Polvo - polución</t>
  </si>
  <si>
    <t>Tos, Dificultad respiratoria, Irritación en los ojos, Irritación o molestias en la garganta, Inconformidad térmica (Demasiado calor o frio, difícil de soportar)</t>
  </si>
  <si>
    <t>La impureza del aire ha dificultado ls respiración y la visión amplia</t>
  </si>
  <si>
    <t xml:space="preserve">Mayor control del uso de automoviles, mejora en infraestructura, pavimentación, reforestación en la zona. </t>
  </si>
  <si>
    <t>Prefiero no usar bicicleta si ha llovido ya que tiende a ser muy peligroso, mas en un lugar tan concurrido, y la calidad del aire ha afectado mi físico y salud</t>
  </si>
  <si>
    <t>Malestar general, fatiga y tos</t>
  </si>
  <si>
    <t xml:space="preserve">Estudiante de gastronomía </t>
  </si>
  <si>
    <t>Alta congestión en cicloruta, Alta congestión vehicular, Vehículos motorizados en la cicloruta</t>
  </si>
  <si>
    <t xml:space="preserve">Muy afectada, por posibles problemas de respiración </t>
  </si>
  <si>
    <t>Horarios restringidos para los camiones de carga que afectan tanto la contaminación ambiental como las vías d acceso</t>
  </si>
  <si>
    <t xml:space="preserve">Porque afectó tanto mi salud como la de las personas a mi alrededor </t>
  </si>
  <si>
    <t>Poco agradable... No es un espacio óptimo para hacer recorridos en bicicleta. Inseguridad en la zona, mal ambiente, congestión vehicular entre otros, hace de esta zona un espacio poco recomendado para el uso de la bicicleta.</t>
  </si>
  <si>
    <t>Abrir espacio de recorrido más verdes, vigilados por policías, que aseguren el cuidado del biciusuario</t>
  </si>
  <si>
    <t>Si el ambiente climático y de aire no está en las.mejores condiciones, prefiero no dar uso para prevenir cualquier tipo de enfermedad</t>
  </si>
  <si>
    <t>Bailarín</t>
  </si>
  <si>
    <t>SMOG (Niebla contaminante), Calor ambiental - altas temperaturas, Lluvia, Alta congestión vehicular, Vehículos motorizados en la cicloruta, Polvo - polución</t>
  </si>
  <si>
    <t>Resulta ser un método nocivo para la salud en esas circunstancias</t>
  </si>
  <si>
    <t xml:space="preserve">Mejor planeación en el ordenamiento territorial y mayor control con los vehículos automotores contaminantes </t>
  </si>
  <si>
    <t xml:space="preserve">Las malas condiciones del corredor vial y las condiciones climáticas son un factor de riesgo muy alto de accidentes y afectaciones de salud </t>
  </si>
  <si>
    <t>SMOG (Niebla contaminante), Irradiación del asfalto, Lluvia, Alta congestión vehicular, Polvo - polución</t>
  </si>
  <si>
    <t xml:space="preserve">Por el smog dado que genera dificultad al respirar y puede llegar a causar asma </t>
  </si>
  <si>
    <t>El mejoramiento de  vehículos de transporte que no generen un impacto ambiental  muy elevado</t>
  </si>
  <si>
    <t>SMOG (Niebla contaminante), Alta congestión vehicular, Vehículos motorizados en la cicloruta, Polvo - polución</t>
  </si>
  <si>
    <t>Smog en los recorridos.</t>
  </si>
  <si>
    <t>Transporte de energía renovable.</t>
  </si>
  <si>
    <t>Desarrollador Software</t>
  </si>
  <si>
    <t xml:space="preserve">Mucha polución, contaminación auditiva y demás que afectan mi salud </t>
  </si>
  <si>
    <t xml:space="preserve">Mayor control de gases contaminantes en la ciudad </t>
  </si>
  <si>
    <t xml:space="preserve">Estudiante de Derecho </t>
  </si>
  <si>
    <t>Medio de transporte hacia trabajo/estudio, Recreación, Deporte</t>
  </si>
  <si>
    <t>Algunas veces con irritación en los ojos y tos por la contaminación.</t>
  </si>
  <si>
    <t xml:space="preserve">Inicialmente combatir con la contaminación de los carros, ya que por lo menos en la cicloruta de la calle 13, las tractomulas transitan además de los camiones y estos vehículos que tienen un nivel de contaminacion grande, ocasiona afectación al aire. </t>
  </si>
  <si>
    <t xml:space="preserve">Ingeniero ambiental </t>
  </si>
  <si>
    <t>Por la emisión de contaminación de fuentes moviles</t>
  </si>
  <si>
    <t>Mejora de la malla vial para disminuir los trancones de ingreso, incluir en proyectos un tren de cercanías cercanías se encargue de ingresar la mercancía y evitar el tráfico de vehículos pesados dentro de la ciudad</t>
  </si>
  <si>
    <t xml:space="preserve">Por la calidad de aire </t>
  </si>
  <si>
    <t xml:space="preserve">El humo de los vehículos es molesto, y causa irritación de ojos y molestias respiratorias </t>
  </si>
  <si>
    <t xml:space="preserve">Mejor medidas de control en cuanto a las revisiones tecnomecanica de los vehículos para que se reduzca la cantidad de humo </t>
  </si>
  <si>
    <t>Auxiliar de farmacia</t>
  </si>
  <si>
    <t>.</t>
  </si>
  <si>
    <t xml:space="preserve">Que hagamos uso correcto de los espacios </t>
  </si>
  <si>
    <t xml:space="preserve">Mal clima </t>
  </si>
  <si>
    <t>Ingeniero Industrial</t>
  </si>
  <si>
    <t>SMOG (Niebla contaminante), Lluvia, Alta congestión vehicular, Vehículos motorizados en la cicloruta, Polvo - polución</t>
  </si>
  <si>
    <t>Requiere utilizar protección</t>
  </si>
  <si>
    <t>Restringir en horas pico el transporte de carga, control de la industria en la zona.</t>
  </si>
  <si>
    <t>Está ruta presenta mucho encharcamientos junto a la cicloruta, por lo que no es comida y los buses literalmente lavan los bici usuarios</t>
  </si>
  <si>
    <t>Funcionario público de la secretaria de movilidad</t>
  </si>
  <si>
    <t xml:space="preserve">Mucha congestión </t>
  </si>
  <si>
    <t>Una cicloinfraestructura en mejores condiciones</t>
  </si>
  <si>
    <t>Porque esas condiciones desestimulan su uso</t>
  </si>
  <si>
    <t>ing Catastral y Geodesta</t>
  </si>
  <si>
    <t>Lluvia, Polvo - polución</t>
  </si>
  <si>
    <t>Congestión nasal</t>
  </si>
  <si>
    <t>Que las ciclorrutas estén sobre corredores ambientales.</t>
  </si>
  <si>
    <t>Por que cuando el clima es lluvioso y necesito salir prefiero usar otro medio de transporte</t>
  </si>
  <si>
    <t xml:space="preserve">Ingeniero civil </t>
  </si>
  <si>
    <t>Enfermedad y malestar en los ojos</t>
  </si>
  <si>
    <t>Reducción de vehiculos</t>
  </si>
  <si>
    <t>Exámenes generales</t>
  </si>
  <si>
    <t>Técnico electricista automotriz</t>
  </si>
  <si>
    <t>Rinitis</t>
  </si>
  <si>
    <t>Nariz tapada</t>
  </si>
  <si>
    <t xml:space="preserve">Contaminación industrial y ambiental, cambiar los combustibles fósiles por energías limpias, más zonas verdes </t>
  </si>
  <si>
    <t xml:space="preserve">Sexo </t>
  </si>
  <si>
    <t>No binario</t>
  </si>
  <si>
    <t>Total</t>
  </si>
  <si>
    <t>Edad (Grupo Etario)</t>
  </si>
  <si>
    <t>6 a 11 años</t>
  </si>
  <si>
    <t>Caracterización profesiones</t>
  </si>
  <si>
    <t>1. ¿Presenta usted alguna enfermedad cardiorrespiratoria? (HTA, asma, EPOC, etc)</t>
  </si>
  <si>
    <t>Hipertensión</t>
  </si>
  <si>
    <t>%Part.</t>
  </si>
  <si>
    <t>4. En promedio ¿Cuánto dura su trayecto en bicicleta desde su origen hasta su destino?</t>
  </si>
  <si>
    <t>VIajes de cuidado (llevar o traer niños al colegio u otro lugar)</t>
  </si>
  <si>
    <t>Mensajeria</t>
  </si>
  <si>
    <t>Presión en el pecho</t>
  </si>
  <si>
    <t>Variables</t>
  </si>
  <si>
    <t>Contaminación</t>
  </si>
  <si>
    <t>Problemas de salud</t>
  </si>
  <si>
    <t xml:space="preserve">Incomodidad </t>
  </si>
  <si>
    <t>Afectación emocional</t>
  </si>
  <si>
    <t>Bien - Sin incomodidad</t>
  </si>
  <si>
    <t>Inseguridad</t>
  </si>
  <si>
    <t>Infraestructura de la cicloruta</t>
  </si>
  <si>
    <t>9. ¿Ha consultado usted algún centro de salud en el último año por enfermedades respiratorias?</t>
  </si>
  <si>
    <t xml:space="preserve">Gripa </t>
  </si>
  <si>
    <t>Irritación de la garganta</t>
  </si>
  <si>
    <t>COVID</t>
  </si>
  <si>
    <t>Malestar general</t>
  </si>
  <si>
    <t>10. ¿Considera que su decisión de usar la bicicleta se ve afectada por las condiciones climáticas y de calidad del aire?</t>
  </si>
  <si>
    <t>En caso de contestar SI a la respuesta anterior, describa el porqué</t>
  </si>
  <si>
    <t>Condiciones climáticas</t>
  </si>
  <si>
    <t>Alto flujo vehicular</t>
  </si>
  <si>
    <t>Mal estado de la ciclovia</t>
  </si>
  <si>
    <t>Accidentes</t>
  </si>
  <si>
    <t>Condición de la via</t>
  </si>
  <si>
    <t>Exceso de gente</t>
  </si>
  <si>
    <t>Mejor ubicación de la cicloruta</t>
  </si>
  <si>
    <t xml:space="preserve">Plantar más árboles en la zona </t>
  </si>
  <si>
    <t>Multas a vehiculos contaminantes</t>
  </si>
  <si>
    <t>Incentivo compra vehiculos 0 emisiones</t>
  </si>
  <si>
    <t>Mejora de infraestructura de la cicloruta</t>
  </si>
  <si>
    <t>Mayor control de vehiculos contaminantes</t>
  </si>
  <si>
    <t>Mejora en la normatividad</t>
  </si>
  <si>
    <t>Pico y placa ambiental</t>
  </si>
  <si>
    <t>Respeto a los biciusuarios</t>
  </si>
  <si>
    <t xml:space="preserve">Mayor control normativo </t>
  </si>
  <si>
    <t xml:space="preserve">Uso de elementos de protección personal </t>
  </si>
  <si>
    <t xml:space="preserve">Incentivar uso de las bicicletas </t>
  </si>
  <si>
    <t xml:space="preserve">Mayor investigación </t>
  </si>
  <si>
    <t>Mejora de infraestructura de la Calle 13</t>
  </si>
  <si>
    <t xml:space="preserve">Mejora en la conciencia ambiental </t>
  </si>
  <si>
    <t>Revisión del flujo vehicular</t>
  </si>
  <si>
    <t>Regular las emisiones contaminantes</t>
  </si>
  <si>
    <t>Uso correcto de los espacios</t>
  </si>
  <si>
    <t>Reubicar la salida de camiones pesados</t>
  </si>
  <si>
    <t>Capacitación y entrega de materiales de preveción por parte de la Secretaria de Salud y Transito</t>
  </si>
  <si>
    <t>Limpieza para descontaminar</t>
  </si>
  <si>
    <t>Mayor control de las empresas contaminantes</t>
  </si>
  <si>
    <t>Mejor planeación en el ordenamiento territorial</t>
  </si>
  <si>
    <t>Mujeres</t>
  </si>
  <si>
    <t>Hombres</t>
  </si>
  <si>
    <t>prefiero no decir</t>
  </si>
  <si>
    <t>Mujeres %</t>
  </si>
  <si>
    <t>Hombres %</t>
  </si>
  <si>
    <t>prefiero no decir %</t>
  </si>
  <si>
    <t>TOTAL</t>
  </si>
  <si>
    <t xml:space="preserve">TOTAL </t>
  </si>
  <si>
    <t>&lt;</t>
  </si>
  <si>
    <t xml:space="preserve">Prefiero no decir </t>
  </si>
  <si>
    <t xml:space="preserve">Mañana (4:00 AM A 12P M), Noche (6:01 PM - 12:00 AM)
</t>
  </si>
  <si>
    <t>Mujeres Uso compartido</t>
  </si>
  <si>
    <t>Hombres Uso compartido</t>
  </si>
  <si>
    <t>Prefiero no decir  c</t>
  </si>
  <si>
    <t>mujeres unico</t>
  </si>
  <si>
    <t>Hombres unico</t>
  </si>
  <si>
    <t>Prefiero no decir unico</t>
  </si>
  <si>
    <t>Viajes de cuidado (llevar o traer niños al colegio u otro lugar)</t>
  </si>
  <si>
    <t>Otros (Domicilios, ir a centro comercial)</t>
  </si>
  <si>
    <t>SI</t>
  </si>
  <si>
    <t>NO</t>
  </si>
  <si>
    <t xml:space="preserve">19 a 26 años </t>
  </si>
  <si>
    <t xml:space="preserve">Mayor de 60 años </t>
  </si>
  <si>
    <t xml:space="preserve">Dificultad respiratoria </t>
  </si>
  <si>
    <t>Inconformidad térmica (demasiado calor o frio, dificil de soportar)</t>
  </si>
  <si>
    <t>total</t>
  </si>
  <si>
    <t xml:space="preserve">Derivada pregunta 9. ¿Ha consultado usted algún centro de salud en el último año por enfermedades respiratorias? En caso de contestar SI a la respuesta anterior, describa el porqué: </t>
  </si>
  <si>
    <t>Derivada pregunta 10. ¿Considera que su decisión de usar la bicicleta se ve afectada por las condiciones climáticas y de calidad del aire? En caso de contestar SI a la respuesta anterior, describa el porqué:</t>
  </si>
  <si>
    <t>Nube de palabras WORDART</t>
  </si>
  <si>
    <t>https://wordart.com/fj5sbcmkrr4e/word-art%201</t>
  </si>
  <si>
    <t>https://wordart.com/tcw1ug8eq1hn/soluciones</t>
  </si>
  <si>
    <t>https://wordart.com/6a276d96cute/porqu%C3%A9-consulto%20centros%20de%20salud%20ultimo%20a%C3%B1o</t>
  </si>
  <si>
    <t>https://wordart.com/jf4ha7aecr8o/word-art%204</t>
  </si>
  <si>
    <t>Soluciones propuestas</t>
  </si>
  <si>
    <t>Factores ecuación</t>
  </si>
  <si>
    <t>Significado variable</t>
  </si>
  <si>
    <t>Unidades</t>
  </si>
  <si>
    <t>Fuente del dato</t>
  </si>
  <si>
    <t>PROMEDIO TASAS DE INHALACIÓN EPA 2011 (TABLA 6.17) m3/min</t>
  </si>
  <si>
    <t>Dj</t>
  </si>
  <si>
    <t>Dosis potencial inhalda en un viaje (j)</t>
  </si>
  <si>
    <t>microgramos(ug)</t>
  </si>
  <si>
    <t>Calculo</t>
  </si>
  <si>
    <t xml:space="preserve">Tasa inhalación </t>
  </si>
  <si>
    <t>En reposo (Vehiculo)</t>
  </si>
  <si>
    <t>Caminando</t>
  </si>
  <si>
    <t xml:space="preserve">Actividad fisica moderada </t>
  </si>
  <si>
    <t>Actividad fisica fuerte</t>
  </si>
  <si>
    <t>Cj</t>
  </si>
  <si>
    <t>Concentración de la exposición</t>
  </si>
  <si>
    <t>Microgramos/metro cubico (ug/m3)</t>
  </si>
  <si>
    <t>RMCAB</t>
  </si>
  <si>
    <t>IRj</t>
  </si>
  <si>
    <t xml:space="preserve">Tasa de inhalación segun actividad </t>
  </si>
  <si>
    <t>Metro cubico/min (m3/min)</t>
  </si>
  <si>
    <t>EPA - DOC EFE</t>
  </si>
  <si>
    <t>tj</t>
  </si>
  <si>
    <t xml:space="preserve">Tiempo de exposición </t>
  </si>
  <si>
    <t>Minutos o horas</t>
  </si>
  <si>
    <t xml:space="preserve">Encuesta - Flujo vehicular </t>
  </si>
  <si>
    <t>Mayor de 60 años</t>
  </si>
  <si>
    <t>Concentraciones PROMEDIO - Estación Fontibón</t>
  </si>
  <si>
    <t xml:space="preserve">Ecuación: </t>
  </si>
  <si>
    <t>D(c)= Ca * IR(c) * t</t>
  </si>
  <si>
    <t>PM 2.5</t>
  </si>
  <si>
    <t>PM 10</t>
  </si>
  <si>
    <t>*Se calcula sólo para edad de 27 a 59 años, la cual fue la más frecuente en encuesta</t>
  </si>
  <si>
    <t>Dosis potencial inhalada de PM 2.5 (microgramos)</t>
  </si>
  <si>
    <t>Nivel de actividad fisica</t>
  </si>
  <si>
    <t>Tiempos exposición</t>
  </si>
  <si>
    <t>15 min</t>
  </si>
  <si>
    <t>30 min</t>
  </si>
  <si>
    <t>60 min</t>
  </si>
  <si>
    <t>75 min</t>
  </si>
  <si>
    <t>Reposo</t>
  </si>
  <si>
    <t>Caminado</t>
  </si>
  <si>
    <t>Actividad Fisica fuerte</t>
  </si>
  <si>
    <t>Tiempos de exposición</t>
  </si>
  <si>
    <t>minutos</t>
  </si>
  <si>
    <t>Dosis potencial inhalada de PM 10  (microgramos)</t>
  </si>
  <si>
    <t>VALORES PERMISIBLES EN NORMA COLOMBIANA E INTERNACIONAL</t>
  </si>
  <si>
    <t>Colombia</t>
  </si>
  <si>
    <t>Argentina</t>
  </si>
  <si>
    <t>OMS</t>
  </si>
  <si>
    <t>PM 2,5</t>
  </si>
  <si>
    <t>24 horas</t>
  </si>
  <si>
    <t xml:space="preserve">PM 10 </t>
  </si>
  <si>
    <t>Aire inhalado (m3) en 1 hora (27 a 59 años)</t>
  </si>
  <si>
    <t>Limite Norma Colombia (m3/hora)</t>
  </si>
  <si>
    <t>Limite Norma Argentina (m3/hora)</t>
  </si>
  <si>
    <t>Limite Norma OMS (m3/hora)</t>
  </si>
  <si>
    <t>Limite dosis potencial inhalada Colombia  (1 hora)</t>
  </si>
  <si>
    <t>Limite dosis potencial inhalada Argentina (1hora)</t>
  </si>
  <si>
    <t>Limite dosis potencial inhalada OMS (1hora)</t>
  </si>
  <si>
    <t>Resultados Dosis potencial Inhalada fontibon (1Hora)</t>
  </si>
  <si>
    <t xml:space="preserve">FLUJO VEHICULAR (CANTIDAD DE VEHICULOS CADA MINUTO SEGUN MODO DE TRANSPORTE) </t>
  </si>
  <si>
    <t>ENTRE SEMANA</t>
  </si>
  <si>
    <t xml:space="preserve">DOMINGO </t>
  </si>
  <si>
    <t>HORA PICO (4.30 PM - 6:45 PM)</t>
  </si>
  <si>
    <t>HORA VALLE (11 AM - 12:30 PM)</t>
  </si>
  <si>
    <t>1 PM A 2 PM</t>
  </si>
  <si>
    <t>PUNTO 1 - KR 135</t>
  </si>
  <si>
    <t>SITP</t>
  </si>
  <si>
    <t>Vel promedio 20 Km/H</t>
  </si>
  <si>
    <t>Transporte público (Buses, flotas)</t>
  </si>
  <si>
    <t>Vehiculos de Carga</t>
  </si>
  <si>
    <t>Particulares</t>
  </si>
  <si>
    <t>Taxis</t>
  </si>
  <si>
    <t>Motos</t>
  </si>
  <si>
    <t>Bicicletas</t>
  </si>
  <si>
    <t>Bicitaxis - Ciclomotores</t>
  </si>
  <si>
    <t>Otros(patinetas, monopatin)</t>
  </si>
  <si>
    <t>Peatones</t>
  </si>
  <si>
    <t>PUNTO 2 - KR 116</t>
  </si>
  <si>
    <t>Vel promedio 35 Km/h</t>
  </si>
  <si>
    <t>Transporte público</t>
  </si>
  <si>
    <t>Cicloruta - bicicletas</t>
  </si>
  <si>
    <t>Bicitaxis</t>
  </si>
  <si>
    <t>PUNTO 3 - KR 97</t>
  </si>
  <si>
    <t>Vel promedio 50 Km/h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</si>
</sst>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yy\ h:mm:ss"/>
    <numFmt numFmtId="165" formatCode="0.0%"/>
    <numFmt numFmtId="166" formatCode="0.0"/>
    <numFmt numFmtId="167" formatCode="#,##0.00000"/>
  </numFmts>
  <fonts count="11">
    <font>
      <sz val="10"/>
      <color rgb="FF000000"/>
      <name val="Arial"/>
      <scheme val="minor"/>
    </font>
    <font>
      <sz val="10"/>
      <color theme="1"/>
      <name val="Arial"/>
      <scheme val="minor"/>
    </font>
    <font>
      <b/>
      <sz val="10"/>
      <color theme="1"/>
      <name val="Arial"/>
      <scheme val="minor"/>
    </font>
    <font>
      <sz val="10"/>
      <name val="Arial"/>
    </font>
    <font>
      <u/>
      <sz val="10"/>
      <color rgb="FF1155CC"/>
      <name val="Arial"/>
    </font>
    <font>
      <u/>
      <sz val="10"/>
      <color rgb="FF0000FF"/>
      <name val="Arial"/>
    </font>
    <font>
      <u/>
      <sz val="10"/>
      <color rgb="FF0000FF"/>
      <name val="Arial"/>
    </font>
    <font>
      <b/>
      <i/>
      <sz val="10"/>
      <color theme="1"/>
      <name val="Arial"/>
      <scheme val="minor"/>
    </font>
    <font>
      <sz val="12"/>
      <color rgb="FF000000"/>
      <name val="&quot;Times New Roman&quot;"/>
    </font>
    <font>
      <b/>
      <sz val="9"/>
      <color theme="1"/>
      <name val="Arial"/>
    </font>
    <font>
      <sz val="9"/>
      <color theme="1"/>
      <name val="Arial"/>
    </font>
  </fonts>
  <fills count="14">
    <fill>
      <patternFill patternType="none"/>
    </fill>
    <fill>
      <patternFill patternType="gray125"/>
    </fill>
    <fill>
      <patternFill patternType="solid">
        <fgColor rgb="FFC9DAF8"/>
        <bgColor rgb="FFC9DAF8"/>
      </patternFill>
    </fill>
    <fill>
      <patternFill patternType="solid">
        <fgColor rgb="FFCFE2F3"/>
        <bgColor rgb="FFCFE2F3"/>
      </patternFill>
    </fill>
    <fill>
      <patternFill patternType="solid">
        <fgColor rgb="FF9FC5E8"/>
        <bgColor rgb="FF9FC5E8"/>
      </patternFill>
    </fill>
    <fill>
      <patternFill patternType="solid">
        <fgColor rgb="FFEAD1DC"/>
        <bgColor rgb="FFEAD1DC"/>
      </patternFill>
    </fill>
    <fill>
      <patternFill patternType="solid">
        <fgColor rgb="FFFFFF00"/>
        <bgColor rgb="FFFFFF00"/>
      </patternFill>
    </fill>
    <fill>
      <patternFill patternType="solid">
        <fgColor rgb="FF00FF00"/>
        <bgColor rgb="FF00FF00"/>
      </patternFill>
    </fill>
    <fill>
      <patternFill patternType="solid">
        <fgColor rgb="FFD5A6BD"/>
        <bgColor rgb="FFD5A6BD"/>
      </patternFill>
    </fill>
    <fill>
      <patternFill patternType="solid">
        <fgColor rgb="FFB6D7A8"/>
        <bgColor rgb="FFB6D7A8"/>
      </patternFill>
    </fill>
    <fill>
      <patternFill patternType="solid">
        <fgColor rgb="FFEFEFEF"/>
        <bgColor rgb="FFEFEFEF"/>
      </patternFill>
    </fill>
    <fill>
      <patternFill patternType="solid">
        <fgColor theme="0"/>
        <bgColor theme="0"/>
      </patternFill>
    </fill>
    <fill>
      <patternFill patternType="solid">
        <fgColor rgb="FFD0E0E3"/>
        <bgColor rgb="FFD0E0E3"/>
      </patternFill>
    </fill>
    <fill>
      <patternFill patternType="solid">
        <fgColor rgb="FFD9D2E9"/>
        <bgColor rgb="FFD9D2E9"/>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122">
    <xf numFmtId="0" fontId="0" fillId="0" borderId="0" xfId="0" applyFont="1" applyAlignment="1"/>
    <xf numFmtId="0" fontId="1" fillId="0" borderId="0" xfId="0" applyFont="1" applyAlignment="1">
      <alignment horizontal="center" vertical="center" wrapText="1"/>
    </xf>
    <xf numFmtId="0" fontId="1" fillId="0" borderId="0" xfId="0" applyFont="1" applyAlignment="1">
      <alignment horizontal="center" vertical="center" wrapText="1"/>
    </xf>
    <xf numFmtId="164" fontId="1" fillId="0" borderId="0" xfId="0" applyNumberFormat="1" applyFont="1" applyAlignment="1"/>
    <xf numFmtId="0" fontId="1" fillId="0" borderId="0" xfId="0" applyFont="1" applyAlignment="1"/>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164" fontId="1" fillId="0" borderId="1" xfId="0" applyNumberFormat="1" applyFont="1" applyBorder="1" applyAlignment="1"/>
    <xf numFmtId="0" fontId="1" fillId="0" borderId="1" xfId="0" applyFont="1" applyBorder="1" applyAlignment="1"/>
    <xf numFmtId="0" fontId="1" fillId="0" borderId="1" xfId="0" applyFont="1" applyBorder="1"/>
    <xf numFmtId="0" fontId="2" fillId="0" borderId="0" xfId="0" applyFont="1" applyAlignment="1">
      <alignment horizontal="center" vertical="center" wrapText="1"/>
    </xf>
    <xf numFmtId="0" fontId="1" fillId="0" borderId="1" xfId="0" applyFont="1" applyBorder="1" applyAlignment="1">
      <alignment horizontal="center"/>
    </xf>
    <xf numFmtId="0" fontId="1" fillId="0" borderId="1"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xf>
    <xf numFmtId="0" fontId="1" fillId="4" borderId="1" xfId="0" applyFont="1" applyFill="1" applyBorder="1"/>
    <xf numFmtId="0" fontId="1" fillId="5" borderId="1" xfId="0" applyFont="1" applyFill="1" applyBorder="1"/>
    <xf numFmtId="0" fontId="1" fillId="6" borderId="1" xfId="0" applyFont="1" applyFill="1" applyBorder="1"/>
    <xf numFmtId="0" fontId="1" fillId="7" borderId="1" xfId="0" applyFont="1" applyFill="1" applyBorder="1"/>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165" fontId="1" fillId="0" borderId="1" xfId="0" applyNumberFormat="1" applyFont="1" applyBorder="1" applyAlignment="1">
      <alignment horizontal="center" vertical="center"/>
    </xf>
    <xf numFmtId="0" fontId="2" fillId="0" borderId="0" xfId="0" applyFont="1" applyAlignment="1">
      <alignment horizontal="center" vertical="center" wrapText="1"/>
    </xf>
    <xf numFmtId="0" fontId="1" fillId="0" borderId="1" xfId="0" applyFont="1" applyBorder="1" applyAlignment="1">
      <alignment horizontal="center" vertical="center" wrapText="1"/>
    </xf>
    <xf numFmtId="10" fontId="1" fillId="0" borderId="1" xfId="0" applyNumberFormat="1" applyFont="1" applyBorder="1" applyAlignment="1">
      <alignment horizontal="center" vertical="center"/>
    </xf>
    <xf numFmtId="0" fontId="2" fillId="3" borderId="1" xfId="0" applyFont="1" applyFill="1" applyBorder="1" applyAlignment="1">
      <alignment horizontal="center" wrapText="1"/>
    </xf>
    <xf numFmtId="0" fontId="2" fillId="3" borderId="1" xfId="0" applyFont="1" applyFill="1" applyBorder="1" applyAlignment="1">
      <alignment horizontal="center" vertical="center" wrapText="1"/>
    </xf>
    <xf numFmtId="10" fontId="1" fillId="0" borderId="1" xfId="0" applyNumberFormat="1" applyFont="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lignment vertical="center"/>
    </xf>
    <xf numFmtId="0" fontId="1" fillId="0" borderId="1" xfId="0" applyFont="1" applyBorder="1" applyAlignment="1">
      <alignment horizontal="center" vertical="center" wrapText="1"/>
    </xf>
    <xf numFmtId="10" fontId="1" fillId="0" borderId="1" xfId="0" applyNumberFormat="1" applyFont="1" applyBorder="1" applyAlignment="1">
      <alignment horizontal="center" vertical="center" wrapText="1"/>
    </xf>
    <xf numFmtId="0" fontId="1" fillId="0" borderId="1" xfId="0" applyFont="1" applyBorder="1" applyAlignment="1"/>
    <xf numFmtId="0" fontId="1" fillId="0" borderId="1" xfId="0" applyFont="1" applyBorder="1"/>
    <xf numFmtId="0" fontId="1" fillId="0" borderId="1" xfId="0" applyFont="1" applyBorder="1" applyAlignment="1">
      <alignment horizontal="center" wrapText="1"/>
    </xf>
    <xf numFmtId="0" fontId="1" fillId="0" borderId="1" xfId="0" applyFont="1" applyBorder="1" applyAlignment="1">
      <alignment horizontal="center" wrapText="1"/>
    </xf>
    <xf numFmtId="0" fontId="2" fillId="0" borderId="1" xfId="0" applyFont="1" applyBorder="1" applyAlignment="1">
      <alignment horizontal="center" wrapText="1"/>
    </xf>
    <xf numFmtId="0" fontId="2" fillId="0" borderId="1" xfId="0" applyFont="1" applyBorder="1" applyAlignment="1">
      <alignment horizontal="center" wrapText="1"/>
    </xf>
    <xf numFmtId="0" fontId="1" fillId="0" borderId="1" xfId="0" applyFont="1" applyBorder="1" applyAlignment="1">
      <alignment vertical="center" wrapText="1"/>
    </xf>
    <xf numFmtId="166" fontId="1" fillId="0" borderId="1" xfId="0" applyNumberFormat="1" applyFont="1" applyBorder="1"/>
    <xf numFmtId="10" fontId="1" fillId="0" borderId="1" xfId="0" applyNumberFormat="1" applyFont="1" applyBorder="1"/>
    <xf numFmtId="0" fontId="1" fillId="0" borderId="0" xfId="0" applyFont="1"/>
    <xf numFmtId="0" fontId="1" fillId="0" borderId="0" xfId="0" applyFont="1" applyAlignment="1">
      <alignment horizontal="center" wrapText="1"/>
    </xf>
    <xf numFmtId="10" fontId="1" fillId="0" borderId="1" xfId="0" applyNumberFormat="1" applyFont="1" applyBorder="1" applyAlignment="1">
      <alignment horizontal="center" wrapText="1"/>
    </xf>
    <xf numFmtId="0" fontId="2" fillId="0" borderId="1" xfId="0" applyFont="1" applyBorder="1" applyAlignment="1">
      <alignment wrapText="1"/>
    </xf>
    <xf numFmtId="0" fontId="1" fillId="0" borderId="1" xfId="0" applyFont="1" applyBorder="1" applyAlignment="1">
      <alignment wrapText="1"/>
    </xf>
    <xf numFmtId="165" fontId="1" fillId="0" borderId="1" xfId="0" applyNumberFormat="1" applyFont="1" applyBorder="1"/>
    <xf numFmtId="10" fontId="1" fillId="0" borderId="1" xfId="0" applyNumberFormat="1" applyFont="1" applyBorder="1" applyAlignment="1"/>
    <xf numFmtId="165" fontId="1" fillId="0" borderId="1" xfId="0" applyNumberFormat="1" applyFont="1" applyBorder="1" applyAlignment="1"/>
    <xf numFmtId="0" fontId="1" fillId="0" borderId="1" xfId="0" applyFont="1" applyBorder="1" applyAlignment="1">
      <alignment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wrapText="1"/>
    </xf>
    <xf numFmtId="0" fontId="1" fillId="0" borderId="0" xfId="0" applyFont="1" applyAlignment="1">
      <alignment wrapText="1"/>
    </xf>
    <xf numFmtId="0" fontId="1" fillId="0" borderId="0" xfId="0" applyFont="1" applyAlignment="1">
      <alignment wrapText="1"/>
    </xf>
    <xf numFmtId="0" fontId="1" fillId="0" borderId="0" xfId="0" applyFont="1" applyAlignment="1">
      <alignment horizontal="center"/>
    </xf>
    <xf numFmtId="0" fontId="2" fillId="8" borderId="1" xfId="0" applyFont="1" applyFill="1" applyBorder="1" applyAlignment="1">
      <alignment horizontal="center" vertical="center" wrapText="1"/>
    </xf>
    <xf numFmtId="0" fontId="1" fillId="0" borderId="0" xfId="0" applyFont="1" applyAlignment="1">
      <alignment vertical="center"/>
    </xf>
    <xf numFmtId="0" fontId="1" fillId="3" borderId="1" xfId="0" applyFont="1" applyFill="1" applyBorder="1" applyAlignment="1">
      <alignment wrapText="1"/>
    </xf>
    <xf numFmtId="0" fontId="2" fillId="9" borderId="1" xfId="0" applyFont="1" applyFill="1" applyBorder="1" applyAlignment="1"/>
    <xf numFmtId="167" fontId="1" fillId="0" borderId="1" xfId="0" applyNumberFormat="1" applyFont="1" applyBorder="1" applyAlignment="1"/>
    <xf numFmtId="0" fontId="7" fillId="4" borderId="1" xfId="0" applyFont="1" applyFill="1" applyBorder="1" applyAlignment="1"/>
    <xf numFmtId="0" fontId="2" fillId="4" borderId="1" xfId="0" applyFont="1" applyFill="1" applyBorder="1" applyAlignment="1"/>
    <xf numFmtId="0" fontId="1" fillId="10" borderId="1" xfId="0" applyFont="1" applyFill="1" applyBorder="1" applyAlignment="1"/>
    <xf numFmtId="0" fontId="1" fillId="11" borderId="0" xfId="0" applyFont="1" applyFill="1" applyAlignment="1">
      <alignment horizontal="center"/>
    </xf>
    <xf numFmtId="0" fontId="1" fillId="10" borderId="1" xfId="0" applyFont="1" applyFill="1" applyBorder="1"/>
    <xf numFmtId="0" fontId="8" fillId="0" borderId="1" xfId="0" applyFont="1" applyBorder="1" applyAlignment="1">
      <alignment horizontal="center" wrapText="1"/>
    </xf>
    <xf numFmtId="2" fontId="2" fillId="3" borderId="1" xfId="0" applyNumberFormat="1" applyFont="1" applyFill="1" applyBorder="1" applyAlignment="1">
      <alignment horizontal="center" vertical="center"/>
    </xf>
    <xf numFmtId="2" fontId="2" fillId="3" borderId="1" xfId="0" applyNumberFormat="1" applyFont="1" applyFill="1" applyBorder="1" applyAlignment="1">
      <alignment horizontal="center" vertical="center" wrapText="1"/>
    </xf>
    <xf numFmtId="2" fontId="2" fillId="3" borderId="1" xfId="0" applyNumberFormat="1" applyFont="1" applyFill="1" applyBorder="1" applyAlignment="1">
      <alignment wrapText="1"/>
    </xf>
    <xf numFmtId="2" fontId="1" fillId="0" borderId="1" xfId="0" applyNumberFormat="1" applyFont="1" applyBorder="1"/>
    <xf numFmtId="0" fontId="9" fillId="0" borderId="1" xfId="0" applyFont="1" applyBorder="1" applyAlignment="1">
      <alignment horizontal="center"/>
    </xf>
    <xf numFmtId="0" fontId="9" fillId="0" borderId="1" xfId="0" applyFont="1" applyBorder="1" applyAlignment="1">
      <alignment horizontal="center" wrapText="1"/>
    </xf>
    <xf numFmtId="0" fontId="9" fillId="0" borderId="1" xfId="0" applyFont="1" applyBorder="1" applyAlignment="1">
      <alignment vertical="center"/>
    </xf>
    <xf numFmtId="0" fontId="9" fillId="12" borderId="1" xfId="0" applyFont="1" applyFill="1" applyBorder="1" applyAlignment="1"/>
    <xf numFmtId="0" fontId="10" fillId="12" borderId="1" xfId="0" applyFont="1" applyFill="1" applyBorder="1" applyAlignment="1"/>
    <xf numFmtId="0" fontId="10" fillId="12" borderId="1" xfId="0" applyFont="1" applyFill="1" applyBorder="1" applyAlignment="1">
      <alignment horizontal="right"/>
    </xf>
    <xf numFmtId="0" fontId="9" fillId="3" borderId="1" xfId="0" applyFont="1" applyFill="1" applyBorder="1" applyAlignment="1"/>
    <xf numFmtId="0" fontId="10" fillId="3" borderId="1" xfId="0" applyFont="1" applyFill="1" applyBorder="1" applyAlignment="1"/>
    <xf numFmtId="0" fontId="10" fillId="3" borderId="1" xfId="0" applyFont="1" applyFill="1" applyBorder="1" applyAlignment="1">
      <alignment horizontal="right"/>
    </xf>
    <xf numFmtId="0" fontId="9" fillId="13" borderId="1" xfId="0" applyFont="1" applyFill="1" applyBorder="1" applyAlignment="1"/>
    <xf numFmtId="0" fontId="10" fillId="13" borderId="1" xfId="0" applyFont="1" applyFill="1" applyBorder="1" applyAlignment="1"/>
    <xf numFmtId="0" fontId="10" fillId="13" borderId="1" xfId="0" applyFont="1" applyFill="1" applyBorder="1" applyAlignment="1">
      <alignment horizontal="right"/>
    </xf>
    <xf numFmtId="0" fontId="2" fillId="2" borderId="2" xfId="0" applyFont="1" applyFill="1" applyBorder="1" applyAlignment="1">
      <alignment horizontal="center"/>
    </xf>
    <xf numFmtId="0" fontId="3" fillId="0" borderId="3" xfId="0" applyFont="1" applyBorder="1"/>
    <xf numFmtId="0" fontId="2" fillId="3" borderId="2" xfId="0" applyFont="1" applyFill="1" applyBorder="1" applyAlignment="1">
      <alignment horizontal="center"/>
    </xf>
    <xf numFmtId="0" fontId="1" fillId="0" borderId="2" xfId="0" applyFont="1" applyBorder="1" applyAlignment="1">
      <alignment horizontal="center"/>
    </xf>
    <xf numFmtId="0" fontId="3" fillId="0" borderId="4" xfId="0" applyFont="1" applyBorder="1"/>
    <xf numFmtId="0" fontId="2" fillId="3"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3" borderId="2" xfId="0" applyFont="1" applyFill="1" applyBorder="1" applyAlignment="1">
      <alignment horizontal="center" wrapText="1"/>
    </xf>
    <xf numFmtId="0" fontId="1" fillId="0" borderId="5" xfId="0" applyFont="1" applyBorder="1"/>
    <xf numFmtId="0" fontId="3" fillId="0" borderId="6" xfId="0" applyFont="1" applyBorder="1"/>
    <xf numFmtId="0" fontId="3" fillId="0" borderId="7" xfId="0" applyFont="1" applyBorder="1"/>
    <xf numFmtId="0" fontId="1" fillId="10" borderId="5" xfId="0" applyFont="1" applyFill="1" applyBorder="1"/>
    <xf numFmtId="2" fontId="1" fillId="0" borderId="5" xfId="0" applyNumberFormat="1" applyFont="1" applyBorder="1" applyAlignment="1">
      <alignment horizontal="center" vertical="center"/>
    </xf>
    <xf numFmtId="2" fontId="1" fillId="0" borderId="5" xfId="0" applyNumberFormat="1" applyFont="1" applyBorder="1" applyAlignment="1">
      <alignment vertical="center"/>
    </xf>
    <xf numFmtId="0" fontId="2" fillId="9" borderId="2" xfId="0" applyFont="1" applyFill="1" applyBorder="1" applyAlignment="1">
      <alignment horizontal="center"/>
    </xf>
    <xf numFmtId="0" fontId="1" fillId="2"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2" xfId="0" applyFont="1" applyFill="1" applyBorder="1" applyAlignment="1"/>
    <xf numFmtId="0" fontId="1" fillId="3" borderId="2" xfId="0" applyFont="1" applyFill="1" applyBorder="1" applyAlignment="1">
      <alignment wrapText="1"/>
    </xf>
    <xf numFmtId="0" fontId="9" fillId="0" borderId="2" xfId="0" applyFont="1" applyBorder="1" applyAlignment="1">
      <alignment horizontal="center"/>
    </xf>
    <xf numFmtId="0" fontId="10" fillId="0" borderId="8" xfId="0" applyFont="1" applyBorder="1" applyAlignment="1"/>
    <xf numFmtId="0" fontId="3" fillId="0" borderId="9" xfId="0" applyFont="1" applyBorder="1"/>
    <xf numFmtId="0" fontId="3" fillId="0" borderId="10" xfId="0" applyFont="1" applyBorder="1"/>
    <xf numFmtId="0" fontId="3" fillId="0" borderId="11" xfId="0" applyFont="1" applyBorder="1"/>
    <xf numFmtId="0" fontId="10" fillId="12" borderId="5" xfId="0" applyFont="1" applyFill="1" applyBorder="1" applyAlignment="1">
      <alignment horizontal="center" vertical="center"/>
    </xf>
    <xf numFmtId="0" fontId="10" fillId="3" borderId="5" xfId="0" applyFont="1" applyFill="1" applyBorder="1" applyAlignment="1">
      <alignment horizontal="center" vertical="center"/>
    </xf>
    <xf numFmtId="0" fontId="10" fillId="13"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lang="es-CO" b="0">
                <a:solidFill>
                  <a:srgbClr val="757575"/>
                </a:solidFill>
                <a:latin typeface="+mn-lt"/>
              </a:rPr>
              <a:t>Edad (Grupo Etario)</a:t>
            </a:r>
          </a:p>
        </c:rich>
      </c:tx>
      <c:overlay val="0"/>
    </c:title>
    <c:autoTitleDeleted val="0"/>
    <c:plotArea>
      <c:layout/>
      <c:pieChart>
        <c:varyColors val="1"/>
        <c:ser>
          <c:idx val="0"/>
          <c:order val="0"/>
          <c:tx>
            <c:strRef>
              <c:f>'Análisis sección 1'!$C$19</c:f>
              <c:strCache>
                <c:ptCount val="1"/>
              </c:strCache>
            </c:strRef>
          </c:tx>
          <c:dPt>
            <c:idx val="0"/>
            <c:bubble3D val="0"/>
            <c:spPr>
              <a:solidFill>
                <a:srgbClr val="4285F4"/>
              </a:solidFill>
            </c:spPr>
            <c:extLst>
              <c:ext xmlns:c16="http://schemas.microsoft.com/office/drawing/2014/chart" uri="{C3380CC4-5D6E-409C-BE32-E72D297353CC}">
                <c16:uniqueId val="{00000001-DA72-4F07-9CFB-5DBBA6D7E8E6}"/>
              </c:ext>
            </c:extLst>
          </c:dPt>
          <c:dPt>
            <c:idx val="1"/>
            <c:bubble3D val="0"/>
            <c:spPr>
              <a:solidFill>
                <a:srgbClr val="EA4335"/>
              </a:solidFill>
            </c:spPr>
            <c:extLst>
              <c:ext xmlns:c16="http://schemas.microsoft.com/office/drawing/2014/chart" uri="{C3380CC4-5D6E-409C-BE32-E72D297353CC}">
                <c16:uniqueId val="{00000003-DA72-4F07-9CFB-5DBBA6D7E8E6}"/>
              </c:ext>
            </c:extLst>
          </c:dPt>
          <c:dPt>
            <c:idx val="2"/>
            <c:bubble3D val="0"/>
            <c:spPr>
              <a:solidFill>
                <a:srgbClr val="D5A6BD"/>
              </a:solidFill>
            </c:spPr>
            <c:extLst>
              <c:ext xmlns:c16="http://schemas.microsoft.com/office/drawing/2014/chart" uri="{C3380CC4-5D6E-409C-BE32-E72D297353CC}">
                <c16:uniqueId val="{00000005-DA72-4F07-9CFB-5DBBA6D7E8E6}"/>
              </c:ext>
            </c:extLst>
          </c:dPt>
          <c:dPt>
            <c:idx val="3"/>
            <c:bubble3D val="0"/>
            <c:spPr>
              <a:solidFill>
                <a:srgbClr val="8E7CC3"/>
              </a:solidFill>
            </c:spPr>
            <c:extLst>
              <c:ext xmlns:c16="http://schemas.microsoft.com/office/drawing/2014/chart" uri="{C3380CC4-5D6E-409C-BE32-E72D297353CC}">
                <c16:uniqueId val="{00000007-DA72-4F07-9CFB-5DBBA6D7E8E6}"/>
              </c:ext>
            </c:extLst>
          </c:dPt>
          <c:dPt>
            <c:idx val="4"/>
            <c:bubble3D val="0"/>
            <c:spPr>
              <a:solidFill>
                <a:srgbClr val="FF6D01"/>
              </a:solidFill>
            </c:spPr>
            <c:extLst>
              <c:ext xmlns:c16="http://schemas.microsoft.com/office/drawing/2014/chart" uri="{C3380CC4-5D6E-409C-BE32-E72D297353CC}">
                <c16:uniqueId val="{00000009-DA72-4F07-9CFB-5DBBA6D7E8E6}"/>
              </c:ext>
            </c:extLst>
          </c:dPt>
          <c:cat>
            <c:strRef>
              <c:f>'Análisis sección 1'!$B$20:$B$24</c:f>
              <c:strCache>
                <c:ptCount val="5"/>
                <c:pt idx="0">
                  <c:v>6 a 11 años</c:v>
                </c:pt>
                <c:pt idx="1">
                  <c:v>12 a 18 años</c:v>
                </c:pt>
                <c:pt idx="2">
                  <c:v>19 a 26 años</c:v>
                </c:pt>
                <c:pt idx="3">
                  <c:v>27 a 59 años</c:v>
                </c:pt>
                <c:pt idx="4">
                  <c:v>mayor de 60 años</c:v>
                </c:pt>
              </c:strCache>
            </c:strRef>
          </c:cat>
          <c:val>
            <c:numRef>
              <c:f>'Análisis sección 1'!$C$20:$C$24</c:f>
              <c:numCache>
                <c:formatCode>General</c:formatCode>
                <c:ptCount val="5"/>
                <c:pt idx="0">
                  <c:v>0</c:v>
                </c:pt>
                <c:pt idx="1">
                  <c:v>3</c:v>
                </c:pt>
                <c:pt idx="2">
                  <c:v>48</c:v>
                </c:pt>
                <c:pt idx="3">
                  <c:v>65</c:v>
                </c:pt>
                <c:pt idx="4">
                  <c:v>5</c:v>
                </c:pt>
              </c:numCache>
            </c:numRef>
          </c:val>
          <c:extLst>
            <c:ext xmlns:c16="http://schemas.microsoft.com/office/drawing/2014/chart" uri="{C3380CC4-5D6E-409C-BE32-E72D297353CC}">
              <c16:uniqueId val="{0000000A-DA72-4F07-9CFB-5DBBA6D7E8E6}"/>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¿Considera que su decisión de usar la bicicleta se ve afectada por las condiciones climáticas y de calidad del aire?</a:t>
            </a:r>
          </a:p>
        </c:rich>
      </c:tx>
      <c:overlay val="0"/>
    </c:title>
    <c:autoTitleDeleted val="0"/>
    <c:plotArea>
      <c:layout/>
      <c:pieChart>
        <c:varyColors val="1"/>
        <c:ser>
          <c:idx val="0"/>
          <c:order val="0"/>
          <c:tx>
            <c:strRef>
              <c:f>'Análisis sección 3'!$C$171</c:f>
              <c:strCache>
                <c:ptCount val="1"/>
              </c:strCache>
            </c:strRef>
          </c:tx>
          <c:dPt>
            <c:idx val="0"/>
            <c:bubble3D val="0"/>
            <c:spPr>
              <a:solidFill>
                <a:srgbClr val="6FA8DC"/>
              </a:solidFill>
            </c:spPr>
            <c:extLst>
              <c:ext xmlns:c16="http://schemas.microsoft.com/office/drawing/2014/chart" uri="{C3380CC4-5D6E-409C-BE32-E72D297353CC}">
                <c16:uniqueId val="{00000001-0C42-458A-936A-0E4C3571923F}"/>
              </c:ext>
            </c:extLst>
          </c:dPt>
          <c:dPt>
            <c:idx val="1"/>
            <c:bubble3D val="0"/>
            <c:spPr>
              <a:solidFill>
                <a:srgbClr val="C27BA0"/>
              </a:solidFill>
            </c:spPr>
            <c:extLst>
              <c:ext xmlns:c16="http://schemas.microsoft.com/office/drawing/2014/chart" uri="{C3380CC4-5D6E-409C-BE32-E72D297353CC}">
                <c16:uniqueId val="{00000003-0C42-458A-936A-0E4C3571923F}"/>
              </c:ext>
            </c:extLst>
          </c:dPt>
          <c:cat>
            <c:strRef>
              <c:f>'Análisis sección 3'!$B$172:$B$173</c:f>
              <c:strCache>
                <c:ptCount val="2"/>
                <c:pt idx="0">
                  <c:v>Si</c:v>
                </c:pt>
                <c:pt idx="1">
                  <c:v>No</c:v>
                </c:pt>
              </c:strCache>
            </c:strRef>
          </c:cat>
          <c:val>
            <c:numRef>
              <c:f>'Análisis sección 3'!$C$172:$C$173</c:f>
              <c:numCache>
                <c:formatCode>General</c:formatCode>
                <c:ptCount val="2"/>
                <c:pt idx="0">
                  <c:v>90</c:v>
                </c:pt>
                <c:pt idx="1">
                  <c:v>31</c:v>
                </c:pt>
              </c:numCache>
            </c:numRef>
          </c:val>
          <c:extLst>
            <c:ext xmlns:c16="http://schemas.microsoft.com/office/drawing/2014/chart" uri="{C3380CC4-5D6E-409C-BE32-E72D297353CC}">
              <c16:uniqueId val="{00000004-0C42-458A-936A-0E4C3571923F}"/>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Principales afectaciones en los ciclistas urbanos</a:t>
            </a:r>
          </a:p>
        </c:rich>
      </c:tx>
      <c:overlay val="0"/>
    </c:title>
    <c:autoTitleDeleted val="0"/>
    <c:plotArea>
      <c:layout/>
      <c:barChart>
        <c:barDir val="col"/>
        <c:grouping val="clustered"/>
        <c:varyColors val="1"/>
        <c:ser>
          <c:idx val="0"/>
          <c:order val="0"/>
          <c:tx>
            <c:strRef>
              <c:f>'Análisis sección 3'!$H$2</c:f>
              <c:strCache>
                <c:ptCount val="1"/>
                <c:pt idx="0">
                  <c:v>Total</c:v>
                </c:pt>
              </c:strCache>
            </c:strRef>
          </c:tx>
          <c:spPr>
            <a:solidFill>
              <a:srgbClr val="3C78D8"/>
            </a:solidFill>
            <a:ln cmpd="sng">
              <a:solidFill>
                <a:srgbClr val="000000"/>
              </a:solidFill>
            </a:ln>
          </c:spPr>
          <c:invertIfNegative val="1"/>
          <c:dPt>
            <c:idx val="0"/>
            <c:invertIfNegative val="1"/>
            <c:bubble3D val="0"/>
            <c:spPr>
              <a:solidFill>
                <a:srgbClr val="3D85C6"/>
              </a:solidFill>
              <a:ln cmpd="sng">
                <a:solidFill>
                  <a:srgbClr val="000000"/>
                </a:solidFill>
              </a:ln>
            </c:spPr>
            <c:extLst>
              <c:ext xmlns:c16="http://schemas.microsoft.com/office/drawing/2014/chart" uri="{C3380CC4-5D6E-409C-BE32-E72D297353CC}">
                <c16:uniqueId val="{00000001-DA2C-40F2-97E2-3B86720A1A55}"/>
              </c:ext>
            </c:extLst>
          </c:dPt>
          <c:dPt>
            <c:idx val="1"/>
            <c:invertIfNegative val="1"/>
            <c:bubble3D val="0"/>
            <c:extLst>
              <c:ext xmlns:c16="http://schemas.microsoft.com/office/drawing/2014/chart" uri="{C3380CC4-5D6E-409C-BE32-E72D297353CC}">
                <c16:uniqueId val="{00000002-DA2C-40F2-97E2-3B86720A1A55}"/>
              </c:ext>
            </c:extLst>
          </c:dPt>
          <c:dPt>
            <c:idx val="2"/>
            <c:invertIfNegative val="1"/>
            <c:bubble3D val="0"/>
            <c:extLst>
              <c:ext xmlns:c16="http://schemas.microsoft.com/office/drawing/2014/chart" uri="{C3380CC4-5D6E-409C-BE32-E72D297353CC}">
                <c16:uniqueId val="{00000003-DA2C-40F2-97E2-3B86720A1A55}"/>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3'!$G$3:$G$9</c:f>
              <c:strCache>
                <c:ptCount val="7"/>
                <c:pt idx="0">
                  <c:v>Problemas de salud</c:v>
                </c:pt>
                <c:pt idx="1">
                  <c:v>Contaminación</c:v>
                </c:pt>
                <c:pt idx="2">
                  <c:v>Incomodidad </c:v>
                </c:pt>
                <c:pt idx="3">
                  <c:v>Afectación emocional</c:v>
                </c:pt>
                <c:pt idx="4">
                  <c:v>Bien - Sin incomodidad</c:v>
                </c:pt>
                <c:pt idx="5">
                  <c:v>Inseguridad</c:v>
                </c:pt>
                <c:pt idx="6">
                  <c:v>Infraestructura de la cicloruta</c:v>
                </c:pt>
              </c:strCache>
            </c:strRef>
          </c:cat>
          <c:val>
            <c:numRef>
              <c:f>'Análisis sección 3'!$H$3:$H$9</c:f>
              <c:numCache>
                <c:formatCode>General</c:formatCode>
                <c:ptCount val="7"/>
                <c:pt idx="0">
                  <c:v>69</c:v>
                </c:pt>
                <c:pt idx="1">
                  <c:v>42</c:v>
                </c:pt>
                <c:pt idx="2">
                  <c:v>11</c:v>
                </c:pt>
                <c:pt idx="3">
                  <c:v>5</c:v>
                </c:pt>
                <c:pt idx="4">
                  <c:v>4</c:v>
                </c:pt>
                <c:pt idx="5">
                  <c:v>2</c:v>
                </c:pt>
                <c:pt idx="6">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A2C-40F2-97E2-3B86720A1A55}"/>
            </c:ext>
          </c:extLst>
        </c:ser>
        <c:dLbls>
          <c:showLegendKey val="0"/>
          <c:showVal val="0"/>
          <c:showCatName val="0"/>
          <c:showSerName val="0"/>
          <c:showPercent val="0"/>
          <c:showBubbleSize val="0"/>
        </c:dLbls>
        <c:gapWidth val="150"/>
        <c:axId val="70749115"/>
        <c:axId val="1042664728"/>
      </c:barChart>
      <c:lineChart>
        <c:grouping val="standard"/>
        <c:varyColors val="0"/>
        <c:ser>
          <c:idx val="1"/>
          <c:order val="1"/>
          <c:tx>
            <c:strRef>
              <c:f>'Análisis sección 3'!$I$2</c:f>
              <c:strCache>
                <c:ptCount val="1"/>
                <c:pt idx="0">
                  <c:v>%Part.</c:v>
                </c:pt>
              </c:strCache>
            </c:strRef>
          </c:tx>
          <c:spPr>
            <a:ln cmpd="sng">
              <a:solidFill>
                <a:srgbClr val="EA4335"/>
              </a:solidFill>
            </a:ln>
          </c:spPr>
          <c:marker>
            <c:symbol val="none"/>
          </c:marker>
          <c:dPt>
            <c:idx val="0"/>
            <c:bubble3D val="0"/>
            <c:extLst>
              <c:ext xmlns:c16="http://schemas.microsoft.com/office/drawing/2014/chart" uri="{C3380CC4-5D6E-409C-BE32-E72D297353CC}">
                <c16:uniqueId val="{00000005-DA2C-40F2-97E2-3B86720A1A55}"/>
              </c:ext>
            </c:extLst>
          </c:dPt>
          <c:dPt>
            <c:idx val="1"/>
            <c:bubble3D val="0"/>
            <c:extLst>
              <c:ext xmlns:c16="http://schemas.microsoft.com/office/drawing/2014/chart" uri="{C3380CC4-5D6E-409C-BE32-E72D297353CC}">
                <c16:uniqueId val="{00000006-DA2C-40F2-97E2-3B86720A1A55}"/>
              </c:ext>
            </c:extLst>
          </c:dPt>
          <c:dLbls>
            <c:dLbl>
              <c:idx val="0"/>
              <c:spPr/>
              <c:txPr>
                <a:bodyPr/>
                <a:lstStyle/>
                <a:p>
                  <a:pPr lvl="0">
                    <a:defRPr>
                      <a:solidFill>
                        <a:srgbClr val="20124D"/>
                      </a:solidFill>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A2C-40F2-97E2-3B86720A1A55}"/>
                </c:ext>
              </c:extLst>
            </c:dLbl>
            <c:spPr>
              <a:noFill/>
              <a:ln>
                <a:noFill/>
              </a:ln>
              <a:effectLst/>
            </c:spPr>
            <c:txPr>
              <a:bodyPr/>
              <a:lstStyle/>
              <a:p>
                <a:pPr lvl="0">
                  <a:defRPr>
                    <a:solidFill>
                      <a:srgbClr val="00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3'!$G$3:$G$9</c:f>
              <c:strCache>
                <c:ptCount val="7"/>
                <c:pt idx="0">
                  <c:v>Problemas de salud</c:v>
                </c:pt>
                <c:pt idx="1">
                  <c:v>Contaminación</c:v>
                </c:pt>
                <c:pt idx="2">
                  <c:v>Incomodidad </c:v>
                </c:pt>
                <c:pt idx="3">
                  <c:v>Afectación emocional</c:v>
                </c:pt>
                <c:pt idx="4">
                  <c:v>Bien - Sin incomodidad</c:v>
                </c:pt>
                <c:pt idx="5">
                  <c:v>Inseguridad</c:v>
                </c:pt>
                <c:pt idx="6">
                  <c:v>Infraestructura de la cicloruta</c:v>
                </c:pt>
              </c:strCache>
            </c:strRef>
          </c:cat>
          <c:val>
            <c:numRef>
              <c:f>'Análisis sección 3'!$I$3:$I$9</c:f>
              <c:numCache>
                <c:formatCode>0.00%</c:formatCode>
                <c:ptCount val="7"/>
                <c:pt idx="0">
                  <c:v>0.57024793388429751</c:v>
                </c:pt>
                <c:pt idx="1">
                  <c:v>0.34710743801652894</c:v>
                </c:pt>
                <c:pt idx="2">
                  <c:v>9.0909090909090912E-2</c:v>
                </c:pt>
                <c:pt idx="3">
                  <c:v>4.1322314049586778E-2</c:v>
                </c:pt>
                <c:pt idx="4">
                  <c:v>3.3057851239669422E-2</c:v>
                </c:pt>
                <c:pt idx="5">
                  <c:v>1.6528925619834711E-2</c:v>
                </c:pt>
                <c:pt idx="6">
                  <c:v>1.6528925619834711E-2</c:v>
                </c:pt>
              </c:numCache>
            </c:numRef>
          </c:val>
          <c:smooth val="0"/>
          <c:extLst>
            <c:ext xmlns:c16="http://schemas.microsoft.com/office/drawing/2014/chart" uri="{C3380CC4-5D6E-409C-BE32-E72D297353CC}">
              <c16:uniqueId val="{00000007-DA2C-40F2-97E2-3B86720A1A55}"/>
            </c:ext>
          </c:extLst>
        </c:ser>
        <c:dLbls>
          <c:showLegendKey val="0"/>
          <c:showVal val="0"/>
          <c:showCatName val="0"/>
          <c:showSerName val="0"/>
          <c:showPercent val="0"/>
          <c:showBubbleSize val="0"/>
        </c:dLbls>
        <c:marker val="1"/>
        <c:smooth val="0"/>
        <c:axId val="220539983"/>
        <c:axId val="88647750"/>
      </c:lineChart>
      <c:catAx>
        <c:axId val="7074911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Variables</a:t>
                </a:r>
              </a:p>
            </c:rich>
          </c:tx>
          <c:overlay val="0"/>
        </c:title>
        <c:numFmt formatCode="General" sourceLinked="1"/>
        <c:majorTickMark val="none"/>
        <c:minorTickMark val="none"/>
        <c:tickLblPos val="nextTo"/>
        <c:txPr>
          <a:bodyPr rot="0"/>
          <a:lstStyle/>
          <a:p>
            <a:pPr lvl="0">
              <a:defRPr sz="1000" b="0">
                <a:solidFill>
                  <a:srgbClr val="000000"/>
                </a:solidFill>
                <a:latin typeface="+mn-lt"/>
              </a:defRPr>
            </a:pPr>
            <a:endParaRPr lang="es-CO"/>
          </a:p>
        </c:txPr>
        <c:crossAx val="1042664728"/>
        <c:crosses val="autoZero"/>
        <c:auto val="1"/>
        <c:lblAlgn val="ctr"/>
        <c:lblOffset val="100"/>
        <c:noMultiLvlLbl val="1"/>
      </c:catAx>
      <c:valAx>
        <c:axId val="10426647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70749115"/>
        <c:crosses val="autoZero"/>
        <c:crossBetween val="between"/>
      </c:valAx>
      <c:catAx>
        <c:axId val="220539983"/>
        <c:scaling>
          <c:orientation val="minMax"/>
        </c:scaling>
        <c:delete val="1"/>
        <c:axPos val="b"/>
        <c:numFmt formatCode="General" sourceLinked="1"/>
        <c:majorTickMark val="none"/>
        <c:minorTickMark val="none"/>
        <c:tickLblPos val="nextTo"/>
        <c:crossAx val="88647750"/>
        <c:crosses val="autoZero"/>
        <c:auto val="1"/>
        <c:lblAlgn val="ctr"/>
        <c:lblOffset val="100"/>
        <c:noMultiLvlLbl val="1"/>
      </c:catAx>
      <c:valAx>
        <c:axId val="88647750"/>
        <c:scaling>
          <c:orientation val="minMax"/>
          <c:max val="0.7"/>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220539983"/>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600" b="0">
                <a:solidFill>
                  <a:srgbClr val="757575"/>
                </a:solidFill>
                <a:latin typeface="+mn-lt"/>
              </a:defRPr>
            </a:pPr>
            <a:r>
              <a:rPr sz="1600" b="0">
                <a:solidFill>
                  <a:srgbClr val="757575"/>
                </a:solidFill>
                <a:latin typeface="+mn-lt"/>
              </a:rPr>
              <a:t>Razones por las cuales la decisión de usar la bicicleta se ve afectada por las condiciones climáticas y de calidad del aire</a:t>
            </a:r>
          </a:p>
        </c:rich>
      </c:tx>
      <c:overlay val="0"/>
    </c:title>
    <c:autoTitleDeleted val="0"/>
    <c:plotArea>
      <c:layout/>
      <c:barChart>
        <c:barDir val="col"/>
        <c:grouping val="clustered"/>
        <c:varyColors val="1"/>
        <c:ser>
          <c:idx val="0"/>
          <c:order val="0"/>
          <c:tx>
            <c:strRef>
              <c:f>'Análisis sección 3'!$H$188</c:f>
              <c:strCache>
                <c:ptCount val="1"/>
                <c:pt idx="0">
                  <c:v>Total</c:v>
                </c:pt>
              </c:strCache>
            </c:strRef>
          </c:tx>
          <c:spPr>
            <a:solidFill>
              <a:srgbClr val="3C78D8"/>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3'!$G$189:$G$198</c:f>
              <c:strCache>
                <c:ptCount val="10"/>
                <c:pt idx="0">
                  <c:v>Contaminación</c:v>
                </c:pt>
                <c:pt idx="1">
                  <c:v>Condiciones climáticas</c:v>
                </c:pt>
                <c:pt idx="2">
                  <c:v>Problemas de salud</c:v>
                </c:pt>
                <c:pt idx="3">
                  <c:v>Alto flujo vehicular</c:v>
                </c:pt>
                <c:pt idx="4">
                  <c:v>Mal estado de la ciclovia</c:v>
                </c:pt>
                <c:pt idx="5">
                  <c:v>Accidentes</c:v>
                </c:pt>
                <c:pt idx="6">
                  <c:v>Inseguridad</c:v>
                </c:pt>
                <c:pt idx="7">
                  <c:v>Condición de la via</c:v>
                </c:pt>
                <c:pt idx="8">
                  <c:v>Exceso de gente</c:v>
                </c:pt>
                <c:pt idx="9">
                  <c:v>Afectación emocional</c:v>
                </c:pt>
              </c:strCache>
            </c:strRef>
          </c:cat>
          <c:val>
            <c:numRef>
              <c:f>'Análisis sección 3'!$H$189:$H$198</c:f>
              <c:numCache>
                <c:formatCode>General</c:formatCode>
                <c:ptCount val="10"/>
                <c:pt idx="0">
                  <c:v>36</c:v>
                </c:pt>
                <c:pt idx="1">
                  <c:v>32</c:v>
                </c:pt>
                <c:pt idx="2">
                  <c:v>24</c:v>
                </c:pt>
                <c:pt idx="3">
                  <c:v>10</c:v>
                </c:pt>
                <c:pt idx="4">
                  <c:v>3</c:v>
                </c:pt>
                <c:pt idx="5">
                  <c:v>3</c:v>
                </c:pt>
                <c:pt idx="6">
                  <c:v>2</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683-456E-9169-029B89CB00F3}"/>
            </c:ext>
          </c:extLst>
        </c:ser>
        <c:dLbls>
          <c:showLegendKey val="0"/>
          <c:showVal val="0"/>
          <c:showCatName val="0"/>
          <c:showSerName val="0"/>
          <c:showPercent val="0"/>
          <c:showBubbleSize val="0"/>
        </c:dLbls>
        <c:gapWidth val="150"/>
        <c:axId val="150160173"/>
        <c:axId val="1100881061"/>
      </c:barChart>
      <c:lineChart>
        <c:grouping val="standard"/>
        <c:varyColors val="0"/>
        <c:ser>
          <c:idx val="1"/>
          <c:order val="1"/>
          <c:tx>
            <c:strRef>
              <c:f>'Análisis sección 3'!$I$188</c:f>
              <c:strCache>
                <c:ptCount val="1"/>
                <c:pt idx="0">
                  <c:v>%Part.</c:v>
                </c:pt>
              </c:strCache>
            </c:strRef>
          </c:tx>
          <c:spPr>
            <a:ln cmpd="sng">
              <a:solidFill>
                <a:srgbClr val="EA4335"/>
              </a:solidFill>
            </a:ln>
          </c:spPr>
          <c:marker>
            <c:symbol val="none"/>
          </c:marker>
          <c:dLbls>
            <c:spPr>
              <a:noFill/>
              <a:ln>
                <a:noFill/>
              </a:ln>
              <a:effectLst/>
            </c:spPr>
            <c:txPr>
              <a:bodyPr/>
              <a:lstStyle/>
              <a:p>
                <a:pPr lvl="0">
                  <a:defRPr>
                    <a:solidFill>
                      <a:srgbClr val="00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3'!$G$189:$G$198</c:f>
              <c:strCache>
                <c:ptCount val="10"/>
                <c:pt idx="0">
                  <c:v>Contaminación</c:v>
                </c:pt>
                <c:pt idx="1">
                  <c:v>Condiciones climáticas</c:v>
                </c:pt>
                <c:pt idx="2">
                  <c:v>Problemas de salud</c:v>
                </c:pt>
                <c:pt idx="3">
                  <c:v>Alto flujo vehicular</c:v>
                </c:pt>
                <c:pt idx="4">
                  <c:v>Mal estado de la ciclovia</c:v>
                </c:pt>
                <c:pt idx="5">
                  <c:v>Accidentes</c:v>
                </c:pt>
                <c:pt idx="6">
                  <c:v>Inseguridad</c:v>
                </c:pt>
                <c:pt idx="7">
                  <c:v>Condición de la via</c:v>
                </c:pt>
                <c:pt idx="8">
                  <c:v>Exceso de gente</c:v>
                </c:pt>
                <c:pt idx="9">
                  <c:v>Afectación emocional</c:v>
                </c:pt>
              </c:strCache>
            </c:strRef>
          </c:cat>
          <c:val>
            <c:numRef>
              <c:f>'Análisis sección 3'!$I$189:$I$198</c:f>
              <c:numCache>
                <c:formatCode>0.00%</c:formatCode>
                <c:ptCount val="10"/>
                <c:pt idx="0">
                  <c:v>0.4</c:v>
                </c:pt>
                <c:pt idx="1">
                  <c:v>0.35555555555555557</c:v>
                </c:pt>
                <c:pt idx="2">
                  <c:v>0.26666666666666666</c:v>
                </c:pt>
                <c:pt idx="3">
                  <c:v>0.1111111111111111</c:v>
                </c:pt>
                <c:pt idx="4">
                  <c:v>3.3333333333333333E-2</c:v>
                </c:pt>
                <c:pt idx="5">
                  <c:v>3.3333333333333333E-2</c:v>
                </c:pt>
                <c:pt idx="6">
                  <c:v>2.2222222222222223E-2</c:v>
                </c:pt>
                <c:pt idx="7">
                  <c:v>1.1111111111111112E-2</c:v>
                </c:pt>
                <c:pt idx="8">
                  <c:v>1.1111111111111112E-2</c:v>
                </c:pt>
                <c:pt idx="9">
                  <c:v>1.1111111111111112E-2</c:v>
                </c:pt>
              </c:numCache>
            </c:numRef>
          </c:val>
          <c:smooth val="0"/>
          <c:extLst>
            <c:ext xmlns:c16="http://schemas.microsoft.com/office/drawing/2014/chart" uri="{C3380CC4-5D6E-409C-BE32-E72D297353CC}">
              <c16:uniqueId val="{00000001-E683-456E-9169-029B89CB00F3}"/>
            </c:ext>
          </c:extLst>
        </c:ser>
        <c:dLbls>
          <c:showLegendKey val="0"/>
          <c:showVal val="0"/>
          <c:showCatName val="0"/>
          <c:showSerName val="0"/>
          <c:showPercent val="0"/>
          <c:showBubbleSize val="0"/>
        </c:dLbls>
        <c:marker val="1"/>
        <c:smooth val="0"/>
        <c:axId val="1733478557"/>
        <c:axId val="437003172"/>
      </c:lineChart>
      <c:catAx>
        <c:axId val="15016017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Variables</a:t>
                </a:r>
              </a:p>
            </c:rich>
          </c:tx>
          <c:overlay val="0"/>
        </c:title>
        <c:numFmt formatCode="General" sourceLinked="1"/>
        <c:majorTickMark val="none"/>
        <c:minorTickMark val="none"/>
        <c:tickLblPos val="nextTo"/>
        <c:txPr>
          <a:bodyPr/>
          <a:lstStyle/>
          <a:p>
            <a:pPr lvl="0">
              <a:defRPr sz="1000" b="0">
                <a:solidFill>
                  <a:srgbClr val="000000"/>
                </a:solidFill>
                <a:latin typeface="+mn-lt"/>
              </a:defRPr>
            </a:pPr>
            <a:endParaRPr lang="es-CO"/>
          </a:p>
        </c:txPr>
        <c:crossAx val="1100881061"/>
        <c:crosses val="autoZero"/>
        <c:auto val="1"/>
        <c:lblAlgn val="ctr"/>
        <c:lblOffset val="100"/>
        <c:noMultiLvlLbl val="1"/>
      </c:catAx>
      <c:valAx>
        <c:axId val="110088106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150160173"/>
        <c:crosses val="autoZero"/>
        <c:crossBetween val="between"/>
      </c:valAx>
      <c:catAx>
        <c:axId val="1733478557"/>
        <c:scaling>
          <c:orientation val="minMax"/>
        </c:scaling>
        <c:delete val="1"/>
        <c:axPos val="b"/>
        <c:numFmt formatCode="General" sourceLinked="1"/>
        <c:majorTickMark val="none"/>
        <c:minorTickMark val="none"/>
        <c:tickLblPos val="nextTo"/>
        <c:crossAx val="437003172"/>
        <c:crosses val="autoZero"/>
        <c:auto val="1"/>
        <c:lblAlgn val="ctr"/>
        <c:lblOffset val="100"/>
        <c:noMultiLvlLbl val="1"/>
      </c:catAx>
      <c:valAx>
        <c:axId val="437003172"/>
        <c:scaling>
          <c:orientation val="minMax"/>
          <c:max val="0.5"/>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733478557"/>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 ¿Con qué frecuencia usted utiliza la cicloruta de la Calle 13?  </a:t>
            </a:r>
          </a:p>
        </c:rich>
      </c:tx>
      <c:overlay val="0"/>
    </c:title>
    <c:autoTitleDeleted val="0"/>
    <c:plotArea>
      <c:layout/>
      <c:barChart>
        <c:barDir val="col"/>
        <c:grouping val="percentStacked"/>
        <c:varyColors val="1"/>
        <c:ser>
          <c:idx val="0"/>
          <c:order val="0"/>
          <c:tx>
            <c:strRef>
              <c:f>'Analisis por género'!$D$10</c:f>
              <c:strCache>
                <c:ptCount val="1"/>
                <c:pt idx="0">
                  <c:v>De 1 a 3 dias a la semana</c:v>
                </c:pt>
              </c:strCache>
            </c:strRef>
          </c:tx>
          <c:spPr>
            <a:solidFill>
              <a:schemeClr val="accent1"/>
            </a:solidFill>
            <a:ln cmpd="sng">
              <a:solidFill>
                <a:srgbClr val="000000"/>
              </a:solidFill>
            </a:ln>
          </c:spPr>
          <c:invertIfNegative val="1"/>
          <c:dPt>
            <c:idx val="1"/>
            <c:invertIfNegative val="1"/>
            <c:bubble3D val="0"/>
            <c:extLst>
              <c:ext xmlns:c16="http://schemas.microsoft.com/office/drawing/2014/chart" uri="{C3380CC4-5D6E-409C-BE32-E72D297353CC}">
                <c16:uniqueId val="{00000000-DFF4-4312-B595-25EF67920B5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género'!$E$9:$F$9</c:f>
              <c:strCache>
                <c:ptCount val="2"/>
                <c:pt idx="0">
                  <c:v>Mujeres %</c:v>
                </c:pt>
                <c:pt idx="1">
                  <c:v>Hombres %</c:v>
                </c:pt>
              </c:strCache>
            </c:strRef>
          </c:cat>
          <c:val>
            <c:numRef>
              <c:f>'Analisis por género'!$E$10:$F$10</c:f>
              <c:numCache>
                <c:formatCode>0.00%</c:formatCode>
                <c:ptCount val="2"/>
                <c:pt idx="0">
                  <c:v>0.73913043478260865</c:v>
                </c:pt>
                <c:pt idx="1">
                  <c:v>0.64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FF4-4312-B595-25EF67920B5B}"/>
            </c:ext>
          </c:extLst>
        </c:ser>
        <c:ser>
          <c:idx val="1"/>
          <c:order val="1"/>
          <c:tx>
            <c:strRef>
              <c:f>'Analisis por género'!$D$11</c:f>
              <c:strCache>
                <c:ptCount val="1"/>
                <c:pt idx="0">
                  <c:v>De 3 a 5 dias a la semana</c:v>
                </c:pt>
              </c:strCache>
            </c:strRef>
          </c:tx>
          <c:spPr>
            <a:solidFill>
              <a:srgbClr val="93C47D"/>
            </a:solidFill>
            <a:ln cmpd="sng">
              <a:solidFill>
                <a:srgbClr val="000000"/>
              </a:solidFill>
            </a:ln>
          </c:spPr>
          <c:invertIfNegative val="1"/>
          <c:dPt>
            <c:idx val="0"/>
            <c:invertIfNegative val="1"/>
            <c:bubble3D val="0"/>
            <c:extLst>
              <c:ext xmlns:c16="http://schemas.microsoft.com/office/drawing/2014/chart" uri="{C3380CC4-5D6E-409C-BE32-E72D297353CC}">
                <c16:uniqueId val="{00000002-DFF4-4312-B595-25EF67920B5B}"/>
              </c:ext>
            </c:extLst>
          </c:dPt>
          <c:dPt>
            <c:idx val="1"/>
            <c:invertIfNegative val="1"/>
            <c:bubble3D val="0"/>
            <c:extLst>
              <c:ext xmlns:c16="http://schemas.microsoft.com/office/drawing/2014/chart" uri="{C3380CC4-5D6E-409C-BE32-E72D297353CC}">
                <c16:uniqueId val="{00000003-DFF4-4312-B595-25EF67920B5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género'!$E$9:$F$9</c:f>
              <c:strCache>
                <c:ptCount val="2"/>
                <c:pt idx="0">
                  <c:v>Mujeres %</c:v>
                </c:pt>
                <c:pt idx="1">
                  <c:v>Hombres %</c:v>
                </c:pt>
              </c:strCache>
            </c:strRef>
          </c:cat>
          <c:val>
            <c:numRef>
              <c:f>'Analisis por género'!$E$11:$F$11</c:f>
              <c:numCache>
                <c:formatCode>0.00%</c:formatCode>
                <c:ptCount val="2"/>
                <c:pt idx="0">
                  <c:v>0.14492753623188406</c:v>
                </c:pt>
                <c:pt idx="1">
                  <c:v>0.24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FF4-4312-B595-25EF67920B5B}"/>
            </c:ext>
          </c:extLst>
        </c:ser>
        <c:ser>
          <c:idx val="2"/>
          <c:order val="2"/>
          <c:tx>
            <c:strRef>
              <c:f>'Analisis por género'!$D$12</c:f>
              <c:strCache>
                <c:ptCount val="1"/>
                <c:pt idx="0">
                  <c:v>Más de 5 días a la semana</c:v>
                </c:pt>
              </c:strCache>
            </c:strRef>
          </c:tx>
          <c:spPr>
            <a:solidFill>
              <a:schemeClr val="accent3"/>
            </a:solidFill>
            <a:ln cmpd="sng">
              <a:solidFill>
                <a:srgbClr val="000000"/>
              </a:solidFill>
            </a:ln>
          </c:spPr>
          <c:invertIfNegative val="1"/>
          <c:dPt>
            <c:idx val="0"/>
            <c:invertIfNegative val="1"/>
            <c:bubble3D val="0"/>
            <c:extLst>
              <c:ext xmlns:c16="http://schemas.microsoft.com/office/drawing/2014/chart" uri="{C3380CC4-5D6E-409C-BE32-E72D297353CC}">
                <c16:uniqueId val="{00000005-DFF4-4312-B595-25EF67920B5B}"/>
              </c:ext>
            </c:extLst>
          </c:dPt>
          <c:dPt>
            <c:idx val="1"/>
            <c:invertIfNegative val="1"/>
            <c:bubble3D val="0"/>
            <c:extLst>
              <c:ext xmlns:c16="http://schemas.microsoft.com/office/drawing/2014/chart" uri="{C3380CC4-5D6E-409C-BE32-E72D297353CC}">
                <c16:uniqueId val="{00000006-DFF4-4312-B595-25EF67920B5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género'!$E$9:$F$9</c:f>
              <c:strCache>
                <c:ptCount val="2"/>
                <c:pt idx="0">
                  <c:v>Mujeres %</c:v>
                </c:pt>
                <c:pt idx="1">
                  <c:v>Hombres %</c:v>
                </c:pt>
              </c:strCache>
            </c:strRef>
          </c:cat>
          <c:val>
            <c:numRef>
              <c:f>'Analisis por género'!$E$12:$F$12</c:f>
              <c:numCache>
                <c:formatCode>0.00%</c:formatCode>
                <c:ptCount val="2"/>
                <c:pt idx="0">
                  <c:v>0.11594202898550725</c:v>
                </c:pt>
                <c:pt idx="1">
                  <c:v>0.12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7-DFF4-4312-B595-25EF67920B5B}"/>
            </c:ext>
          </c:extLst>
        </c:ser>
        <c:ser>
          <c:idx val="3"/>
          <c:order val="3"/>
          <c:tx>
            <c:strRef>
              <c:f>'Analisis por género'!$D$13</c:f>
              <c:strCache>
                <c:ptCount val="1"/>
              </c:strCache>
            </c:strRef>
          </c:tx>
          <c:invertIfNegative val="1"/>
          <c:cat>
            <c:strRef>
              <c:f>'Analisis por género'!$E$9:$F$9</c:f>
              <c:strCache>
                <c:ptCount val="2"/>
                <c:pt idx="0">
                  <c:v>Mujeres %</c:v>
                </c:pt>
                <c:pt idx="1">
                  <c:v>Hombres %</c:v>
                </c:pt>
              </c:strCache>
            </c:strRef>
          </c:cat>
          <c:val>
            <c:numRef>
              <c:f>'Analisis por género'!$E$13:$F$13</c:f>
              <c:numCache>
                <c:formatCode>General</c:formatCode>
                <c:ptCount val="2"/>
              </c:numCache>
            </c:numRef>
          </c:val>
          <c:extLst>
            <c:ext xmlns:c16="http://schemas.microsoft.com/office/drawing/2014/chart" uri="{C3380CC4-5D6E-409C-BE32-E72D297353CC}">
              <c16:uniqueId val="{00000008-DFF4-4312-B595-25EF67920B5B}"/>
            </c:ext>
          </c:extLst>
        </c:ser>
        <c:dLbls>
          <c:showLegendKey val="0"/>
          <c:showVal val="0"/>
          <c:showCatName val="0"/>
          <c:showSerName val="0"/>
          <c:showPercent val="0"/>
          <c:showBubbleSize val="0"/>
        </c:dLbls>
        <c:gapWidth val="150"/>
        <c:overlap val="100"/>
        <c:axId val="1333482915"/>
        <c:axId val="1082100374"/>
      </c:barChart>
      <c:catAx>
        <c:axId val="133348291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082100374"/>
        <c:crosses val="autoZero"/>
        <c:auto val="1"/>
        <c:lblAlgn val="ctr"/>
        <c:lblOffset val="100"/>
        <c:noMultiLvlLbl val="1"/>
      </c:catAx>
      <c:valAx>
        <c:axId val="108210037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1333482915"/>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 ¿En qué momento del día hace usted un mayor uso de la bicicleta?</a:t>
            </a:r>
          </a:p>
        </c:rich>
      </c:tx>
      <c:overlay val="0"/>
    </c:title>
    <c:autoTitleDeleted val="0"/>
    <c:plotArea>
      <c:layout/>
      <c:barChart>
        <c:barDir val="bar"/>
        <c:grouping val="percentStacked"/>
        <c:varyColors val="1"/>
        <c:ser>
          <c:idx val="0"/>
          <c:order val="0"/>
          <c:tx>
            <c:strRef>
              <c:f>'Analisis por género'!$E$38</c:f>
              <c:strCache>
                <c:ptCount val="1"/>
                <c:pt idx="0">
                  <c:v>Mujeres</c:v>
                </c:pt>
              </c:strCache>
            </c:strRef>
          </c:tx>
          <c:spPr>
            <a:solidFill>
              <a:schemeClr val="accent1"/>
            </a:solidFill>
            <a:ln cmpd="sng">
              <a:solidFill>
                <a:srgbClr val="000000"/>
              </a:solidFill>
            </a:ln>
          </c:spPr>
          <c:invertIfNegative val="1"/>
          <c:dPt>
            <c:idx val="0"/>
            <c:invertIfNegative val="1"/>
            <c:bubble3D val="0"/>
            <c:extLst>
              <c:ext xmlns:c16="http://schemas.microsoft.com/office/drawing/2014/chart" uri="{C3380CC4-5D6E-409C-BE32-E72D297353CC}">
                <c16:uniqueId val="{00000000-A0CD-4D3E-9383-0AB380B64BD4}"/>
              </c:ext>
            </c:extLst>
          </c:dPt>
          <c:dPt>
            <c:idx val="1"/>
            <c:invertIfNegative val="1"/>
            <c:bubble3D val="0"/>
            <c:extLst>
              <c:ext xmlns:c16="http://schemas.microsoft.com/office/drawing/2014/chart" uri="{C3380CC4-5D6E-409C-BE32-E72D297353CC}">
                <c16:uniqueId val="{00000001-A0CD-4D3E-9383-0AB380B64BD4}"/>
              </c:ext>
            </c:extLst>
          </c:dPt>
          <c:dPt>
            <c:idx val="5"/>
            <c:invertIfNegative val="1"/>
            <c:bubble3D val="0"/>
            <c:extLst>
              <c:ext xmlns:c16="http://schemas.microsoft.com/office/drawing/2014/chart" uri="{C3380CC4-5D6E-409C-BE32-E72D297353CC}">
                <c16:uniqueId val="{00000002-A0CD-4D3E-9383-0AB380B64BD4}"/>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género'!$D$39:$D$44</c:f>
              <c:strCache>
                <c:ptCount val="6"/>
                <c:pt idx="0">
                  <c:v>Mañana (4:00 AM A 12P M)</c:v>
                </c:pt>
                <c:pt idx="1">
                  <c:v>Mañana (4:00 AM A 12P M), Noche (6:01 PM - 12:00 AM)
</c:v>
                </c:pt>
                <c:pt idx="2">
                  <c:v>Mañana (4:00 AM A 12P M), Tarde (12:01 PM - 6:00 PM)</c:v>
                </c:pt>
                <c:pt idx="3">
                  <c:v>Mañana (4:00 AM A 12P M), Tarde (12:01 PM - 6:00 PM), Noche (6:01 PM - 12:00 AM)</c:v>
                </c:pt>
                <c:pt idx="4">
                  <c:v>Noche (6:01 PM - 12:00 AM)</c:v>
                </c:pt>
                <c:pt idx="5">
                  <c:v>Tarde (12:01 PM - 6:00 PM)</c:v>
                </c:pt>
              </c:strCache>
            </c:strRef>
          </c:cat>
          <c:val>
            <c:numRef>
              <c:f>'Analisis por género'!$E$39:$E$44</c:f>
              <c:numCache>
                <c:formatCode>0.00%</c:formatCode>
                <c:ptCount val="6"/>
                <c:pt idx="0">
                  <c:v>0.57971014492753625</c:v>
                </c:pt>
                <c:pt idx="1">
                  <c:v>8.6956521739130432E-2</c:v>
                </c:pt>
                <c:pt idx="2">
                  <c:v>7.2463768115942032E-2</c:v>
                </c:pt>
                <c:pt idx="3">
                  <c:v>4.3478260869565216E-2</c:v>
                </c:pt>
                <c:pt idx="4">
                  <c:v>4.3478260869565216E-2</c:v>
                </c:pt>
                <c:pt idx="5">
                  <c:v>0.17391304347826086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A0CD-4D3E-9383-0AB380B64BD4}"/>
            </c:ext>
          </c:extLst>
        </c:ser>
        <c:ser>
          <c:idx val="1"/>
          <c:order val="1"/>
          <c:tx>
            <c:strRef>
              <c:f>'Analisis por género'!$F$38</c:f>
              <c:strCache>
                <c:ptCount val="1"/>
                <c:pt idx="0">
                  <c:v>Hombres</c:v>
                </c:pt>
              </c:strCache>
            </c:strRef>
          </c:tx>
          <c:spPr>
            <a:solidFill>
              <a:schemeClr val="accent2"/>
            </a:solidFill>
            <a:ln cmpd="sng">
              <a:solidFill>
                <a:srgbClr val="000000"/>
              </a:solidFill>
            </a:ln>
          </c:spPr>
          <c:invertIfNegative val="1"/>
          <c:dPt>
            <c:idx val="0"/>
            <c:invertIfNegative val="1"/>
            <c:bubble3D val="0"/>
            <c:extLst>
              <c:ext xmlns:c16="http://schemas.microsoft.com/office/drawing/2014/chart" uri="{C3380CC4-5D6E-409C-BE32-E72D297353CC}">
                <c16:uniqueId val="{00000004-A0CD-4D3E-9383-0AB380B64BD4}"/>
              </c:ext>
            </c:extLst>
          </c:dPt>
          <c:dPt>
            <c:idx val="4"/>
            <c:invertIfNegative val="1"/>
            <c:bubble3D val="0"/>
            <c:extLst>
              <c:ext xmlns:c16="http://schemas.microsoft.com/office/drawing/2014/chart" uri="{C3380CC4-5D6E-409C-BE32-E72D297353CC}">
                <c16:uniqueId val="{00000005-A0CD-4D3E-9383-0AB380B64BD4}"/>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género'!$D$39:$D$44</c:f>
              <c:strCache>
                <c:ptCount val="6"/>
                <c:pt idx="0">
                  <c:v>Mañana (4:00 AM A 12P M)</c:v>
                </c:pt>
                <c:pt idx="1">
                  <c:v>Mañana (4:00 AM A 12P M), Noche (6:01 PM - 12:00 AM)
</c:v>
                </c:pt>
                <c:pt idx="2">
                  <c:v>Mañana (4:00 AM A 12P M), Tarde (12:01 PM - 6:00 PM)</c:v>
                </c:pt>
                <c:pt idx="3">
                  <c:v>Mañana (4:00 AM A 12P M), Tarde (12:01 PM - 6:00 PM), Noche (6:01 PM - 12:00 AM)</c:v>
                </c:pt>
                <c:pt idx="4">
                  <c:v>Noche (6:01 PM - 12:00 AM)</c:v>
                </c:pt>
                <c:pt idx="5">
                  <c:v>Tarde (12:01 PM - 6:00 PM)</c:v>
                </c:pt>
              </c:strCache>
            </c:strRef>
          </c:cat>
          <c:val>
            <c:numRef>
              <c:f>'Analisis por género'!$F$39:$F$44</c:f>
              <c:numCache>
                <c:formatCode>0.00%</c:formatCode>
                <c:ptCount val="6"/>
                <c:pt idx="0">
                  <c:v>0.48</c:v>
                </c:pt>
                <c:pt idx="1">
                  <c:v>0.26</c:v>
                </c:pt>
                <c:pt idx="2">
                  <c:v>0.06</c:v>
                </c:pt>
                <c:pt idx="3">
                  <c:v>0.04</c:v>
                </c:pt>
                <c:pt idx="4">
                  <c:v>0.08</c:v>
                </c:pt>
                <c:pt idx="5">
                  <c:v>0.08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A0CD-4D3E-9383-0AB380B64BD4}"/>
            </c:ext>
          </c:extLst>
        </c:ser>
        <c:dLbls>
          <c:showLegendKey val="0"/>
          <c:showVal val="0"/>
          <c:showCatName val="0"/>
          <c:showSerName val="0"/>
          <c:showPercent val="0"/>
          <c:showBubbleSize val="0"/>
        </c:dLbls>
        <c:gapWidth val="150"/>
        <c:overlap val="100"/>
        <c:axId val="682050000"/>
        <c:axId val="643267399"/>
      </c:barChart>
      <c:catAx>
        <c:axId val="682050000"/>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643267399"/>
        <c:crosses val="autoZero"/>
        <c:auto val="1"/>
        <c:lblAlgn val="ctr"/>
        <c:lblOffset val="100"/>
        <c:noMultiLvlLbl val="1"/>
      </c:catAx>
      <c:valAx>
        <c:axId val="643267399"/>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682050000"/>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En promedio ¿Cuánto dura su trayecto en bicicleta desde su origen hasta su destino? </a:t>
            </a:r>
          </a:p>
        </c:rich>
      </c:tx>
      <c:overlay val="0"/>
    </c:title>
    <c:autoTitleDeleted val="0"/>
    <c:plotArea>
      <c:layout/>
      <c:barChart>
        <c:barDir val="col"/>
        <c:grouping val="percentStacked"/>
        <c:varyColors val="1"/>
        <c:ser>
          <c:idx val="0"/>
          <c:order val="0"/>
          <c:tx>
            <c:strRef>
              <c:f>'Analisis por género'!$D$58</c:f>
              <c:strCache>
                <c:ptCount val="1"/>
                <c:pt idx="0">
                  <c:v>Menos de 15 minutos</c:v>
                </c:pt>
              </c:strCache>
            </c:strRef>
          </c:tx>
          <c:spPr>
            <a:solidFill>
              <a:srgbClr val="6D9EEB"/>
            </a:solidFill>
            <a:ln cmpd="sng">
              <a:solidFill>
                <a:srgbClr val="000000"/>
              </a:solidFill>
            </a:ln>
          </c:spPr>
          <c:invertIfNegative val="1"/>
          <c:dPt>
            <c:idx val="1"/>
            <c:invertIfNegative val="1"/>
            <c:bubble3D val="0"/>
            <c:extLst>
              <c:ext xmlns:c16="http://schemas.microsoft.com/office/drawing/2014/chart" uri="{C3380CC4-5D6E-409C-BE32-E72D297353CC}">
                <c16:uniqueId val="{00000000-59EB-4295-8CFD-E2956B94516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género'!$E$57:$F$57</c:f>
              <c:strCache>
                <c:ptCount val="2"/>
                <c:pt idx="0">
                  <c:v>Mujeres</c:v>
                </c:pt>
                <c:pt idx="1">
                  <c:v>Hombres</c:v>
                </c:pt>
              </c:strCache>
            </c:strRef>
          </c:cat>
          <c:val>
            <c:numRef>
              <c:f>'Analisis por género'!$E$58:$F$58</c:f>
              <c:numCache>
                <c:formatCode>0.00%</c:formatCode>
                <c:ptCount val="2"/>
                <c:pt idx="0">
                  <c:v>0.14492753623188406</c:v>
                </c:pt>
                <c:pt idx="1">
                  <c:v>0.14000000000000001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9EB-4295-8CFD-E2956B94516B}"/>
            </c:ext>
          </c:extLst>
        </c:ser>
        <c:ser>
          <c:idx val="1"/>
          <c:order val="1"/>
          <c:tx>
            <c:strRef>
              <c:f>'Analisis por género'!$D$59</c:f>
              <c:strCache>
                <c:ptCount val="1"/>
                <c:pt idx="0">
                  <c:v>De 15 a 30 minutos</c:v>
                </c:pt>
              </c:strCache>
            </c:strRef>
          </c:tx>
          <c:spPr>
            <a:solidFill>
              <a:schemeClr val="accent5"/>
            </a:solidFill>
            <a:ln cmpd="sng">
              <a:solidFill>
                <a:srgbClr val="000000"/>
              </a:solidFill>
            </a:ln>
          </c:spPr>
          <c:invertIfNegative val="1"/>
          <c:dPt>
            <c:idx val="0"/>
            <c:invertIfNegative val="1"/>
            <c:bubble3D val="0"/>
            <c:extLst>
              <c:ext xmlns:c16="http://schemas.microsoft.com/office/drawing/2014/chart" uri="{C3380CC4-5D6E-409C-BE32-E72D297353CC}">
                <c16:uniqueId val="{00000002-59EB-4295-8CFD-E2956B94516B}"/>
              </c:ext>
            </c:extLst>
          </c:dPt>
          <c:dPt>
            <c:idx val="1"/>
            <c:invertIfNegative val="1"/>
            <c:bubble3D val="0"/>
            <c:extLst>
              <c:ext xmlns:c16="http://schemas.microsoft.com/office/drawing/2014/chart" uri="{C3380CC4-5D6E-409C-BE32-E72D297353CC}">
                <c16:uniqueId val="{00000003-59EB-4295-8CFD-E2956B94516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género'!$E$57:$F$57</c:f>
              <c:strCache>
                <c:ptCount val="2"/>
                <c:pt idx="0">
                  <c:v>Mujeres</c:v>
                </c:pt>
                <c:pt idx="1">
                  <c:v>Hombres</c:v>
                </c:pt>
              </c:strCache>
            </c:strRef>
          </c:cat>
          <c:val>
            <c:numRef>
              <c:f>'Analisis por género'!$E$59:$F$59</c:f>
              <c:numCache>
                <c:formatCode>0.00%</c:formatCode>
                <c:ptCount val="2"/>
                <c:pt idx="0">
                  <c:v>0.37681159420289856</c:v>
                </c:pt>
                <c:pt idx="1">
                  <c:v>0.22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59EB-4295-8CFD-E2956B94516B}"/>
            </c:ext>
          </c:extLst>
        </c:ser>
        <c:ser>
          <c:idx val="2"/>
          <c:order val="2"/>
          <c:tx>
            <c:strRef>
              <c:f>'Analisis por género'!$D$60</c:f>
              <c:strCache>
                <c:ptCount val="1"/>
                <c:pt idx="0">
                  <c:v>Entre 30 minutos y una hora</c:v>
                </c:pt>
              </c:strCache>
            </c:strRef>
          </c:tx>
          <c:spPr>
            <a:solidFill>
              <a:schemeClr val="accent3"/>
            </a:solidFill>
            <a:ln cmpd="sng">
              <a:solidFill>
                <a:srgbClr val="000000"/>
              </a:solidFill>
            </a:ln>
          </c:spPr>
          <c:invertIfNegative val="1"/>
          <c:dPt>
            <c:idx val="0"/>
            <c:invertIfNegative val="1"/>
            <c:bubble3D val="0"/>
            <c:extLst>
              <c:ext xmlns:c16="http://schemas.microsoft.com/office/drawing/2014/chart" uri="{C3380CC4-5D6E-409C-BE32-E72D297353CC}">
                <c16:uniqueId val="{00000005-59EB-4295-8CFD-E2956B94516B}"/>
              </c:ext>
            </c:extLst>
          </c:dPt>
          <c:dPt>
            <c:idx val="1"/>
            <c:invertIfNegative val="1"/>
            <c:bubble3D val="0"/>
            <c:extLst>
              <c:ext xmlns:c16="http://schemas.microsoft.com/office/drawing/2014/chart" uri="{C3380CC4-5D6E-409C-BE32-E72D297353CC}">
                <c16:uniqueId val="{00000006-59EB-4295-8CFD-E2956B94516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género'!$E$57:$F$57</c:f>
              <c:strCache>
                <c:ptCount val="2"/>
                <c:pt idx="0">
                  <c:v>Mujeres</c:v>
                </c:pt>
                <c:pt idx="1">
                  <c:v>Hombres</c:v>
                </c:pt>
              </c:strCache>
            </c:strRef>
          </c:cat>
          <c:val>
            <c:numRef>
              <c:f>'Analisis por género'!$E$60:$F$60</c:f>
              <c:numCache>
                <c:formatCode>0.00%</c:formatCode>
                <c:ptCount val="2"/>
                <c:pt idx="0">
                  <c:v>0.37681159420289856</c:v>
                </c:pt>
                <c:pt idx="1">
                  <c:v>0.46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7-59EB-4295-8CFD-E2956B94516B}"/>
            </c:ext>
          </c:extLst>
        </c:ser>
        <c:ser>
          <c:idx val="3"/>
          <c:order val="3"/>
          <c:tx>
            <c:strRef>
              <c:f>'Analisis por género'!$D$61</c:f>
              <c:strCache>
                <c:ptCount val="1"/>
                <c:pt idx="0">
                  <c:v>Más de una hora</c:v>
                </c:pt>
              </c:strCache>
            </c:strRef>
          </c:tx>
          <c:spPr>
            <a:solidFill>
              <a:schemeClr val="accent4"/>
            </a:solidFill>
            <a:ln cmpd="sng">
              <a:solidFill>
                <a:srgbClr val="000000"/>
              </a:solidFill>
            </a:ln>
          </c:spPr>
          <c:invertIfNegative val="1"/>
          <c:dPt>
            <c:idx val="0"/>
            <c:invertIfNegative val="1"/>
            <c:bubble3D val="0"/>
            <c:extLst>
              <c:ext xmlns:c16="http://schemas.microsoft.com/office/drawing/2014/chart" uri="{C3380CC4-5D6E-409C-BE32-E72D297353CC}">
                <c16:uniqueId val="{00000008-59EB-4295-8CFD-E2956B94516B}"/>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género'!$E$57:$F$57</c:f>
              <c:strCache>
                <c:ptCount val="2"/>
                <c:pt idx="0">
                  <c:v>Mujeres</c:v>
                </c:pt>
                <c:pt idx="1">
                  <c:v>Hombres</c:v>
                </c:pt>
              </c:strCache>
            </c:strRef>
          </c:cat>
          <c:val>
            <c:numRef>
              <c:f>'Analisis por género'!$E$61:$F$61</c:f>
              <c:numCache>
                <c:formatCode>0.00%</c:formatCode>
                <c:ptCount val="2"/>
                <c:pt idx="0">
                  <c:v>0.10144927536231885</c:v>
                </c:pt>
                <c:pt idx="1">
                  <c:v>0.18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9-59EB-4295-8CFD-E2956B94516B}"/>
            </c:ext>
          </c:extLst>
        </c:ser>
        <c:dLbls>
          <c:showLegendKey val="0"/>
          <c:showVal val="0"/>
          <c:showCatName val="0"/>
          <c:showSerName val="0"/>
          <c:showPercent val="0"/>
          <c:showBubbleSize val="0"/>
        </c:dLbls>
        <c:gapWidth val="150"/>
        <c:overlap val="100"/>
        <c:axId val="59815385"/>
        <c:axId val="1069958415"/>
      </c:barChart>
      <c:catAx>
        <c:axId val="5981538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069958415"/>
        <c:crosses val="autoZero"/>
        <c:auto val="1"/>
        <c:lblAlgn val="ctr"/>
        <c:lblOffset val="100"/>
        <c:noMultiLvlLbl val="1"/>
      </c:catAx>
      <c:valAx>
        <c:axId val="106995841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59815385"/>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 qué fin utiliza usted la bicicleta?</a:t>
            </a:r>
          </a:p>
        </c:rich>
      </c:tx>
      <c:overlay val="0"/>
    </c:title>
    <c:autoTitleDeleted val="0"/>
    <c:plotArea>
      <c:layout/>
      <c:barChart>
        <c:barDir val="bar"/>
        <c:grouping val="stacked"/>
        <c:varyColors val="1"/>
        <c:ser>
          <c:idx val="0"/>
          <c:order val="0"/>
          <c:tx>
            <c:strRef>
              <c:f>'Analisis por género'!$E$70</c:f>
              <c:strCache>
                <c:ptCount val="1"/>
                <c:pt idx="0">
                  <c:v>Mujeres Uso compartido</c:v>
                </c:pt>
              </c:strCache>
            </c:strRef>
          </c:tx>
          <c:spPr>
            <a:solidFill>
              <a:schemeClr val="accent1"/>
            </a:solidFill>
            <a:ln cmpd="sng">
              <a:solidFill>
                <a:srgbClr val="000000"/>
              </a:solidFill>
            </a:ln>
          </c:spPr>
          <c:invertIfNegative val="1"/>
          <c:dPt>
            <c:idx val="2"/>
            <c:invertIfNegative val="1"/>
            <c:bubble3D val="0"/>
            <c:extLst>
              <c:ext xmlns:c16="http://schemas.microsoft.com/office/drawing/2014/chart" uri="{C3380CC4-5D6E-409C-BE32-E72D297353CC}">
                <c16:uniqueId val="{00000000-10F1-4B53-918F-12BDB73DE11D}"/>
              </c:ext>
            </c:extLst>
          </c:dPt>
          <c:dPt>
            <c:idx val="3"/>
            <c:invertIfNegative val="1"/>
            <c:bubble3D val="0"/>
            <c:extLst>
              <c:ext xmlns:c16="http://schemas.microsoft.com/office/drawing/2014/chart" uri="{C3380CC4-5D6E-409C-BE32-E72D297353CC}">
                <c16:uniqueId val="{00000001-10F1-4B53-918F-12BDB73DE11D}"/>
              </c:ext>
            </c:extLst>
          </c:dPt>
          <c:dPt>
            <c:idx val="4"/>
            <c:invertIfNegative val="1"/>
            <c:bubble3D val="0"/>
            <c:extLst>
              <c:ext xmlns:c16="http://schemas.microsoft.com/office/drawing/2014/chart" uri="{C3380CC4-5D6E-409C-BE32-E72D297353CC}">
                <c16:uniqueId val="{00000002-10F1-4B53-918F-12BDB73DE11D}"/>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género'!$D$71:$D$76</c:f>
              <c:strCache>
                <c:ptCount val="6"/>
                <c:pt idx="0">
                  <c:v>Deporte</c:v>
                </c:pt>
                <c:pt idx="1">
                  <c:v>Desplazamiento cortos dentro de la localidad</c:v>
                </c:pt>
                <c:pt idx="2">
                  <c:v>Medio de transporte hacia trabajo/estudio</c:v>
                </c:pt>
                <c:pt idx="3">
                  <c:v>Recreación</c:v>
                </c:pt>
                <c:pt idx="4">
                  <c:v>Viajes de cuidado (llevar o traer niños al colegio u otro lugar)</c:v>
                </c:pt>
                <c:pt idx="5">
                  <c:v>Otros (Domicilios, ir a centro comercial)</c:v>
                </c:pt>
              </c:strCache>
            </c:strRef>
          </c:cat>
          <c:val>
            <c:numRef>
              <c:f>'Analisis por género'!$E$71:$E$76</c:f>
              <c:numCache>
                <c:formatCode>General</c:formatCode>
                <c:ptCount val="6"/>
                <c:pt idx="0">
                  <c:v>17</c:v>
                </c:pt>
                <c:pt idx="1">
                  <c:v>25</c:v>
                </c:pt>
                <c:pt idx="2">
                  <c:v>37</c:v>
                </c:pt>
                <c:pt idx="3">
                  <c:v>16</c:v>
                </c:pt>
                <c:pt idx="4">
                  <c:v>3</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0F1-4B53-918F-12BDB73DE11D}"/>
            </c:ext>
          </c:extLst>
        </c:ser>
        <c:ser>
          <c:idx val="1"/>
          <c:order val="1"/>
          <c:tx>
            <c:strRef>
              <c:f>'Analisis por género'!$F$70</c:f>
              <c:strCache>
                <c:ptCount val="1"/>
                <c:pt idx="0">
                  <c:v>Hombres Uso compartido</c:v>
                </c:pt>
              </c:strCache>
            </c:strRef>
          </c:tx>
          <c:spPr>
            <a:solidFill>
              <a:schemeClr val="accent2"/>
            </a:solidFill>
            <a:ln cmpd="sng">
              <a:solidFill>
                <a:srgbClr val="000000"/>
              </a:solidFill>
            </a:ln>
          </c:spPr>
          <c:invertIfNegative val="1"/>
          <c:dPt>
            <c:idx val="2"/>
            <c:invertIfNegative val="1"/>
            <c:bubble3D val="0"/>
            <c:extLst>
              <c:ext xmlns:c16="http://schemas.microsoft.com/office/drawing/2014/chart" uri="{C3380CC4-5D6E-409C-BE32-E72D297353CC}">
                <c16:uniqueId val="{00000004-10F1-4B53-918F-12BDB73DE11D}"/>
              </c:ext>
            </c:extLst>
          </c:dPt>
          <c:dPt>
            <c:idx val="3"/>
            <c:invertIfNegative val="1"/>
            <c:bubble3D val="0"/>
            <c:extLst>
              <c:ext xmlns:c16="http://schemas.microsoft.com/office/drawing/2014/chart" uri="{C3380CC4-5D6E-409C-BE32-E72D297353CC}">
                <c16:uniqueId val="{00000005-10F1-4B53-918F-12BDB73DE11D}"/>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género'!$D$71:$D$76</c:f>
              <c:strCache>
                <c:ptCount val="6"/>
                <c:pt idx="0">
                  <c:v>Deporte</c:v>
                </c:pt>
                <c:pt idx="1">
                  <c:v>Desplazamiento cortos dentro de la localidad</c:v>
                </c:pt>
                <c:pt idx="2">
                  <c:v>Medio de transporte hacia trabajo/estudio</c:v>
                </c:pt>
                <c:pt idx="3">
                  <c:v>Recreación</c:v>
                </c:pt>
                <c:pt idx="4">
                  <c:v>Viajes de cuidado (llevar o traer niños al colegio u otro lugar)</c:v>
                </c:pt>
                <c:pt idx="5">
                  <c:v>Otros (Domicilios, ir a centro comercial)</c:v>
                </c:pt>
              </c:strCache>
            </c:strRef>
          </c:cat>
          <c:val>
            <c:numRef>
              <c:f>'Analisis por género'!$F$71:$F$76</c:f>
              <c:numCache>
                <c:formatCode>General</c:formatCode>
                <c:ptCount val="6"/>
                <c:pt idx="0">
                  <c:v>12</c:v>
                </c:pt>
                <c:pt idx="1">
                  <c:v>13</c:v>
                </c:pt>
                <c:pt idx="2">
                  <c:v>38</c:v>
                </c:pt>
                <c:pt idx="3">
                  <c:v>10</c:v>
                </c:pt>
                <c:pt idx="4">
                  <c:v>0</c:v>
                </c:pt>
                <c:pt idx="5">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10F1-4B53-918F-12BDB73DE11D}"/>
            </c:ext>
          </c:extLst>
        </c:ser>
        <c:dLbls>
          <c:showLegendKey val="0"/>
          <c:showVal val="0"/>
          <c:showCatName val="0"/>
          <c:showSerName val="0"/>
          <c:showPercent val="0"/>
          <c:showBubbleSize val="0"/>
        </c:dLbls>
        <c:gapWidth val="150"/>
        <c:overlap val="100"/>
        <c:axId val="574556379"/>
        <c:axId val="782293752"/>
      </c:barChart>
      <c:catAx>
        <c:axId val="574556379"/>
        <c:scaling>
          <c:orientation val="maxMin"/>
        </c:scaling>
        <c:delete val="0"/>
        <c:axPos val="l"/>
        <c:title>
          <c:tx>
            <c:rich>
              <a:bodyPr/>
              <a:lstStyle/>
              <a:p>
                <a:pPr lvl="0">
                  <a:defRPr b="0">
                    <a:solidFill>
                      <a:srgbClr val="000000"/>
                    </a:solidFill>
                    <a:latin typeface="+mn-lt"/>
                  </a:defRPr>
                </a:pPr>
                <a:r>
                  <a:rPr b="0">
                    <a:solidFill>
                      <a:srgbClr val="000000"/>
                    </a:solidFill>
                    <a:latin typeface="+mn-lt"/>
                  </a:rPr>
                  <a:t>Usos de la bicicleta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782293752"/>
        <c:crosses val="autoZero"/>
        <c:auto val="1"/>
        <c:lblAlgn val="ctr"/>
        <c:lblOffset val="100"/>
        <c:noMultiLvlLbl val="1"/>
      </c:catAx>
      <c:valAx>
        <c:axId val="782293752"/>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574556379"/>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 ¿Ha consultado usted algún centro de salud en el último año por enfermedades respiratorias? </a:t>
            </a:r>
          </a:p>
        </c:rich>
      </c:tx>
      <c:overlay val="0"/>
    </c:title>
    <c:autoTitleDeleted val="0"/>
    <c:plotArea>
      <c:layout/>
      <c:barChart>
        <c:barDir val="col"/>
        <c:grouping val="percentStacked"/>
        <c:varyColors val="1"/>
        <c:ser>
          <c:idx val="0"/>
          <c:order val="0"/>
          <c:tx>
            <c:strRef>
              <c:f>'Analisis por género'!$B$116</c:f>
              <c:strCache>
                <c:ptCount val="1"/>
                <c:pt idx="0">
                  <c:v>SI</c:v>
                </c:pt>
              </c:strCache>
            </c:strRef>
          </c:tx>
          <c:spPr>
            <a:solidFill>
              <a:schemeClr val="accent1"/>
            </a:solidFill>
            <a:ln cmpd="sng">
              <a:solidFill>
                <a:srgbClr val="000000"/>
              </a:solidFill>
            </a:ln>
          </c:spPr>
          <c:invertIfNegative val="1"/>
          <c:dPt>
            <c:idx val="0"/>
            <c:invertIfNegative val="1"/>
            <c:bubble3D val="0"/>
            <c:extLst>
              <c:ext xmlns:c16="http://schemas.microsoft.com/office/drawing/2014/chart" uri="{C3380CC4-5D6E-409C-BE32-E72D297353CC}">
                <c16:uniqueId val="{00000000-00E5-47C6-B22C-FD3E5986B9FA}"/>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género'!$C$115:$D$115</c:f>
              <c:strCache>
                <c:ptCount val="2"/>
                <c:pt idx="0">
                  <c:v>Mujeres</c:v>
                </c:pt>
                <c:pt idx="1">
                  <c:v>Hombres</c:v>
                </c:pt>
              </c:strCache>
            </c:strRef>
          </c:cat>
          <c:val>
            <c:numRef>
              <c:f>'Analisis por género'!$C$116:$D$116</c:f>
              <c:numCache>
                <c:formatCode>0.0%</c:formatCode>
                <c:ptCount val="2"/>
                <c:pt idx="0">
                  <c:v>0.2318840579710145</c:v>
                </c:pt>
                <c:pt idx="1">
                  <c:v>0.12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0E5-47C6-B22C-FD3E5986B9FA}"/>
            </c:ext>
          </c:extLst>
        </c:ser>
        <c:ser>
          <c:idx val="1"/>
          <c:order val="1"/>
          <c:tx>
            <c:strRef>
              <c:f>'Analisis por género'!$B$117</c:f>
              <c:strCache>
                <c:ptCount val="1"/>
                <c:pt idx="0">
                  <c:v>NO</c:v>
                </c:pt>
              </c:strCache>
            </c:strRef>
          </c:tx>
          <c:spPr>
            <a:solidFill>
              <a:schemeClr val="accent2"/>
            </a:solidFill>
            <a:ln cmpd="sng">
              <a:solidFill>
                <a:srgbClr val="000000"/>
              </a:solidFill>
            </a:ln>
          </c:spPr>
          <c:invertIfNegative val="1"/>
          <c:dPt>
            <c:idx val="0"/>
            <c:invertIfNegative val="1"/>
            <c:bubble3D val="0"/>
            <c:extLst>
              <c:ext xmlns:c16="http://schemas.microsoft.com/office/drawing/2014/chart" uri="{C3380CC4-5D6E-409C-BE32-E72D297353CC}">
                <c16:uniqueId val="{00000002-00E5-47C6-B22C-FD3E5986B9FA}"/>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género'!$C$115:$D$115</c:f>
              <c:strCache>
                <c:ptCount val="2"/>
                <c:pt idx="0">
                  <c:v>Mujeres</c:v>
                </c:pt>
                <c:pt idx="1">
                  <c:v>Hombres</c:v>
                </c:pt>
              </c:strCache>
            </c:strRef>
          </c:cat>
          <c:val>
            <c:numRef>
              <c:f>'Analisis por género'!$C$117:$D$117</c:f>
              <c:numCache>
                <c:formatCode>0.0%</c:formatCode>
                <c:ptCount val="2"/>
                <c:pt idx="0">
                  <c:v>0.76811594202898548</c:v>
                </c:pt>
                <c:pt idx="1">
                  <c:v>0.88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0E5-47C6-B22C-FD3E5986B9FA}"/>
            </c:ext>
          </c:extLst>
        </c:ser>
        <c:dLbls>
          <c:showLegendKey val="0"/>
          <c:showVal val="0"/>
          <c:showCatName val="0"/>
          <c:showSerName val="0"/>
          <c:showPercent val="0"/>
          <c:showBubbleSize val="0"/>
        </c:dLbls>
        <c:gapWidth val="150"/>
        <c:overlap val="100"/>
        <c:axId val="452316262"/>
        <c:axId val="619546021"/>
      </c:barChart>
      <c:catAx>
        <c:axId val="45231626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619546021"/>
        <c:crosses val="autoZero"/>
        <c:auto val="1"/>
        <c:lblAlgn val="ctr"/>
        <c:lblOffset val="100"/>
        <c:noMultiLvlLbl val="1"/>
      </c:catAx>
      <c:valAx>
        <c:axId val="61954602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452316262"/>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¿Considera que su decisión de usar la bicicleta se ve afectada por las condiciones climáticas y de calidad del aire? </a:t>
            </a:r>
          </a:p>
        </c:rich>
      </c:tx>
      <c:overlay val="0"/>
    </c:title>
    <c:autoTitleDeleted val="0"/>
    <c:plotArea>
      <c:layout/>
      <c:barChart>
        <c:barDir val="bar"/>
        <c:grouping val="percentStacked"/>
        <c:varyColors val="1"/>
        <c:ser>
          <c:idx val="0"/>
          <c:order val="0"/>
          <c:tx>
            <c:strRef>
              <c:f>'Analisis por género'!$B$132</c:f>
              <c:strCache>
                <c:ptCount val="1"/>
                <c:pt idx="0">
                  <c:v>SI</c:v>
                </c:pt>
              </c:strCache>
            </c:strRef>
          </c:tx>
          <c:spPr>
            <a:solidFill>
              <a:srgbClr val="B4A7D6"/>
            </a:solidFill>
            <a:ln cmpd="sng">
              <a:solidFill>
                <a:srgbClr val="000000"/>
              </a:solidFill>
            </a:ln>
          </c:spPr>
          <c:invertIfNegative val="1"/>
          <c:dPt>
            <c:idx val="0"/>
            <c:invertIfNegative val="1"/>
            <c:bubble3D val="0"/>
            <c:extLst>
              <c:ext xmlns:c16="http://schemas.microsoft.com/office/drawing/2014/chart" uri="{C3380CC4-5D6E-409C-BE32-E72D297353CC}">
                <c16:uniqueId val="{00000000-460C-40EC-960A-D61208E12524}"/>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género'!$C$131:$D$131</c:f>
              <c:strCache>
                <c:ptCount val="2"/>
                <c:pt idx="0">
                  <c:v>Mujeres</c:v>
                </c:pt>
                <c:pt idx="1">
                  <c:v>Hombres</c:v>
                </c:pt>
              </c:strCache>
            </c:strRef>
          </c:cat>
          <c:val>
            <c:numRef>
              <c:f>'Analisis por género'!$C$132:$D$132</c:f>
              <c:numCache>
                <c:formatCode>0.00%</c:formatCode>
                <c:ptCount val="2"/>
                <c:pt idx="0">
                  <c:v>0.72463768115942029</c:v>
                </c:pt>
                <c:pt idx="1">
                  <c:v>0.74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460C-40EC-960A-D61208E12524}"/>
            </c:ext>
          </c:extLst>
        </c:ser>
        <c:ser>
          <c:idx val="1"/>
          <c:order val="1"/>
          <c:tx>
            <c:strRef>
              <c:f>'Analisis por género'!$B$133</c:f>
              <c:strCache>
                <c:ptCount val="1"/>
                <c:pt idx="0">
                  <c:v>NO</c:v>
                </c:pt>
              </c:strCache>
            </c:strRef>
          </c:tx>
          <c:spPr>
            <a:solidFill>
              <a:srgbClr val="B6D7A8"/>
            </a:solidFill>
            <a:ln cmpd="sng">
              <a:solidFill>
                <a:srgbClr val="000000"/>
              </a:solidFill>
            </a:ln>
          </c:spPr>
          <c:invertIfNegative val="1"/>
          <c:dPt>
            <c:idx val="0"/>
            <c:invertIfNegative val="1"/>
            <c:bubble3D val="0"/>
            <c:extLst>
              <c:ext xmlns:c16="http://schemas.microsoft.com/office/drawing/2014/chart" uri="{C3380CC4-5D6E-409C-BE32-E72D297353CC}">
                <c16:uniqueId val="{00000003-460C-40EC-960A-D61208E12524}"/>
              </c:ext>
            </c:extLst>
          </c:dPt>
          <c:dPt>
            <c:idx val="1"/>
            <c:invertIfNegative val="1"/>
            <c:bubble3D val="0"/>
            <c:extLst>
              <c:ext xmlns:c16="http://schemas.microsoft.com/office/drawing/2014/chart" uri="{C3380CC4-5D6E-409C-BE32-E72D297353CC}">
                <c16:uniqueId val="{00000004-460C-40EC-960A-D61208E12524}"/>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género'!$C$131:$D$131</c:f>
              <c:strCache>
                <c:ptCount val="2"/>
                <c:pt idx="0">
                  <c:v>Mujeres</c:v>
                </c:pt>
                <c:pt idx="1">
                  <c:v>Hombres</c:v>
                </c:pt>
              </c:strCache>
            </c:strRef>
          </c:cat>
          <c:val>
            <c:numRef>
              <c:f>'Analisis por género'!$C$133:$D$133</c:f>
              <c:numCache>
                <c:formatCode>0.00%</c:formatCode>
                <c:ptCount val="2"/>
                <c:pt idx="0">
                  <c:v>0.27536231884057971</c:v>
                </c:pt>
                <c:pt idx="1">
                  <c:v>0.26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460C-40EC-960A-D61208E12524}"/>
            </c:ext>
          </c:extLst>
        </c:ser>
        <c:dLbls>
          <c:showLegendKey val="0"/>
          <c:showVal val="0"/>
          <c:showCatName val="0"/>
          <c:showSerName val="0"/>
          <c:showPercent val="0"/>
          <c:showBubbleSize val="0"/>
        </c:dLbls>
        <c:gapWidth val="150"/>
        <c:overlap val="100"/>
        <c:axId val="601611792"/>
        <c:axId val="1126700662"/>
      </c:barChart>
      <c:catAx>
        <c:axId val="601611792"/>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126700662"/>
        <c:crosses val="autoZero"/>
        <c:auto val="1"/>
        <c:lblAlgn val="ctr"/>
        <c:lblOffset val="100"/>
        <c:noMultiLvlLbl val="1"/>
      </c:catAx>
      <c:valAx>
        <c:axId val="1126700662"/>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601611792"/>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Después de realizar un recorrido por la cicloruta, experimenta usted cualquiera de los siguientes síntomas (Señale todos los que ha experimentado):</a:t>
            </a:r>
          </a:p>
        </c:rich>
      </c:tx>
      <c:overlay val="0"/>
    </c:title>
    <c:autoTitleDeleted val="0"/>
    <c:plotArea>
      <c:layout/>
      <c:barChart>
        <c:barDir val="bar"/>
        <c:grouping val="percentStacked"/>
        <c:varyColors val="1"/>
        <c:ser>
          <c:idx val="0"/>
          <c:order val="0"/>
          <c:tx>
            <c:strRef>
              <c:f>'Analisis por edad'!$B$17</c:f>
              <c:strCache>
                <c:ptCount val="1"/>
                <c:pt idx="0">
                  <c:v>Tos </c:v>
                </c:pt>
              </c:strCache>
            </c:strRef>
          </c:tx>
          <c:spPr>
            <a:solidFill>
              <a:schemeClr val="accent1"/>
            </a:solidFill>
            <a:ln cmpd="sng">
              <a:solidFill>
                <a:srgbClr val="000000"/>
              </a:solidFill>
            </a:ln>
          </c:spPr>
          <c:invertIfNegative val="1"/>
          <c:dPt>
            <c:idx val="0"/>
            <c:invertIfNegative val="1"/>
            <c:bubble3D val="0"/>
            <c:extLst>
              <c:ext xmlns:c16="http://schemas.microsoft.com/office/drawing/2014/chart" uri="{C3380CC4-5D6E-409C-BE32-E72D297353CC}">
                <c16:uniqueId val="{00000000-EB34-49A6-99D5-2FDB6378AC60}"/>
              </c:ext>
            </c:extLst>
          </c:dPt>
          <c:cat>
            <c:strRef>
              <c:f>'Analisis por edad'!$C$16:$F$16</c:f>
              <c:strCache>
                <c:ptCount val="4"/>
                <c:pt idx="0">
                  <c:v>12 a 18 años</c:v>
                </c:pt>
                <c:pt idx="1">
                  <c:v>19 a 26 años </c:v>
                </c:pt>
                <c:pt idx="2">
                  <c:v>27 a 59 años</c:v>
                </c:pt>
                <c:pt idx="3">
                  <c:v>Mayor de 60 años </c:v>
                </c:pt>
              </c:strCache>
            </c:strRef>
          </c:cat>
          <c:val>
            <c:numRef>
              <c:f>'Analisis por edad'!$C$17:$F$17</c:f>
              <c:numCache>
                <c:formatCode>0.0%</c:formatCode>
                <c:ptCount val="4"/>
                <c:pt idx="0">
                  <c:v>0.16666666666666666</c:v>
                </c:pt>
                <c:pt idx="1">
                  <c:v>0.16101694915254236</c:v>
                </c:pt>
                <c:pt idx="2">
                  <c:v>0.19047619047619047</c:v>
                </c:pt>
                <c:pt idx="3">
                  <c:v>9.0909090909090912E-2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B34-49A6-99D5-2FDB6378AC60}"/>
            </c:ext>
          </c:extLst>
        </c:ser>
        <c:ser>
          <c:idx val="1"/>
          <c:order val="1"/>
          <c:tx>
            <c:strRef>
              <c:f>'Analisis por edad'!$B$18</c:f>
              <c:strCache>
                <c:ptCount val="1"/>
                <c:pt idx="0">
                  <c:v>Dificultad respiratoria </c:v>
                </c:pt>
              </c:strCache>
            </c:strRef>
          </c:tx>
          <c:spPr>
            <a:solidFill>
              <a:schemeClr val="accent2"/>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edad'!$C$18:$F$18</c:f>
              <c:numCache>
                <c:formatCode>0.0%</c:formatCode>
                <c:ptCount val="4"/>
                <c:pt idx="0">
                  <c:v>0</c:v>
                </c:pt>
                <c:pt idx="1">
                  <c:v>0.11016949152542373</c:v>
                </c:pt>
                <c:pt idx="2">
                  <c:v>3.968253968253968E-2</c:v>
                </c:pt>
                <c:pt idx="3">
                  <c:v>9.0909090909090912E-2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B34-49A6-99D5-2FDB6378AC60}"/>
            </c:ext>
          </c:extLst>
        </c:ser>
        <c:ser>
          <c:idx val="2"/>
          <c:order val="2"/>
          <c:tx>
            <c:strRef>
              <c:f>'Analisis por edad'!$B$19</c:f>
              <c:strCache>
                <c:ptCount val="1"/>
                <c:pt idx="0">
                  <c:v>Irritación en los ojos</c:v>
                </c:pt>
              </c:strCache>
            </c:strRef>
          </c:tx>
          <c:spPr>
            <a:solidFill>
              <a:schemeClr val="accent3"/>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edad'!$C$19:$F$19</c:f>
              <c:numCache>
                <c:formatCode>0.0%</c:formatCode>
                <c:ptCount val="4"/>
                <c:pt idx="0">
                  <c:v>0.16666666666666666</c:v>
                </c:pt>
                <c:pt idx="1">
                  <c:v>0.2288135593220339</c:v>
                </c:pt>
                <c:pt idx="2">
                  <c:v>0.27777777777777779</c:v>
                </c:pt>
                <c:pt idx="3">
                  <c:v>0.27272727272727271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B34-49A6-99D5-2FDB6378AC60}"/>
            </c:ext>
          </c:extLst>
        </c:ser>
        <c:ser>
          <c:idx val="3"/>
          <c:order val="3"/>
          <c:tx>
            <c:strRef>
              <c:f>'Analisis por edad'!$B$20</c:f>
              <c:strCache>
                <c:ptCount val="1"/>
                <c:pt idx="0">
                  <c:v>Mareo</c:v>
                </c:pt>
              </c:strCache>
            </c:strRef>
          </c:tx>
          <c:spPr>
            <a:solidFill>
              <a:schemeClr val="accent4"/>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edad'!$C$20:$F$20</c:f>
              <c:numCache>
                <c:formatCode>0.0%</c:formatCode>
                <c:ptCount val="4"/>
                <c:pt idx="0">
                  <c:v>0</c:v>
                </c:pt>
                <c:pt idx="1">
                  <c:v>4.2372881355932202E-2</c:v>
                </c:pt>
                <c:pt idx="2">
                  <c:v>7.9365079365079361E-3</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B34-49A6-99D5-2FDB6378AC60}"/>
            </c:ext>
          </c:extLst>
        </c:ser>
        <c:ser>
          <c:idx val="4"/>
          <c:order val="4"/>
          <c:tx>
            <c:strRef>
              <c:f>'Analisis por edad'!$B$21</c:f>
              <c:strCache>
                <c:ptCount val="1"/>
                <c:pt idx="0">
                  <c:v>Irritación o molestias en la garganta</c:v>
                </c:pt>
              </c:strCache>
            </c:strRef>
          </c:tx>
          <c:spPr>
            <a:solidFill>
              <a:schemeClr val="accent5"/>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edad'!$C$21:$F$21</c:f>
              <c:numCache>
                <c:formatCode>0.0%</c:formatCode>
                <c:ptCount val="4"/>
                <c:pt idx="0">
                  <c:v>0.33333333333333331</c:v>
                </c:pt>
                <c:pt idx="1">
                  <c:v>0.1440677966101695</c:v>
                </c:pt>
                <c:pt idx="2">
                  <c:v>0.19047619047619047</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B34-49A6-99D5-2FDB6378AC60}"/>
            </c:ext>
          </c:extLst>
        </c:ser>
        <c:ser>
          <c:idx val="5"/>
          <c:order val="5"/>
          <c:tx>
            <c:strRef>
              <c:f>'Analisis por edad'!$B$22</c:f>
              <c:strCache>
                <c:ptCount val="1"/>
                <c:pt idx="0">
                  <c:v>Irritación o molestias en la nariz</c:v>
                </c:pt>
              </c:strCache>
            </c:strRef>
          </c:tx>
          <c:spPr>
            <a:solidFill>
              <a:schemeClr val="accent6"/>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edad'!$C$22:$F$22</c:f>
              <c:numCache>
                <c:formatCode>0.0%</c:formatCode>
                <c:ptCount val="4"/>
                <c:pt idx="0">
                  <c:v>0.33333333333333331</c:v>
                </c:pt>
                <c:pt idx="1">
                  <c:v>0.1271186440677966</c:v>
                </c:pt>
                <c:pt idx="2">
                  <c:v>0.16666666666666666</c:v>
                </c:pt>
                <c:pt idx="3">
                  <c:v>0.27272727272727271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6-EB34-49A6-99D5-2FDB6378AC60}"/>
            </c:ext>
          </c:extLst>
        </c:ser>
        <c:ser>
          <c:idx val="6"/>
          <c:order val="6"/>
          <c:tx>
            <c:strRef>
              <c:f>'Analisis por edad'!$B$23</c:f>
              <c:strCache>
                <c:ptCount val="1"/>
                <c:pt idx="0">
                  <c:v>Presión en el pecho</c:v>
                </c:pt>
              </c:strCache>
            </c:strRef>
          </c:tx>
          <c:spPr>
            <a:solidFill>
              <a:schemeClr val="accent1">
                <a:lumOff val="30000"/>
              </a:schemeClr>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edad'!$C$23:$F$23</c:f>
              <c:numCache>
                <c:formatCode>0.0%</c:formatCode>
                <c:ptCount val="4"/>
                <c:pt idx="0">
                  <c:v>0</c:v>
                </c:pt>
                <c:pt idx="1">
                  <c:v>2.5423728813559324E-2</c:v>
                </c:pt>
                <c:pt idx="2">
                  <c:v>1.5873015873015872E-2</c:v>
                </c:pt>
                <c:pt idx="3">
                  <c:v>9.0909090909090912E-2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7-EB34-49A6-99D5-2FDB6378AC60}"/>
            </c:ext>
          </c:extLst>
        </c:ser>
        <c:ser>
          <c:idx val="7"/>
          <c:order val="7"/>
          <c:tx>
            <c:strRef>
              <c:f>'Analisis por edad'!$B$24</c:f>
              <c:strCache>
                <c:ptCount val="1"/>
                <c:pt idx="0">
                  <c:v>Inconformidad térmica (demasiado calor o frio, dificil de soportar)</c:v>
                </c:pt>
              </c:strCache>
            </c:strRef>
          </c:tx>
          <c:spPr>
            <a:solidFill>
              <a:schemeClr val="accent2">
                <a:lumOff val="30000"/>
              </a:schemeClr>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edad'!$C$24:$F$24</c:f>
              <c:numCache>
                <c:formatCode>0.0%</c:formatCode>
                <c:ptCount val="4"/>
                <c:pt idx="0">
                  <c:v>0</c:v>
                </c:pt>
                <c:pt idx="1">
                  <c:v>8.4745762711864403E-2</c:v>
                </c:pt>
                <c:pt idx="2">
                  <c:v>3.1746031746031744E-2</c:v>
                </c:pt>
                <c:pt idx="3">
                  <c:v>9.0909090909090912E-2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8-EB34-49A6-99D5-2FDB6378AC60}"/>
            </c:ext>
          </c:extLst>
        </c:ser>
        <c:ser>
          <c:idx val="8"/>
          <c:order val="8"/>
          <c:tx>
            <c:strRef>
              <c:f>'Analisis por edad'!$B$25</c:f>
              <c:strCache>
                <c:ptCount val="1"/>
                <c:pt idx="0">
                  <c:v>Ninguno</c:v>
                </c:pt>
              </c:strCache>
            </c:strRef>
          </c:tx>
          <c:spPr>
            <a:solidFill>
              <a:schemeClr val="accent3">
                <a:lumOff val="30000"/>
              </a:schemeClr>
            </a:solidFill>
            <a:ln cmpd="sng">
              <a:solidFill>
                <a:srgbClr val="000000"/>
              </a:solidFill>
            </a:ln>
          </c:spPr>
          <c:invertIfNegative val="1"/>
          <c:cat>
            <c:strRef>
              <c:f>'Analisis por edad'!$C$16:$F$16</c:f>
              <c:strCache>
                <c:ptCount val="4"/>
                <c:pt idx="0">
                  <c:v>12 a 18 años</c:v>
                </c:pt>
                <c:pt idx="1">
                  <c:v>19 a 26 años </c:v>
                </c:pt>
                <c:pt idx="2">
                  <c:v>27 a 59 años</c:v>
                </c:pt>
                <c:pt idx="3">
                  <c:v>Mayor de 60 años </c:v>
                </c:pt>
              </c:strCache>
            </c:strRef>
          </c:cat>
          <c:val>
            <c:numRef>
              <c:f>'Analisis por edad'!$C$25:$F$25</c:f>
              <c:numCache>
                <c:formatCode>0.0%</c:formatCode>
                <c:ptCount val="4"/>
                <c:pt idx="0">
                  <c:v>0</c:v>
                </c:pt>
                <c:pt idx="1">
                  <c:v>7.6271186440677971E-2</c:v>
                </c:pt>
                <c:pt idx="2">
                  <c:v>7.9365079365079361E-2</c:v>
                </c:pt>
                <c:pt idx="3">
                  <c:v>9.0909090909090912E-2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9-EB34-49A6-99D5-2FDB6378AC60}"/>
            </c:ext>
          </c:extLst>
        </c:ser>
        <c:dLbls>
          <c:showLegendKey val="0"/>
          <c:showVal val="0"/>
          <c:showCatName val="0"/>
          <c:showSerName val="0"/>
          <c:showPercent val="0"/>
          <c:showBubbleSize val="0"/>
        </c:dLbls>
        <c:gapWidth val="150"/>
        <c:overlap val="100"/>
        <c:axId val="1828368914"/>
        <c:axId val="1861397907"/>
      </c:barChart>
      <c:catAx>
        <c:axId val="1828368914"/>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861397907"/>
        <c:crosses val="autoZero"/>
        <c:auto val="1"/>
        <c:lblAlgn val="ctr"/>
        <c:lblOffset val="100"/>
        <c:noMultiLvlLbl val="1"/>
      </c:catAx>
      <c:valAx>
        <c:axId val="1861397907"/>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1828368914"/>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lang="es-CO" b="0">
                <a:solidFill>
                  <a:srgbClr val="757575"/>
                </a:solidFill>
                <a:latin typeface="+mn-lt"/>
              </a:rPr>
              <a:t>Caracterización de profesiones</a:t>
            </a:r>
          </a:p>
        </c:rich>
      </c:tx>
      <c:overlay val="0"/>
    </c:title>
    <c:autoTitleDeleted val="0"/>
    <c:plotArea>
      <c:layout/>
      <c:pieChart>
        <c:varyColors val="1"/>
        <c:ser>
          <c:idx val="0"/>
          <c:order val="0"/>
          <c:tx>
            <c:strRef>
              <c:f>'Análisis sección 1'!$F$36</c:f>
              <c:strCache>
                <c:ptCount val="1"/>
              </c:strCache>
            </c:strRef>
          </c:tx>
          <c:dPt>
            <c:idx val="0"/>
            <c:bubble3D val="0"/>
            <c:spPr>
              <a:solidFill>
                <a:srgbClr val="4285F4"/>
              </a:solidFill>
            </c:spPr>
            <c:extLst>
              <c:ext xmlns:c16="http://schemas.microsoft.com/office/drawing/2014/chart" uri="{C3380CC4-5D6E-409C-BE32-E72D297353CC}">
                <c16:uniqueId val="{00000001-D170-4748-A702-133C49072C3C}"/>
              </c:ext>
            </c:extLst>
          </c:dPt>
          <c:dPt>
            <c:idx val="1"/>
            <c:bubble3D val="0"/>
            <c:spPr>
              <a:solidFill>
                <a:srgbClr val="C27BA0"/>
              </a:solidFill>
            </c:spPr>
            <c:extLst>
              <c:ext xmlns:c16="http://schemas.microsoft.com/office/drawing/2014/chart" uri="{C3380CC4-5D6E-409C-BE32-E72D297353CC}">
                <c16:uniqueId val="{00000003-D170-4748-A702-133C49072C3C}"/>
              </c:ext>
            </c:extLst>
          </c:dPt>
          <c:dPt>
            <c:idx val="2"/>
            <c:bubble3D val="0"/>
            <c:spPr>
              <a:solidFill>
                <a:srgbClr val="FBBC04"/>
              </a:solidFill>
            </c:spPr>
            <c:extLst>
              <c:ext xmlns:c16="http://schemas.microsoft.com/office/drawing/2014/chart" uri="{C3380CC4-5D6E-409C-BE32-E72D297353CC}">
                <c16:uniqueId val="{00000005-D170-4748-A702-133C49072C3C}"/>
              </c:ext>
            </c:extLst>
          </c:dPt>
          <c:dPt>
            <c:idx val="3"/>
            <c:bubble3D val="0"/>
            <c:spPr>
              <a:solidFill>
                <a:srgbClr val="34A853"/>
              </a:solidFill>
            </c:spPr>
            <c:extLst>
              <c:ext xmlns:c16="http://schemas.microsoft.com/office/drawing/2014/chart" uri="{C3380CC4-5D6E-409C-BE32-E72D297353CC}">
                <c16:uniqueId val="{00000007-D170-4748-A702-133C49072C3C}"/>
              </c:ext>
            </c:extLst>
          </c:dPt>
          <c:dPt>
            <c:idx val="4"/>
            <c:bubble3D val="0"/>
            <c:spPr>
              <a:solidFill>
                <a:srgbClr val="FF6D01"/>
              </a:solidFill>
            </c:spPr>
            <c:extLst>
              <c:ext xmlns:c16="http://schemas.microsoft.com/office/drawing/2014/chart" uri="{C3380CC4-5D6E-409C-BE32-E72D297353CC}">
                <c16:uniqueId val="{00000009-D170-4748-A702-133C49072C3C}"/>
              </c:ext>
            </c:extLst>
          </c:dPt>
          <c:cat>
            <c:strRef>
              <c:f>'Análisis sección 1'!$E$37:$E$41</c:f>
              <c:strCache>
                <c:ptCount val="5"/>
                <c:pt idx="0">
                  <c:v>Estudiante</c:v>
                </c:pt>
                <c:pt idx="1">
                  <c:v>Empleado </c:v>
                </c:pt>
                <c:pt idx="2">
                  <c:v>Ama de casa</c:v>
                </c:pt>
                <c:pt idx="3">
                  <c:v>Independiente </c:v>
                </c:pt>
                <c:pt idx="4">
                  <c:v>NA</c:v>
                </c:pt>
              </c:strCache>
            </c:strRef>
          </c:cat>
          <c:val>
            <c:numRef>
              <c:f>'Análisis sección 1'!$F$37:$F$41</c:f>
              <c:numCache>
                <c:formatCode>General</c:formatCode>
                <c:ptCount val="5"/>
                <c:pt idx="0">
                  <c:v>30</c:v>
                </c:pt>
                <c:pt idx="1">
                  <c:v>83</c:v>
                </c:pt>
                <c:pt idx="2">
                  <c:v>6</c:v>
                </c:pt>
                <c:pt idx="3">
                  <c:v>1</c:v>
                </c:pt>
                <c:pt idx="4">
                  <c:v>1</c:v>
                </c:pt>
              </c:numCache>
            </c:numRef>
          </c:val>
          <c:extLst>
            <c:ext xmlns:c16="http://schemas.microsoft.com/office/drawing/2014/chart" uri="{C3380CC4-5D6E-409C-BE32-E72D297353CC}">
              <c16:uniqueId val="{0000000A-D170-4748-A702-133C49072C3C}"/>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¿Ha consultado usted algún centro de salud en el último año por enfermedades respiratorias? </a:t>
            </a:r>
          </a:p>
        </c:rich>
      </c:tx>
      <c:overlay val="0"/>
    </c:title>
    <c:autoTitleDeleted val="0"/>
    <c:plotArea>
      <c:layout/>
      <c:barChart>
        <c:barDir val="bar"/>
        <c:grouping val="clustered"/>
        <c:varyColors val="1"/>
        <c:ser>
          <c:idx val="0"/>
          <c:order val="0"/>
          <c:tx>
            <c:strRef>
              <c:f>'Analisis por edad'!$B$38</c:f>
              <c:strCache>
                <c:ptCount val="1"/>
                <c:pt idx="0">
                  <c:v>12 a 18 años</c:v>
                </c:pt>
              </c:strCache>
            </c:strRef>
          </c:tx>
          <c:spPr>
            <a:solidFill>
              <a:schemeClr val="accent1"/>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edad'!$C$37:$D$37</c:f>
              <c:strCache>
                <c:ptCount val="2"/>
                <c:pt idx="0">
                  <c:v>Si</c:v>
                </c:pt>
                <c:pt idx="1">
                  <c:v>No</c:v>
                </c:pt>
              </c:strCache>
            </c:strRef>
          </c:cat>
          <c:val>
            <c:numRef>
              <c:f>'Analisis por edad'!$C$38:$D$38</c:f>
              <c:numCache>
                <c:formatCode>0.00%</c:formatCode>
                <c:ptCount val="2"/>
                <c:pt idx="0">
                  <c:v>9.0909090909090912E-2</c:v>
                </c:pt>
                <c:pt idx="1">
                  <c:v>1.0101010101010102E-2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1F7-45F5-911A-B890981B4DC3}"/>
            </c:ext>
          </c:extLst>
        </c:ser>
        <c:ser>
          <c:idx val="1"/>
          <c:order val="1"/>
          <c:tx>
            <c:strRef>
              <c:f>'Analisis por edad'!$B$39</c:f>
              <c:strCache>
                <c:ptCount val="1"/>
                <c:pt idx="0">
                  <c:v>19 a 26 años </c:v>
                </c:pt>
              </c:strCache>
            </c:strRef>
          </c:tx>
          <c:spPr>
            <a:solidFill>
              <a:schemeClr val="accent2"/>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edad'!$C$37:$D$37</c:f>
              <c:strCache>
                <c:ptCount val="2"/>
                <c:pt idx="0">
                  <c:v>Si</c:v>
                </c:pt>
                <c:pt idx="1">
                  <c:v>No</c:v>
                </c:pt>
              </c:strCache>
            </c:strRef>
          </c:cat>
          <c:val>
            <c:numRef>
              <c:f>'Analisis por edad'!$C$39:$D$39</c:f>
              <c:numCache>
                <c:formatCode>0.00%</c:formatCode>
                <c:ptCount val="2"/>
                <c:pt idx="0">
                  <c:v>0.22727272727272727</c:v>
                </c:pt>
                <c:pt idx="1">
                  <c:v>0.43434343434343436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1F7-45F5-911A-B890981B4DC3}"/>
            </c:ext>
          </c:extLst>
        </c:ser>
        <c:ser>
          <c:idx val="2"/>
          <c:order val="2"/>
          <c:tx>
            <c:strRef>
              <c:f>'Analisis por edad'!$B$40</c:f>
              <c:strCache>
                <c:ptCount val="1"/>
                <c:pt idx="0">
                  <c:v>27 a 59 años</c:v>
                </c:pt>
              </c:strCache>
            </c:strRef>
          </c:tx>
          <c:spPr>
            <a:solidFill>
              <a:schemeClr val="accent3"/>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edad'!$C$37:$D$37</c:f>
              <c:strCache>
                <c:ptCount val="2"/>
                <c:pt idx="0">
                  <c:v>Si</c:v>
                </c:pt>
                <c:pt idx="1">
                  <c:v>No</c:v>
                </c:pt>
              </c:strCache>
            </c:strRef>
          </c:cat>
          <c:val>
            <c:numRef>
              <c:f>'Analisis por edad'!$C$40:$D$40</c:f>
              <c:numCache>
                <c:formatCode>0.00%</c:formatCode>
                <c:ptCount val="2"/>
                <c:pt idx="0">
                  <c:v>0.63636363636363635</c:v>
                </c:pt>
                <c:pt idx="1">
                  <c:v>0.51515151515151514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61F7-45F5-911A-B890981B4DC3}"/>
            </c:ext>
          </c:extLst>
        </c:ser>
        <c:ser>
          <c:idx val="3"/>
          <c:order val="3"/>
          <c:tx>
            <c:strRef>
              <c:f>'Analisis por edad'!$B$41</c:f>
              <c:strCache>
                <c:ptCount val="1"/>
                <c:pt idx="0">
                  <c:v>Mayor de 60 años </c:v>
                </c:pt>
              </c:strCache>
            </c:strRef>
          </c:tx>
          <c:spPr>
            <a:solidFill>
              <a:schemeClr val="accent4"/>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edad'!$C$37:$D$37</c:f>
              <c:strCache>
                <c:ptCount val="2"/>
                <c:pt idx="0">
                  <c:v>Si</c:v>
                </c:pt>
                <c:pt idx="1">
                  <c:v>No</c:v>
                </c:pt>
              </c:strCache>
            </c:strRef>
          </c:cat>
          <c:val>
            <c:numRef>
              <c:f>'Analisis por edad'!$C$41:$D$41</c:f>
              <c:numCache>
                <c:formatCode>0.00%</c:formatCode>
                <c:ptCount val="2"/>
                <c:pt idx="0">
                  <c:v>4.5454545454545456E-2</c:v>
                </c:pt>
                <c:pt idx="1">
                  <c:v>4.0404040404040407E-2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61F7-45F5-911A-B890981B4DC3}"/>
            </c:ext>
          </c:extLst>
        </c:ser>
        <c:dLbls>
          <c:showLegendKey val="0"/>
          <c:showVal val="0"/>
          <c:showCatName val="0"/>
          <c:showSerName val="0"/>
          <c:showPercent val="0"/>
          <c:showBubbleSize val="0"/>
        </c:dLbls>
        <c:gapWidth val="150"/>
        <c:axId val="1919384422"/>
        <c:axId val="1529705457"/>
      </c:barChart>
      <c:catAx>
        <c:axId val="1919384422"/>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529705457"/>
        <c:crosses val="autoZero"/>
        <c:auto val="1"/>
        <c:lblAlgn val="ctr"/>
        <c:lblOffset val="100"/>
        <c:noMultiLvlLbl val="1"/>
      </c:catAx>
      <c:valAx>
        <c:axId val="1529705457"/>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919384422"/>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¿Considera que su decisión de usar la bicicleta se ve afectada por las condiciones climáticas y de calidad del aire? </a:t>
            </a:r>
          </a:p>
        </c:rich>
      </c:tx>
      <c:overlay val="0"/>
    </c:title>
    <c:autoTitleDeleted val="0"/>
    <c:plotArea>
      <c:layout/>
      <c:barChart>
        <c:barDir val="col"/>
        <c:grouping val="clustered"/>
        <c:varyColors val="1"/>
        <c:ser>
          <c:idx val="0"/>
          <c:order val="0"/>
          <c:tx>
            <c:strRef>
              <c:f>'Analisis por edad'!$B$55</c:f>
              <c:strCache>
                <c:ptCount val="1"/>
                <c:pt idx="0">
                  <c:v>12 a 18 años</c:v>
                </c:pt>
              </c:strCache>
            </c:strRef>
          </c:tx>
          <c:spPr>
            <a:solidFill>
              <a:schemeClr val="accent1"/>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edad'!$C$54:$D$54</c:f>
              <c:strCache>
                <c:ptCount val="2"/>
                <c:pt idx="0">
                  <c:v>Si</c:v>
                </c:pt>
                <c:pt idx="1">
                  <c:v>No</c:v>
                </c:pt>
              </c:strCache>
            </c:strRef>
          </c:cat>
          <c:val>
            <c:numRef>
              <c:f>'Analisis por edad'!$C$55:$D$55</c:f>
              <c:numCache>
                <c:formatCode>0.0%</c:formatCode>
                <c:ptCount val="2"/>
                <c:pt idx="0">
                  <c:v>2.247191011235955E-2</c:v>
                </c:pt>
                <c:pt idx="1">
                  <c:v>3.125E-2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0AD-4257-89F6-22914B69B9F9}"/>
            </c:ext>
          </c:extLst>
        </c:ser>
        <c:ser>
          <c:idx val="1"/>
          <c:order val="1"/>
          <c:tx>
            <c:strRef>
              <c:f>'Analisis por edad'!$B$56</c:f>
              <c:strCache>
                <c:ptCount val="1"/>
                <c:pt idx="0">
                  <c:v>19 a 26 años </c:v>
                </c:pt>
              </c:strCache>
            </c:strRef>
          </c:tx>
          <c:spPr>
            <a:solidFill>
              <a:schemeClr val="accent2"/>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edad'!$C$54:$D$54</c:f>
              <c:strCache>
                <c:ptCount val="2"/>
                <c:pt idx="0">
                  <c:v>Si</c:v>
                </c:pt>
                <c:pt idx="1">
                  <c:v>No</c:v>
                </c:pt>
              </c:strCache>
            </c:strRef>
          </c:cat>
          <c:val>
            <c:numRef>
              <c:f>'Analisis por edad'!$C$56:$D$56</c:f>
              <c:numCache>
                <c:formatCode>0.0%</c:formatCode>
                <c:ptCount val="2"/>
                <c:pt idx="0">
                  <c:v>0.3707865168539326</c:v>
                </c:pt>
                <c:pt idx="1">
                  <c:v>0.46875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0AD-4257-89F6-22914B69B9F9}"/>
            </c:ext>
          </c:extLst>
        </c:ser>
        <c:ser>
          <c:idx val="2"/>
          <c:order val="2"/>
          <c:tx>
            <c:strRef>
              <c:f>'Analisis por edad'!$B$57</c:f>
              <c:strCache>
                <c:ptCount val="1"/>
                <c:pt idx="0">
                  <c:v>27 a 59 años</c:v>
                </c:pt>
              </c:strCache>
            </c:strRef>
          </c:tx>
          <c:spPr>
            <a:solidFill>
              <a:schemeClr val="accent3"/>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edad'!$C$54:$D$54</c:f>
              <c:strCache>
                <c:ptCount val="2"/>
                <c:pt idx="0">
                  <c:v>Si</c:v>
                </c:pt>
                <c:pt idx="1">
                  <c:v>No</c:v>
                </c:pt>
              </c:strCache>
            </c:strRef>
          </c:cat>
          <c:val>
            <c:numRef>
              <c:f>'Analisis por edad'!$C$57:$D$57</c:f>
              <c:numCache>
                <c:formatCode>0.0%</c:formatCode>
                <c:ptCount val="2"/>
                <c:pt idx="0">
                  <c:v>0.5730337078651685</c:v>
                </c:pt>
                <c:pt idx="1">
                  <c:v>0.4375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0AD-4257-89F6-22914B69B9F9}"/>
            </c:ext>
          </c:extLst>
        </c:ser>
        <c:ser>
          <c:idx val="3"/>
          <c:order val="3"/>
          <c:tx>
            <c:strRef>
              <c:f>'Analisis por edad'!$B$58</c:f>
              <c:strCache>
                <c:ptCount val="1"/>
                <c:pt idx="0">
                  <c:v>Mayor de 60 años </c:v>
                </c:pt>
              </c:strCache>
            </c:strRef>
          </c:tx>
          <c:spPr>
            <a:solidFill>
              <a:schemeClr val="accent4"/>
            </a:solidFill>
            <a:ln cmpd="sng">
              <a:solidFill>
                <a:srgbClr val="000000"/>
              </a:solidFill>
            </a:ln>
          </c:spPr>
          <c:invertIfNegative val="1"/>
          <c:dPt>
            <c:idx val="0"/>
            <c:invertIfNegative val="1"/>
            <c:bubble3D val="0"/>
            <c:extLst>
              <c:ext xmlns:c16="http://schemas.microsoft.com/office/drawing/2014/chart" uri="{C3380CC4-5D6E-409C-BE32-E72D297353CC}">
                <c16:uniqueId val="{00000003-F0AD-4257-89F6-22914B69B9F9}"/>
              </c:ext>
            </c:extLst>
          </c:dPt>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por edad'!$C$54:$D$54</c:f>
              <c:strCache>
                <c:ptCount val="2"/>
                <c:pt idx="0">
                  <c:v>Si</c:v>
                </c:pt>
                <c:pt idx="1">
                  <c:v>No</c:v>
                </c:pt>
              </c:strCache>
            </c:strRef>
          </c:cat>
          <c:val>
            <c:numRef>
              <c:f>'Analisis por edad'!$C$58:$D$58</c:f>
              <c:numCache>
                <c:formatCode>0.0%</c:formatCode>
                <c:ptCount val="2"/>
                <c:pt idx="0">
                  <c:v>3.3707865168539325E-2</c:v>
                </c:pt>
                <c:pt idx="1">
                  <c:v>6.25E-2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0AD-4257-89F6-22914B69B9F9}"/>
            </c:ext>
          </c:extLst>
        </c:ser>
        <c:dLbls>
          <c:showLegendKey val="0"/>
          <c:showVal val="0"/>
          <c:showCatName val="0"/>
          <c:showSerName val="0"/>
          <c:showPercent val="0"/>
          <c:showBubbleSize val="0"/>
        </c:dLbls>
        <c:gapWidth val="150"/>
        <c:axId val="830902169"/>
        <c:axId val="82363793"/>
      </c:barChart>
      <c:catAx>
        <c:axId val="83090216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82363793"/>
        <c:crosses val="autoZero"/>
        <c:auto val="1"/>
        <c:lblAlgn val="ctr"/>
        <c:lblOffset val="100"/>
        <c:noMultiLvlLbl val="1"/>
      </c:catAx>
      <c:valAx>
        <c:axId val="82363793"/>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s-CO"/>
          </a:p>
        </c:txPr>
        <c:crossAx val="830902169"/>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Soluciones planteadas por los encuestados</a:t>
            </a:r>
          </a:p>
        </c:rich>
      </c:tx>
      <c:overlay val="0"/>
    </c:title>
    <c:autoTitleDeleted val="0"/>
    <c:plotArea>
      <c:layout/>
      <c:barChart>
        <c:barDir val="bar"/>
        <c:grouping val="clustered"/>
        <c:varyColors val="1"/>
        <c:ser>
          <c:idx val="0"/>
          <c:order val="0"/>
          <c:tx>
            <c:strRef>
              <c:f>'Analisis soluciones planteadas'!$C$5</c:f>
              <c:strCache>
                <c:ptCount val="1"/>
                <c:pt idx="0">
                  <c:v>Total</c:v>
                </c:pt>
              </c:strCache>
            </c:strRef>
          </c:tx>
          <c:spPr>
            <a:solidFill>
              <a:srgbClr val="A64D79"/>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'Analisis soluciones planteadas'!$B$6:$B$17</c:f>
              <c:strCache>
                <c:ptCount val="11"/>
                <c:pt idx="0">
                  <c:v>Mayor control de vehiculos contaminantes</c:v>
                </c:pt>
                <c:pt idx="1">
                  <c:v>Incentivo compra vehiculos 0 emisiones</c:v>
                </c:pt>
                <c:pt idx="2">
                  <c:v>Plantar más árboles en la zona </c:v>
                </c:pt>
                <c:pt idx="3">
                  <c:v>Mejora de infraestructura de la Calle 13</c:v>
                </c:pt>
                <c:pt idx="4">
                  <c:v>Mejor ubicación de la cicloruta</c:v>
                </c:pt>
                <c:pt idx="5">
                  <c:v>Pico y placa ambiental</c:v>
                </c:pt>
                <c:pt idx="6">
                  <c:v>Mejora de infraestructura de la cicloruta</c:v>
                </c:pt>
                <c:pt idx="7">
                  <c:v>Mejora en la conciencia ambiental </c:v>
                </c:pt>
                <c:pt idx="8">
                  <c:v>Uso de elementos de protección personal </c:v>
                </c:pt>
                <c:pt idx="9">
                  <c:v>Regular las emisiones contaminantes</c:v>
                </c:pt>
                <c:pt idx="10">
                  <c:v>Multas a vehiculos contaminantes</c:v>
                </c:pt>
              </c:strCache>
            </c:strRef>
          </c:cat>
          <c:val>
            <c:numRef>
              <c:f>'Analisis soluciones planteadas'!$C$6:$C$17</c:f>
              <c:numCache>
                <c:formatCode>General</c:formatCode>
                <c:ptCount val="12"/>
                <c:pt idx="0">
                  <c:v>30</c:v>
                </c:pt>
                <c:pt idx="1">
                  <c:v>20</c:v>
                </c:pt>
                <c:pt idx="2">
                  <c:v>14</c:v>
                </c:pt>
                <c:pt idx="3">
                  <c:v>11</c:v>
                </c:pt>
                <c:pt idx="4">
                  <c:v>10</c:v>
                </c:pt>
                <c:pt idx="5">
                  <c:v>9</c:v>
                </c:pt>
                <c:pt idx="6">
                  <c:v>8</c:v>
                </c:pt>
                <c:pt idx="7">
                  <c:v>7</c:v>
                </c:pt>
                <c:pt idx="8">
                  <c:v>5</c:v>
                </c:pt>
                <c:pt idx="9">
                  <c:v>5</c:v>
                </c:pt>
                <c:pt idx="10">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063-4BCB-B3D7-3CAA09467CB1}"/>
            </c:ext>
          </c:extLst>
        </c:ser>
        <c:dLbls>
          <c:showLegendKey val="0"/>
          <c:showVal val="0"/>
          <c:showCatName val="0"/>
          <c:showSerName val="0"/>
          <c:showPercent val="0"/>
          <c:showBubbleSize val="0"/>
        </c:dLbls>
        <c:gapWidth val="150"/>
        <c:axId val="1769834789"/>
        <c:axId val="2080193541"/>
      </c:barChart>
      <c:catAx>
        <c:axId val="1769834789"/>
        <c:scaling>
          <c:orientation val="maxMin"/>
        </c:scaling>
        <c:delete val="0"/>
        <c:axPos val="l"/>
        <c:title>
          <c:tx>
            <c:rich>
              <a:bodyPr/>
              <a:lstStyle/>
              <a:p>
                <a:pPr lvl="0">
                  <a:defRPr b="0">
                    <a:solidFill>
                      <a:srgbClr val="000000"/>
                    </a:solidFill>
                    <a:latin typeface="+mn-lt"/>
                  </a:defRPr>
                </a:pPr>
                <a:r>
                  <a:rPr b="0">
                    <a:solidFill>
                      <a:srgbClr val="000000"/>
                    </a:solidFill>
                    <a:latin typeface="+mn-lt"/>
                  </a:rPr>
                  <a:t>Variables</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2080193541"/>
        <c:crosses val="autoZero"/>
        <c:auto val="1"/>
        <c:lblAlgn val="ctr"/>
        <c:lblOffset val="100"/>
        <c:noMultiLvlLbl val="1"/>
      </c:catAx>
      <c:valAx>
        <c:axId val="2080193541"/>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Total</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1769834789"/>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Dosis potencial inhalada de PM 10 (microgramos)</a:t>
            </a:r>
          </a:p>
        </c:rich>
      </c:tx>
      <c:overlay val="0"/>
    </c:title>
    <c:autoTitleDeleted val="0"/>
    <c:plotArea>
      <c:layout/>
      <c:lineChart>
        <c:grouping val="standard"/>
        <c:varyColors val="1"/>
        <c:ser>
          <c:idx val="0"/>
          <c:order val="0"/>
          <c:tx>
            <c:strRef>
              <c:f>'Analisis Dosis Potencial inhala'!$C$32</c:f>
              <c:strCache>
                <c:ptCount val="1"/>
                <c:pt idx="0">
                  <c:v>15 min</c:v>
                </c:pt>
              </c:strCache>
            </c:strRef>
          </c:tx>
          <c:spPr>
            <a:ln cmpd="sng">
              <a:solidFill>
                <a:srgbClr val="4285F4"/>
              </a:solidFill>
            </a:ln>
          </c:spPr>
          <c:marker>
            <c:symbol val="none"/>
          </c:marker>
          <c:cat>
            <c:strRef>
              <c:f>'Analisis Dosis Potencial inhala'!$B$33:$B$36</c:f>
              <c:strCache>
                <c:ptCount val="4"/>
                <c:pt idx="0">
                  <c:v>Reposo</c:v>
                </c:pt>
                <c:pt idx="1">
                  <c:v>Caminado</c:v>
                </c:pt>
                <c:pt idx="2">
                  <c:v>Actividad fisica moderada </c:v>
                </c:pt>
                <c:pt idx="3">
                  <c:v>Actividad Fisica fuerte</c:v>
                </c:pt>
              </c:strCache>
            </c:strRef>
          </c:cat>
          <c:val>
            <c:numRef>
              <c:f>'Analisis Dosis Potencial inhala'!$C$33:$C$36</c:f>
              <c:numCache>
                <c:formatCode>0.0</c:formatCode>
                <c:ptCount val="4"/>
                <c:pt idx="0">
                  <c:v>3.2469741000000001</c:v>
                </c:pt>
                <c:pt idx="1">
                  <c:v>7.5435300000000005</c:v>
                </c:pt>
                <c:pt idx="2">
                  <c:v>16.796565000000001</c:v>
                </c:pt>
                <c:pt idx="3">
                  <c:v>30.377632500000001</c:v>
                </c:pt>
              </c:numCache>
            </c:numRef>
          </c:val>
          <c:smooth val="1"/>
          <c:extLst>
            <c:ext xmlns:c16="http://schemas.microsoft.com/office/drawing/2014/chart" uri="{C3380CC4-5D6E-409C-BE32-E72D297353CC}">
              <c16:uniqueId val="{00000000-2D64-40E2-98BD-1D8597B7C967}"/>
            </c:ext>
          </c:extLst>
        </c:ser>
        <c:ser>
          <c:idx val="1"/>
          <c:order val="1"/>
          <c:tx>
            <c:strRef>
              <c:f>'Analisis Dosis Potencial inhala'!$D$32</c:f>
              <c:strCache>
                <c:ptCount val="1"/>
                <c:pt idx="0">
                  <c:v>30 min</c:v>
                </c:pt>
              </c:strCache>
            </c:strRef>
          </c:tx>
          <c:spPr>
            <a:ln cmpd="sng">
              <a:solidFill>
                <a:srgbClr val="EA4335"/>
              </a:solidFill>
            </a:ln>
          </c:spPr>
          <c:marker>
            <c:symbol val="none"/>
          </c:marker>
          <c:cat>
            <c:strRef>
              <c:f>'Analisis Dosis Potencial inhala'!$B$33:$B$36</c:f>
              <c:strCache>
                <c:ptCount val="4"/>
                <c:pt idx="0">
                  <c:v>Reposo</c:v>
                </c:pt>
                <c:pt idx="1">
                  <c:v>Caminado</c:v>
                </c:pt>
                <c:pt idx="2">
                  <c:v>Actividad fisica moderada </c:v>
                </c:pt>
                <c:pt idx="3">
                  <c:v>Actividad Fisica fuerte</c:v>
                </c:pt>
              </c:strCache>
            </c:strRef>
          </c:cat>
          <c:val>
            <c:numRef>
              <c:f>'Analisis Dosis Potencial inhala'!$D$33:$D$36</c:f>
              <c:numCache>
                <c:formatCode>0.0</c:formatCode>
                <c:ptCount val="4"/>
                <c:pt idx="0">
                  <c:v>6.4939482000000002</c:v>
                </c:pt>
                <c:pt idx="1">
                  <c:v>15.087060000000001</c:v>
                </c:pt>
                <c:pt idx="2">
                  <c:v>33.593130000000002</c:v>
                </c:pt>
                <c:pt idx="3">
                  <c:v>60.755265000000001</c:v>
                </c:pt>
              </c:numCache>
            </c:numRef>
          </c:val>
          <c:smooth val="1"/>
          <c:extLst>
            <c:ext xmlns:c16="http://schemas.microsoft.com/office/drawing/2014/chart" uri="{C3380CC4-5D6E-409C-BE32-E72D297353CC}">
              <c16:uniqueId val="{00000001-2D64-40E2-98BD-1D8597B7C967}"/>
            </c:ext>
          </c:extLst>
        </c:ser>
        <c:ser>
          <c:idx val="2"/>
          <c:order val="2"/>
          <c:tx>
            <c:strRef>
              <c:f>'Analisis Dosis Potencial inhala'!$E$32</c:f>
              <c:strCache>
                <c:ptCount val="1"/>
                <c:pt idx="0">
                  <c:v>60 min</c:v>
                </c:pt>
              </c:strCache>
            </c:strRef>
          </c:tx>
          <c:spPr>
            <a:ln cmpd="sng">
              <a:solidFill>
                <a:srgbClr val="FBBC04"/>
              </a:solidFill>
            </a:ln>
          </c:spPr>
          <c:marker>
            <c:symbol val="none"/>
          </c:marker>
          <c:cat>
            <c:strRef>
              <c:f>'Analisis Dosis Potencial inhala'!$B$33:$B$36</c:f>
              <c:strCache>
                <c:ptCount val="4"/>
                <c:pt idx="0">
                  <c:v>Reposo</c:v>
                </c:pt>
                <c:pt idx="1">
                  <c:v>Caminado</c:v>
                </c:pt>
                <c:pt idx="2">
                  <c:v>Actividad fisica moderada </c:v>
                </c:pt>
                <c:pt idx="3">
                  <c:v>Actividad Fisica fuerte</c:v>
                </c:pt>
              </c:strCache>
            </c:strRef>
          </c:cat>
          <c:val>
            <c:numRef>
              <c:f>'Analisis Dosis Potencial inhala'!$E$33:$E$36</c:f>
              <c:numCache>
                <c:formatCode>0.0</c:formatCode>
                <c:ptCount val="4"/>
                <c:pt idx="0">
                  <c:v>12.9878964</c:v>
                </c:pt>
                <c:pt idx="1">
                  <c:v>30.174120000000002</c:v>
                </c:pt>
                <c:pt idx="2">
                  <c:v>67.186260000000004</c:v>
                </c:pt>
                <c:pt idx="3">
                  <c:v>121.51053</c:v>
                </c:pt>
              </c:numCache>
            </c:numRef>
          </c:val>
          <c:smooth val="1"/>
          <c:extLst>
            <c:ext xmlns:c16="http://schemas.microsoft.com/office/drawing/2014/chart" uri="{C3380CC4-5D6E-409C-BE32-E72D297353CC}">
              <c16:uniqueId val="{00000002-2D64-40E2-98BD-1D8597B7C967}"/>
            </c:ext>
          </c:extLst>
        </c:ser>
        <c:ser>
          <c:idx val="3"/>
          <c:order val="3"/>
          <c:tx>
            <c:strRef>
              <c:f>'Analisis Dosis Potencial inhala'!$F$32</c:f>
              <c:strCache>
                <c:ptCount val="1"/>
                <c:pt idx="0">
                  <c:v>75 min</c:v>
                </c:pt>
              </c:strCache>
            </c:strRef>
          </c:tx>
          <c:spPr>
            <a:ln cmpd="sng">
              <a:solidFill>
                <a:srgbClr val="34A853"/>
              </a:solidFill>
            </a:ln>
          </c:spPr>
          <c:marker>
            <c:symbol val="none"/>
          </c:marker>
          <c:cat>
            <c:strRef>
              <c:f>'Analisis Dosis Potencial inhala'!$B$33:$B$36</c:f>
              <c:strCache>
                <c:ptCount val="4"/>
                <c:pt idx="0">
                  <c:v>Reposo</c:v>
                </c:pt>
                <c:pt idx="1">
                  <c:v>Caminado</c:v>
                </c:pt>
                <c:pt idx="2">
                  <c:v>Actividad fisica moderada </c:v>
                </c:pt>
                <c:pt idx="3">
                  <c:v>Actividad Fisica fuerte</c:v>
                </c:pt>
              </c:strCache>
            </c:strRef>
          </c:cat>
          <c:val>
            <c:numRef>
              <c:f>'Analisis Dosis Potencial inhala'!$F$33:$F$36</c:f>
              <c:numCache>
                <c:formatCode>0.0</c:formatCode>
                <c:ptCount val="4"/>
                <c:pt idx="0">
                  <c:v>16.2348705</c:v>
                </c:pt>
                <c:pt idx="1">
                  <c:v>37.717649999999999</c:v>
                </c:pt>
                <c:pt idx="2">
                  <c:v>83.982824999999991</c:v>
                </c:pt>
                <c:pt idx="3">
                  <c:v>151.88816249999999</c:v>
                </c:pt>
              </c:numCache>
            </c:numRef>
          </c:val>
          <c:smooth val="1"/>
          <c:extLst>
            <c:ext xmlns:c16="http://schemas.microsoft.com/office/drawing/2014/chart" uri="{C3380CC4-5D6E-409C-BE32-E72D297353CC}">
              <c16:uniqueId val="{00000003-2D64-40E2-98BD-1D8597B7C967}"/>
            </c:ext>
          </c:extLst>
        </c:ser>
        <c:dLbls>
          <c:showLegendKey val="0"/>
          <c:showVal val="0"/>
          <c:showCatName val="0"/>
          <c:showSerName val="0"/>
          <c:showPercent val="0"/>
          <c:showBubbleSize val="0"/>
        </c:dLbls>
        <c:smooth val="0"/>
        <c:axId val="425771967"/>
        <c:axId val="1182941139"/>
      </c:lineChart>
      <c:catAx>
        <c:axId val="42577196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182941139"/>
        <c:crosses val="autoZero"/>
        <c:auto val="1"/>
        <c:lblAlgn val="ctr"/>
        <c:lblOffset val="100"/>
        <c:noMultiLvlLbl val="1"/>
      </c:catAx>
      <c:valAx>
        <c:axId val="118294113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Material particulado inhalado ( µg)</a:t>
                </a:r>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s-CO"/>
          </a:p>
        </c:txPr>
        <c:crossAx val="425771967"/>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Estrato socioeconómico</a:t>
            </a:r>
          </a:p>
        </c:rich>
      </c:tx>
      <c:overlay val="0"/>
    </c:title>
    <c:autoTitleDeleted val="0"/>
    <c:plotArea>
      <c:layout/>
      <c:pieChart>
        <c:varyColors val="1"/>
        <c:ser>
          <c:idx val="0"/>
          <c:order val="0"/>
          <c:tx>
            <c:strRef>
              <c:f>'Análisis sección 1'!$C$121</c:f>
              <c:strCache>
                <c:ptCount val="1"/>
              </c:strCache>
            </c:strRef>
          </c:tx>
          <c:dPt>
            <c:idx val="0"/>
            <c:bubble3D val="0"/>
            <c:spPr>
              <a:solidFill>
                <a:srgbClr val="4285F4"/>
              </a:solidFill>
            </c:spPr>
            <c:extLst>
              <c:ext xmlns:c16="http://schemas.microsoft.com/office/drawing/2014/chart" uri="{C3380CC4-5D6E-409C-BE32-E72D297353CC}">
                <c16:uniqueId val="{00000001-3363-4BB0-9BD8-801106FF137B}"/>
              </c:ext>
            </c:extLst>
          </c:dPt>
          <c:dPt>
            <c:idx val="1"/>
            <c:bubble3D val="0"/>
            <c:spPr>
              <a:solidFill>
                <a:srgbClr val="EA4335"/>
              </a:solidFill>
            </c:spPr>
            <c:extLst>
              <c:ext xmlns:c16="http://schemas.microsoft.com/office/drawing/2014/chart" uri="{C3380CC4-5D6E-409C-BE32-E72D297353CC}">
                <c16:uniqueId val="{00000003-3363-4BB0-9BD8-801106FF137B}"/>
              </c:ext>
            </c:extLst>
          </c:dPt>
          <c:dPt>
            <c:idx val="2"/>
            <c:bubble3D val="0"/>
            <c:spPr>
              <a:solidFill>
                <a:srgbClr val="C27BA0"/>
              </a:solidFill>
            </c:spPr>
            <c:extLst>
              <c:ext xmlns:c16="http://schemas.microsoft.com/office/drawing/2014/chart" uri="{C3380CC4-5D6E-409C-BE32-E72D297353CC}">
                <c16:uniqueId val="{00000005-3363-4BB0-9BD8-801106FF137B}"/>
              </c:ext>
            </c:extLst>
          </c:dPt>
          <c:dPt>
            <c:idx val="3"/>
            <c:bubble3D val="0"/>
            <c:spPr>
              <a:solidFill>
                <a:srgbClr val="34A853"/>
              </a:solidFill>
            </c:spPr>
            <c:extLst>
              <c:ext xmlns:c16="http://schemas.microsoft.com/office/drawing/2014/chart" uri="{C3380CC4-5D6E-409C-BE32-E72D297353CC}">
                <c16:uniqueId val="{00000007-3363-4BB0-9BD8-801106FF137B}"/>
              </c:ext>
            </c:extLst>
          </c:dPt>
          <c:dPt>
            <c:idx val="4"/>
            <c:bubble3D val="0"/>
            <c:spPr>
              <a:solidFill>
                <a:srgbClr val="FF6D01"/>
              </a:solidFill>
            </c:spPr>
            <c:extLst>
              <c:ext xmlns:c16="http://schemas.microsoft.com/office/drawing/2014/chart" uri="{C3380CC4-5D6E-409C-BE32-E72D297353CC}">
                <c16:uniqueId val="{00000009-3363-4BB0-9BD8-801106FF137B}"/>
              </c:ext>
            </c:extLst>
          </c:dPt>
          <c:dPt>
            <c:idx val="5"/>
            <c:bubble3D val="0"/>
            <c:spPr>
              <a:solidFill>
                <a:srgbClr val="46BDC6"/>
              </a:solidFill>
            </c:spPr>
            <c:extLst>
              <c:ext xmlns:c16="http://schemas.microsoft.com/office/drawing/2014/chart" uri="{C3380CC4-5D6E-409C-BE32-E72D297353CC}">
                <c16:uniqueId val="{0000000B-3363-4BB0-9BD8-801106FF137B}"/>
              </c:ext>
            </c:extLst>
          </c:dPt>
          <c:cat>
            <c:numRef>
              <c:f>'Análisis sección 1'!$B$122:$B$127</c:f>
              <c:numCache>
                <c:formatCode>General</c:formatCode>
                <c:ptCount val="6"/>
                <c:pt idx="0">
                  <c:v>1</c:v>
                </c:pt>
                <c:pt idx="1">
                  <c:v>2</c:v>
                </c:pt>
                <c:pt idx="2">
                  <c:v>3</c:v>
                </c:pt>
                <c:pt idx="3">
                  <c:v>4</c:v>
                </c:pt>
                <c:pt idx="4">
                  <c:v>5</c:v>
                </c:pt>
                <c:pt idx="5">
                  <c:v>6</c:v>
                </c:pt>
              </c:numCache>
            </c:numRef>
          </c:cat>
          <c:val>
            <c:numRef>
              <c:f>'Análisis sección 1'!$C$122:$C$127</c:f>
              <c:numCache>
                <c:formatCode>General</c:formatCode>
                <c:ptCount val="6"/>
                <c:pt idx="0">
                  <c:v>1</c:v>
                </c:pt>
                <c:pt idx="1">
                  <c:v>31</c:v>
                </c:pt>
                <c:pt idx="2">
                  <c:v>71</c:v>
                </c:pt>
                <c:pt idx="3">
                  <c:v>16</c:v>
                </c:pt>
                <c:pt idx="4">
                  <c:v>1</c:v>
                </c:pt>
                <c:pt idx="5">
                  <c:v>1</c:v>
                </c:pt>
              </c:numCache>
            </c:numRef>
          </c:val>
          <c:extLst>
            <c:ext xmlns:c16="http://schemas.microsoft.com/office/drawing/2014/chart" uri="{C3380CC4-5D6E-409C-BE32-E72D297353CC}">
              <c16:uniqueId val="{0000000C-3363-4BB0-9BD8-801106FF137B}"/>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lang="es-CO" b="0">
                <a:solidFill>
                  <a:srgbClr val="757575"/>
                </a:solidFill>
                <a:latin typeface="+mn-lt"/>
              </a:rPr>
              <a:t>¿Presenta usted alguna enfermedad cardiorrespiratoria? (HTA, asma, EPOC, etc)</a:t>
            </a:r>
          </a:p>
        </c:rich>
      </c:tx>
      <c:overlay val="0"/>
    </c:title>
    <c:autoTitleDeleted val="0"/>
    <c:plotArea>
      <c:layout/>
      <c:pieChart>
        <c:varyColors val="1"/>
        <c:ser>
          <c:idx val="0"/>
          <c:order val="0"/>
          <c:tx>
            <c:strRef>
              <c:f>'Análisis sección 2'!$C$2</c:f>
              <c:strCache>
                <c:ptCount val="1"/>
              </c:strCache>
            </c:strRef>
          </c:tx>
          <c:dPt>
            <c:idx val="0"/>
            <c:bubble3D val="0"/>
            <c:spPr>
              <a:solidFill>
                <a:srgbClr val="6FA8DC"/>
              </a:solidFill>
            </c:spPr>
            <c:extLst>
              <c:ext xmlns:c16="http://schemas.microsoft.com/office/drawing/2014/chart" uri="{C3380CC4-5D6E-409C-BE32-E72D297353CC}">
                <c16:uniqueId val="{00000001-9211-428B-A0DA-7698E35839F8}"/>
              </c:ext>
            </c:extLst>
          </c:dPt>
          <c:dPt>
            <c:idx val="1"/>
            <c:bubble3D val="0"/>
            <c:spPr>
              <a:solidFill>
                <a:srgbClr val="D5A6BD"/>
              </a:solidFill>
            </c:spPr>
            <c:extLst>
              <c:ext xmlns:c16="http://schemas.microsoft.com/office/drawing/2014/chart" uri="{C3380CC4-5D6E-409C-BE32-E72D297353CC}">
                <c16:uniqueId val="{00000003-9211-428B-A0DA-7698E35839F8}"/>
              </c:ext>
            </c:extLst>
          </c:dPt>
          <c:dPt>
            <c:idx val="2"/>
            <c:bubble3D val="0"/>
            <c:spPr>
              <a:solidFill>
                <a:srgbClr val="93C47D"/>
              </a:solidFill>
            </c:spPr>
            <c:extLst>
              <c:ext xmlns:c16="http://schemas.microsoft.com/office/drawing/2014/chart" uri="{C3380CC4-5D6E-409C-BE32-E72D297353CC}">
                <c16:uniqueId val="{00000005-9211-428B-A0DA-7698E35839F8}"/>
              </c:ext>
            </c:extLst>
          </c:dPt>
          <c:cat>
            <c:strRef>
              <c:f>'Análisis sección 2'!$B$3:$B$5</c:f>
              <c:strCache>
                <c:ptCount val="3"/>
                <c:pt idx="0">
                  <c:v>Si</c:v>
                </c:pt>
                <c:pt idx="1">
                  <c:v>No</c:v>
                </c:pt>
                <c:pt idx="2">
                  <c:v>No sabe</c:v>
                </c:pt>
              </c:strCache>
            </c:strRef>
          </c:cat>
          <c:val>
            <c:numRef>
              <c:f>'Análisis sección 2'!$C$3:$C$5</c:f>
              <c:numCache>
                <c:formatCode>General</c:formatCode>
                <c:ptCount val="3"/>
                <c:pt idx="0">
                  <c:v>9</c:v>
                </c:pt>
                <c:pt idx="1">
                  <c:v>108</c:v>
                </c:pt>
                <c:pt idx="2">
                  <c:v>4</c:v>
                </c:pt>
              </c:numCache>
            </c:numRef>
          </c:val>
          <c:extLst>
            <c:ext xmlns:c16="http://schemas.microsoft.com/office/drawing/2014/chart" uri="{C3380CC4-5D6E-409C-BE32-E72D297353CC}">
              <c16:uniqueId val="{00000006-9211-428B-A0DA-7698E35839F8}"/>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lang="es-CO" b="0">
                <a:solidFill>
                  <a:srgbClr val="757575"/>
                </a:solidFill>
                <a:latin typeface="+mn-lt"/>
              </a:rPr>
              <a:t>¿Con qué frecuencia usted utiliza la cicloruta de la Calle 13?  </a:t>
            </a:r>
          </a:p>
        </c:rich>
      </c:tx>
      <c:overlay val="0"/>
    </c:title>
    <c:autoTitleDeleted val="0"/>
    <c:plotArea>
      <c:layout/>
      <c:pieChart>
        <c:varyColors val="1"/>
        <c:ser>
          <c:idx val="0"/>
          <c:order val="0"/>
          <c:tx>
            <c:strRef>
              <c:f>'Análisis sección 2'!$C$20</c:f>
              <c:strCache>
                <c:ptCount val="1"/>
              </c:strCache>
            </c:strRef>
          </c:tx>
          <c:dPt>
            <c:idx val="0"/>
            <c:bubble3D val="0"/>
            <c:spPr>
              <a:solidFill>
                <a:srgbClr val="6FA8DC"/>
              </a:solidFill>
            </c:spPr>
            <c:extLst>
              <c:ext xmlns:c16="http://schemas.microsoft.com/office/drawing/2014/chart" uri="{C3380CC4-5D6E-409C-BE32-E72D297353CC}">
                <c16:uniqueId val="{00000001-8CA7-4343-8314-03E2368BA7B9}"/>
              </c:ext>
            </c:extLst>
          </c:dPt>
          <c:dPt>
            <c:idx val="1"/>
            <c:bubble3D val="0"/>
            <c:spPr>
              <a:solidFill>
                <a:srgbClr val="C27BA0"/>
              </a:solidFill>
            </c:spPr>
            <c:extLst>
              <c:ext xmlns:c16="http://schemas.microsoft.com/office/drawing/2014/chart" uri="{C3380CC4-5D6E-409C-BE32-E72D297353CC}">
                <c16:uniqueId val="{00000003-8CA7-4343-8314-03E2368BA7B9}"/>
              </c:ext>
            </c:extLst>
          </c:dPt>
          <c:dPt>
            <c:idx val="2"/>
            <c:bubble3D val="0"/>
            <c:spPr>
              <a:solidFill>
                <a:srgbClr val="FFD966"/>
              </a:solidFill>
            </c:spPr>
            <c:extLst>
              <c:ext xmlns:c16="http://schemas.microsoft.com/office/drawing/2014/chart" uri="{C3380CC4-5D6E-409C-BE32-E72D297353CC}">
                <c16:uniqueId val="{00000005-8CA7-4343-8314-03E2368BA7B9}"/>
              </c:ext>
            </c:extLst>
          </c:dPt>
          <c:cat>
            <c:strRef>
              <c:f>'Análisis sección 2'!$B$21:$B$23</c:f>
              <c:strCache>
                <c:ptCount val="3"/>
                <c:pt idx="0">
                  <c:v>De 1 a 3 dias a la semana</c:v>
                </c:pt>
                <c:pt idx="1">
                  <c:v>De 3 a 5 dias a la semana</c:v>
                </c:pt>
                <c:pt idx="2">
                  <c:v>Más de 5 días a la semana</c:v>
                </c:pt>
              </c:strCache>
            </c:strRef>
          </c:cat>
          <c:val>
            <c:numRef>
              <c:f>'Análisis sección 2'!$C$21:$C$23</c:f>
              <c:numCache>
                <c:formatCode>General</c:formatCode>
                <c:ptCount val="3"/>
                <c:pt idx="0">
                  <c:v>85</c:v>
                </c:pt>
                <c:pt idx="1">
                  <c:v>22</c:v>
                </c:pt>
                <c:pt idx="2">
                  <c:v>14</c:v>
                </c:pt>
              </c:numCache>
            </c:numRef>
          </c:val>
          <c:extLst>
            <c:ext xmlns:c16="http://schemas.microsoft.com/office/drawing/2014/chart" uri="{C3380CC4-5D6E-409C-BE32-E72D297353CC}">
              <c16:uniqueId val="{00000006-8CA7-4343-8314-03E2368BA7B9}"/>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En promedio ¿Cuánto dura su trayecto en bicicleta desde su origen hasta su destino?</a:t>
            </a:r>
          </a:p>
        </c:rich>
      </c:tx>
      <c:overlay val="0"/>
    </c:title>
    <c:autoTitleDeleted val="0"/>
    <c:plotArea>
      <c:layout/>
      <c:barChart>
        <c:barDir val="col"/>
        <c:grouping val="clustered"/>
        <c:varyColors val="1"/>
        <c:ser>
          <c:idx val="0"/>
          <c:order val="0"/>
          <c:tx>
            <c:strRef>
              <c:f>'Análisis sección 2'!$C$50</c:f>
              <c:strCache>
                <c:ptCount val="1"/>
              </c:strCache>
            </c:strRef>
          </c:tx>
          <c:spPr>
            <a:solidFill>
              <a:srgbClr val="6FA8DC"/>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2'!$B$51:$B$54</c:f>
              <c:strCache>
                <c:ptCount val="4"/>
                <c:pt idx="0">
                  <c:v>Menos de 15 minutos</c:v>
                </c:pt>
                <c:pt idx="1">
                  <c:v>De 15 a 30 minutos</c:v>
                </c:pt>
                <c:pt idx="2">
                  <c:v>Entre 30 minutos y una hora</c:v>
                </c:pt>
                <c:pt idx="3">
                  <c:v>Más de una hora</c:v>
                </c:pt>
              </c:strCache>
            </c:strRef>
          </c:cat>
          <c:val>
            <c:numRef>
              <c:f>'Análisis sección 2'!$C$51:$C$54</c:f>
              <c:numCache>
                <c:formatCode>General</c:formatCode>
                <c:ptCount val="4"/>
                <c:pt idx="0">
                  <c:v>17</c:v>
                </c:pt>
                <c:pt idx="1">
                  <c:v>36</c:v>
                </c:pt>
                <c:pt idx="2">
                  <c:v>52</c:v>
                </c:pt>
                <c:pt idx="3">
                  <c:v>16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616-444F-8DE9-7F540E557751}"/>
            </c:ext>
          </c:extLst>
        </c:ser>
        <c:dLbls>
          <c:showLegendKey val="0"/>
          <c:showVal val="0"/>
          <c:showCatName val="0"/>
          <c:showSerName val="0"/>
          <c:showPercent val="0"/>
          <c:showBubbleSize val="0"/>
        </c:dLbls>
        <c:gapWidth val="150"/>
        <c:axId val="322211128"/>
        <c:axId val="1096543729"/>
      </c:barChart>
      <c:catAx>
        <c:axId val="32221112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En promedio ¿Cuánto dura su trayecto en bicicleta desde su origen hasta su destino?</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096543729"/>
        <c:crosses val="autoZero"/>
        <c:auto val="1"/>
        <c:lblAlgn val="ctr"/>
        <c:lblOffset val="100"/>
        <c:noMultiLvlLbl val="1"/>
      </c:catAx>
      <c:valAx>
        <c:axId val="109654372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322211128"/>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barChart>
        <c:barDir val="bar"/>
        <c:grouping val="clustered"/>
        <c:varyColors val="1"/>
        <c:ser>
          <c:idx val="0"/>
          <c:order val="0"/>
          <c:tx>
            <c:strRef>
              <c:f>'Análisis sección 2'!$M$2</c:f>
              <c:strCache>
                <c:ptCount val="1"/>
              </c:strCache>
            </c:strRef>
          </c:tx>
          <c:spPr>
            <a:solidFill>
              <a:srgbClr val="D5A6BD"/>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2'!$L$3:$L$8</c:f>
              <c:strCache>
                <c:ptCount val="5"/>
                <c:pt idx="0">
                  <c:v>Asma</c:v>
                </c:pt>
                <c:pt idx="1">
                  <c:v>Hipertensión</c:v>
                </c:pt>
                <c:pt idx="2">
                  <c:v>EPOC</c:v>
                </c:pt>
                <c:pt idx="3">
                  <c:v>Sinusitis, rinitis cronica</c:v>
                </c:pt>
                <c:pt idx="4">
                  <c:v>Rinitis</c:v>
                </c:pt>
              </c:strCache>
            </c:strRef>
          </c:cat>
          <c:val>
            <c:numRef>
              <c:f>'Análisis sección 2'!$M$3:$M$8</c:f>
              <c:numCache>
                <c:formatCode>General</c:formatCode>
                <c:ptCount val="6"/>
                <c:pt idx="0">
                  <c:v>5</c:v>
                </c:pt>
                <c:pt idx="1">
                  <c:v>1</c:v>
                </c:pt>
                <c:pt idx="2">
                  <c:v>1</c:v>
                </c:pt>
                <c:pt idx="3">
                  <c:v>1</c:v>
                </c:pt>
                <c:pt idx="4">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E98-413F-92A7-158E7622B607}"/>
            </c:ext>
          </c:extLst>
        </c:ser>
        <c:dLbls>
          <c:showLegendKey val="0"/>
          <c:showVal val="0"/>
          <c:showCatName val="0"/>
          <c:showSerName val="0"/>
          <c:showPercent val="0"/>
          <c:showBubbleSize val="0"/>
        </c:dLbls>
        <c:gapWidth val="150"/>
        <c:axId val="2104748405"/>
        <c:axId val="1086801058"/>
      </c:barChart>
      <c:catAx>
        <c:axId val="2104748405"/>
        <c:scaling>
          <c:orientation val="maxMin"/>
        </c:scaling>
        <c:delete val="0"/>
        <c:axPos val="l"/>
        <c:title>
          <c:tx>
            <c:rich>
              <a:bodyPr/>
              <a:lstStyle/>
              <a:p>
                <a:pPr lvl="0">
                  <a:defRPr b="0">
                    <a:solidFill>
                      <a:srgbClr val="000000"/>
                    </a:solidFill>
                    <a:latin typeface="+mn-lt"/>
                  </a:defRPr>
                </a:pPr>
                <a:r>
                  <a:rPr lang="es-CO" b="0">
                    <a:solidFill>
                      <a:srgbClr val="000000"/>
                    </a:solidFill>
                    <a:latin typeface="+mn-lt"/>
                  </a:rPr>
                  <a:t>En caso de responder SI a la respuesta anterior ¿Cual?</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086801058"/>
        <c:crosses val="autoZero"/>
        <c:auto val="1"/>
        <c:lblAlgn val="ctr"/>
        <c:lblOffset val="100"/>
        <c:noMultiLvlLbl val="1"/>
      </c:catAx>
      <c:valAx>
        <c:axId val="1086801058"/>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2104748405"/>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¿Ha consultado usted algún centro de salud en el último año por enfermedades respiratorias?</a:t>
            </a:r>
          </a:p>
        </c:rich>
      </c:tx>
      <c:overlay val="0"/>
    </c:title>
    <c:autoTitleDeleted val="0"/>
    <c:plotArea>
      <c:layout/>
      <c:pieChart>
        <c:varyColors val="1"/>
        <c:ser>
          <c:idx val="0"/>
          <c:order val="0"/>
          <c:tx>
            <c:strRef>
              <c:f>'Análisis sección 3'!$C$125</c:f>
              <c:strCache>
                <c:ptCount val="1"/>
              </c:strCache>
            </c:strRef>
          </c:tx>
          <c:dPt>
            <c:idx val="0"/>
            <c:bubble3D val="0"/>
            <c:spPr>
              <a:solidFill>
                <a:srgbClr val="6FA8DC"/>
              </a:solidFill>
            </c:spPr>
            <c:extLst>
              <c:ext xmlns:c16="http://schemas.microsoft.com/office/drawing/2014/chart" uri="{C3380CC4-5D6E-409C-BE32-E72D297353CC}">
                <c16:uniqueId val="{00000001-4138-477A-BE3A-AC75C9770ECC}"/>
              </c:ext>
            </c:extLst>
          </c:dPt>
          <c:dPt>
            <c:idx val="1"/>
            <c:bubble3D val="0"/>
            <c:spPr>
              <a:solidFill>
                <a:srgbClr val="C27BA0"/>
              </a:solidFill>
            </c:spPr>
            <c:extLst>
              <c:ext xmlns:c16="http://schemas.microsoft.com/office/drawing/2014/chart" uri="{C3380CC4-5D6E-409C-BE32-E72D297353CC}">
                <c16:uniqueId val="{00000003-4138-477A-BE3A-AC75C9770ECC}"/>
              </c:ext>
            </c:extLst>
          </c:dPt>
          <c:cat>
            <c:strRef>
              <c:f>'Análisis sección 3'!$B$126:$B$127</c:f>
              <c:strCache>
                <c:ptCount val="2"/>
                <c:pt idx="0">
                  <c:v>Si</c:v>
                </c:pt>
                <c:pt idx="1">
                  <c:v>No</c:v>
                </c:pt>
              </c:strCache>
            </c:strRef>
          </c:cat>
          <c:val>
            <c:numRef>
              <c:f>'Análisis sección 3'!$C$126:$C$127</c:f>
              <c:numCache>
                <c:formatCode>General</c:formatCode>
                <c:ptCount val="2"/>
                <c:pt idx="0">
                  <c:v>23</c:v>
                </c:pt>
                <c:pt idx="1">
                  <c:v>98</c:v>
                </c:pt>
              </c:numCache>
            </c:numRef>
          </c:val>
          <c:extLst>
            <c:ext xmlns:c16="http://schemas.microsoft.com/office/drawing/2014/chart" uri="{C3380CC4-5D6E-409C-BE32-E72D297353CC}">
              <c16:uniqueId val="{00000004-4138-477A-BE3A-AC75C9770ECC}"/>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0">
                <a:solidFill>
                  <a:srgbClr val="757575"/>
                </a:solidFill>
                <a:latin typeface="+mn-lt"/>
              </a:defRPr>
            </a:pPr>
            <a:r>
              <a:rPr b="0">
                <a:solidFill>
                  <a:srgbClr val="757575"/>
                </a:solidFill>
                <a:latin typeface="+mn-lt"/>
              </a:rPr>
              <a:t>Razones por las que las personas visitaron centros de salud en el último año</a:t>
            </a:r>
          </a:p>
        </c:rich>
      </c:tx>
      <c:overlay val="0"/>
    </c:title>
    <c:autoTitleDeleted val="0"/>
    <c:plotArea>
      <c:layout/>
      <c:barChart>
        <c:barDir val="col"/>
        <c:grouping val="clustered"/>
        <c:varyColors val="1"/>
        <c:ser>
          <c:idx val="0"/>
          <c:order val="0"/>
          <c:tx>
            <c:strRef>
              <c:f>'Análisis sección 3'!$G$144</c:f>
              <c:strCache>
                <c:ptCount val="1"/>
                <c:pt idx="0">
                  <c:v>Total</c:v>
                </c:pt>
              </c:strCache>
            </c:strRef>
          </c:tx>
          <c:spPr>
            <a:solidFill>
              <a:srgbClr val="3C78D8"/>
            </a:solidFill>
            <a:ln cmpd="sng">
              <a:solidFill>
                <a:srgbClr val="000000"/>
              </a:solidFill>
            </a:ln>
          </c:spPr>
          <c:invertIfNegative val="1"/>
          <c:dLbls>
            <c:spPr>
              <a:noFill/>
              <a:ln>
                <a:noFill/>
              </a:ln>
              <a:effectLst/>
            </c:spPr>
            <c:txPr>
              <a:bodyPr/>
              <a:lstStyle/>
              <a:p>
                <a:pPr lvl="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3'!$F$145:$F$151</c:f>
              <c:strCache>
                <c:ptCount val="7"/>
                <c:pt idx="0">
                  <c:v>Gripa </c:v>
                </c:pt>
                <c:pt idx="1">
                  <c:v>Problemas respiratorios</c:v>
                </c:pt>
                <c:pt idx="2">
                  <c:v>Irritación de la garganta</c:v>
                </c:pt>
                <c:pt idx="3">
                  <c:v>COVID</c:v>
                </c:pt>
                <c:pt idx="4">
                  <c:v>Tos</c:v>
                </c:pt>
                <c:pt idx="5">
                  <c:v>Rinitis</c:v>
                </c:pt>
                <c:pt idx="6">
                  <c:v>Malestar general</c:v>
                </c:pt>
              </c:strCache>
            </c:strRef>
          </c:cat>
          <c:val>
            <c:numRef>
              <c:f>'Análisis sección 3'!$G$145:$G$151</c:f>
              <c:numCache>
                <c:formatCode>General</c:formatCode>
                <c:ptCount val="7"/>
                <c:pt idx="0">
                  <c:v>5</c:v>
                </c:pt>
                <c:pt idx="1">
                  <c:v>5</c:v>
                </c:pt>
                <c:pt idx="2">
                  <c:v>3</c:v>
                </c:pt>
                <c:pt idx="3">
                  <c:v>3</c:v>
                </c:pt>
                <c:pt idx="4">
                  <c:v>3</c:v>
                </c:pt>
                <c:pt idx="5">
                  <c:v>2</c:v>
                </c:pt>
                <c:pt idx="6">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34A-4F11-B494-F728F0325D55}"/>
            </c:ext>
          </c:extLst>
        </c:ser>
        <c:dLbls>
          <c:showLegendKey val="0"/>
          <c:showVal val="0"/>
          <c:showCatName val="0"/>
          <c:showSerName val="0"/>
          <c:showPercent val="0"/>
          <c:showBubbleSize val="0"/>
        </c:dLbls>
        <c:gapWidth val="150"/>
        <c:axId val="1083310313"/>
        <c:axId val="1482480560"/>
      </c:barChart>
      <c:lineChart>
        <c:grouping val="standard"/>
        <c:varyColors val="0"/>
        <c:ser>
          <c:idx val="1"/>
          <c:order val="1"/>
          <c:tx>
            <c:strRef>
              <c:f>'Análisis sección 3'!$H$144</c:f>
              <c:strCache>
                <c:ptCount val="1"/>
                <c:pt idx="0">
                  <c:v>%Part.</c:v>
                </c:pt>
              </c:strCache>
            </c:strRef>
          </c:tx>
          <c:spPr>
            <a:ln cmpd="sng">
              <a:solidFill>
                <a:srgbClr val="EA4335"/>
              </a:solidFill>
            </a:ln>
          </c:spPr>
          <c:marker>
            <c:symbol val="none"/>
          </c:marker>
          <c:dLbls>
            <c:spPr>
              <a:noFill/>
              <a:ln>
                <a:noFill/>
              </a:ln>
              <a:effectLst/>
            </c:spPr>
            <c:txPr>
              <a:bodyPr/>
              <a:lstStyle/>
              <a:p>
                <a:pPr lvl="0">
                  <a:defRPr>
                    <a:solidFill>
                      <a:srgbClr val="00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'Análisis sección 3'!$F$145:$F$151</c:f>
              <c:strCache>
                <c:ptCount val="7"/>
                <c:pt idx="0">
                  <c:v>Gripa </c:v>
                </c:pt>
                <c:pt idx="1">
                  <c:v>Problemas respiratorios</c:v>
                </c:pt>
                <c:pt idx="2">
                  <c:v>Irritación de la garganta</c:v>
                </c:pt>
                <c:pt idx="3">
                  <c:v>COVID</c:v>
                </c:pt>
                <c:pt idx="4">
                  <c:v>Tos</c:v>
                </c:pt>
                <c:pt idx="5">
                  <c:v>Rinitis</c:v>
                </c:pt>
                <c:pt idx="6">
                  <c:v>Malestar general</c:v>
                </c:pt>
              </c:strCache>
            </c:strRef>
          </c:cat>
          <c:val>
            <c:numRef>
              <c:f>'Análisis sección 3'!$H$145:$H$151</c:f>
              <c:numCache>
                <c:formatCode>0.00%</c:formatCode>
                <c:ptCount val="7"/>
                <c:pt idx="0">
                  <c:v>0.21739130434782608</c:v>
                </c:pt>
                <c:pt idx="1">
                  <c:v>0.21739130434782608</c:v>
                </c:pt>
                <c:pt idx="2">
                  <c:v>0.13043478260869565</c:v>
                </c:pt>
                <c:pt idx="3">
                  <c:v>0.13043478260869565</c:v>
                </c:pt>
                <c:pt idx="4">
                  <c:v>0.13043478260869565</c:v>
                </c:pt>
                <c:pt idx="5">
                  <c:v>8.6956521739130432E-2</c:v>
                </c:pt>
                <c:pt idx="6">
                  <c:v>8.6956521739130432E-2</c:v>
                </c:pt>
              </c:numCache>
            </c:numRef>
          </c:val>
          <c:smooth val="0"/>
          <c:extLst>
            <c:ext xmlns:c16="http://schemas.microsoft.com/office/drawing/2014/chart" uri="{C3380CC4-5D6E-409C-BE32-E72D297353CC}">
              <c16:uniqueId val="{00000001-634A-4F11-B494-F728F0325D55}"/>
            </c:ext>
          </c:extLst>
        </c:ser>
        <c:dLbls>
          <c:showLegendKey val="0"/>
          <c:showVal val="0"/>
          <c:showCatName val="0"/>
          <c:showSerName val="0"/>
          <c:showPercent val="0"/>
          <c:showBubbleSize val="0"/>
        </c:dLbls>
        <c:marker val="1"/>
        <c:smooth val="0"/>
        <c:axId val="590037380"/>
        <c:axId val="29008179"/>
      </c:lineChart>
      <c:catAx>
        <c:axId val="108331031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Variables</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482480560"/>
        <c:crosses val="autoZero"/>
        <c:auto val="1"/>
        <c:lblAlgn val="ctr"/>
        <c:lblOffset val="100"/>
        <c:noMultiLvlLbl val="1"/>
      </c:catAx>
      <c:valAx>
        <c:axId val="1482480560"/>
        <c:scaling>
          <c:orientation val="minMax"/>
          <c:max val="6"/>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1083310313"/>
        <c:crosses val="autoZero"/>
        <c:crossBetween val="between"/>
      </c:valAx>
      <c:catAx>
        <c:axId val="590037380"/>
        <c:scaling>
          <c:orientation val="minMax"/>
        </c:scaling>
        <c:delete val="1"/>
        <c:axPos val="b"/>
        <c:numFmt formatCode="General" sourceLinked="1"/>
        <c:majorTickMark val="none"/>
        <c:minorTickMark val="none"/>
        <c:tickLblPos val="nextTo"/>
        <c:crossAx val="29008179"/>
        <c:crosses val="autoZero"/>
        <c:auto val="1"/>
        <c:lblAlgn val="ctr"/>
        <c:lblOffset val="100"/>
        <c:noMultiLvlLbl val="1"/>
      </c:catAx>
      <c:valAx>
        <c:axId val="29008179"/>
        <c:scaling>
          <c:orientation val="minMax"/>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590037380"/>
        <c:crosses val="max"/>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chart" Target="../charts/chart6.xml"/><Relationship Id="rId7" Type="http://schemas.openxmlformats.org/officeDocument/2006/relationships/image" Target="../media/image3.png"/><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oneCellAnchor>
    <xdr:from>
      <xdr:col>3</xdr:col>
      <xdr:colOff>952500</xdr:colOff>
      <xdr:row>17</xdr:row>
      <xdr:rowOff>171450</xdr:rowOff>
    </xdr:from>
    <xdr:ext cx="4943475" cy="3057525"/>
    <xdr:graphicFrame macro="">
      <xdr:nvGraphicFramePr>
        <xdr:cNvPr id="2" name="Chart 1" title="Gráfico">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xdr:col>
      <xdr:colOff>333375</xdr:colOff>
      <xdr:row>35</xdr:row>
      <xdr:rowOff>0</xdr:rowOff>
    </xdr:from>
    <xdr:ext cx="5715000" cy="3533775"/>
    <xdr:graphicFrame macro="">
      <xdr:nvGraphicFramePr>
        <xdr:cNvPr id="3" name="Chart 2" title="Gráfico">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xdr:col>
      <xdr:colOff>952500</xdr:colOff>
      <xdr:row>120</xdr:row>
      <xdr:rowOff>0</xdr:rowOff>
    </xdr:from>
    <xdr:ext cx="5715000" cy="3533775"/>
    <xdr:graphicFrame macro="">
      <xdr:nvGraphicFramePr>
        <xdr:cNvPr id="4" name="Chart 3" title="Gráfico">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9525</xdr:colOff>
      <xdr:row>0</xdr:row>
      <xdr:rowOff>161925</xdr:rowOff>
    </xdr:from>
    <xdr:ext cx="5638800" cy="3486150"/>
    <xdr:graphicFrame macro="">
      <xdr:nvGraphicFramePr>
        <xdr:cNvPr id="4" name="Chart 4" title="Gráfico">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4</xdr:col>
      <xdr:colOff>9525</xdr:colOff>
      <xdr:row>18</xdr:row>
      <xdr:rowOff>171450</xdr:rowOff>
    </xdr:from>
    <xdr:ext cx="5638800" cy="3486150"/>
    <xdr:graphicFrame macro="">
      <xdr:nvGraphicFramePr>
        <xdr:cNvPr id="5" name="Chart 5" title="Gráfico">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4</xdr:col>
      <xdr:colOff>390525</xdr:colOff>
      <xdr:row>48</xdr:row>
      <xdr:rowOff>142875</xdr:rowOff>
    </xdr:from>
    <xdr:ext cx="5715000" cy="3533775"/>
    <xdr:graphicFrame macro="">
      <xdr:nvGraphicFramePr>
        <xdr:cNvPr id="6" name="Chart 6" title="Gráfico">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13</xdr:col>
      <xdr:colOff>390525</xdr:colOff>
      <xdr:row>0</xdr:row>
      <xdr:rowOff>161925</xdr:rowOff>
    </xdr:from>
    <xdr:ext cx="5800725" cy="3676650"/>
    <xdr:graphicFrame macro="">
      <xdr:nvGraphicFramePr>
        <xdr:cNvPr id="7" name="Chart 7" title="Gráfico">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4</xdr:col>
      <xdr:colOff>390525</xdr:colOff>
      <xdr:row>36</xdr:row>
      <xdr:rowOff>180975</xdr:rowOff>
    </xdr:from>
    <xdr:ext cx="6915150" cy="2505075"/>
    <xdr:pic>
      <xdr:nvPicPr>
        <xdr:cNvPr id="2" name="image3.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4</xdr:col>
      <xdr:colOff>390525</xdr:colOff>
      <xdr:row>66</xdr:row>
      <xdr:rowOff>180975</xdr:rowOff>
    </xdr:from>
    <xdr:ext cx="6886575" cy="2400300"/>
    <xdr:pic>
      <xdr:nvPicPr>
        <xdr:cNvPr id="3" name="image2.png" title="Imagen">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4</xdr:col>
      <xdr:colOff>942975</xdr:colOff>
      <xdr:row>85</xdr:row>
      <xdr:rowOff>180975</xdr:rowOff>
    </xdr:from>
    <xdr:ext cx="6648450" cy="2390775"/>
    <xdr:pic>
      <xdr:nvPicPr>
        <xdr:cNvPr id="8" name="image1.png" title="Imagen">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4</xdr:col>
      <xdr:colOff>485775</xdr:colOff>
      <xdr:row>97</xdr:row>
      <xdr:rowOff>104775</xdr:rowOff>
    </xdr:from>
    <xdr:ext cx="6705600" cy="2505075"/>
    <xdr:pic>
      <xdr:nvPicPr>
        <xdr:cNvPr id="9" name="image4.png" title="Imagen">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628650</xdr:colOff>
      <xdr:row>123</xdr:row>
      <xdr:rowOff>66675</xdr:rowOff>
    </xdr:from>
    <xdr:ext cx="5715000" cy="3533775"/>
    <xdr:graphicFrame macro="">
      <xdr:nvGraphicFramePr>
        <xdr:cNvPr id="8" name="Chart 8" title="Gráfico">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876300</xdr:colOff>
      <xdr:row>142</xdr:row>
      <xdr:rowOff>190500</xdr:rowOff>
    </xdr:from>
    <xdr:ext cx="6838950" cy="4219575"/>
    <xdr:graphicFrame macro="">
      <xdr:nvGraphicFramePr>
        <xdr:cNvPr id="9" name="Chart 9" title="Gráfico">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xdr:col>
      <xdr:colOff>733425</xdr:colOff>
      <xdr:row>168</xdr:row>
      <xdr:rowOff>180975</xdr:rowOff>
    </xdr:from>
    <xdr:ext cx="5715000" cy="3533775"/>
    <xdr:graphicFrame macro="">
      <xdr:nvGraphicFramePr>
        <xdr:cNvPr id="10" name="Chart 10" title="Gráfico">
          <a:extLst>
            <a:ext uri="{FF2B5EF4-FFF2-40B4-BE49-F238E27FC236}">
              <a16:creationId xmlns:a16="http://schemas.microsoft.com/office/drawing/2014/main" id="{00000000-0008-0000-04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10</xdr:col>
      <xdr:colOff>9525</xdr:colOff>
      <xdr:row>0</xdr:row>
      <xdr:rowOff>190500</xdr:rowOff>
    </xdr:from>
    <xdr:ext cx="7134225" cy="4410075"/>
    <xdr:graphicFrame macro="">
      <xdr:nvGraphicFramePr>
        <xdr:cNvPr id="11" name="Chart 11" title="Gráfico">
          <a:extLst>
            <a:ext uri="{FF2B5EF4-FFF2-40B4-BE49-F238E27FC236}">
              <a16:creationId xmlns:a16="http://schemas.microsoft.com/office/drawing/2014/main" i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9</xdr:col>
      <xdr:colOff>561975</xdr:colOff>
      <xdr:row>186</xdr:row>
      <xdr:rowOff>190500</xdr:rowOff>
    </xdr:from>
    <xdr:ext cx="7820025" cy="4829175"/>
    <xdr:graphicFrame macro="">
      <xdr:nvGraphicFramePr>
        <xdr:cNvPr id="12" name="Chart 12" title="Gráfico">
          <a:extLst>
            <a:ext uri="{FF2B5EF4-FFF2-40B4-BE49-F238E27FC236}">
              <a16:creationId xmlns:a16="http://schemas.microsoft.com/office/drawing/2014/main" id="{00000000-0008-0000-04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104775</xdr:colOff>
      <xdr:row>8</xdr:row>
      <xdr:rowOff>28575</xdr:rowOff>
    </xdr:from>
    <xdr:ext cx="5267325" cy="3257550"/>
    <xdr:graphicFrame macro="">
      <xdr:nvGraphicFramePr>
        <xdr:cNvPr id="13" name="Chart 13" title="Gráfico">
          <a:extLst>
            <a:ext uri="{FF2B5EF4-FFF2-40B4-BE49-F238E27FC236}">
              <a16:creationId xmlns:a16="http://schemas.microsoft.com/office/drawing/2014/main" i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400050</xdr:colOff>
      <xdr:row>24</xdr:row>
      <xdr:rowOff>161925</xdr:rowOff>
    </xdr:from>
    <xdr:ext cx="7696200" cy="4000500"/>
    <xdr:graphicFrame macro="">
      <xdr:nvGraphicFramePr>
        <xdr:cNvPr id="14" name="Chart 14" title="Gráfico">
          <a:extLst>
            <a:ext uri="{FF2B5EF4-FFF2-40B4-BE49-F238E27FC236}">
              <a16:creationId xmlns:a16="http://schemas.microsoft.com/office/drawing/2014/main" id="{00000000-0008-0000-05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8</xdr:col>
      <xdr:colOff>47625</xdr:colOff>
      <xdr:row>49</xdr:row>
      <xdr:rowOff>114300</xdr:rowOff>
    </xdr:from>
    <xdr:ext cx="5715000" cy="3533775"/>
    <xdr:graphicFrame macro="">
      <xdr:nvGraphicFramePr>
        <xdr:cNvPr id="15" name="Chart 15" title="Gráfico">
          <a:extLst>
            <a:ext uri="{FF2B5EF4-FFF2-40B4-BE49-F238E27FC236}">
              <a16:creationId xmlns:a16="http://schemas.microsoft.com/office/drawing/2014/main" id="{00000000-0008-0000-05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xdr:col>
      <xdr:colOff>247650</xdr:colOff>
      <xdr:row>78</xdr:row>
      <xdr:rowOff>66675</xdr:rowOff>
    </xdr:from>
    <xdr:ext cx="9848850" cy="5076825"/>
    <xdr:graphicFrame macro="">
      <xdr:nvGraphicFramePr>
        <xdr:cNvPr id="16" name="Chart 16" title="Gráfico">
          <a:extLst>
            <a:ext uri="{FF2B5EF4-FFF2-40B4-BE49-F238E27FC236}">
              <a16:creationId xmlns:a16="http://schemas.microsoft.com/office/drawing/2014/main" id="{00000000-0008-0000-05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400050</xdr:colOff>
      <xdr:row>105</xdr:row>
      <xdr:rowOff>66675</xdr:rowOff>
    </xdr:from>
    <xdr:ext cx="5715000" cy="3533775"/>
    <xdr:graphicFrame macro="">
      <xdr:nvGraphicFramePr>
        <xdr:cNvPr id="17" name="Chart 17" title="Gráfico">
          <a:extLst>
            <a:ext uri="{FF2B5EF4-FFF2-40B4-BE49-F238E27FC236}">
              <a16:creationId xmlns:a16="http://schemas.microsoft.com/office/drawing/2014/main" id="{00000000-0008-0000-05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5</xdr:col>
      <xdr:colOff>1104900</xdr:colOff>
      <xdr:row>121</xdr:row>
      <xdr:rowOff>142875</xdr:rowOff>
    </xdr:from>
    <xdr:ext cx="6896100" cy="4257675"/>
    <xdr:graphicFrame macro="">
      <xdr:nvGraphicFramePr>
        <xdr:cNvPr id="18" name="Chart 18" title="Gráfico">
          <a:extLst>
            <a:ext uri="{FF2B5EF4-FFF2-40B4-BE49-F238E27FC236}">
              <a16:creationId xmlns:a16="http://schemas.microsoft.com/office/drawing/2014/main" id="{00000000-0008-0000-05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7</xdr:col>
      <xdr:colOff>371475</xdr:colOff>
      <xdr:row>1</xdr:row>
      <xdr:rowOff>28575</xdr:rowOff>
    </xdr:from>
    <xdr:ext cx="7734300" cy="3733800"/>
    <xdr:graphicFrame macro="">
      <xdr:nvGraphicFramePr>
        <xdr:cNvPr id="19" name="Chart 19" title="Gráfico">
          <a:extLst>
            <a:ext uri="{FF2B5EF4-FFF2-40B4-BE49-F238E27FC236}">
              <a16:creationId xmlns:a16="http://schemas.microsoft.com/office/drawing/2014/main" id="{00000000-0008-0000-06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142875</xdr:colOff>
      <xdr:row>22</xdr:row>
      <xdr:rowOff>161925</xdr:rowOff>
    </xdr:from>
    <xdr:ext cx="5715000" cy="3533775"/>
    <xdr:graphicFrame macro="">
      <xdr:nvGraphicFramePr>
        <xdr:cNvPr id="20" name="Chart 20" title="Gráfico">
          <a:extLst>
            <a:ext uri="{FF2B5EF4-FFF2-40B4-BE49-F238E27FC236}">
              <a16:creationId xmlns:a16="http://schemas.microsoft.com/office/drawing/2014/main" id="{00000000-0008-0000-06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123825</xdr:colOff>
      <xdr:row>40</xdr:row>
      <xdr:rowOff>0</xdr:rowOff>
    </xdr:from>
    <xdr:ext cx="5715000" cy="3533775"/>
    <xdr:graphicFrame macro="">
      <xdr:nvGraphicFramePr>
        <xdr:cNvPr id="21" name="Chart 21" title="Gráfico">
          <a:extLst>
            <a:ext uri="{FF2B5EF4-FFF2-40B4-BE49-F238E27FC236}">
              <a16:creationId xmlns:a16="http://schemas.microsoft.com/office/drawing/2014/main" id="{00000000-0008-0000-06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571500</xdr:colOff>
      <xdr:row>6</xdr:row>
      <xdr:rowOff>104775</xdr:rowOff>
    </xdr:from>
    <xdr:ext cx="7515225" cy="4029075"/>
    <xdr:graphicFrame macro="">
      <xdr:nvGraphicFramePr>
        <xdr:cNvPr id="22" name="Chart 22" title="Gráfico">
          <a:extLst>
            <a:ext uri="{FF2B5EF4-FFF2-40B4-BE49-F238E27FC236}">
              <a16:creationId xmlns:a16="http://schemas.microsoft.com/office/drawing/2014/main" id="{00000000-0008-0000-08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638175</xdr:colOff>
      <xdr:row>37</xdr:row>
      <xdr:rowOff>47625</xdr:rowOff>
    </xdr:from>
    <xdr:ext cx="7381875" cy="4572000"/>
    <xdr:graphicFrame macro="">
      <xdr:nvGraphicFramePr>
        <xdr:cNvPr id="23" name="Chart 23" title="Gráfico">
          <a:extLst>
            <a:ext uri="{FF2B5EF4-FFF2-40B4-BE49-F238E27FC236}">
              <a16:creationId xmlns:a16="http://schemas.microsoft.com/office/drawing/2014/main" id="{00000000-0008-0000-09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hyperlink" Target="https://wordart.com/6a276d96cute/porqu%C3%A9-consulto%20centros%20de%20salud%20ultimo%20a%C3%B1o" TargetMode="External"/><Relationship Id="rId2" Type="http://schemas.openxmlformats.org/officeDocument/2006/relationships/hyperlink" Target="https://wordart.com/tcw1ug8eq1hn/soluciones" TargetMode="External"/><Relationship Id="rId1" Type="http://schemas.openxmlformats.org/officeDocument/2006/relationships/hyperlink" Target="https://wordart.com/fj5sbcmkrr4e/word-art%201" TargetMode="External"/><Relationship Id="rId4" Type="http://schemas.openxmlformats.org/officeDocument/2006/relationships/hyperlink" Target="https://wordart.com/jf4ha7aecr8o/word-art%204"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B222"/>
  <sheetViews>
    <sheetView workbookViewId="0">
      <pane ySplit="1" topLeftCell="A2" activePane="bottomLeft" state="frozen"/>
      <selection pane="bottomLeft" activeCell="D15" sqref="D15"/>
    </sheetView>
  </sheetViews>
  <sheetFormatPr baseColWidth="10" defaultColWidth="12.5703125" defaultRowHeight="15.75" customHeight="1"/>
  <cols>
    <col min="1" max="1" width="19.85546875" customWidth="1"/>
    <col min="2" max="28" width="18.85546875" customWidth="1"/>
  </cols>
  <sheetData>
    <row r="1" spans="1:28">
      <c r="A1" s="1" t="s">
        <v>0</v>
      </c>
      <c r="B1" s="1" t="s">
        <v>1</v>
      </c>
      <c r="C1" s="1" t="s">
        <v>2</v>
      </c>
      <c r="D1" s="1" t="s">
        <v>3</v>
      </c>
      <c r="E1" s="1" t="s">
        <v>4</v>
      </c>
      <c r="F1" s="1" t="s">
        <v>5</v>
      </c>
      <c r="G1" s="1" t="s">
        <v>6</v>
      </c>
      <c r="H1" s="1" t="s">
        <v>7</v>
      </c>
      <c r="I1" s="2" t="s">
        <v>8</v>
      </c>
      <c r="J1" s="1" t="s">
        <v>9</v>
      </c>
      <c r="K1" s="1" t="s">
        <v>10</v>
      </c>
      <c r="L1" s="1" t="s">
        <v>11</v>
      </c>
      <c r="M1" s="1" t="s">
        <v>12</v>
      </c>
      <c r="N1" s="1" t="s">
        <v>13</v>
      </c>
      <c r="O1" s="1" t="s">
        <v>14</v>
      </c>
      <c r="P1" s="1" t="s">
        <v>15</v>
      </c>
      <c r="Q1" s="2" t="s">
        <v>16</v>
      </c>
      <c r="R1" s="2" t="s">
        <v>17</v>
      </c>
      <c r="S1" s="2" t="s">
        <v>18</v>
      </c>
      <c r="T1" s="2" t="s">
        <v>19</v>
      </c>
      <c r="U1" s="2" t="s">
        <v>20</v>
      </c>
      <c r="V1" s="2" t="s">
        <v>21</v>
      </c>
      <c r="W1" s="1"/>
      <c r="X1" s="1"/>
      <c r="Y1" s="1"/>
      <c r="Z1" s="1"/>
      <c r="AA1" s="1"/>
      <c r="AB1" s="1"/>
    </row>
    <row r="2" spans="1:28">
      <c r="A2" s="3">
        <v>44697.917298402783</v>
      </c>
      <c r="B2" s="4" t="s">
        <v>22</v>
      </c>
      <c r="C2" s="4" t="s">
        <v>23</v>
      </c>
      <c r="D2" s="4" t="s">
        <v>24</v>
      </c>
      <c r="E2" s="4">
        <v>2</v>
      </c>
      <c r="F2" s="4" t="s">
        <v>25</v>
      </c>
      <c r="H2" s="4" t="s">
        <v>26</v>
      </c>
      <c r="I2" s="4" t="s">
        <v>27</v>
      </c>
      <c r="J2" s="4" t="s">
        <v>28</v>
      </c>
      <c r="K2" s="4" t="s">
        <v>29</v>
      </c>
      <c r="M2" s="4" t="s">
        <v>30</v>
      </c>
      <c r="N2" s="4" t="s">
        <v>31</v>
      </c>
      <c r="P2" s="4" t="s">
        <v>32</v>
      </c>
      <c r="Q2" s="4" t="s">
        <v>25</v>
      </c>
      <c r="R2" s="4" t="s">
        <v>25</v>
      </c>
      <c r="S2" s="4" t="s">
        <v>33</v>
      </c>
      <c r="T2" s="4" t="s">
        <v>34</v>
      </c>
    </row>
    <row r="3" spans="1:28">
      <c r="A3" s="3">
        <v>44697.918246597226</v>
      </c>
      <c r="B3" s="4" t="s">
        <v>35</v>
      </c>
      <c r="C3" s="4" t="s">
        <v>36</v>
      </c>
      <c r="D3" s="4" t="s">
        <v>37</v>
      </c>
      <c r="E3" s="4">
        <v>2</v>
      </c>
      <c r="F3" s="4" t="s">
        <v>25</v>
      </c>
      <c r="H3" s="4" t="s">
        <v>38</v>
      </c>
      <c r="I3" s="4" t="s">
        <v>27</v>
      </c>
      <c r="J3" s="4" t="s">
        <v>28</v>
      </c>
      <c r="K3" s="4" t="s">
        <v>39</v>
      </c>
      <c r="M3" s="4" t="s">
        <v>40</v>
      </c>
      <c r="N3" s="4" t="s">
        <v>41</v>
      </c>
      <c r="P3" s="4" t="s">
        <v>42</v>
      </c>
      <c r="Q3" s="4" t="s">
        <v>25</v>
      </c>
      <c r="R3" s="4" t="s">
        <v>43</v>
      </c>
      <c r="S3" s="4" t="s">
        <v>44</v>
      </c>
      <c r="T3" s="4" t="s">
        <v>34</v>
      </c>
      <c r="U3" s="4" t="s">
        <v>45</v>
      </c>
    </row>
    <row r="4" spans="1:28">
      <c r="A4" s="3">
        <v>44697.920105856479</v>
      </c>
      <c r="B4" s="4" t="s">
        <v>22</v>
      </c>
      <c r="C4" s="4" t="s">
        <v>36</v>
      </c>
      <c r="D4" s="4" t="s">
        <v>46</v>
      </c>
      <c r="E4" s="4">
        <v>2</v>
      </c>
      <c r="F4" s="4" t="s">
        <v>25</v>
      </c>
      <c r="H4" s="4" t="s">
        <v>38</v>
      </c>
      <c r="I4" s="4" t="s">
        <v>47</v>
      </c>
      <c r="J4" s="4" t="s">
        <v>28</v>
      </c>
      <c r="K4" s="4" t="s">
        <v>48</v>
      </c>
      <c r="M4" s="4" t="s">
        <v>49</v>
      </c>
      <c r="N4" s="4" t="s">
        <v>50</v>
      </c>
      <c r="P4" s="4" t="s">
        <v>51</v>
      </c>
      <c r="Q4" s="4" t="s">
        <v>43</v>
      </c>
      <c r="R4" s="4" t="s">
        <v>43</v>
      </c>
      <c r="S4" s="4" t="s">
        <v>52</v>
      </c>
      <c r="T4" s="4" t="s">
        <v>34</v>
      </c>
      <c r="U4" s="4" t="s">
        <v>53</v>
      </c>
      <c r="V4" s="4" t="s">
        <v>54</v>
      </c>
    </row>
    <row r="5" spans="1:28">
      <c r="A5" s="3">
        <v>44697.924631261572</v>
      </c>
      <c r="B5" s="4" t="s">
        <v>35</v>
      </c>
      <c r="C5" s="4" t="s">
        <v>36</v>
      </c>
      <c r="D5" s="4" t="s">
        <v>55</v>
      </c>
      <c r="E5" s="4">
        <v>3</v>
      </c>
      <c r="F5" s="4" t="s">
        <v>25</v>
      </c>
      <c r="H5" s="4" t="s">
        <v>26</v>
      </c>
      <c r="I5" s="4" t="s">
        <v>27</v>
      </c>
      <c r="J5" s="4" t="s">
        <v>56</v>
      </c>
      <c r="K5" s="4" t="s">
        <v>57</v>
      </c>
      <c r="M5" s="4" t="s">
        <v>58</v>
      </c>
      <c r="N5" s="4" t="s">
        <v>59</v>
      </c>
      <c r="P5" s="4" t="s">
        <v>60</v>
      </c>
      <c r="Q5" s="4" t="s">
        <v>43</v>
      </c>
      <c r="R5" s="4" t="s">
        <v>43</v>
      </c>
      <c r="S5" s="4" t="s">
        <v>61</v>
      </c>
      <c r="T5" s="4" t="s">
        <v>34</v>
      </c>
      <c r="U5" s="4" t="s">
        <v>62</v>
      </c>
      <c r="V5" s="4" t="s">
        <v>63</v>
      </c>
    </row>
    <row r="6" spans="1:28">
      <c r="A6" s="3">
        <v>44697.924897395831</v>
      </c>
      <c r="B6" s="4" t="s">
        <v>35</v>
      </c>
      <c r="C6" s="4" t="s">
        <v>23</v>
      </c>
      <c r="D6" s="4" t="s">
        <v>24</v>
      </c>
      <c r="E6" s="4">
        <v>3</v>
      </c>
      <c r="F6" s="4" t="s">
        <v>25</v>
      </c>
      <c r="H6" s="4" t="s">
        <v>26</v>
      </c>
      <c r="I6" s="4" t="s">
        <v>47</v>
      </c>
      <c r="J6" s="4" t="s">
        <v>28</v>
      </c>
      <c r="K6" s="4" t="s">
        <v>57</v>
      </c>
      <c r="M6" s="4" t="s">
        <v>64</v>
      </c>
      <c r="N6" s="4" t="s">
        <v>65</v>
      </c>
      <c r="P6" s="4" t="s">
        <v>66</v>
      </c>
      <c r="Q6" s="4" t="s">
        <v>43</v>
      </c>
      <c r="R6" s="4" t="s">
        <v>43</v>
      </c>
      <c r="S6" s="4" t="s">
        <v>67</v>
      </c>
      <c r="T6" s="4" t="s">
        <v>34</v>
      </c>
      <c r="U6" s="4" t="s">
        <v>68</v>
      </c>
      <c r="V6" s="4" t="s">
        <v>69</v>
      </c>
    </row>
    <row r="7" spans="1:28">
      <c r="A7" s="3">
        <v>44697.92661076389</v>
      </c>
      <c r="B7" s="4" t="s">
        <v>22</v>
      </c>
      <c r="C7" s="4" t="s">
        <v>36</v>
      </c>
      <c r="D7" s="4" t="s">
        <v>70</v>
      </c>
      <c r="E7" s="4">
        <v>4</v>
      </c>
      <c r="F7" s="4" t="s">
        <v>25</v>
      </c>
      <c r="H7" s="4" t="s">
        <v>26</v>
      </c>
      <c r="I7" s="4" t="s">
        <v>71</v>
      </c>
      <c r="J7" s="4" t="s">
        <v>28</v>
      </c>
      <c r="K7" s="4" t="s">
        <v>72</v>
      </c>
      <c r="M7" s="4" t="s">
        <v>73</v>
      </c>
      <c r="N7" s="4" t="s">
        <v>74</v>
      </c>
      <c r="P7" s="4" t="s">
        <v>75</v>
      </c>
      <c r="Q7" s="4" t="s">
        <v>25</v>
      </c>
      <c r="R7" s="4" t="s">
        <v>43</v>
      </c>
      <c r="S7" s="4" t="s">
        <v>76</v>
      </c>
      <c r="T7" s="4" t="s">
        <v>34</v>
      </c>
      <c r="U7" s="4" t="s">
        <v>77</v>
      </c>
    </row>
    <row r="8" spans="1:28">
      <c r="A8" s="3">
        <v>44697.926704675927</v>
      </c>
      <c r="B8" s="4" t="s">
        <v>35</v>
      </c>
      <c r="C8" s="4" t="s">
        <v>78</v>
      </c>
      <c r="D8" s="4" t="s">
        <v>79</v>
      </c>
      <c r="E8" s="4">
        <v>2</v>
      </c>
      <c r="F8" s="4" t="s">
        <v>25</v>
      </c>
      <c r="H8" s="4" t="s">
        <v>26</v>
      </c>
      <c r="I8" s="4" t="s">
        <v>71</v>
      </c>
      <c r="J8" s="4" t="s">
        <v>80</v>
      </c>
      <c r="K8" s="4" t="s">
        <v>72</v>
      </c>
      <c r="M8" s="4" t="s">
        <v>81</v>
      </c>
      <c r="N8" s="4" t="s">
        <v>82</v>
      </c>
      <c r="P8" s="4" t="s">
        <v>83</v>
      </c>
      <c r="Q8" s="4" t="s">
        <v>25</v>
      </c>
      <c r="R8" s="4" t="s">
        <v>43</v>
      </c>
      <c r="S8" s="4" t="s">
        <v>84</v>
      </c>
      <c r="T8" s="4" t="s">
        <v>34</v>
      </c>
      <c r="U8" s="4" t="s">
        <v>85</v>
      </c>
    </row>
    <row r="9" spans="1:28">
      <c r="A9" s="3">
        <v>44697.927935081017</v>
      </c>
      <c r="B9" s="4" t="s">
        <v>35</v>
      </c>
      <c r="C9" s="4" t="s">
        <v>86</v>
      </c>
      <c r="D9" s="4" t="s">
        <v>87</v>
      </c>
      <c r="E9" s="4">
        <v>3</v>
      </c>
      <c r="F9" s="4" t="s">
        <v>25</v>
      </c>
      <c r="H9" s="4" t="s">
        <v>26</v>
      </c>
      <c r="I9" s="4" t="s">
        <v>27</v>
      </c>
      <c r="J9" s="4" t="s">
        <v>28</v>
      </c>
      <c r="K9" s="4" t="s">
        <v>39</v>
      </c>
      <c r="M9" s="4" t="s">
        <v>88</v>
      </c>
      <c r="N9" s="4" t="s">
        <v>89</v>
      </c>
      <c r="P9" s="4" t="s">
        <v>90</v>
      </c>
      <c r="Q9" s="4" t="s">
        <v>25</v>
      </c>
      <c r="R9" s="4" t="s">
        <v>43</v>
      </c>
      <c r="S9" s="4" t="s">
        <v>91</v>
      </c>
      <c r="T9" s="4" t="s">
        <v>34</v>
      </c>
      <c r="U9" s="4" t="s">
        <v>92</v>
      </c>
    </row>
    <row r="10" spans="1:28">
      <c r="A10" s="3">
        <v>44697.929350057871</v>
      </c>
      <c r="B10" s="4" t="s">
        <v>35</v>
      </c>
      <c r="C10" s="4" t="s">
        <v>36</v>
      </c>
      <c r="D10" s="4" t="s">
        <v>93</v>
      </c>
      <c r="E10" s="4">
        <v>3</v>
      </c>
      <c r="F10" s="4" t="s">
        <v>25</v>
      </c>
      <c r="H10" s="4" t="s">
        <v>26</v>
      </c>
      <c r="I10" s="4" t="s">
        <v>94</v>
      </c>
      <c r="J10" s="4" t="s">
        <v>56</v>
      </c>
      <c r="K10" s="4" t="s">
        <v>57</v>
      </c>
      <c r="M10" s="4" t="s">
        <v>95</v>
      </c>
      <c r="N10" s="4" t="s">
        <v>96</v>
      </c>
      <c r="P10" s="4" t="s">
        <v>97</v>
      </c>
      <c r="Q10" s="4" t="s">
        <v>25</v>
      </c>
      <c r="R10" s="4" t="s">
        <v>43</v>
      </c>
      <c r="S10" s="4" t="s">
        <v>98</v>
      </c>
      <c r="T10" s="4" t="s">
        <v>34</v>
      </c>
      <c r="U10" s="4" t="s">
        <v>99</v>
      </c>
    </row>
    <row r="11" spans="1:28">
      <c r="A11" s="3">
        <v>44697.932556736108</v>
      </c>
      <c r="B11" s="4" t="s">
        <v>22</v>
      </c>
      <c r="C11" s="4" t="s">
        <v>36</v>
      </c>
      <c r="D11" s="4" t="s">
        <v>100</v>
      </c>
      <c r="E11" s="4">
        <v>3</v>
      </c>
      <c r="F11" s="4" t="s">
        <v>25</v>
      </c>
      <c r="H11" s="4" t="s">
        <v>101</v>
      </c>
      <c r="I11" s="4" t="s">
        <v>71</v>
      </c>
      <c r="J11" s="4" t="s">
        <v>56</v>
      </c>
      <c r="K11" s="4" t="s">
        <v>57</v>
      </c>
      <c r="M11" s="4" t="s">
        <v>102</v>
      </c>
      <c r="N11" s="4" t="s">
        <v>103</v>
      </c>
      <c r="P11" s="4" t="s">
        <v>104</v>
      </c>
      <c r="Q11" s="4" t="s">
        <v>25</v>
      </c>
      <c r="R11" s="4" t="s">
        <v>43</v>
      </c>
      <c r="S11" s="4" t="s">
        <v>105</v>
      </c>
      <c r="T11" s="4" t="s">
        <v>34</v>
      </c>
      <c r="U11" s="4" t="s">
        <v>106</v>
      </c>
    </row>
    <row r="12" spans="1:28">
      <c r="A12" s="3">
        <v>44697.935749942131</v>
      </c>
      <c r="B12" s="4" t="s">
        <v>35</v>
      </c>
      <c r="C12" s="4" t="s">
        <v>36</v>
      </c>
      <c r="D12" s="4" t="s">
        <v>107</v>
      </c>
      <c r="E12" s="4">
        <v>3</v>
      </c>
      <c r="F12" s="4" t="s">
        <v>25</v>
      </c>
      <c r="H12" s="4" t="s">
        <v>26</v>
      </c>
      <c r="I12" s="4" t="s">
        <v>47</v>
      </c>
      <c r="J12" s="4" t="s">
        <v>56</v>
      </c>
      <c r="K12" s="4" t="s">
        <v>108</v>
      </c>
      <c r="M12" s="4" t="s">
        <v>109</v>
      </c>
      <c r="N12" s="4" t="s">
        <v>110</v>
      </c>
      <c r="P12" s="4" t="s">
        <v>111</v>
      </c>
      <c r="Q12" s="4" t="s">
        <v>43</v>
      </c>
      <c r="R12" s="4" t="s">
        <v>43</v>
      </c>
      <c r="S12" s="4" t="s">
        <v>112</v>
      </c>
      <c r="T12" s="4" t="s">
        <v>34</v>
      </c>
      <c r="U12" s="4" t="s">
        <v>113</v>
      </c>
      <c r="V12" s="4" t="s">
        <v>114</v>
      </c>
    </row>
    <row r="13" spans="1:28">
      <c r="A13" s="3">
        <v>44697.971551076393</v>
      </c>
      <c r="B13" s="4" t="s">
        <v>35</v>
      </c>
      <c r="C13" s="4" t="s">
        <v>36</v>
      </c>
      <c r="D13" s="4" t="s">
        <v>115</v>
      </c>
      <c r="E13" s="4">
        <v>3</v>
      </c>
      <c r="F13" s="4" t="s">
        <v>25</v>
      </c>
      <c r="H13" s="4" t="s">
        <v>38</v>
      </c>
      <c r="I13" s="4" t="s">
        <v>27</v>
      </c>
      <c r="J13" s="4" t="s">
        <v>56</v>
      </c>
      <c r="K13" s="4" t="s">
        <v>57</v>
      </c>
      <c r="M13" s="4" t="s">
        <v>81</v>
      </c>
      <c r="N13" s="4" t="s">
        <v>116</v>
      </c>
      <c r="P13" s="4" t="s">
        <v>117</v>
      </c>
      <c r="Q13" s="4" t="s">
        <v>43</v>
      </c>
      <c r="R13" s="4" t="s">
        <v>43</v>
      </c>
      <c r="S13" s="4" t="s">
        <v>118</v>
      </c>
      <c r="T13" s="4" t="s">
        <v>34</v>
      </c>
      <c r="U13" s="4" t="s">
        <v>119</v>
      </c>
      <c r="V13" s="4" t="s">
        <v>120</v>
      </c>
    </row>
    <row r="14" spans="1:28">
      <c r="A14" s="3">
        <v>44698.273188055551</v>
      </c>
      <c r="B14" s="4" t="s">
        <v>35</v>
      </c>
      <c r="C14" s="4" t="s">
        <v>78</v>
      </c>
      <c r="D14" s="4" t="s">
        <v>121</v>
      </c>
      <c r="E14" s="4">
        <v>3</v>
      </c>
      <c r="F14" s="4" t="s">
        <v>25</v>
      </c>
      <c r="H14" s="4" t="s">
        <v>26</v>
      </c>
      <c r="I14" s="4" t="s">
        <v>71</v>
      </c>
      <c r="J14" s="4" t="s">
        <v>56</v>
      </c>
      <c r="K14" s="4" t="s">
        <v>122</v>
      </c>
      <c r="M14" s="4" t="s">
        <v>123</v>
      </c>
      <c r="N14" s="4" t="s">
        <v>124</v>
      </c>
      <c r="P14" s="4" t="s">
        <v>125</v>
      </c>
      <c r="Q14" s="4" t="s">
        <v>25</v>
      </c>
      <c r="R14" s="4" t="s">
        <v>43</v>
      </c>
      <c r="S14" s="4" t="s">
        <v>126</v>
      </c>
      <c r="T14" s="4" t="s">
        <v>34</v>
      </c>
      <c r="U14" s="4" t="s">
        <v>127</v>
      </c>
    </row>
    <row r="15" spans="1:28">
      <c r="A15" s="3">
        <v>44698.344068113423</v>
      </c>
      <c r="B15" s="4" t="s">
        <v>22</v>
      </c>
      <c r="C15" s="4" t="s">
        <v>36</v>
      </c>
      <c r="D15" s="4" t="s">
        <v>128</v>
      </c>
      <c r="E15" s="4">
        <v>4</v>
      </c>
      <c r="F15" s="4" t="s">
        <v>25</v>
      </c>
      <c r="H15" s="4" t="s">
        <v>26</v>
      </c>
      <c r="I15" s="4" t="s">
        <v>47</v>
      </c>
      <c r="J15" s="4" t="s">
        <v>129</v>
      </c>
      <c r="K15" s="4" t="s">
        <v>57</v>
      </c>
      <c r="M15" s="4" t="s">
        <v>130</v>
      </c>
      <c r="N15" s="4" t="s">
        <v>131</v>
      </c>
      <c r="P15" s="4" t="s">
        <v>132</v>
      </c>
      <c r="Q15" s="4" t="s">
        <v>25</v>
      </c>
      <c r="R15" s="4" t="s">
        <v>43</v>
      </c>
      <c r="S15" s="4" t="s">
        <v>133</v>
      </c>
      <c r="T15" s="4" t="s">
        <v>34</v>
      </c>
      <c r="U15" s="4" t="s">
        <v>134</v>
      </c>
    </row>
    <row r="16" spans="1:28">
      <c r="A16" s="3">
        <v>44698.344693935185</v>
      </c>
      <c r="B16" s="4" t="s">
        <v>22</v>
      </c>
      <c r="C16" s="4" t="s">
        <v>36</v>
      </c>
      <c r="D16" s="4" t="s">
        <v>135</v>
      </c>
      <c r="E16" s="4">
        <v>2</v>
      </c>
      <c r="F16" s="4" t="s">
        <v>25</v>
      </c>
      <c r="H16" s="4" t="s">
        <v>101</v>
      </c>
      <c r="I16" s="4" t="s">
        <v>47</v>
      </c>
      <c r="J16" s="4" t="s">
        <v>56</v>
      </c>
      <c r="K16" s="4" t="s">
        <v>136</v>
      </c>
      <c r="M16" s="4" t="s">
        <v>137</v>
      </c>
      <c r="N16" s="4" t="s">
        <v>50</v>
      </c>
      <c r="P16" s="4" t="s">
        <v>138</v>
      </c>
      <c r="Q16" s="4" t="s">
        <v>25</v>
      </c>
      <c r="R16" s="4" t="s">
        <v>43</v>
      </c>
      <c r="S16" s="4" t="s">
        <v>139</v>
      </c>
      <c r="T16" s="4" t="s">
        <v>34</v>
      </c>
      <c r="U16" s="4" t="s">
        <v>140</v>
      </c>
    </row>
    <row r="17" spans="1:22">
      <c r="A17" s="3">
        <v>44698.34473975694</v>
      </c>
      <c r="B17" s="4" t="s">
        <v>22</v>
      </c>
      <c r="C17" s="4" t="s">
        <v>36</v>
      </c>
      <c r="D17" s="4" t="s">
        <v>141</v>
      </c>
      <c r="E17" s="4">
        <v>2</v>
      </c>
      <c r="F17" s="4" t="s">
        <v>25</v>
      </c>
      <c r="H17" s="4" t="s">
        <v>26</v>
      </c>
      <c r="I17" s="4" t="s">
        <v>47</v>
      </c>
      <c r="J17" s="4" t="s">
        <v>129</v>
      </c>
      <c r="K17" s="4" t="s">
        <v>57</v>
      </c>
      <c r="M17" s="4" t="s">
        <v>142</v>
      </c>
      <c r="N17" s="4" t="s">
        <v>50</v>
      </c>
      <c r="P17" s="4" t="s">
        <v>143</v>
      </c>
      <c r="Q17" s="4" t="s">
        <v>25</v>
      </c>
      <c r="R17" s="4" t="s">
        <v>43</v>
      </c>
      <c r="S17" s="4" t="s">
        <v>144</v>
      </c>
      <c r="T17" s="4" t="s">
        <v>34</v>
      </c>
      <c r="U17" s="4" t="s">
        <v>145</v>
      </c>
    </row>
    <row r="18" spans="1:22">
      <c r="A18" s="3">
        <v>44698.350776481486</v>
      </c>
      <c r="B18" s="4" t="s">
        <v>22</v>
      </c>
      <c r="C18" s="4" t="s">
        <v>36</v>
      </c>
      <c r="D18" s="4" t="s">
        <v>46</v>
      </c>
      <c r="E18" s="4">
        <v>3</v>
      </c>
      <c r="F18" s="4" t="s">
        <v>25</v>
      </c>
      <c r="H18" s="4" t="s">
        <v>38</v>
      </c>
      <c r="I18" s="4" t="s">
        <v>47</v>
      </c>
      <c r="J18" s="4" t="s">
        <v>56</v>
      </c>
      <c r="K18" s="4" t="s">
        <v>57</v>
      </c>
      <c r="M18" s="4" t="s">
        <v>146</v>
      </c>
      <c r="N18" s="4" t="s">
        <v>147</v>
      </c>
      <c r="P18" s="4" t="s">
        <v>148</v>
      </c>
      <c r="Q18" s="4" t="s">
        <v>25</v>
      </c>
      <c r="R18" s="4" t="s">
        <v>43</v>
      </c>
      <c r="S18" s="4" t="s">
        <v>149</v>
      </c>
      <c r="T18" s="4" t="s">
        <v>34</v>
      </c>
      <c r="U18" s="4" t="s">
        <v>150</v>
      </c>
    </row>
    <row r="19" spans="1:22">
      <c r="A19" s="3">
        <v>44698.352919259254</v>
      </c>
      <c r="B19" s="4" t="s">
        <v>35</v>
      </c>
      <c r="C19" s="4" t="s">
        <v>36</v>
      </c>
      <c r="D19" s="4" t="s">
        <v>151</v>
      </c>
      <c r="E19" s="4">
        <v>3</v>
      </c>
      <c r="F19" s="4" t="s">
        <v>25</v>
      </c>
      <c r="H19" s="4" t="s">
        <v>26</v>
      </c>
      <c r="I19" s="4" t="s">
        <v>27</v>
      </c>
      <c r="J19" s="4" t="s">
        <v>28</v>
      </c>
      <c r="K19" s="4" t="s">
        <v>39</v>
      </c>
      <c r="M19" s="4" t="s">
        <v>130</v>
      </c>
      <c r="N19" s="4" t="s">
        <v>152</v>
      </c>
      <c r="P19" s="4" t="s">
        <v>153</v>
      </c>
      <c r="Q19" s="4" t="s">
        <v>43</v>
      </c>
      <c r="R19" s="4" t="s">
        <v>43</v>
      </c>
      <c r="S19" s="4" t="s">
        <v>154</v>
      </c>
      <c r="T19" s="4" t="s">
        <v>34</v>
      </c>
      <c r="U19" s="4" t="s">
        <v>155</v>
      </c>
      <c r="V19" s="4" t="s">
        <v>156</v>
      </c>
    </row>
    <row r="20" spans="1:22">
      <c r="A20" s="3">
        <v>44698.356769189813</v>
      </c>
      <c r="B20" s="4" t="s">
        <v>35</v>
      </c>
      <c r="C20" s="4" t="s">
        <v>36</v>
      </c>
      <c r="D20" s="4" t="s">
        <v>157</v>
      </c>
      <c r="E20" s="4">
        <v>3</v>
      </c>
      <c r="F20" s="4" t="s">
        <v>25</v>
      </c>
      <c r="H20" s="4" t="s">
        <v>38</v>
      </c>
      <c r="I20" s="4" t="s">
        <v>27</v>
      </c>
      <c r="J20" s="4" t="s">
        <v>56</v>
      </c>
      <c r="K20" s="4" t="s">
        <v>57</v>
      </c>
      <c r="M20" s="4" t="s">
        <v>73</v>
      </c>
      <c r="N20" s="4" t="s">
        <v>158</v>
      </c>
      <c r="P20" s="4" t="s">
        <v>159</v>
      </c>
      <c r="Q20" s="4" t="s">
        <v>25</v>
      </c>
      <c r="R20" s="4" t="s">
        <v>43</v>
      </c>
      <c r="S20" s="4" t="s">
        <v>160</v>
      </c>
      <c r="T20" s="4" t="s">
        <v>34</v>
      </c>
      <c r="U20" s="4" t="s">
        <v>161</v>
      </c>
    </row>
    <row r="21" spans="1:22">
      <c r="A21" s="3">
        <v>44698.358295879632</v>
      </c>
      <c r="B21" s="4" t="s">
        <v>22</v>
      </c>
      <c r="C21" s="4" t="s">
        <v>36</v>
      </c>
      <c r="D21" s="4" t="s">
        <v>157</v>
      </c>
      <c r="E21" s="4">
        <v>3</v>
      </c>
      <c r="F21" s="4" t="s">
        <v>25</v>
      </c>
      <c r="H21" s="4" t="s">
        <v>38</v>
      </c>
      <c r="I21" s="4" t="s">
        <v>47</v>
      </c>
      <c r="J21" s="4" t="s">
        <v>56</v>
      </c>
      <c r="K21" s="4" t="s">
        <v>57</v>
      </c>
      <c r="M21" s="4" t="s">
        <v>137</v>
      </c>
      <c r="N21" s="4" t="s">
        <v>158</v>
      </c>
      <c r="P21" s="4" t="s">
        <v>162</v>
      </c>
      <c r="Q21" s="4" t="s">
        <v>25</v>
      </c>
      <c r="R21" s="4" t="s">
        <v>25</v>
      </c>
      <c r="S21" s="4" t="s">
        <v>163</v>
      </c>
      <c r="T21" s="4" t="s">
        <v>34</v>
      </c>
    </row>
    <row r="22" spans="1:22">
      <c r="A22" s="3">
        <v>44698.360247280092</v>
      </c>
      <c r="B22" s="4" t="s">
        <v>22</v>
      </c>
      <c r="C22" s="4" t="s">
        <v>36</v>
      </c>
      <c r="D22" s="4" t="s">
        <v>164</v>
      </c>
      <c r="E22" s="4">
        <v>3</v>
      </c>
      <c r="F22" s="4" t="s">
        <v>25</v>
      </c>
      <c r="H22" s="4" t="s">
        <v>38</v>
      </c>
      <c r="I22" s="4" t="s">
        <v>27</v>
      </c>
      <c r="J22" s="4" t="s">
        <v>56</v>
      </c>
      <c r="K22" s="4" t="s">
        <v>57</v>
      </c>
      <c r="M22" s="4" t="s">
        <v>95</v>
      </c>
      <c r="N22" s="4" t="s">
        <v>165</v>
      </c>
      <c r="P22" s="4" t="s">
        <v>166</v>
      </c>
      <c r="Q22" s="4" t="s">
        <v>25</v>
      </c>
      <c r="R22" s="4" t="s">
        <v>43</v>
      </c>
      <c r="S22" s="4" t="s">
        <v>167</v>
      </c>
      <c r="T22" s="4" t="s">
        <v>34</v>
      </c>
      <c r="U22" s="4" t="s">
        <v>168</v>
      </c>
    </row>
    <row r="23" spans="1:22">
      <c r="A23" s="3">
        <v>44698.362219513889</v>
      </c>
      <c r="B23" s="4" t="s">
        <v>22</v>
      </c>
      <c r="C23" s="4" t="s">
        <v>36</v>
      </c>
      <c r="D23" s="4" t="s">
        <v>169</v>
      </c>
      <c r="E23" s="4">
        <v>3</v>
      </c>
      <c r="F23" s="4" t="s">
        <v>25</v>
      </c>
      <c r="H23" s="4" t="s">
        <v>38</v>
      </c>
      <c r="I23" s="4" t="s">
        <v>47</v>
      </c>
      <c r="J23" s="4" t="s">
        <v>56</v>
      </c>
      <c r="K23" s="4" t="s">
        <v>170</v>
      </c>
      <c r="M23" s="4" t="s">
        <v>171</v>
      </c>
      <c r="N23" s="4" t="s">
        <v>172</v>
      </c>
      <c r="P23" s="4" t="s">
        <v>173</v>
      </c>
      <c r="Q23" s="4" t="s">
        <v>43</v>
      </c>
      <c r="R23" s="4" t="s">
        <v>43</v>
      </c>
      <c r="S23" s="4" t="s">
        <v>174</v>
      </c>
      <c r="T23" s="4" t="s">
        <v>34</v>
      </c>
      <c r="U23" s="4" t="s">
        <v>175</v>
      </c>
      <c r="V23" s="4" t="s">
        <v>176</v>
      </c>
    </row>
    <row r="24" spans="1:22">
      <c r="A24" s="3">
        <v>44698.364629340278</v>
      </c>
      <c r="B24" s="4" t="s">
        <v>22</v>
      </c>
      <c r="C24" s="4" t="s">
        <v>36</v>
      </c>
      <c r="D24" s="4" t="s">
        <v>46</v>
      </c>
      <c r="E24" s="4">
        <v>2</v>
      </c>
      <c r="F24" s="4" t="s">
        <v>25</v>
      </c>
      <c r="H24" s="4" t="s">
        <v>38</v>
      </c>
      <c r="I24" s="4" t="s">
        <v>27</v>
      </c>
      <c r="J24" s="4" t="s">
        <v>28</v>
      </c>
      <c r="K24" s="4" t="s">
        <v>57</v>
      </c>
      <c r="M24" s="4" t="s">
        <v>177</v>
      </c>
      <c r="N24" s="4" t="s">
        <v>178</v>
      </c>
      <c r="P24" s="4" t="s">
        <v>179</v>
      </c>
      <c r="Q24" s="4" t="s">
        <v>25</v>
      </c>
      <c r="R24" s="4" t="s">
        <v>25</v>
      </c>
      <c r="S24" s="4" t="s">
        <v>180</v>
      </c>
      <c r="T24" s="4" t="s">
        <v>34</v>
      </c>
    </row>
    <row r="25" spans="1:22">
      <c r="A25" s="3">
        <v>44698.367124976852</v>
      </c>
      <c r="B25" s="4" t="s">
        <v>35</v>
      </c>
      <c r="C25" s="4" t="s">
        <v>36</v>
      </c>
      <c r="D25" s="4" t="s">
        <v>181</v>
      </c>
      <c r="E25" s="4">
        <v>2</v>
      </c>
      <c r="F25" s="4" t="s">
        <v>25</v>
      </c>
      <c r="H25" s="4" t="s">
        <v>101</v>
      </c>
      <c r="I25" s="4" t="s">
        <v>27</v>
      </c>
      <c r="J25" s="4" t="s">
        <v>80</v>
      </c>
      <c r="K25" s="4" t="s">
        <v>39</v>
      </c>
      <c r="M25" s="4" t="s">
        <v>182</v>
      </c>
      <c r="N25" s="4" t="s">
        <v>131</v>
      </c>
      <c r="P25" s="4" t="s">
        <v>183</v>
      </c>
      <c r="Q25" s="4" t="s">
        <v>43</v>
      </c>
      <c r="R25" s="4" t="s">
        <v>43</v>
      </c>
      <c r="S25" s="4" t="s">
        <v>184</v>
      </c>
      <c r="T25" s="4" t="s">
        <v>34</v>
      </c>
      <c r="U25" s="4" t="s">
        <v>185</v>
      </c>
      <c r="V25" s="4" t="s">
        <v>186</v>
      </c>
    </row>
    <row r="26" spans="1:22">
      <c r="A26" s="3">
        <v>44698.367203194444</v>
      </c>
      <c r="B26" s="4" t="s">
        <v>35</v>
      </c>
      <c r="C26" s="4" t="s">
        <v>36</v>
      </c>
      <c r="D26" s="4" t="s">
        <v>187</v>
      </c>
      <c r="E26" s="4">
        <v>3</v>
      </c>
      <c r="F26" s="4" t="s">
        <v>25</v>
      </c>
      <c r="H26" s="4" t="s">
        <v>26</v>
      </c>
      <c r="I26" s="4" t="s">
        <v>27</v>
      </c>
      <c r="J26" s="4" t="s">
        <v>56</v>
      </c>
      <c r="K26" s="4" t="s">
        <v>188</v>
      </c>
      <c r="M26" s="4" t="s">
        <v>58</v>
      </c>
      <c r="N26" s="4" t="s">
        <v>152</v>
      </c>
      <c r="P26" s="4" t="s">
        <v>189</v>
      </c>
      <c r="Q26" s="4" t="s">
        <v>25</v>
      </c>
      <c r="R26" s="4" t="s">
        <v>25</v>
      </c>
      <c r="S26" s="4" t="s">
        <v>190</v>
      </c>
      <c r="T26" s="4" t="s">
        <v>34</v>
      </c>
    </row>
    <row r="27" spans="1:22">
      <c r="A27" s="3">
        <v>44698.368946273149</v>
      </c>
      <c r="B27" s="4" t="s">
        <v>35</v>
      </c>
      <c r="C27" s="4" t="s">
        <v>36</v>
      </c>
      <c r="D27" s="4" t="s">
        <v>191</v>
      </c>
      <c r="E27" s="4">
        <v>4</v>
      </c>
      <c r="F27" s="4" t="s">
        <v>25</v>
      </c>
      <c r="H27" s="4" t="s">
        <v>26</v>
      </c>
      <c r="I27" s="4" t="s">
        <v>192</v>
      </c>
      <c r="J27" s="4" t="s">
        <v>129</v>
      </c>
      <c r="K27" s="4" t="s">
        <v>39</v>
      </c>
      <c r="M27" s="4" t="s">
        <v>193</v>
      </c>
      <c r="N27" s="4" t="s">
        <v>194</v>
      </c>
      <c r="P27" s="4" t="s">
        <v>195</v>
      </c>
      <c r="Q27" s="4" t="s">
        <v>43</v>
      </c>
      <c r="R27" s="4" t="s">
        <v>43</v>
      </c>
      <c r="S27" s="4" t="s">
        <v>196</v>
      </c>
      <c r="T27" s="4" t="s">
        <v>34</v>
      </c>
      <c r="U27" s="4" t="s">
        <v>197</v>
      </c>
      <c r="V27" s="4" t="s">
        <v>198</v>
      </c>
    </row>
    <row r="28" spans="1:22">
      <c r="A28" s="3">
        <v>44698.370923136579</v>
      </c>
      <c r="B28" s="4" t="s">
        <v>35</v>
      </c>
      <c r="C28" s="4" t="s">
        <v>36</v>
      </c>
      <c r="D28" s="4" t="s">
        <v>199</v>
      </c>
      <c r="E28" s="4">
        <v>3</v>
      </c>
      <c r="F28" s="4" t="s">
        <v>25</v>
      </c>
      <c r="H28" s="4" t="s">
        <v>101</v>
      </c>
      <c r="I28" s="4" t="s">
        <v>27</v>
      </c>
      <c r="J28" s="4" t="s">
        <v>28</v>
      </c>
      <c r="K28" s="4" t="s">
        <v>57</v>
      </c>
      <c r="M28" s="4" t="s">
        <v>200</v>
      </c>
      <c r="N28" s="4" t="s">
        <v>201</v>
      </c>
      <c r="P28" s="4" t="s">
        <v>202</v>
      </c>
      <c r="Q28" s="4" t="s">
        <v>43</v>
      </c>
      <c r="R28" s="4" t="s">
        <v>43</v>
      </c>
      <c r="S28" s="4" t="s">
        <v>203</v>
      </c>
      <c r="T28" s="4" t="s">
        <v>34</v>
      </c>
      <c r="U28" s="4" t="s">
        <v>204</v>
      </c>
      <c r="V28" s="4" t="s">
        <v>205</v>
      </c>
    </row>
    <row r="29" spans="1:22">
      <c r="A29" s="3">
        <v>44698.374340462964</v>
      </c>
      <c r="B29" s="4" t="s">
        <v>22</v>
      </c>
      <c r="C29" s="4" t="s">
        <v>36</v>
      </c>
      <c r="D29" s="4" t="s">
        <v>206</v>
      </c>
      <c r="E29" s="4">
        <v>3</v>
      </c>
      <c r="F29" s="4" t="s">
        <v>25</v>
      </c>
      <c r="G29" s="4" t="s">
        <v>207</v>
      </c>
      <c r="H29" s="4" t="s">
        <v>26</v>
      </c>
      <c r="I29" s="4" t="s">
        <v>27</v>
      </c>
      <c r="J29" s="4" t="s">
        <v>56</v>
      </c>
      <c r="K29" s="4" t="s">
        <v>57</v>
      </c>
      <c r="M29" s="4" t="s">
        <v>208</v>
      </c>
      <c r="N29" s="4" t="s">
        <v>209</v>
      </c>
      <c r="P29" s="4" t="s">
        <v>31</v>
      </c>
      <c r="Q29" s="4" t="s">
        <v>25</v>
      </c>
      <c r="R29" s="4" t="s">
        <v>43</v>
      </c>
      <c r="S29" s="4" t="s">
        <v>210</v>
      </c>
      <c r="T29" s="4" t="s">
        <v>34</v>
      </c>
      <c r="U29" s="4" t="s">
        <v>211</v>
      </c>
    </row>
    <row r="30" spans="1:22">
      <c r="A30" s="3">
        <v>44698.374435532409</v>
      </c>
      <c r="B30" s="4" t="s">
        <v>35</v>
      </c>
      <c r="C30" s="4" t="s">
        <v>36</v>
      </c>
      <c r="D30" s="4" t="s">
        <v>212</v>
      </c>
      <c r="E30" s="4">
        <v>3</v>
      </c>
      <c r="F30" s="4" t="s">
        <v>25</v>
      </c>
      <c r="H30" s="4" t="s">
        <v>26</v>
      </c>
      <c r="I30" s="4" t="s">
        <v>27</v>
      </c>
      <c r="J30" s="4" t="s">
        <v>28</v>
      </c>
      <c r="K30" s="4" t="s">
        <v>188</v>
      </c>
      <c r="M30" s="4" t="s">
        <v>213</v>
      </c>
      <c r="N30" s="4" t="s">
        <v>201</v>
      </c>
      <c r="P30" s="4" t="s">
        <v>214</v>
      </c>
      <c r="Q30" s="4" t="s">
        <v>25</v>
      </c>
      <c r="R30" s="4" t="s">
        <v>43</v>
      </c>
      <c r="S30" s="4" t="s">
        <v>215</v>
      </c>
      <c r="T30" s="4" t="s">
        <v>34</v>
      </c>
      <c r="U30" s="4" t="s">
        <v>216</v>
      </c>
    </row>
    <row r="31" spans="1:22">
      <c r="A31" s="3">
        <v>44698.388468645833</v>
      </c>
      <c r="B31" s="4" t="s">
        <v>35</v>
      </c>
      <c r="C31" s="4" t="s">
        <v>36</v>
      </c>
      <c r="D31" s="4" t="s">
        <v>217</v>
      </c>
      <c r="E31" s="4">
        <v>3</v>
      </c>
      <c r="F31" s="4" t="s">
        <v>25</v>
      </c>
      <c r="H31" s="4" t="s">
        <v>26</v>
      </c>
      <c r="I31" s="4" t="s">
        <v>218</v>
      </c>
      <c r="J31" s="4" t="s">
        <v>56</v>
      </c>
      <c r="K31" s="4" t="s">
        <v>108</v>
      </c>
      <c r="M31" s="4" t="s">
        <v>219</v>
      </c>
      <c r="N31" s="4" t="s">
        <v>220</v>
      </c>
      <c r="P31" s="4" t="s">
        <v>221</v>
      </c>
      <c r="Q31" s="4" t="s">
        <v>25</v>
      </c>
      <c r="R31" s="4" t="s">
        <v>43</v>
      </c>
      <c r="S31" s="4" t="s">
        <v>222</v>
      </c>
      <c r="T31" s="4" t="s">
        <v>34</v>
      </c>
      <c r="U31" s="4" t="s">
        <v>223</v>
      </c>
    </row>
    <row r="32" spans="1:22">
      <c r="A32" s="3">
        <v>44698.401949050924</v>
      </c>
      <c r="B32" s="4" t="s">
        <v>22</v>
      </c>
      <c r="C32" s="4" t="s">
        <v>36</v>
      </c>
      <c r="D32" s="4" t="s">
        <v>224</v>
      </c>
      <c r="E32" s="4">
        <v>3</v>
      </c>
      <c r="F32" s="4" t="s">
        <v>25</v>
      </c>
      <c r="H32" s="4" t="s">
        <v>26</v>
      </c>
      <c r="I32" s="4" t="s">
        <v>192</v>
      </c>
      <c r="J32" s="4" t="s">
        <v>28</v>
      </c>
      <c r="K32" s="4" t="s">
        <v>39</v>
      </c>
      <c r="M32" s="4" t="s">
        <v>142</v>
      </c>
      <c r="N32" s="4" t="s">
        <v>152</v>
      </c>
      <c r="P32" s="4" t="s">
        <v>225</v>
      </c>
      <c r="Q32" s="4" t="s">
        <v>25</v>
      </c>
      <c r="R32" s="4" t="s">
        <v>43</v>
      </c>
      <c r="S32" s="4" t="s">
        <v>226</v>
      </c>
      <c r="T32" s="4" t="s">
        <v>34</v>
      </c>
    </row>
    <row r="33" spans="1:22">
      <c r="A33" s="3">
        <v>44698.408747800924</v>
      </c>
      <c r="B33" s="4" t="s">
        <v>35</v>
      </c>
      <c r="C33" s="4" t="s">
        <v>36</v>
      </c>
      <c r="D33" s="4" t="s">
        <v>227</v>
      </c>
      <c r="E33" s="4">
        <v>3</v>
      </c>
      <c r="F33" s="4" t="s">
        <v>25</v>
      </c>
      <c r="H33" s="4" t="s">
        <v>26</v>
      </c>
      <c r="I33" s="4" t="s">
        <v>27</v>
      </c>
      <c r="J33" s="4" t="s">
        <v>28</v>
      </c>
      <c r="K33" s="4" t="s">
        <v>39</v>
      </c>
      <c r="M33" s="4" t="s">
        <v>228</v>
      </c>
      <c r="N33" s="4" t="s">
        <v>172</v>
      </c>
      <c r="P33" s="4" t="s">
        <v>229</v>
      </c>
      <c r="Q33" s="4" t="s">
        <v>43</v>
      </c>
      <c r="R33" s="4" t="s">
        <v>43</v>
      </c>
      <c r="S33" s="4" t="s">
        <v>230</v>
      </c>
      <c r="T33" s="4" t="s">
        <v>34</v>
      </c>
      <c r="U33" s="4" t="s">
        <v>231</v>
      </c>
      <c r="V33" s="4" t="s">
        <v>232</v>
      </c>
    </row>
    <row r="34" spans="1:22">
      <c r="A34" s="3">
        <v>44698.418588935187</v>
      </c>
      <c r="B34" s="4" t="s">
        <v>35</v>
      </c>
      <c r="C34" s="4" t="s">
        <v>36</v>
      </c>
      <c r="D34" s="4" t="s">
        <v>233</v>
      </c>
      <c r="E34" s="4">
        <v>3</v>
      </c>
      <c r="F34" s="4" t="s">
        <v>25</v>
      </c>
      <c r="H34" s="4" t="s">
        <v>101</v>
      </c>
      <c r="I34" s="4" t="s">
        <v>94</v>
      </c>
      <c r="J34" s="4" t="s">
        <v>56</v>
      </c>
      <c r="K34" s="4" t="s">
        <v>234</v>
      </c>
      <c r="L34" s="4" t="s">
        <v>235</v>
      </c>
      <c r="M34" s="4" t="s">
        <v>236</v>
      </c>
      <c r="N34" s="4" t="s">
        <v>152</v>
      </c>
      <c r="P34" s="4" t="s">
        <v>237</v>
      </c>
      <c r="Q34" s="4" t="s">
        <v>25</v>
      </c>
      <c r="R34" s="4" t="s">
        <v>25</v>
      </c>
      <c r="S34" s="4" t="s">
        <v>238</v>
      </c>
      <c r="T34" s="4" t="s">
        <v>34</v>
      </c>
    </row>
    <row r="35" spans="1:22">
      <c r="A35" s="3">
        <v>44698.474122326385</v>
      </c>
      <c r="B35" s="4" t="s">
        <v>22</v>
      </c>
      <c r="C35" s="4" t="s">
        <v>78</v>
      </c>
      <c r="D35" s="4" t="s">
        <v>239</v>
      </c>
      <c r="E35" s="4">
        <v>3</v>
      </c>
      <c r="F35" s="4" t="s">
        <v>25</v>
      </c>
      <c r="H35" s="4" t="s">
        <v>26</v>
      </c>
      <c r="I35" s="4" t="s">
        <v>27</v>
      </c>
      <c r="J35" s="4" t="s">
        <v>56</v>
      </c>
      <c r="K35" s="4" t="s">
        <v>240</v>
      </c>
      <c r="M35" s="4" t="s">
        <v>130</v>
      </c>
      <c r="N35" s="4" t="s">
        <v>241</v>
      </c>
      <c r="P35" s="4" t="s">
        <v>242</v>
      </c>
      <c r="Q35" s="4" t="s">
        <v>25</v>
      </c>
      <c r="R35" s="4" t="s">
        <v>43</v>
      </c>
      <c r="S35" s="4" t="s">
        <v>243</v>
      </c>
      <c r="T35" s="4" t="s">
        <v>34</v>
      </c>
      <c r="U35" s="4" t="s">
        <v>244</v>
      </c>
    </row>
    <row r="36" spans="1:22">
      <c r="A36" s="3">
        <v>44698.475884780091</v>
      </c>
      <c r="B36" s="4" t="s">
        <v>35</v>
      </c>
      <c r="C36" s="4" t="s">
        <v>78</v>
      </c>
      <c r="D36" s="4" t="s">
        <v>79</v>
      </c>
      <c r="E36" s="4">
        <v>4</v>
      </c>
      <c r="F36" s="4" t="s">
        <v>25</v>
      </c>
      <c r="H36" s="4" t="s">
        <v>26</v>
      </c>
      <c r="I36" s="4" t="s">
        <v>71</v>
      </c>
      <c r="J36" s="4" t="s">
        <v>28</v>
      </c>
      <c r="K36" s="4" t="s">
        <v>136</v>
      </c>
      <c r="M36" s="4" t="s">
        <v>73</v>
      </c>
      <c r="N36" s="4" t="s">
        <v>152</v>
      </c>
      <c r="P36" s="4" t="s">
        <v>245</v>
      </c>
      <c r="Q36" s="4" t="s">
        <v>25</v>
      </c>
      <c r="R36" s="4" t="s">
        <v>25</v>
      </c>
      <c r="S36" s="4" t="s">
        <v>246</v>
      </c>
      <c r="T36" s="4" t="s">
        <v>34</v>
      </c>
    </row>
    <row r="37" spans="1:22">
      <c r="A37" s="3">
        <v>44698.491206527775</v>
      </c>
      <c r="B37" s="4" t="s">
        <v>22</v>
      </c>
      <c r="C37" s="4" t="s">
        <v>78</v>
      </c>
      <c r="D37" s="4" t="s">
        <v>79</v>
      </c>
      <c r="E37" s="4">
        <v>3</v>
      </c>
      <c r="F37" s="4" t="s">
        <v>25</v>
      </c>
      <c r="H37" s="4" t="s">
        <v>26</v>
      </c>
      <c r="I37" s="4" t="s">
        <v>47</v>
      </c>
      <c r="J37" s="4" t="s">
        <v>56</v>
      </c>
      <c r="K37" s="4" t="s">
        <v>57</v>
      </c>
      <c r="M37" s="4" t="s">
        <v>247</v>
      </c>
      <c r="N37" s="4" t="s">
        <v>50</v>
      </c>
      <c r="P37" s="4" t="s">
        <v>248</v>
      </c>
      <c r="Q37" s="4" t="s">
        <v>25</v>
      </c>
      <c r="R37" s="4" t="s">
        <v>43</v>
      </c>
      <c r="S37" s="4" t="s">
        <v>249</v>
      </c>
      <c r="T37" s="4" t="s">
        <v>34</v>
      </c>
      <c r="U37" s="4" t="s">
        <v>250</v>
      </c>
    </row>
    <row r="38" spans="1:22">
      <c r="A38" s="3">
        <v>44698.498626805551</v>
      </c>
      <c r="B38" s="4" t="s">
        <v>22</v>
      </c>
      <c r="C38" s="4" t="s">
        <v>36</v>
      </c>
      <c r="D38" s="4" t="s">
        <v>251</v>
      </c>
      <c r="E38" s="4">
        <v>3</v>
      </c>
      <c r="F38" s="4" t="s">
        <v>25</v>
      </c>
      <c r="H38" s="4" t="s">
        <v>26</v>
      </c>
      <c r="I38" s="4" t="s">
        <v>27</v>
      </c>
      <c r="J38" s="4" t="s">
        <v>80</v>
      </c>
      <c r="K38" s="4" t="s">
        <v>57</v>
      </c>
      <c r="M38" s="4" t="s">
        <v>73</v>
      </c>
      <c r="N38" s="4" t="s">
        <v>152</v>
      </c>
      <c r="P38" s="4" t="s">
        <v>252</v>
      </c>
      <c r="Q38" s="4" t="s">
        <v>25</v>
      </c>
      <c r="R38" s="4" t="s">
        <v>25</v>
      </c>
      <c r="S38" s="4" t="s">
        <v>253</v>
      </c>
      <c r="T38" s="4" t="s">
        <v>34</v>
      </c>
    </row>
    <row r="39" spans="1:22">
      <c r="A39" s="3">
        <v>44698.538289652774</v>
      </c>
      <c r="B39" s="4" t="s">
        <v>35</v>
      </c>
      <c r="C39" s="4" t="s">
        <v>36</v>
      </c>
      <c r="D39" s="4" t="s">
        <v>254</v>
      </c>
      <c r="E39" s="4">
        <v>3</v>
      </c>
      <c r="F39" s="4" t="s">
        <v>25</v>
      </c>
      <c r="H39" s="4" t="s">
        <v>26</v>
      </c>
      <c r="I39" s="4" t="s">
        <v>27</v>
      </c>
      <c r="J39" s="4" t="s">
        <v>129</v>
      </c>
      <c r="K39" s="4" t="s">
        <v>57</v>
      </c>
      <c r="M39" s="4" t="s">
        <v>255</v>
      </c>
      <c r="N39" s="4" t="s">
        <v>201</v>
      </c>
      <c r="P39" s="4" t="s">
        <v>256</v>
      </c>
      <c r="Q39" s="4" t="s">
        <v>25</v>
      </c>
      <c r="R39" s="4" t="s">
        <v>43</v>
      </c>
      <c r="S39" s="4" t="s">
        <v>257</v>
      </c>
      <c r="T39" s="4" t="s">
        <v>34</v>
      </c>
      <c r="U39" s="4" t="s">
        <v>258</v>
      </c>
    </row>
    <row r="40" spans="1:22">
      <c r="A40" s="3">
        <v>44698.593358275466</v>
      </c>
      <c r="B40" s="4" t="s">
        <v>22</v>
      </c>
      <c r="C40" s="4" t="s">
        <v>78</v>
      </c>
      <c r="D40" s="4" t="s">
        <v>259</v>
      </c>
      <c r="E40" s="4">
        <v>3</v>
      </c>
      <c r="F40" s="4" t="s">
        <v>25</v>
      </c>
      <c r="G40" s="4" t="s">
        <v>163</v>
      </c>
      <c r="H40" s="4" t="s">
        <v>101</v>
      </c>
      <c r="I40" s="4" t="s">
        <v>47</v>
      </c>
      <c r="J40" s="4" t="s">
        <v>56</v>
      </c>
      <c r="K40" s="4" t="s">
        <v>57</v>
      </c>
      <c r="L40" s="4" t="s">
        <v>163</v>
      </c>
      <c r="M40" s="4" t="s">
        <v>260</v>
      </c>
      <c r="N40" s="4" t="s">
        <v>261</v>
      </c>
      <c r="O40" s="4" t="s">
        <v>163</v>
      </c>
      <c r="P40" s="4" t="s">
        <v>262</v>
      </c>
      <c r="Q40" s="4" t="s">
        <v>25</v>
      </c>
      <c r="R40" s="4" t="s">
        <v>43</v>
      </c>
      <c r="S40" s="4" t="s">
        <v>263</v>
      </c>
      <c r="T40" s="4" t="s">
        <v>34</v>
      </c>
      <c r="U40" s="4" t="s">
        <v>264</v>
      </c>
      <c r="V40" s="4" t="s">
        <v>163</v>
      </c>
    </row>
    <row r="41" spans="1:22">
      <c r="A41" s="3">
        <v>44698.606241770831</v>
      </c>
      <c r="B41" s="4" t="s">
        <v>22</v>
      </c>
      <c r="C41" s="4" t="s">
        <v>78</v>
      </c>
      <c r="D41" s="4" t="s">
        <v>265</v>
      </c>
      <c r="E41" s="4">
        <v>3</v>
      </c>
      <c r="F41" s="4" t="s">
        <v>25</v>
      </c>
      <c r="H41" s="4" t="s">
        <v>26</v>
      </c>
      <c r="I41" s="4" t="s">
        <v>27</v>
      </c>
      <c r="J41" s="4" t="s">
        <v>56</v>
      </c>
      <c r="K41" s="4" t="s">
        <v>48</v>
      </c>
      <c r="M41" s="4" t="s">
        <v>266</v>
      </c>
      <c r="N41" s="4" t="s">
        <v>267</v>
      </c>
      <c r="P41" s="4" t="s">
        <v>268</v>
      </c>
      <c r="Q41" s="4" t="s">
        <v>25</v>
      </c>
      <c r="R41" s="4" t="s">
        <v>25</v>
      </c>
      <c r="S41" s="4" t="s">
        <v>269</v>
      </c>
      <c r="T41" s="4" t="s">
        <v>34</v>
      </c>
    </row>
    <row r="42" spans="1:22">
      <c r="A42" s="3">
        <v>44698.612047962961</v>
      </c>
      <c r="B42" s="4" t="s">
        <v>35</v>
      </c>
      <c r="C42" s="4" t="s">
        <v>78</v>
      </c>
      <c r="D42" s="4" t="s">
        <v>24</v>
      </c>
      <c r="E42" s="4">
        <v>2</v>
      </c>
      <c r="F42" s="4" t="s">
        <v>25</v>
      </c>
      <c r="H42" s="4" t="s">
        <v>26</v>
      </c>
      <c r="I42" s="4" t="s">
        <v>71</v>
      </c>
      <c r="J42" s="4" t="s">
        <v>129</v>
      </c>
      <c r="K42" s="4" t="s">
        <v>57</v>
      </c>
      <c r="M42" s="4" t="s">
        <v>270</v>
      </c>
      <c r="N42" s="4" t="s">
        <v>50</v>
      </c>
      <c r="P42" s="4" t="s">
        <v>271</v>
      </c>
      <c r="Q42" s="4" t="s">
        <v>25</v>
      </c>
      <c r="R42" s="4" t="s">
        <v>43</v>
      </c>
      <c r="S42" s="4" t="s">
        <v>272</v>
      </c>
      <c r="T42" s="4" t="s">
        <v>34</v>
      </c>
    </row>
    <row r="43" spans="1:22">
      <c r="A43" s="3">
        <v>44698.747394513892</v>
      </c>
      <c r="B43" s="4" t="s">
        <v>35</v>
      </c>
      <c r="C43" s="4" t="s">
        <v>78</v>
      </c>
      <c r="D43" s="4" t="s">
        <v>24</v>
      </c>
      <c r="E43" s="4">
        <v>1</v>
      </c>
      <c r="F43" s="4" t="s">
        <v>25</v>
      </c>
      <c r="H43" s="4" t="s">
        <v>26</v>
      </c>
      <c r="I43" s="4" t="s">
        <v>71</v>
      </c>
      <c r="J43" s="4" t="s">
        <v>56</v>
      </c>
      <c r="K43" s="4" t="s">
        <v>188</v>
      </c>
      <c r="M43" s="4" t="s">
        <v>213</v>
      </c>
      <c r="N43" s="4" t="s">
        <v>273</v>
      </c>
      <c r="P43" s="4" t="s">
        <v>274</v>
      </c>
      <c r="Q43" s="4" t="s">
        <v>25</v>
      </c>
      <c r="R43" s="4" t="s">
        <v>25</v>
      </c>
      <c r="S43" s="4" t="s">
        <v>275</v>
      </c>
      <c r="T43" s="4" t="s">
        <v>34</v>
      </c>
    </row>
    <row r="44" spans="1:22">
      <c r="A44" s="3">
        <v>44699.536536944448</v>
      </c>
      <c r="B44" s="4" t="s">
        <v>35</v>
      </c>
      <c r="C44" s="4" t="s">
        <v>78</v>
      </c>
      <c r="D44" s="4" t="s">
        <v>141</v>
      </c>
      <c r="E44" s="4">
        <v>3</v>
      </c>
      <c r="F44" s="4" t="s">
        <v>25</v>
      </c>
      <c r="H44" s="4" t="s">
        <v>38</v>
      </c>
      <c r="I44" s="4" t="s">
        <v>192</v>
      </c>
      <c r="J44" s="4" t="s">
        <v>56</v>
      </c>
      <c r="K44" s="4" t="s">
        <v>57</v>
      </c>
      <c r="M44" s="4" t="s">
        <v>30</v>
      </c>
      <c r="N44" s="4" t="s">
        <v>273</v>
      </c>
      <c r="P44" s="4" t="s">
        <v>106</v>
      </c>
      <c r="Q44" s="4" t="s">
        <v>25</v>
      </c>
      <c r="R44" s="4" t="s">
        <v>25</v>
      </c>
      <c r="S44" s="4" t="s">
        <v>276</v>
      </c>
      <c r="T44" s="4" t="s">
        <v>34</v>
      </c>
    </row>
    <row r="45" spans="1:22">
      <c r="A45" s="3">
        <v>44699.631904212962</v>
      </c>
      <c r="B45" s="4" t="s">
        <v>35</v>
      </c>
      <c r="C45" s="4" t="s">
        <v>36</v>
      </c>
      <c r="D45" s="4" t="s">
        <v>277</v>
      </c>
      <c r="E45" s="4">
        <v>3</v>
      </c>
      <c r="F45" s="4" t="s">
        <v>25</v>
      </c>
      <c r="H45" s="4" t="s">
        <v>26</v>
      </c>
      <c r="I45" s="4" t="s">
        <v>192</v>
      </c>
      <c r="J45" s="4" t="s">
        <v>56</v>
      </c>
      <c r="K45" s="4" t="s">
        <v>48</v>
      </c>
      <c r="M45" s="4" t="s">
        <v>278</v>
      </c>
      <c r="N45" s="4" t="s">
        <v>131</v>
      </c>
      <c r="P45" s="4" t="s">
        <v>279</v>
      </c>
      <c r="Q45" s="4" t="s">
        <v>25</v>
      </c>
      <c r="R45" s="4" t="s">
        <v>25</v>
      </c>
      <c r="S45" s="4" t="s">
        <v>280</v>
      </c>
      <c r="T45" s="4" t="s">
        <v>34</v>
      </c>
    </row>
    <row r="46" spans="1:22">
      <c r="A46" s="3">
        <v>44699.859383020834</v>
      </c>
      <c r="B46" s="4" t="s">
        <v>22</v>
      </c>
      <c r="C46" s="4" t="s">
        <v>36</v>
      </c>
      <c r="D46" s="4" t="s">
        <v>281</v>
      </c>
      <c r="E46" s="4">
        <v>3</v>
      </c>
      <c r="F46" s="4" t="s">
        <v>25</v>
      </c>
      <c r="H46" s="4" t="s">
        <v>38</v>
      </c>
      <c r="I46" s="4" t="s">
        <v>47</v>
      </c>
      <c r="J46" s="4" t="s">
        <v>56</v>
      </c>
      <c r="K46" s="4" t="s">
        <v>57</v>
      </c>
      <c r="M46" s="4" t="s">
        <v>282</v>
      </c>
      <c r="N46" s="4" t="s">
        <v>158</v>
      </c>
      <c r="P46" s="4" t="s">
        <v>283</v>
      </c>
      <c r="Q46" s="4" t="s">
        <v>25</v>
      </c>
      <c r="R46" s="4" t="s">
        <v>25</v>
      </c>
      <c r="S46" s="4" t="s">
        <v>163</v>
      </c>
      <c r="T46" s="4" t="s">
        <v>34</v>
      </c>
    </row>
    <row r="47" spans="1:22">
      <c r="A47" s="3">
        <v>44699.874381932867</v>
      </c>
      <c r="B47" s="4" t="s">
        <v>35</v>
      </c>
      <c r="C47" s="4" t="s">
        <v>36</v>
      </c>
      <c r="D47" s="4" t="s">
        <v>284</v>
      </c>
      <c r="E47" s="4">
        <v>2</v>
      </c>
      <c r="F47" s="4" t="s">
        <v>43</v>
      </c>
      <c r="G47" s="4" t="s">
        <v>285</v>
      </c>
      <c r="H47" s="4" t="s">
        <v>26</v>
      </c>
      <c r="I47" s="4" t="s">
        <v>27</v>
      </c>
      <c r="J47" s="4" t="s">
        <v>56</v>
      </c>
      <c r="K47" s="4" t="s">
        <v>39</v>
      </c>
      <c r="M47" s="4" t="s">
        <v>286</v>
      </c>
      <c r="N47" s="4" t="s">
        <v>74</v>
      </c>
      <c r="O47" s="4" t="s">
        <v>287</v>
      </c>
      <c r="P47" s="4" t="s">
        <v>288</v>
      </c>
      <c r="Q47" s="4" t="s">
        <v>25</v>
      </c>
      <c r="R47" s="4" t="s">
        <v>43</v>
      </c>
      <c r="S47" s="4" t="s">
        <v>289</v>
      </c>
      <c r="T47" s="4" t="s">
        <v>34</v>
      </c>
      <c r="U47" s="4" t="s">
        <v>290</v>
      </c>
    </row>
    <row r="48" spans="1:22">
      <c r="A48" s="3">
        <v>44699.878184050925</v>
      </c>
      <c r="B48" s="4" t="s">
        <v>22</v>
      </c>
      <c r="C48" s="4" t="s">
        <v>36</v>
      </c>
      <c r="D48" s="4" t="s">
        <v>291</v>
      </c>
      <c r="E48" s="4">
        <v>2</v>
      </c>
      <c r="F48" s="4" t="s">
        <v>25</v>
      </c>
      <c r="H48" s="4" t="s">
        <v>26</v>
      </c>
      <c r="I48" s="4" t="s">
        <v>94</v>
      </c>
      <c r="J48" s="4" t="s">
        <v>129</v>
      </c>
      <c r="K48" s="4" t="s">
        <v>292</v>
      </c>
      <c r="L48" s="4" t="s">
        <v>293</v>
      </c>
      <c r="M48" s="4" t="s">
        <v>30</v>
      </c>
      <c r="N48" s="4" t="s">
        <v>294</v>
      </c>
      <c r="O48" s="4" t="s">
        <v>295</v>
      </c>
      <c r="P48" s="4" t="s">
        <v>296</v>
      </c>
      <c r="Q48" s="4" t="s">
        <v>25</v>
      </c>
      <c r="R48" s="4" t="s">
        <v>43</v>
      </c>
      <c r="S48" s="4" t="s">
        <v>297</v>
      </c>
      <c r="T48" s="4" t="s">
        <v>34</v>
      </c>
      <c r="U48" s="4" t="s">
        <v>298</v>
      </c>
    </row>
    <row r="49" spans="1:22">
      <c r="A49" s="3">
        <v>44699.881088784721</v>
      </c>
      <c r="B49" s="4" t="s">
        <v>299</v>
      </c>
      <c r="C49" s="4" t="s">
        <v>36</v>
      </c>
      <c r="D49" s="4" t="s">
        <v>79</v>
      </c>
      <c r="E49" s="4">
        <v>3</v>
      </c>
      <c r="F49" s="4" t="s">
        <v>25</v>
      </c>
      <c r="H49" s="4" t="s">
        <v>26</v>
      </c>
      <c r="I49" s="4" t="s">
        <v>71</v>
      </c>
      <c r="J49" s="4" t="s">
        <v>56</v>
      </c>
      <c r="K49" s="4" t="s">
        <v>57</v>
      </c>
      <c r="M49" s="4" t="s">
        <v>300</v>
      </c>
      <c r="N49" s="4" t="s">
        <v>301</v>
      </c>
      <c r="O49" s="4" t="s">
        <v>302</v>
      </c>
      <c r="P49" s="4" t="s">
        <v>303</v>
      </c>
      <c r="Q49" s="4" t="s">
        <v>25</v>
      </c>
      <c r="R49" s="4" t="s">
        <v>43</v>
      </c>
      <c r="S49" s="4" t="s">
        <v>304</v>
      </c>
      <c r="T49" s="4" t="s">
        <v>34</v>
      </c>
      <c r="U49" s="4" t="s">
        <v>305</v>
      </c>
    </row>
    <row r="50" spans="1:22">
      <c r="A50" s="3">
        <v>44699.887051770835</v>
      </c>
      <c r="B50" s="4" t="s">
        <v>35</v>
      </c>
      <c r="C50" s="4" t="s">
        <v>78</v>
      </c>
      <c r="D50" s="4" t="s">
        <v>79</v>
      </c>
      <c r="E50" s="4">
        <v>3</v>
      </c>
      <c r="F50" s="4" t="s">
        <v>306</v>
      </c>
      <c r="H50" s="4" t="s">
        <v>38</v>
      </c>
      <c r="I50" s="4" t="s">
        <v>71</v>
      </c>
      <c r="J50" s="4" t="s">
        <v>56</v>
      </c>
      <c r="K50" s="4" t="s">
        <v>57</v>
      </c>
      <c r="M50" s="4" t="s">
        <v>58</v>
      </c>
      <c r="N50" s="4" t="s">
        <v>158</v>
      </c>
      <c r="P50" s="4" t="s">
        <v>307</v>
      </c>
      <c r="Q50" s="4" t="s">
        <v>25</v>
      </c>
      <c r="R50" s="4" t="s">
        <v>43</v>
      </c>
      <c r="S50" s="4" t="s">
        <v>308</v>
      </c>
      <c r="T50" s="4" t="s">
        <v>34</v>
      </c>
      <c r="U50" s="4" t="s">
        <v>309</v>
      </c>
    </row>
    <row r="51" spans="1:22">
      <c r="A51" s="3">
        <v>44700.299068252316</v>
      </c>
      <c r="B51" s="4" t="s">
        <v>22</v>
      </c>
      <c r="C51" s="4" t="s">
        <v>36</v>
      </c>
      <c r="D51" s="4" t="s">
        <v>310</v>
      </c>
      <c r="E51" s="4">
        <v>3</v>
      </c>
      <c r="F51" s="4" t="s">
        <v>25</v>
      </c>
      <c r="H51" s="4" t="s">
        <v>26</v>
      </c>
      <c r="I51" s="4" t="s">
        <v>27</v>
      </c>
      <c r="J51" s="4" t="s">
        <v>28</v>
      </c>
      <c r="K51" s="4" t="s">
        <v>72</v>
      </c>
      <c r="M51" s="4" t="s">
        <v>58</v>
      </c>
      <c r="N51" s="4" t="s">
        <v>152</v>
      </c>
      <c r="P51" s="4" t="s">
        <v>311</v>
      </c>
      <c r="Q51" s="4" t="s">
        <v>25</v>
      </c>
      <c r="R51" s="4" t="s">
        <v>25</v>
      </c>
      <c r="S51" s="4" t="s">
        <v>312</v>
      </c>
      <c r="T51" s="4" t="s">
        <v>34</v>
      </c>
    </row>
    <row r="52" spans="1:22">
      <c r="A52" s="3">
        <v>44700.819425381946</v>
      </c>
      <c r="B52" s="4" t="s">
        <v>35</v>
      </c>
      <c r="C52" s="4" t="s">
        <v>86</v>
      </c>
      <c r="D52" s="4" t="s">
        <v>254</v>
      </c>
      <c r="E52" s="4">
        <v>3</v>
      </c>
      <c r="F52" s="4" t="s">
        <v>25</v>
      </c>
      <c r="G52" s="4" t="s">
        <v>313</v>
      </c>
      <c r="H52" s="4" t="s">
        <v>26</v>
      </c>
      <c r="I52" s="4" t="s">
        <v>27</v>
      </c>
      <c r="J52" s="4" t="s">
        <v>28</v>
      </c>
      <c r="K52" s="4" t="s">
        <v>314</v>
      </c>
      <c r="L52" s="4" t="s">
        <v>315</v>
      </c>
      <c r="M52" s="4" t="s">
        <v>213</v>
      </c>
      <c r="N52" s="4" t="s">
        <v>152</v>
      </c>
      <c r="P52" s="4" t="s">
        <v>316</v>
      </c>
      <c r="Q52" s="4" t="s">
        <v>25</v>
      </c>
      <c r="R52" s="4" t="s">
        <v>25</v>
      </c>
      <c r="S52" s="4" t="s">
        <v>317</v>
      </c>
      <c r="T52" s="4" t="s">
        <v>34</v>
      </c>
    </row>
    <row r="53" spans="1:22">
      <c r="A53" s="3">
        <v>44700.959193668983</v>
      </c>
      <c r="B53" s="4" t="s">
        <v>22</v>
      </c>
      <c r="C53" s="4" t="s">
        <v>78</v>
      </c>
      <c r="D53" s="4" t="s">
        <v>318</v>
      </c>
      <c r="E53" s="4">
        <v>2</v>
      </c>
      <c r="F53" s="4" t="s">
        <v>25</v>
      </c>
      <c r="H53" s="4" t="s">
        <v>101</v>
      </c>
      <c r="I53" s="4" t="s">
        <v>27</v>
      </c>
      <c r="J53" s="4" t="s">
        <v>28</v>
      </c>
      <c r="K53" s="4" t="s">
        <v>57</v>
      </c>
      <c r="M53" s="4" t="s">
        <v>73</v>
      </c>
      <c r="N53" s="4" t="s">
        <v>319</v>
      </c>
      <c r="P53" s="4" t="s">
        <v>31</v>
      </c>
      <c r="Q53" s="4" t="s">
        <v>25</v>
      </c>
      <c r="R53" s="4" t="s">
        <v>43</v>
      </c>
      <c r="S53" s="4" t="s">
        <v>320</v>
      </c>
      <c r="T53" s="4" t="s">
        <v>34</v>
      </c>
    </row>
    <row r="54" spans="1:22">
      <c r="A54" s="3">
        <v>44700.968153634254</v>
      </c>
      <c r="B54" s="4" t="s">
        <v>22</v>
      </c>
      <c r="C54" s="4" t="s">
        <v>78</v>
      </c>
      <c r="D54" s="4" t="s">
        <v>24</v>
      </c>
      <c r="E54" s="4">
        <v>3</v>
      </c>
      <c r="F54" s="4" t="s">
        <v>25</v>
      </c>
      <c r="H54" s="4" t="s">
        <v>26</v>
      </c>
      <c r="I54" s="4" t="s">
        <v>47</v>
      </c>
      <c r="J54" s="4" t="s">
        <v>56</v>
      </c>
      <c r="K54" s="4" t="s">
        <v>57</v>
      </c>
      <c r="M54" s="4" t="s">
        <v>321</v>
      </c>
      <c r="N54" s="4" t="s">
        <v>152</v>
      </c>
      <c r="P54" s="4" t="s">
        <v>322</v>
      </c>
      <c r="Q54" s="4" t="s">
        <v>25</v>
      </c>
      <c r="R54" s="4" t="s">
        <v>43</v>
      </c>
      <c r="S54" s="4" t="s">
        <v>323</v>
      </c>
      <c r="T54" s="4" t="s">
        <v>34</v>
      </c>
    </row>
    <row r="55" spans="1:22">
      <c r="A55" s="3">
        <v>44701.257456134263</v>
      </c>
      <c r="B55" s="4" t="s">
        <v>22</v>
      </c>
      <c r="C55" s="4" t="s">
        <v>78</v>
      </c>
      <c r="D55" s="4" t="s">
        <v>79</v>
      </c>
      <c r="E55" s="4">
        <v>3</v>
      </c>
      <c r="F55" s="4" t="s">
        <v>25</v>
      </c>
      <c r="H55" s="4" t="s">
        <v>26</v>
      </c>
      <c r="I55" s="4" t="s">
        <v>218</v>
      </c>
      <c r="J55" s="4" t="s">
        <v>56</v>
      </c>
      <c r="K55" s="4" t="s">
        <v>136</v>
      </c>
      <c r="M55" s="4" t="s">
        <v>324</v>
      </c>
      <c r="N55" s="4" t="s">
        <v>325</v>
      </c>
      <c r="P55" s="4" t="s">
        <v>326</v>
      </c>
      <c r="Q55" s="4" t="s">
        <v>25</v>
      </c>
      <c r="R55" s="4" t="s">
        <v>43</v>
      </c>
      <c r="S55" s="4" t="s">
        <v>327</v>
      </c>
      <c r="T55" s="4" t="s">
        <v>34</v>
      </c>
      <c r="U55" s="4" t="s">
        <v>328</v>
      </c>
    </row>
    <row r="56" spans="1:22">
      <c r="A56" s="3">
        <v>44703.619292719908</v>
      </c>
      <c r="B56" s="4" t="s">
        <v>35</v>
      </c>
      <c r="C56" s="4" t="s">
        <v>78</v>
      </c>
      <c r="D56" s="4" t="s">
        <v>329</v>
      </c>
      <c r="E56" s="4">
        <v>4</v>
      </c>
      <c r="F56" s="4" t="s">
        <v>25</v>
      </c>
      <c r="G56" s="4" t="s">
        <v>329</v>
      </c>
      <c r="H56" s="4" t="s">
        <v>38</v>
      </c>
      <c r="I56" s="4" t="s">
        <v>71</v>
      </c>
      <c r="J56" s="4" t="s">
        <v>129</v>
      </c>
      <c r="K56" s="4" t="s">
        <v>39</v>
      </c>
      <c r="L56" s="4" t="s">
        <v>329</v>
      </c>
      <c r="M56" s="4" t="s">
        <v>330</v>
      </c>
      <c r="N56" s="4" t="s">
        <v>331</v>
      </c>
      <c r="O56" s="4" t="s">
        <v>329</v>
      </c>
      <c r="P56" s="4" t="s">
        <v>332</v>
      </c>
      <c r="Q56" s="4" t="s">
        <v>25</v>
      </c>
      <c r="R56" s="4" t="s">
        <v>25</v>
      </c>
      <c r="S56" s="4" t="s">
        <v>333</v>
      </c>
      <c r="T56" s="4" t="s">
        <v>34</v>
      </c>
      <c r="U56" s="4" t="s">
        <v>329</v>
      </c>
      <c r="V56" s="4" t="s">
        <v>329</v>
      </c>
    </row>
    <row r="57" spans="1:22">
      <c r="A57" s="3">
        <v>44703.650738680561</v>
      </c>
      <c r="B57" s="4" t="s">
        <v>35</v>
      </c>
      <c r="C57" s="4" t="s">
        <v>36</v>
      </c>
      <c r="D57" s="4" t="s">
        <v>334</v>
      </c>
      <c r="E57" s="4">
        <v>2</v>
      </c>
      <c r="F57" s="4" t="s">
        <v>25</v>
      </c>
      <c r="H57" s="4" t="s">
        <v>26</v>
      </c>
      <c r="I57" s="4" t="s">
        <v>27</v>
      </c>
      <c r="J57" s="4" t="s">
        <v>56</v>
      </c>
      <c r="K57" s="4" t="s">
        <v>335</v>
      </c>
      <c r="M57" s="4" t="s">
        <v>336</v>
      </c>
      <c r="N57" s="4" t="s">
        <v>337</v>
      </c>
      <c r="P57" s="4" t="s">
        <v>338</v>
      </c>
      <c r="Q57" s="4" t="s">
        <v>25</v>
      </c>
      <c r="R57" s="4" t="s">
        <v>43</v>
      </c>
      <c r="S57" s="4" t="s">
        <v>339</v>
      </c>
      <c r="T57" s="4" t="s">
        <v>34</v>
      </c>
      <c r="U57" s="4" t="s">
        <v>340</v>
      </c>
    </row>
    <row r="58" spans="1:22">
      <c r="A58" s="3">
        <v>44703.653954687499</v>
      </c>
      <c r="B58" s="4" t="s">
        <v>22</v>
      </c>
      <c r="C58" s="4" t="s">
        <v>78</v>
      </c>
      <c r="D58" s="4" t="s">
        <v>24</v>
      </c>
      <c r="E58" s="4">
        <v>3</v>
      </c>
      <c r="F58" s="4" t="s">
        <v>25</v>
      </c>
      <c r="H58" s="4" t="s">
        <v>26</v>
      </c>
      <c r="I58" s="4" t="s">
        <v>27</v>
      </c>
      <c r="J58" s="4" t="s">
        <v>129</v>
      </c>
      <c r="K58" s="4" t="s">
        <v>122</v>
      </c>
      <c r="M58" s="4" t="s">
        <v>341</v>
      </c>
      <c r="N58" s="4" t="s">
        <v>301</v>
      </c>
      <c r="P58" s="4" t="s">
        <v>342</v>
      </c>
      <c r="Q58" s="4" t="s">
        <v>25</v>
      </c>
      <c r="R58" s="4" t="s">
        <v>43</v>
      </c>
      <c r="S58" s="4" t="s">
        <v>343</v>
      </c>
      <c r="T58" s="4" t="s">
        <v>34</v>
      </c>
      <c r="U58" s="4" t="s">
        <v>344</v>
      </c>
    </row>
    <row r="59" spans="1:22">
      <c r="A59" s="3">
        <v>44703.668566875</v>
      </c>
      <c r="B59" s="4" t="s">
        <v>35</v>
      </c>
      <c r="C59" s="4" t="s">
        <v>36</v>
      </c>
      <c r="D59" s="4" t="s">
        <v>345</v>
      </c>
      <c r="E59" s="4">
        <v>4</v>
      </c>
      <c r="F59" s="4" t="s">
        <v>25</v>
      </c>
      <c r="G59" s="4" t="s">
        <v>346</v>
      </c>
      <c r="H59" s="4" t="s">
        <v>26</v>
      </c>
      <c r="I59" s="4" t="s">
        <v>27</v>
      </c>
      <c r="J59" s="4" t="s">
        <v>28</v>
      </c>
      <c r="K59" s="4" t="s">
        <v>72</v>
      </c>
      <c r="M59" s="4" t="s">
        <v>142</v>
      </c>
      <c r="N59" s="4" t="s">
        <v>152</v>
      </c>
      <c r="O59" s="4" t="s">
        <v>346</v>
      </c>
      <c r="P59" s="4" t="s">
        <v>347</v>
      </c>
      <c r="Q59" s="4" t="s">
        <v>25</v>
      </c>
      <c r="R59" s="4" t="s">
        <v>43</v>
      </c>
      <c r="S59" s="4" t="s">
        <v>348</v>
      </c>
      <c r="T59" s="4" t="s">
        <v>34</v>
      </c>
      <c r="U59" s="4" t="s">
        <v>349</v>
      </c>
      <c r="V59" s="4" t="s">
        <v>346</v>
      </c>
    </row>
    <row r="60" spans="1:22">
      <c r="A60" s="3">
        <v>44703.704303206017</v>
      </c>
      <c r="B60" s="4" t="s">
        <v>22</v>
      </c>
      <c r="C60" s="4" t="s">
        <v>78</v>
      </c>
      <c r="D60" s="4" t="s">
        <v>350</v>
      </c>
      <c r="E60" s="4">
        <v>6</v>
      </c>
      <c r="F60" s="4" t="s">
        <v>25</v>
      </c>
      <c r="H60" s="4" t="s">
        <v>26</v>
      </c>
      <c r="I60" s="4" t="s">
        <v>71</v>
      </c>
      <c r="J60" s="4" t="s">
        <v>80</v>
      </c>
      <c r="K60" s="4" t="s">
        <v>57</v>
      </c>
      <c r="M60" s="4" t="s">
        <v>351</v>
      </c>
      <c r="N60" s="4" t="s">
        <v>152</v>
      </c>
      <c r="P60" s="4" t="s">
        <v>352</v>
      </c>
      <c r="Q60" s="4" t="s">
        <v>25</v>
      </c>
      <c r="R60" s="4" t="s">
        <v>25</v>
      </c>
      <c r="S60" s="4" t="s">
        <v>353</v>
      </c>
      <c r="T60" s="4" t="s">
        <v>34</v>
      </c>
    </row>
    <row r="61" spans="1:22">
      <c r="A61" s="3">
        <v>44703.756947106478</v>
      </c>
      <c r="B61" s="4" t="s">
        <v>22</v>
      </c>
      <c r="C61" s="4" t="s">
        <v>78</v>
      </c>
      <c r="D61" s="4" t="s">
        <v>354</v>
      </c>
      <c r="E61" s="4">
        <v>4</v>
      </c>
      <c r="F61" s="4" t="s">
        <v>25</v>
      </c>
      <c r="H61" s="4" t="s">
        <v>26</v>
      </c>
      <c r="I61" s="4" t="s">
        <v>47</v>
      </c>
      <c r="J61" s="4" t="s">
        <v>56</v>
      </c>
      <c r="K61" s="4" t="s">
        <v>335</v>
      </c>
      <c r="M61" s="4" t="s">
        <v>177</v>
      </c>
      <c r="N61" s="4" t="s">
        <v>319</v>
      </c>
      <c r="P61" s="4" t="s">
        <v>355</v>
      </c>
      <c r="Q61" s="4" t="s">
        <v>25</v>
      </c>
      <c r="R61" s="4" t="s">
        <v>43</v>
      </c>
      <c r="S61" s="4" t="s">
        <v>356</v>
      </c>
      <c r="T61" s="4" t="s">
        <v>34</v>
      </c>
    </row>
    <row r="62" spans="1:22">
      <c r="A62" s="3">
        <v>44703.824801087962</v>
      </c>
      <c r="B62" s="4" t="s">
        <v>22</v>
      </c>
      <c r="C62" s="4" t="s">
        <v>36</v>
      </c>
      <c r="D62" s="4" t="s">
        <v>357</v>
      </c>
      <c r="E62" s="4">
        <v>3</v>
      </c>
      <c r="F62" s="4" t="s">
        <v>25</v>
      </c>
      <c r="H62" s="4" t="s">
        <v>26</v>
      </c>
      <c r="I62" s="4" t="s">
        <v>47</v>
      </c>
      <c r="J62" s="4" t="s">
        <v>56</v>
      </c>
      <c r="K62" s="4" t="s">
        <v>57</v>
      </c>
      <c r="M62" s="4" t="s">
        <v>358</v>
      </c>
      <c r="N62" s="4" t="s">
        <v>147</v>
      </c>
      <c r="P62" s="4" t="s">
        <v>359</v>
      </c>
      <c r="Q62" s="4" t="s">
        <v>25</v>
      </c>
      <c r="R62" s="4" t="s">
        <v>43</v>
      </c>
      <c r="S62" s="4" t="s">
        <v>360</v>
      </c>
      <c r="T62" s="4" t="s">
        <v>34</v>
      </c>
    </row>
    <row r="63" spans="1:22">
      <c r="A63" s="3">
        <v>44709.551520578709</v>
      </c>
      <c r="B63" s="4" t="s">
        <v>35</v>
      </c>
      <c r="C63" s="4" t="s">
        <v>78</v>
      </c>
      <c r="D63" s="4" t="s">
        <v>361</v>
      </c>
      <c r="E63" s="4">
        <v>2</v>
      </c>
      <c r="F63" s="4" t="s">
        <v>25</v>
      </c>
      <c r="H63" s="4" t="s">
        <v>26</v>
      </c>
      <c r="I63" s="4" t="s">
        <v>71</v>
      </c>
      <c r="J63" s="4" t="s">
        <v>28</v>
      </c>
      <c r="K63" s="4" t="s">
        <v>362</v>
      </c>
      <c r="M63" s="4" t="s">
        <v>81</v>
      </c>
      <c r="N63" s="4" t="s">
        <v>82</v>
      </c>
      <c r="P63" s="4" t="s">
        <v>363</v>
      </c>
      <c r="Q63" s="4" t="s">
        <v>25</v>
      </c>
      <c r="R63" s="4" t="s">
        <v>43</v>
      </c>
      <c r="S63" s="4" t="s">
        <v>364</v>
      </c>
      <c r="T63" s="4" t="s">
        <v>34</v>
      </c>
      <c r="U63" s="4" t="s">
        <v>365</v>
      </c>
    </row>
    <row r="64" spans="1:22">
      <c r="A64" s="3">
        <v>44709.554355428241</v>
      </c>
      <c r="B64" s="4" t="s">
        <v>299</v>
      </c>
      <c r="C64" s="4" t="s">
        <v>78</v>
      </c>
      <c r="D64" s="4" t="s">
        <v>366</v>
      </c>
      <c r="E64" s="4">
        <v>3</v>
      </c>
      <c r="F64" s="4" t="s">
        <v>306</v>
      </c>
      <c r="H64" s="4" t="s">
        <v>26</v>
      </c>
      <c r="I64" s="4" t="s">
        <v>27</v>
      </c>
      <c r="J64" s="4" t="s">
        <v>56</v>
      </c>
      <c r="K64" s="4" t="s">
        <v>72</v>
      </c>
      <c r="M64" s="4" t="s">
        <v>367</v>
      </c>
      <c r="N64" s="4" t="s">
        <v>74</v>
      </c>
      <c r="P64" s="4" t="s">
        <v>368</v>
      </c>
      <c r="Q64" s="4" t="s">
        <v>25</v>
      </c>
      <c r="R64" s="4" t="s">
        <v>43</v>
      </c>
      <c r="S64" s="4" t="s">
        <v>369</v>
      </c>
      <c r="T64" s="4" t="s">
        <v>34</v>
      </c>
      <c r="U64" s="4" t="s">
        <v>370</v>
      </c>
    </row>
    <row r="65" spans="1:22">
      <c r="A65" s="3">
        <v>44709.557181712968</v>
      </c>
      <c r="B65" s="4" t="s">
        <v>22</v>
      </c>
      <c r="C65" s="4" t="s">
        <v>36</v>
      </c>
      <c r="D65" s="4" t="s">
        <v>46</v>
      </c>
      <c r="E65" s="4">
        <v>3</v>
      </c>
      <c r="F65" s="4" t="s">
        <v>25</v>
      </c>
      <c r="H65" s="4" t="s">
        <v>38</v>
      </c>
      <c r="I65" s="4" t="s">
        <v>27</v>
      </c>
      <c r="J65" s="4" t="s">
        <v>56</v>
      </c>
      <c r="K65" s="4" t="s">
        <v>57</v>
      </c>
      <c r="M65" s="4" t="s">
        <v>182</v>
      </c>
      <c r="N65" s="4" t="s">
        <v>172</v>
      </c>
      <c r="P65" s="4" t="s">
        <v>371</v>
      </c>
      <c r="Q65" s="4" t="s">
        <v>25</v>
      </c>
      <c r="R65" s="4" t="s">
        <v>43</v>
      </c>
      <c r="S65" s="4" t="s">
        <v>372</v>
      </c>
      <c r="T65" s="4" t="s">
        <v>34</v>
      </c>
      <c r="U65" s="4" t="s">
        <v>373</v>
      </c>
    </row>
    <row r="66" spans="1:22">
      <c r="A66" s="3">
        <v>44709.55735368056</v>
      </c>
      <c r="B66" s="4" t="s">
        <v>35</v>
      </c>
      <c r="C66" s="4" t="s">
        <v>86</v>
      </c>
      <c r="D66" s="4" t="s">
        <v>87</v>
      </c>
      <c r="E66" s="4">
        <v>3</v>
      </c>
      <c r="F66" s="4" t="s">
        <v>306</v>
      </c>
      <c r="H66" s="4" t="s">
        <v>26</v>
      </c>
      <c r="I66" s="4" t="s">
        <v>27</v>
      </c>
      <c r="J66" s="4" t="s">
        <v>28</v>
      </c>
      <c r="K66" s="4" t="s">
        <v>57</v>
      </c>
      <c r="M66" s="4" t="s">
        <v>88</v>
      </c>
      <c r="N66" s="4" t="s">
        <v>50</v>
      </c>
      <c r="P66" s="4" t="s">
        <v>374</v>
      </c>
      <c r="Q66" s="4" t="s">
        <v>25</v>
      </c>
      <c r="R66" s="4" t="s">
        <v>25</v>
      </c>
      <c r="S66" s="4" t="s">
        <v>375</v>
      </c>
      <c r="T66" s="4" t="s">
        <v>34</v>
      </c>
    </row>
    <row r="67" spans="1:22">
      <c r="A67" s="3">
        <v>44709.561165486113</v>
      </c>
      <c r="B67" s="4" t="s">
        <v>35</v>
      </c>
      <c r="C67" s="4" t="s">
        <v>376</v>
      </c>
      <c r="D67" s="4" t="s">
        <v>377</v>
      </c>
      <c r="E67" s="4">
        <v>2</v>
      </c>
      <c r="F67" s="4" t="s">
        <v>25</v>
      </c>
      <c r="H67" s="4" t="s">
        <v>26</v>
      </c>
      <c r="I67" s="4" t="s">
        <v>71</v>
      </c>
      <c r="J67" s="4" t="s">
        <v>28</v>
      </c>
      <c r="K67" s="4" t="s">
        <v>240</v>
      </c>
      <c r="M67" s="4" t="s">
        <v>378</v>
      </c>
      <c r="N67" s="4" t="s">
        <v>379</v>
      </c>
      <c r="P67" s="4" t="s">
        <v>380</v>
      </c>
      <c r="Q67" s="4" t="s">
        <v>25</v>
      </c>
      <c r="R67" s="4" t="s">
        <v>25</v>
      </c>
      <c r="S67" s="4" t="s">
        <v>381</v>
      </c>
      <c r="T67" s="4" t="s">
        <v>34</v>
      </c>
    </row>
    <row r="68" spans="1:22">
      <c r="A68" s="3">
        <v>44709.561752604168</v>
      </c>
      <c r="B68" s="4" t="s">
        <v>35</v>
      </c>
      <c r="C68" s="4" t="s">
        <v>36</v>
      </c>
      <c r="D68" s="4" t="s">
        <v>382</v>
      </c>
      <c r="E68" s="4">
        <v>3</v>
      </c>
      <c r="F68" s="4" t="s">
        <v>43</v>
      </c>
      <c r="G68" s="4" t="s">
        <v>285</v>
      </c>
      <c r="H68" s="4" t="s">
        <v>101</v>
      </c>
      <c r="I68" s="4" t="s">
        <v>47</v>
      </c>
      <c r="J68" s="4" t="s">
        <v>129</v>
      </c>
      <c r="K68" s="4" t="s">
        <v>57</v>
      </c>
      <c r="M68" s="4" t="s">
        <v>260</v>
      </c>
      <c r="N68" s="4" t="s">
        <v>172</v>
      </c>
      <c r="P68" s="4" t="s">
        <v>383</v>
      </c>
      <c r="Q68" s="4" t="s">
        <v>25</v>
      </c>
      <c r="R68" s="4" t="s">
        <v>43</v>
      </c>
      <c r="S68" s="4" t="s">
        <v>384</v>
      </c>
      <c r="T68" s="4" t="s">
        <v>34</v>
      </c>
      <c r="U68" s="4" t="s">
        <v>385</v>
      </c>
    </row>
    <row r="69" spans="1:22">
      <c r="A69" s="3">
        <v>44709.562585833337</v>
      </c>
      <c r="B69" s="4" t="s">
        <v>35</v>
      </c>
      <c r="C69" s="4" t="s">
        <v>36</v>
      </c>
      <c r="D69" s="4" t="s">
        <v>386</v>
      </c>
      <c r="E69" s="4">
        <v>4</v>
      </c>
      <c r="F69" s="4" t="s">
        <v>25</v>
      </c>
      <c r="H69" s="4" t="s">
        <v>101</v>
      </c>
      <c r="I69" s="4" t="s">
        <v>27</v>
      </c>
      <c r="J69" s="4" t="s">
        <v>56</v>
      </c>
      <c r="K69" s="4" t="s">
        <v>57</v>
      </c>
      <c r="M69" s="4" t="s">
        <v>58</v>
      </c>
      <c r="N69" s="4" t="s">
        <v>74</v>
      </c>
      <c r="P69" s="4" t="s">
        <v>387</v>
      </c>
      <c r="Q69" s="4" t="s">
        <v>43</v>
      </c>
      <c r="R69" s="4" t="s">
        <v>43</v>
      </c>
      <c r="S69" s="4" t="s">
        <v>388</v>
      </c>
      <c r="T69" s="4" t="s">
        <v>34</v>
      </c>
      <c r="U69" s="4" t="s">
        <v>106</v>
      </c>
      <c r="V69" s="4" t="s">
        <v>389</v>
      </c>
    </row>
    <row r="70" spans="1:22">
      <c r="A70" s="3">
        <v>44709.566497534717</v>
      </c>
      <c r="B70" s="4" t="s">
        <v>22</v>
      </c>
      <c r="C70" s="4" t="s">
        <v>36</v>
      </c>
      <c r="D70" s="4" t="s">
        <v>46</v>
      </c>
      <c r="E70" s="4">
        <v>2</v>
      </c>
      <c r="F70" s="4" t="s">
        <v>25</v>
      </c>
      <c r="H70" s="4" t="s">
        <v>26</v>
      </c>
      <c r="I70" s="4" t="s">
        <v>27</v>
      </c>
      <c r="J70" s="4" t="s">
        <v>56</v>
      </c>
      <c r="K70" s="4" t="s">
        <v>39</v>
      </c>
      <c r="M70" s="4" t="s">
        <v>30</v>
      </c>
      <c r="N70" s="4" t="s">
        <v>201</v>
      </c>
      <c r="P70" s="4" t="s">
        <v>390</v>
      </c>
      <c r="Q70" s="4" t="s">
        <v>25</v>
      </c>
      <c r="R70" s="4" t="s">
        <v>43</v>
      </c>
      <c r="S70" s="4" t="s">
        <v>391</v>
      </c>
      <c r="T70" s="4" t="s">
        <v>34</v>
      </c>
      <c r="U70" s="4" t="s">
        <v>392</v>
      </c>
    </row>
    <row r="71" spans="1:22">
      <c r="A71" s="3">
        <v>44709.567564571757</v>
      </c>
      <c r="B71" s="4" t="s">
        <v>35</v>
      </c>
      <c r="C71" s="4" t="s">
        <v>36</v>
      </c>
      <c r="D71" s="4" t="s">
        <v>393</v>
      </c>
      <c r="E71" s="4">
        <v>3</v>
      </c>
      <c r="F71" s="4" t="s">
        <v>25</v>
      </c>
      <c r="H71" s="4" t="s">
        <v>26</v>
      </c>
      <c r="I71" s="4" t="s">
        <v>27</v>
      </c>
      <c r="J71" s="4" t="s">
        <v>28</v>
      </c>
      <c r="K71" s="4" t="s">
        <v>188</v>
      </c>
      <c r="M71" s="4" t="s">
        <v>88</v>
      </c>
      <c r="N71" s="4" t="s">
        <v>178</v>
      </c>
      <c r="P71" s="4" t="s">
        <v>394</v>
      </c>
      <c r="Q71" s="4" t="s">
        <v>43</v>
      </c>
      <c r="R71" s="4" t="s">
        <v>25</v>
      </c>
      <c r="S71" s="4" t="s">
        <v>395</v>
      </c>
      <c r="T71" s="4" t="s">
        <v>34</v>
      </c>
      <c r="V71" s="4" t="s">
        <v>396</v>
      </c>
    </row>
    <row r="72" spans="1:22">
      <c r="A72" s="3">
        <v>44709.569491666669</v>
      </c>
      <c r="B72" s="4" t="s">
        <v>22</v>
      </c>
      <c r="C72" s="4" t="s">
        <v>86</v>
      </c>
      <c r="D72" s="4" t="s">
        <v>397</v>
      </c>
      <c r="E72" s="4">
        <v>3</v>
      </c>
      <c r="F72" s="4" t="s">
        <v>43</v>
      </c>
      <c r="G72" s="4" t="s">
        <v>398</v>
      </c>
      <c r="H72" s="4" t="s">
        <v>26</v>
      </c>
      <c r="I72" s="4" t="s">
        <v>27</v>
      </c>
      <c r="J72" s="4" t="s">
        <v>80</v>
      </c>
      <c r="K72" s="4" t="s">
        <v>399</v>
      </c>
      <c r="M72" s="4" t="s">
        <v>400</v>
      </c>
      <c r="N72" s="4" t="s">
        <v>131</v>
      </c>
      <c r="P72" s="4" t="s">
        <v>401</v>
      </c>
      <c r="Q72" s="4" t="s">
        <v>43</v>
      </c>
      <c r="R72" s="4" t="s">
        <v>43</v>
      </c>
      <c r="S72" s="4" t="s">
        <v>402</v>
      </c>
      <c r="T72" s="4" t="s">
        <v>34</v>
      </c>
      <c r="U72" s="4" t="s">
        <v>403</v>
      </c>
      <c r="V72" s="4" t="s">
        <v>205</v>
      </c>
    </row>
    <row r="73" spans="1:22">
      <c r="A73" s="3">
        <v>44709.576022881942</v>
      </c>
      <c r="B73" s="4" t="s">
        <v>35</v>
      </c>
      <c r="C73" s="4" t="s">
        <v>36</v>
      </c>
      <c r="D73" s="4" t="s">
        <v>404</v>
      </c>
      <c r="E73" s="4">
        <v>5</v>
      </c>
      <c r="F73" s="4" t="s">
        <v>25</v>
      </c>
      <c r="H73" s="4" t="s">
        <v>26</v>
      </c>
      <c r="I73" s="4" t="s">
        <v>27</v>
      </c>
      <c r="J73" s="4" t="s">
        <v>28</v>
      </c>
      <c r="K73" s="4" t="s">
        <v>39</v>
      </c>
      <c r="M73" s="4" t="s">
        <v>255</v>
      </c>
      <c r="N73" s="4" t="s">
        <v>201</v>
      </c>
      <c r="P73" s="4" t="s">
        <v>405</v>
      </c>
      <c r="Q73" s="4" t="s">
        <v>25</v>
      </c>
      <c r="R73" s="4" t="s">
        <v>43</v>
      </c>
      <c r="S73" s="4" t="s">
        <v>406</v>
      </c>
      <c r="T73" s="4" t="s">
        <v>34</v>
      </c>
      <c r="U73" s="4" t="s">
        <v>159</v>
      </c>
    </row>
    <row r="74" spans="1:22">
      <c r="A74" s="3">
        <v>44709.594953125001</v>
      </c>
      <c r="B74" s="4" t="s">
        <v>35</v>
      </c>
      <c r="C74" s="4" t="s">
        <v>86</v>
      </c>
      <c r="D74" s="4" t="s">
        <v>407</v>
      </c>
      <c r="E74" s="4">
        <v>3</v>
      </c>
      <c r="F74" s="4" t="s">
        <v>43</v>
      </c>
      <c r="G74" s="4" t="s">
        <v>408</v>
      </c>
      <c r="H74" s="4" t="s">
        <v>26</v>
      </c>
      <c r="I74" s="4" t="s">
        <v>71</v>
      </c>
      <c r="J74" s="4" t="s">
        <v>28</v>
      </c>
      <c r="K74" s="4" t="s">
        <v>240</v>
      </c>
      <c r="M74" s="4" t="s">
        <v>378</v>
      </c>
      <c r="N74" s="4" t="s">
        <v>409</v>
      </c>
      <c r="P74" s="4" t="s">
        <v>410</v>
      </c>
      <c r="Q74" s="4" t="s">
        <v>25</v>
      </c>
      <c r="R74" s="4" t="s">
        <v>43</v>
      </c>
      <c r="S74" s="4" t="s">
        <v>411</v>
      </c>
      <c r="T74" s="4" t="s">
        <v>34</v>
      </c>
      <c r="U74" s="4" t="s">
        <v>412</v>
      </c>
    </row>
    <row r="75" spans="1:22">
      <c r="A75" s="3">
        <v>44709.620626192132</v>
      </c>
      <c r="B75" s="4" t="s">
        <v>22</v>
      </c>
      <c r="C75" s="4" t="s">
        <v>78</v>
      </c>
      <c r="D75" s="4" t="s">
        <v>46</v>
      </c>
      <c r="E75" s="4">
        <v>3</v>
      </c>
      <c r="F75" s="4" t="s">
        <v>25</v>
      </c>
      <c r="H75" s="4" t="s">
        <v>26</v>
      </c>
      <c r="I75" s="4" t="s">
        <v>27</v>
      </c>
      <c r="J75" s="4" t="s">
        <v>28</v>
      </c>
      <c r="K75" s="4" t="s">
        <v>57</v>
      </c>
      <c r="M75" s="4" t="s">
        <v>278</v>
      </c>
      <c r="N75" s="4" t="s">
        <v>152</v>
      </c>
      <c r="P75" s="4" t="s">
        <v>413</v>
      </c>
      <c r="Q75" s="4" t="s">
        <v>25</v>
      </c>
      <c r="R75" s="4" t="s">
        <v>43</v>
      </c>
      <c r="S75" s="4" t="s">
        <v>414</v>
      </c>
      <c r="T75" s="4" t="s">
        <v>34</v>
      </c>
      <c r="U75" s="4" t="s">
        <v>415</v>
      </c>
    </row>
    <row r="76" spans="1:22">
      <c r="A76" s="3">
        <v>44709.634509513889</v>
      </c>
      <c r="B76" s="4" t="s">
        <v>35</v>
      </c>
      <c r="C76" s="4" t="s">
        <v>78</v>
      </c>
      <c r="D76" s="4" t="s">
        <v>416</v>
      </c>
      <c r="E76" s="4">
        <v>2</v>
      </c>
      <c r="F76" s="4" t="s">
        <v>25</v>
      </c>
      <c r="H76" s="4" t="s">
        <v>101</v>
      </c>
      <c r="I76" s="4" t="s">
        <v>27</v>
      </c>
      <c r="J76" s="4" t="s">
        <v>56</v>
      </c>
      <c r="K76" s="4" t="s">
        <v>57</v>
      </c>
      <c r="M76" s="4" t="s">
        <v>109</v>
      </c>
      <c r="N76" s="4" t="s">
        <v>172</v>
      </c>
      <c r="P76" s="4" t="s">
        <v>417</v>
      </c>
      <c r="Q76" s="4" t="s">
        <v>43</v>
      </c>
      <c r="R76" s="4" t="s">
        <v>43</v>
      </c>
      <c r="S76" s="4" t="s">
        <v>418</v>
      </c>
      <c r="T76" s="4" t="s">
        <v>34</v>
      </c>
      <c r="U76" s="4" t="s">
        <v>166</v>
      </c>
      <c r="V76" s="4" t="s">
        <v>419</v>
      </c>
    </row>
    <row r="77" spans="1:22">
      <c r="A77" s="3">
        <v>44709.637821608798</v>
      </c>
      <c r="B77" s="4" t="s">
        <v>22</v>
      </c>
      <c r="C77" s="4" t="s">
        <v>36</v>
      </c>
      <c r="D77" s="4" t="s">
        <v>420</v>
      </c>
      <c r="E77" s="4">
        <v>3</v>
      </c>
      <c r="F77" s="4" t="s">
        <v>25</v>
      </c>
      <c r="H77" s="4" t="s">
        <v>101</v>
      </c>
      <c r="I77" s="4" t="s">
        <v>192</v>
      </c>
      <c r="J77" s="4" t="s">
        <v>129</v>
      </c>
      <c r="K77" s="4" t="s">
        <v>136</v>
      </c>
      <c r="M77" s="4" t="s">
        <v>278</v>
      </c>
      <c r="N77" s="4" t="s">
        <v>31</v>
      </c>
      <c r="P77" s="4" t="s">
        <v>421</v>
      </c>
      <c r="Q77" s="4" t="s">
        <v>25</v>
      </c>
      <c r="R77" s="4" t="s">
        <v>43</v>
      </c>
      <c r="S77" s="4" t="s">
        <v>422</v>
      </c>
      <c r="T77" s="4" t="s">
        <v>34</v>
      </c>
      <c r="U77" s="4" t="s">
        <v>423</v>
      </c>
    </row>
    <row r="78" spans="1:22">
      <c r="A78" s="3">
        <v>44709.640877812504</v>
      </c>
      <c r="B78" s="4" t="s">
        <v>22</v>
      </c>
      <c r="C78" s="4" t="s">
        <v>78</v>
      </c>
      <c r="D78" s="4" t="s">
        <v>157</v>
      </c>
      <c r="E78" s="4">
        <v>3</v>
      </c>
      <c r="F78" s="4" t="s">
        <v>25</v>
      </c>
      <c r="H78" s="4" t="s">
        <v>38</v>
      </c>
      <c r="I78" s="4" t="s">
        <v>27</v>
      </c>
      <c r="J78" s="4" t="s">
        <v>28</v>
      </c>
      <c r="K78" s="4" t="s">
        <v>29</v>
      </c>
      <c r="M78" s="4" t="s">
        <v>424</v>
      </c>
      <c r="N78" s="4" t="s">
        <v>31</v>
      </c>
      <c r="P78" s="4" t="s">
        <v>425</v>
      </c>
      <c r="Q78" s="4" t="s">
        <v>25</v>
      </c>
      <c r="R78" s="4" t="s">
        <v>43</v>
      </c>
      <c r="S78" s="4" t="s">
        <v>426</v>
      </c>
      <c r="T78" s="4" t="s">
        <v>34</v>
      </c>
      <c r="U78" s="4" t="s">
        <v>427</v>
      </c>
    </row>
    <row r="79" spans="1:22">
      <c r="A79" s="3">
        <v>44709.773675868055</v>
      </c>
      <c r="B79" s="4" t="s">
        <v>35</v>
      </c>
      <c r="C79" s="4" t="s">
        <v>36</v>
      </c>
      <c r="D79" s="4" t="s">
        <v>107</v>
      </c>
      <c r="E79" s="4">
        <v>3</v>
      </c>
      <c r="F79" s="4" t="s">
        <v>25</v>
      </c>
      <c r="H79" s="4" t="s">
        <v>26</v>
      </c>
      <c r="I79" s="4" t="s">
        <v>27</v>
      </c>
      <c r="J79" s="4" t="s">
        <v>129</v>
      </c>
      <c r="K79" s="4" t="s">
        <v>57</v>
      </c>
      <c r="M79" s="4" t="s">
        <v>58</v>
      </c>
      <c r="N79" s="4" t="s">
        <v>158</v>
      </c>
      <c r="P79" s="4" t="s">
        <v>428</v>
      </c>
      <c r="Q79" s="4" t="s">
        <v>25</v>
      </c>
      <c r="R79" s="4" t="s">
        <v>25</v>
      </c>
      <c r="S79" s="4" t="s">
        <v>429</v>
      </c>
      <c r="T79" s="4" t="s">
        <v>34</v>
      </c>
    </row>
    <row r="80" spans="1:22">
      <c r="A80" s="3">
        <v>44709.786554143517</v>
      </c>
      <c r="B80" s="4" t="s">
        <v>35</v>
      </c>
      <c r="C80" s="4" t="s">
        <v>36</v>
      </c>
      <c r="D80" s="4" t="s">
        <v>141</v>
      </c>
      <c r="E80" s="4">
        <v>3</v>
      </c>
      <c r="F80" s="4" t="s">
        <v>25</v>
      </c>
      <c r="H80" s="4" t="s">
        <v>26</v>
      </c>
      <c r="I80" s="4" t="s">
        <v>27</v>
      </c>
      <c r="J80" s="4" t="s">
        <v>56</v>
      </c>
      <c r="K80" s="4" t="s">
        <v>72</v>
      </c>
      <c r="M80" s="4" t="s">
        <v>81</v>
      </c>
      <c r="N80" s="4" t="s">
        <v>209</v>
      </c>
      <c r="P80" s="4" t="s">
        <v>430</v>
      </c>
      <c r="Q80" s="4" t="s">
        <v>25</v>
      </c>
      <c r="R80" s="4" t="s">
        <v>25</v>
      </c>
      <c r="S80" s="4" t="s">
        <v>431</v>
      </c>
      <c r="T80" s="4" t="s">
        <v>34</v>
      </c>
    </row>
    <row r="81" spans="1:22">
      <c r="A81" s="3">
        <v>44709.826099594909</v>
      </c>
      <c r="B81" s="4" t="s">
        <v>35</v>
      </c>
      <c r="C81" s="4" t="s">
        <v>36</v>
      </c>
      <c r="D81" s="4" t="s">
        <v>432</v>
      </c>
      <c r="E81" s="4">
        <v>2</v>
      </c>
      <c r="F81" s="4" t="s">
        <v>25</v>
      </c>
      <c r="H81" s="4" t="s">
        <v>26</v>
      </c>
      <c r="I81" s="4" t="s">
        <v>27</v>
      </c>
      <c r="J81" s="4" t="s">
        <v>80</v>
      </c>
      <c r="K81" s="4" t="s">
        <v>39</v>
      </c>
      <c r="M81" s="4" t="s">
        <v>213</v>
      </c>
      <c r="N81" s="4" t="s">
        <v>201</v>
      </c>
      <c r="P81" s="4" t="s">
        <v>433</v>
      </c>
      <c r="Q81" s="4" t="s">
        <v>25</v>
      </c>
      <c r="R81" s="4" t="s">
        <v>43</v>
      </c>
      <c r="S81" s="4" t="s">
        <v>434</v>
      </c>
      <c r="T81" s="4" t="s">
        <v>34</v>
      </c>
      <c r="U81" s="4" t="s">
        <v>435</v>
      </c>
    </row>
    <row r="82" spans="1:22">
      <c r="A82" s="3">
        <v>44709.839963217593</v>
      </c>
      <c r="B82" s="4" t="s">
        <v>22</v>
      </c>
      <c r="C82" s="4" t="s">
        <v>78</v>
      </c>
      <c r="D82" s="4" t="s">
        <v>436</v>
      </c>
      <c r="E82" s="4">
        <v>3</v>
      </c>
      <c r="F82" s="4" t="s">
        <v>25</v>
      </c>
      <c r="H82" s="4" t="s">
        <v>26</v>
      </c>
      <c r="I82" s="4" t="s">
        <v>27</v>
      </c>
      <c r="J82" s="4" t="s">
        <v>80</v>
      </c>
      <c r="K82" s="4" t="s">
        <v>188</v>
      </c>
      <c r="M82" s="4" t="s">
        <v>73</v>
      </c>
      <c r="N82" s="4" t="s">
        <v>152</v>
      </c>
      <c r="P82" s="4" t="s">
        <v>437</v>
      </c>
      <c r="Q82" s="4" t="s">
        <v>25</v>
      </c>
      <c r="R82" s="4" t="s">
        <v>25</v>
      </c>
      <c r="S82" s="4" t="s">
        <v>438</v>
      </c>
      <c r="T82" s="4" t="s">
        <v>34</v>
      </c>
    </row>
    <row r="83" spans="1:22">
      <c r="A83" s="3">
        <v>44709.85045993056</v>
      </c>
      <c r="B83" s="4" t="s">
        <v>35</v>
      </c>
      <c r="C83" s="4" t="s">
        <v>36</v>
      </c>
      <c r="D83" s="4" t="s">
        <v>439</v>
      </c>
      <c r="E83" s="4">
        <v>4</v>
      </c>
      <c r="F83" s="4" t="s">
        <v>25</v>
      </c>
      <c r="H83" s="4" t="s">
        <v>26</v>
      </c>
      <c r="I83" s="4" t="s">
        <v>27</v>
      </c>
      <c r="J83" s="4" t="s">
        <v>28</v>
      </c>
      <c r="K83" s="4" t="s">
        <v>188</v>
      </c>
      <c r="M83" s="4" t="s">
        <v>182</v>
      </c>
      <c r="N83" s="4" t="s">
        <v>31</v>
      </c>
      <c r="P83" s="4" t="s">
        <v>440</v>
      </c>
      <c r="Q83" s="4" t="s">
        <v>25</v>
      </c>
      <c r="R83" s="4" t="s">
        <v>43</v>
      </c>
      <c r="S83" s="4" t="s">
        <v>441</v>
      </c>
      <c r="T83" s="4" t="s">
        <v>34</v>
      </c>
      <c r="U83" s="4" t="s">
        <v>442</v>
      </c>
    </row>
    <row r="84" spans="1:22">
      <c r="A84" s="3">
        <v>44709.855474930555</v>
      </c>
      <c r="B84" s="4" t="s">
        <v>35</v>
      </c>
      <c r="C84" s="4" t="s">
        <v>36</v>
      </c>
      <c r="D84" s="4" t="s">
        <v>443</v>
      </c>
      <c r="E84" s="4">
        <v>2</v>
      </c>
      <c r="F84" s="4" t="s">
        <v>25</v>
      </c>
      <c r="H84" s="4" t="s">
        <v>26</v>
      </c>
      <c r="I84" s="4" t="s">
        <v>27</v>
      </c>
      <c r="J84" s="4" t="s">
        <v>80</v>
      </c>
      <c r="K84" s="4" t="s">
        <v>72</v>
      </c>
      <c r="M84" s="4" t="s">
        <v>444</v>
      </c>
      <c r="N84" s="4" t="s">
        <v>209</v>
      </c>
      <c r="P84" s="4" t="s">
        <v>445</v>
      </c>
      <c r="Q84" s="4" t="s">
        <v>25</v>
      </c>
      <c r="R84" s="4" t="s">
        <v>43</v>
      </c>
      <c r="S84" s="4" t="s">
        <v>446</v>
      </c>
      <c r="T84" s="4" t="s">
        <v>34</v>
      </c>
      <c r="U84" s="4" t="s">
        <v>447</v>
      </c>
    </row>
    <row r="85" spans="1:22">
      <c r="A85" s="3">
        <v>44709.857532627313</v>
      </c>
      <c r="B85" s="4" t="s">
        <v>22</v>
      </c>
      <c r="C85" s="4" t="s">
        <v>36</v>
      </c>
      <c r="D85" s="4" t="s">
        <v>448</v>
      </c>
      <c r="E85" s="4">
        <v>3</v>
      </c>
      <c r="F85" s="4" t="s">
        <v>25</v>
      </c>
      <c r="H85" s="4" t="s">
        <v>26</v>
      </c>
      <c r="I85" s="4" t="s">
        <v>27</v>
      </c>
      <c r="J85" s="4" t="s">
        <v>80</v>
      </c>
      <c r="K85" s="4" t="s">
        <v>292</v>
      </c>
      <c r="L85" s="4" t="s">
        <v>449</v>
      </c>
      <c r="M85" s="4" t="s">
        <v>142</v>
      </c>
      <c r="N85" s="4" t="s">
        <v>31</v>
      </c>
      <c r="P85" s="4" t="s">
        <v>450</v>
      </c>
      <c r="Q85" s="4" t="s">
        <v>25</v>
      </c>
      <c r="R85" s="4" t="s">
        <v>25</v>
      </c>
      <c r="S85" s="4" t="s">
        <v>451</v>
      </c>
      <c r="T85" s="4" t="s">
        <v>34</v>
      </c>
    </row>
    <row r="86" spans="1:22">
      <c r="A86" s="3">
        <v>44709.859649537037</v>
      </c>
      <c r="B86" s="4" t="s">
        <v>35</v>
      </c>
      <c r="C86" s="4" t="s">
        <v>36</v>
      </c>
      <c r="D86" s="4" t="s">
        <v>452</v>
      </c>
      <c r="E86" s="4">
        <v>4</v>
      </c>
      <c r="F86" s="4" t="s">
        <v>25</v>
      </c>
      <c r="H86" s="4" t="s">
        <v>26</v>
      </c>
      <c r="I86" s="4" t="s">
        <v>27</v>
      </c>
      <c r="J86" s="4" t="s">
        <v>80</v>
      </c>
      <c r="K86" s="4" t="s">
        <v>188</v>
      </c>
      <c r="M86" s="4" t="s">
        <v>453</v>
      </c>
      <c r="N86" s="4" t="s">
        <v>158</v>
      </c>
      <c r="P86" s="4" t="s">
        <v>454</v>
      </c>
      <c r="Q86" s="4" t="s">
        <v>25</v>
      </c>
      <c r="R86" s="4" t="s">
        <v>43</v>
      </c>
      <c r="S86" s="4" t="s">
        <v>43</v>
      </c>
      <c r="T86" s="4" t="s">
        <v>34</v>
      </c>
    </row>
    <row r="87" spans="1:22">
      <c r="A87" s="3">
        <v>44709.877792650463</v>
      </c>
      <c r="B87" s="4" t="s">
        <v>35</v>
      </c>
      <c r="C87" s="4" t="s">
        <v>36</v>
      </c>
      <c r="D87" s="4" t="s">
        <v>455</v>
      </c>
      <c r="E87" s="4">
        <v>4</v>
      </c>
      <c r="F87" s="4" t="s">
        <v>25</v>
      </c>
      <c r="H87" s="4" t="s">
        <v>26</v>
      </c>
      <c r="I87" s="4" t="s">
        <v>27</v>
      </c>
      <c r="J87" s="4" t="s">
        <v>28</v>
      </c>
      <c r="K87" s="4" t="s">
        <v>57</v>
      </c>
      <c r="M87" s="4" t="s">
        <v>58</v>
      </c>
      <c r="N87" s="4" t="s">
        <v>158</v>
      </c>
      <c r="P87" s="4" t="s">
        <v>456</v>
      </c>
      <c r="Q87" s="4" t="s">
        <v>25</v>
      </c>
      <c r="R87" s="4" t="s">
        <v>43</v>
      </c>
      <c r="S87" s="4" t="s">
        <v>457</v>
      </c>
      <c r="T87" s="4" t="s">
        <v>34</v>
      </c>
      <c r="U87" s="4" t="s">
        <v>458</v>
      </c>
    </row>
    <row r="88" spans="1:22">
      <c r="A88" s="3">
        <v>44710.309350185184</v>
      </c>
      <c r="B88" s="4" t="s">
        <v>35</v>
      </c>
      <c r="C88" s="4" t="s">
        <v>36</v>
      </c>
      <c r="D88" s="4" t="s">
        <v>459</v>
      </c>
      <c r="E88" s="4">
        <v>4</v>
      </c>
      <c r="F88" s="4" t="s">
        <v>25</v>
      </c>
      <c r="H88" s="4" t="s">
        <v>26</v>
      </c>
      <c r="I88" s="4" t="s">
        <v>47</v>
      </c>
      <c r="J88" s="4" t="s">
        <v>56</v>
      </c>
      <c r="K88" s="4" t="s">
        <v>57</v>
      </c>
      <c r="M88" s="4" t="s">
        <v>424</v>
      </c>
      <c r="N88" s="4" t="s">
        <v>131</v>
      </c>
      <c r="P88" s="4" t="s">
        <v>460</v>
      </c>
      <c r="Q88" s="4" t="s">
        <v>25</v>
      </c>
      <c r="R88" s="4" t="s">
        <v>43</v>
      </c>
      <c r="S88" s="4" t="s">
        <v>461</v>
      </c>
      <c r="T88" s="4" t="s">
        <v>34</v>
      </c>
    </row>
    <row r="89" spans="1:22">
      <c r="A89" s="3">
        <v>44710.377588344913</v>
      </c>
      <c r="B89" s="4" t="s">
        <v>22</v>
      </c>
      <c r="C89" s="4" t="s">
        <v>78</v>
      </c>
      <c r="D89" s="4" t="s">
        <v>462</v>
      </c>
      <c r="E89" s="4">
        <v>2</v>
      </c>
      <c r="F89" s="4" t="s">
        <v>306</v>
      </c>
      <c r="H89" s="4" t="s">
        <v>38</v>
      </c>
      <c r="I89" s="4" t="s">
        <v>27</v>
      </c>
      <c r="J89" s="4" t="s">
        <v>28</v>
      </c>
      <c r="K89" s="4" t="s">
        <v>57</v>
      </c>
      <c r="M89" s="4" t="s">
        <v>177</v>
      </c>
      <c r="N89" s="4" t="s">
        <v>463</v>
      </c>
      <c r="P89" s="4" t="s">
        <v>464</v>
      </c>
      <c r="Q89" s="4" t="s">
        <v>25</v>
      </c>
      <c r="R89" s="4" t="s">
        <v>43</v>
      </c>
      <c r="S89" s="4" t="s">
        <v>465</v>
      </c>
      <c r="T89" s="4" t="s">
        <v>34</v>
      </c>
      <c r="U89" s="4" t="s">
        <v>466</v>
      </c>
    </row>
    <row r="90" spans="1:22">
      <c r="A90" s="3">
        <v>44710.379446284722</v>
      </c>
      <c r="B90" s="4" t="s">
        <v>35</v>
      </c>
      <c r="C90" s="4" t="s">
        <v>36</v>
      </c>
      <c r="D90" s="4" t="s">
        <v>467</v>
      </c>
      <c r="E90" s="4">
        <v>3</v>
      </c>
      <c r="F90" s="4" t="s">
        <v>25</v>
      </c>
      <c r="H90" s="4" t="s">
        <v>26</v>
      </c>
      <c r="I90" s="4" t="s">
        <v>47</v>
      </c>
      <c r="J90" s="4" t="s">
        <v>56</v>
      </c>
      <c r="K90" s="4" t="s">
        <v>48</v>
      </c>
      <c r="M90" s="4" t="s">
        <v>468</v>
      </c>
      <c r="N90" s="4" t="s">
        <v>337</v>
      </c>
      <c r="P90" s="4" t="s">
        <v>469</v>
      </c>
      <c r="Q90" s="4" t="s">
        <v>43</v>
      </c>
      <c r="R90" s="4" t="s">
        <v>43</v>
      </c>
      <c r="S90" s="4" t="s">
        <v>470</v>
      </c>
      <c r="T90" s="4" t="s">
        <v>34</v>
      </c>
      <c r="U90" s="4" t="s">
        <v>471</v>
      </c>
      <c r="V90" s="4" t="s">
        <v>472</v>
      </c>
    </row>
    <row r="91" spans="1:22">
      <c r="A91" s="3">
        <v>44710.436321215282</v>
      </c>
      <c r="B91" s="4" t="s">
        <v>35</v>
      </c>
      <c r="C91" s="4" t="s">
        <v>376</v>
      </c>
      <c r="D91" s="4" t="s">
        <v>24</v>
      </c>
      <c r="E91" s="4">
        <v>3</v>
      </c>
      <c r="F91" s="4" t="s">
        <v>25</v>
      </c>
      <c r="H91" s="4" t="s">
        <v>101</v>
      </c>
      <c r="I91" s="4" t="s">
        <v>218</v>
      </c>
      <c r="J91" s="4" t="s">
        <v>28</v>
      </c>
      <c r="K91" s="4" t="s">
        <v>29</v>
      </c>
      <c r="M91" s="4" t="s">
        <v>177</v>
      </c>
      <c r="N91" s="4" t="s">
        <v>158</v>
      </c>
      <c r="P91" s="4" t="s">
        <v>473</v>
      </c>
      <c r="Q91" s="4" t="s">
        <v>43</v>
      </c>
      <c r="R91" s="4" t="s">
        <v>43</v>
      </c>
      <c r="S91" s="4" t="s">
        <v>474</v>
      </c>
      <c r="T91" s="4" t="s">
        <v>34</v>
      </c>
      <c r="U91" s="4" t="s">
        <v>475</v>
      </c>
    </row>
    <row r="92" spans="1:22">
      <c r="A92" s="3">
        <v>44710.857428854171</v>
      </c>
      <c r="B92" s="4" t="s">
        <v>35</v>
      </c>
      <c r="C92" s="4" t="s">
        <v>78</v>
      </c>
      <c r="D92" s="4" t="s">
        <v>476</v>
      </c>
      <c r="E92" s="4">
        <v>2</v>
      </c>
      <c r="F92" s="4" t="s">
        <v>25</v>
      </c>
      <c r="H92" s="4" t="s">
        <v>101</v>
      </c>
      <c r="I92" s="4" t="s">
        <v>27</v>
      </c>
      <c r="J92" s="4" t="s">
        <v>129</v>
      </c>
      <c r="K92" s="4" t="s">
        <v>136</v>
      </c>
      <c r="M92" s="4" t="s">
        <v>477</v>
      </c>
      <c r="N92" s="4" t="s">
        <v>131</v>
      </c>
      <c r="P92" s="4" t="s">
        <v>51</v>
      </c>
      <c r="Q92" s="4" t="s">
        <v>25</v>
      </c>
      <c r="R92" s="4" t="s">
        <v>43</v>
      </c>
      <c r="S92" s="4" t="s">
        <v>478</v>
      </c>
      <c r="T92" s="4" t="s">
        <v>34</v>
      </c>
      <c r="U92" s="4" t="s">
        <v>479</v>
      </c>
    </row>
    <row r="93" spans="1:22">
      <c r="A93" s="3">
        <v>44710.861796412035</v>
      </c>
      <c r="B93" s="4" t="s">
        <v>22</v>
      </c>
      <c r="C93" s="4" t="s">
        <v>376</v>
      </c>
      <c r="D93" s="4" t="s">
        <v>24</v>
      </c>
      <c r="E93" s="4">
        <v>2</v>
      </c>
      <c r="F93" s="4" t="s">
        <v>25</v>
      </c>
      <c r="H93" s="4" t="s">
        <v>38</v>
      </c>
      <c r="I93" s="4" t="s">
        <v>192</v>
      </c>
      <c r="J93" s="4" t="s">
        <v>56</v>
      </c>
      <c r="K93" s="4" t="s">
        <v>48</v>
      </c>
      <c r="M93" s="4" t="s">
        <v>480</v>
      </c>
      <c r="N93" s="4" t="s">
        <v>172</v>
      </c>
      <c r="P93" s="4" t="s">
        <v>481</v>
      </c>
      <c r="Q93" s="4" t="s">
        <v>43</v>
      </c>
      <c r="R93" s="4" t="s">
        <v>43</v>
      </c>
      <c r="S93" s="4" t="s">
        <v>482</v>
      </c>
      <c r="T93" s="4" t="s">
        <v>34</v>
      </c>
      <c r="U93" s="4" t="s">
        <v>483</v>
      </c>
      <c r="V93" s="4" t="s">
        <v>484</v>
      </c>
    </row>
    <row r="94" spans="1:22">
      <c r="A94" s="3">
        <v>44710.868624930554</v>
      </c>
      <c r="B94" s="4" t="s">
        <v>35</v>
      </c>
      <c r="C94" s="4" t="s">
        <v>36</v>
      </c>
      <c r="D94" s="4" t="s">
        <v>485</v>
      </c>
      <c r="E94" s="4">
        <v>4</v>
      </c>
      <c r="F94" s="4" t="s">
        <v>25</v>
      </c>
      <c r="H94" s="4" t="s">
        <v>26</v>
      </c>
      <c r="I94" s="4" t="s">
        <v>27</v>
      </c>
      <c r="J94" s="4" t="s">
        <v>80</v>
      </c>
      <c r="K94" s="4" t="s">
        <v>39</v>
      </c>
      <c r="M94" s="4" t="s">
        <v>486</v>
      </c>
      <c r="N94" s="4" t="s">
        <v>487</v>
      </c>
      <c r="P94" s="4" t="s">
        <v>488</v>
      </c>
      <c r="Q94" s="4" t="s">
        <v>25</v>
      </c>
      <c r="R94" s="4" t="s">
        <v>25</v>
      </c>
      <c r="S94" s="4" t="s">
        <v>429</v>
      </c>
      <c r="T94" s="4" t="s">
        <v>34</v>
      </c>
    </row>
    <row r="95" spans="1:22">
      <c r="A95" s="3">
        <v>44710.868669085648</v>
      </c>
      <c r="B95" s="4" t="s">
        <v>35</v>
      </c>
      <c r="C95" s="4" t="s">
        <v>78</v>
      </c>
      <c r="D95" s="4" t="s">
        <v>489</v>
      </c>
      <c r="E95" s="4">
        <v>2</v>
      </c>
      <c r="F95" s="4" t="s">
        <v>25</v>
      </c>
      <c r="H95" s="4" t="s">
        <v>26</v>
      </c>
      <c r="I95" s="4" t="s">
        <v>27</v>
      </c>
      <c r="J95" s="4" t="s">
        <v>56</v>
      </c>
      <c r="K95" s="4" t="s">
        <v>188</v>
      </c>
      <c r="M95" s="4" t="s">
        <v>208</v>
      </c>
      <c r="N95" s="4" t="s">
        <v>152</v>
      </c>
      <c r="P95" s="4" t="s">
        <v>490</v>
      </c>
      <c r="Q95" s="4" t="s">
        <v>25</v>
      </c>
      <c r="R95" s="4" t="s">
        <v>25</v>
      </c>
      <c r="S95" s="4" t="s">
        <v>491</v>
      </c>
      <c r="T95" s="4" t="s">
        <v>34</v>
      </c>
    </row>
    <row r="96" spans="1:22">
      <c r="A96" s="3">
        <v>44710.869582500003</v>
      </c>
      <c r="B96" s="4" t="s">
        <v>35</v>
      </c>
      <c r="C96" s="4" t="s">
        <v>36</v>
      </c>
      <c r="D96" s="4" t="s">
        <v>492</v>
      </c>
      <c r="E96" s="4">
        <v>3</v>
      </c>
      <c r="F96" s="4" t="s">
        <v>25</v>
      </c>
      <c r="H96" s="4" t="s">
        <v>26</v>
      </c>
      <c r="I96" s="4" t="s">
        <v>47</v>
      </c>
      <c r="J96" s="4" t="s">
        <v>28</v>
      </c>
      <c r="K96" s="4" t="s">
        <v>39</v>
      </c>
      <c r="M96" s="4" t="s">
        <v>493</v>
      </c>
      <c r="N96" s="4" t="s">
        <v>494</v>
      </c>
      <c r="P96" s="4" t="s">
        <v>396</v>
      </c>
      <c r="Q96" s="4" t="s">
        <v>25</v>
      </c>
      <c r="R96" s="4" t="s">
        <v>43</v>
      </c>
      <c r="S96" s="4" t="s">
        <v>495</v>
      </c>
      <c r="T96" s="4" t="s">
        <v>34</v>
      </c>
      <c r="U96" s="4" t="s">
        <v>496</v>
      </c>
    </row>
    <row r="97" spans="1:22">
      <c r="A97" s="3">
        <v>44710.870653645834</v>
      </c>
      <c r="B97" s="4" t="s">
        <v>22</v>
      </c>
      <c r="C97" s="4" t="s">
        <v>78</v>
      </c>
      <c r="D97" s="4" t="s">
        <v>293</v>
      </c>
      <c r="E97" s="4">
        <v>2</v>
      </c>
      <c r="F97" s="4" t="s">
        <v>25</v>
      </c>
      <c r="H97" s="4" t="s">
        <v>101</v>
      </c>
      <c r="I97" s="4" t="s">
        <v>94</v>
      </c>
      <c r="J97" s="4" t="s">
        <v>129</v>
      </c>
      <c r="K97" s="4" t="s">
        <v>497</v>
      </c>
      <c r="L97" s="4" t="s">
        <v>498</v>
      </c>
      <c r="M97" s="4" t="s">
        <v>49</v>
      </c>
      <c r="N97" s="4" t="s">
        <v>337</v>
      </c>
      <c r="P97" s="4" t="s">
        <v>499</v>
      </c>
      <c r="Q97" s="4" t="s">
        <v>25</v>
      </c>
      <c r="R97" s="4" t="s">
        <v>43</v>
      </c>
      <c r="S97" s="4" t="s">
        <v>500</v>
      </c>
      <c r="T97" s="4" t="s">
        <v>34</v>
      </c>
      <c r="U97" s="4" t="s">
        <v>501</v>
      </c>
    </row>
    <row r="98" spans="1:22">
      <c r="A98" s="3">
        <v>44710.872309479164</v>
      </c>
      <c r="B98" s="4" t="s">
        <v>35</v>
      </c>
      <c r="C98" s="4" t="s">
        <v>78</v>
      </c>
      <c r="D98" s="4" t="s">
        <v>24</v>
      </c>
      <c r="E98" s="4">
        <v>3</v>
      </c>
      <c r="F98" s="4" t="s">
        <v>25</v>
      </c>
      <c r="H98" s="4" t="s">
        <v>38</v>
      </c>
      <c r="I98" s="4" t="s">
        <v>27</v>
      </c>
      <c r="J98" s="4" t="s">
        <v>28</v>
      </c>
      <c r="K98" s="4" t="s">
        <v>57</v>
      </c>
      <c r="M98" s="4" t="s">
        <v>502</v>
      </c>
      <c r="N98" s="4" t="s">
        <v>503</v>
      </c>
      <c r="P98" s="4" t="s">
        <v>504</v>
      </c>
      <c r="Q98" s="4" t="s">
        <v>25</v>
      </c>
      <c r="R98" s="4" t="s">
        <v>43</v>
      </c>
      <c r="S98" s="4" t="s">
        <v>505</v>
      </c>
      <c r="T98" s="4" t="s">
        <v>34</v>
      </c>
      <c r="U98" s="4" t="s">
        <v>506</v>
      </c>
    </row>
    <row r="99" spans="1:22">
      <c r="A99" s="3">
        <v>44710.874449456023</v>
      </c>
      <c r="B99" s="4" t="s">
        <v>35</v>
      </c>
      <c r="C99" s="4" t="s">
        <v>78</v>
      </c>
      <c r="D99" s="4" t="s">
        <v>79</v>
      </c>
      <c r="E99" s="4">
        <v>3</v>
      </c>
      <c r="F99" s="4" t="s">
        <v>43</v>
      </c>
      <c r="G99" s="4" t="s">
        <v>507</v>
      </c>
      <c r="H99" s="4" t="s">
        <v>26</v>
      </c>
      <c r="I99" s="4" t="s">
        <v>27</v>
      </c>
      <c r="J99" s="4" t="s">
        <v>28</v>
      </c>
      <c r="K99" s="4" t="s">
        <v>362</v>
      </c>
      <c r="M99" s="4" t="s">
        <v>300</v>
      </c>
      <c r="N99" s="4" t="s">
        <v>178</v>
      </c>
      <c r="P99" s="4" t="s">
        <v>508</v>
      </c>
      <c r="Q99" s="4" t="s">
        <v>25</v>
      </c>
      <c r="R99" s="4" t="s">
        <v>25</v>
      </c>
      <c r="S99" s="4" t="s">
        <v>509</v>
      </c>
      <c r="T99" s="4" t="s">
        <v>34</v>
      </c>
    </row>
    <row r="100" spans="1:22">
      <c r="A100" s="3">
        <v>44710.876787291665</v>
      </c>
      <c r="B100" s="4" t="s">
        <v>35</v>
      </c>
      <c r="C100" s="4" t="s">
        <v>78</v>
      </c>
      <c r="D100" s="4" t="s">
        <v>24</v>
      </c>
      <c r="E100" s="4">
        <v>2</v>
      </c>
      <c r="F100" s="4" t="s">
        <v>43</v>
      </c>
      <c r="G100" s="4" t="s">
        <v>285</v>
      </c>
      <c r="H100" s="4" t="s">
        <v>26</v>
      </c>
      <c r="I100" s="4" t="s">
        <v>27</v>
      </c>
      <c r="J100" s="4" t="s">
        <v>56</v>
      </c>
      <c r="K100" s="4" t="s">
        <v>510</v>
      </c>
      <c r="M100" s="4" t="s">
        <v>247</v>
      </c>
      <c r="N100" s="4" t="s">
        <v>209</v>
      </c>
      <c r="P100" s="4" t="s">
        <v>511</v>
      </c>
      <c r="Q100" s="4" t="s">
        <v>25</v>
      </c>
      <c r="R100" s="4" t="s">
        <v>43</v>
      </c>
      <c r="S100" s="4" t="s">
        <v>512</v>
      </c>
      <c r="T100" s="4" t="s">
        <v>34</v>
      </c>
      <c r="U100" s="4" t="s">
        <v>513</v>
      </c>
    </row>
    <row r="101" spans="1:22">
      <c r="A101" s="3">
        <v>44710.878671238424</v>
      </c>
      <c r="B101" s="4" t="s">
        <v>35</v>
      </c>
      <c r="C101" s="4" t="s">
        <v>78</v>
      </c>
      <c r="D101" s="4" t="s">
        <v>24</v>
      </c>
      <c r="E101" s="4">
        <v>2</v>
      </c>
      <c r="F101" s="4" t="s">
        <v>43</v>
      </c>
      <c r="G101" s="4" t="s">
        <v>514</v>
      </c>
      <c r="H101" s="4" t="s">
        <v>38</v>
      </c>
      <c r="I101" s="4" t="s">
        <v>218</v>
      </c>
      <c r="J101" s="4" t="s">
        <v>28</v>
      </c>
      <c r="K101" s="4" t="s">
        <v>57</v>
      </c>
      <c r="M101" s="4" t="s">
        <v>260</v>
      </c>
      <c r="N101" s="4" t="s">
        <v>515</v>
      </c>
      <c r="P101" s="4" t="s">
        <v>516</v>
      </c>
      <c r="Q101" s="4" t="s">
        <v>43</v>
      </c>
      <c r="R101" s="4" t="s">
        <v>43</v>
      </c>
      <c r="S101" s="4" t="s">
        <v>517</v>
      </c>
      <c r="T101" s="4" t="s">
        <v>34</v>
      </c>
      <c r="U101" s="4" t="s">
        <v>518</v>
      </c>
      <c r="V101" s="4" t="s">
        <v>519</v>
      </c>
    </row>
    <row r="102" spans="1:22">
      <c r="A102" s="3">
        <v>44710.878783101856</v>
      </c>
      <c r="B102" s="4" t="s">
        <v>35</v>
      </c>
      <c r="C102" s="4" t="s">
        <v>78</v>
      </c>
      <c r="D102" s="4" t="s">
        <v>79</v>
      </c>
      <c r="E102" s="4">
        <v>2</v>
      </c>
      <c r="F102" s="4" t="s">
        <v>25</v>
      </c>
      <c r="H102" s="4" t="s">
        <v>26</v>
      </c>
      <c r="I102" s="4" t="s">
        <v>94</v>
      </c>
      <c r="J102" s="4" t="s">
        <v>56</v>
      </c>
      <c r="K102" s="4" t="s">
        <v>520</v>
      </c>
      <c r="M102" s="4" t="s">
        <v>521</v>
      </c>
      <c r="N102" s="4" t="s">
        <v>522</v>
      </c>
      <c r="P102" s="4" t="s">
        <v>523</v>
      </c>
      <c r="Q102" s="4" t="s">
        <v>25</v>
      </c>
      <c r="R102" s="4" t="s">
        <v>43</v>
      </c>
      <c r="S102" s="4" t="s">
        <v>524</v>
      </c>
      <c r="T102" s="4" t="s">
        <v>34</v>
      </c>
      <c r="U102" s="4" t="s">
        <v>525</v>
      </c>
    </row>
    <row r="103" spans="1:22">
      <c r="A103" s="3">
        <v>44710.879727673615</v>
      </c>
      <c r="B103" s="4" t="s">
        <v>22</v>
      </c>
      <c r="C103" s="4" t="s">
        <v>78</v>
      </c>
      <c r="D103" s="4" t="s">
        <v>24</v>
      </c>
      <c r="E103" s="4">
        <v>3</v>
      </c>
      <c r="F103" s="4" t="s">
        <v>25</v>
      </c>
      <c r="H103" s="4" t="s">
        <v>26</v>
      </c>
      <c r="I103" s="4" t="s">
        <v>71</v>
      </c>
      <c r="J103" s="4" t="s">
        <v>56</v>
      </c>
      <c r="K103" s="4" t="s">
        <v>108</v>
      </c>
      <c r="M103" s="4" t="s">
        <v>468</v>
      </c>
      <c r="N103" s="4" t="s">
        <v>194</v>
      </c>
      <c r="P103" s="4" t="s">
        <v>526</v>
      </c>
      <c r="Q103" s="4" t="s">
        <v>25</v>
      </c>
      <c r="R103" s="4" t="s">
        <v>25</v>
      </c>
      <c r="S103" s="4" t="s">
        <v>527</v>
      </c>
      <c r="T103" s="4" t="s">
        <v>34</v>
      </c>
    </row>
    <row r="104" spans="1:22">
      <c r="A104" s="3">
        <v>44710.879819004629</v>
      </c>
      <c r="B104" s="4" t="s">
        <v>22</v>
      </c>
      <c r="C104" s="4" t="s">
        <v>36</v>
      </c>
      <c r="D104" s="4" t="s">
        <v>79</v>
      </c>
      <c r="E104" s="4">
        <v>4</v>
      </c>
      <c r="F104" s="4" t="s">
        <v>25</v>
      </c>
      <c r="H104" s="4" t="s">
        <v>26</v>
      </c>
      <c r="I104" s="4" t="s">
        <v>27</v>
      </c>
      <c r="J104" s="4" t="s">
        <v>129</v>
      </c>
      <c r="K104" s="4" t="s">
        <v>188</v>
      </c>
      <c r="M104" s="4" t="s">
        <v>182</v>
      </c>
      <c r="N104" s="4" t="s">
        <v>152</v>
      </c>
      <c r="P104" s="4" t="s">
        <v>528</v>
      </c>
      <c r="Q104" s="4" t="s">
        <v>25</v>
      </c>
      <c r="R104" s="4" t="s">
        <v>43</v>
      </c>
      <c r="S104" s="4" t="s">
        <v>529</v>
      </c>
      <c r="T104" s="4" t="s">
        <v>34</v>
      </c>
    </row>
    <row r="105" spans="1:22">
      <c r="A105" s="3">
        <v>44710.881440752317</v>
      </c>
      <c r="B105" s="4" t="s">
        <v>35</v>
      </c>
      <c r="C105" s="4" t="s">
        <v>78</v>
      </c>
      <c r="D105" s="4" t="s">
        <v>79</v>
      </c>
      <c r="E105" s="4">
        <v>2</v>
      </c>
      <c r="F105" s="4" t="s">
        <v>25</v>
      </c>
      <c r="H105" s="4" t="s">
        <v>26</v>
      </c>
      <c r="I105" s="4" t="s">
        <v>71</v>
      </c>
      <c r="J105" s="4" t="s">
        <v>80</v>
      </c>
      <c r="K105" s="4" t="s">
        <v>72</v>
      </c>
      <c r="M105" s="4" t="s">
        <v>58</v>
      </c>
      <c r="N105" s="4" t="s">
        <v>152</v>
      </c>
      <c r="P105" s="4" t="s">
        <v>530</v>
      </c>
      <c r="Q105" s="4" t="s">
        <v>25</v>
      </c>
      <c r="R105" s="4" t="s">
        <v>25</v>
      </c>
      <c r="S105" s="4" t="s">
        <v>531</v>
      </c>
      <c r="T105" s="4" t="s">
        <v>34</v>
      </c>
    </row>
    <row r="106" spans="1:22">
      <c r="A106" s="3">
        <v>44710.883062407403</v>
      </c>
      <c r="B106" s="4" t="s">
        <v>35</v>
      </c>
      <c r="C106" s="4" t="s">
        <v>78</v>
      </c>
      <c r="D106" s="4" t="s">
        <v>24</v>
      </c>
      <c r="E106" s="4">
        <v>3</v>
      </c>
      <c r="F106" s="4" t="s">
        <v>43</v>
      </c>
      <c r="G106" s="4" t="s">
        <v>285</v>
      </c>
      <c r="H106" s="4" t="s">
        <v>26</v>
      </c>
      <c r="I106" s="4" t="s">
        <v>27</v>
      </c>
      <c r="J106" s="4" t="s">
        <v>80</v>
      </c>
      <c r="K106" s="4" t="s">
        <v>72</v>
      </c>
      <c r="M106" s="4" t="s">
        <v>532</v>
      </c>
      <c r="N106" s="4" t="s">
        <v>110</v>
      </c>
      <c r="P106" s="4" t="s">
        <v>533</v>
      </c>
      <c r="Q106" s="4" t="s">
        <v>25</v>
      </c>
      <c r="R106" s="4" t="s">
        <v>43</v>
      </c>
      <c r="S106" s="4" t="s">
        <v>534</v>
      </c>
      <c r="T106" s="4" t="s">
        <v>34</v>
      </c>
      <c r="U106" s="4" t="s">
        <v>535</v>
      </c>
    </row>
    <row r="107" spans="1:22">
      <c r="A107" s="3">
        <v>44710.900652916665</v>
      </c>
      <c r="B107" s="4" t="s">
        <v>35</v>
      </c>
      <c r="C107" s="4" t="s">
        <v>78</v>
      </c>
      <c r="D107" s="4" t="s">
        <v>536</v>
      </c>
      <c r="E107" s="4">
        <v>2</v>
      </c>
      <c r="F107" s="4" t="s">
        <v>25</v>
      </c>
      <c r="H107" s="4" t="s">
        <v>38</v>
      </c>
      <c r="I107" s="4" t="s">
        <v>27</v>
      </c>
      <c r="J107" s="4" t="s">
        <v>28</v>
      </c>
      <c r="K107" s="4" t="s">
        <v>57</v>
      </c>
      <c r="M107" s="4" t="s">
        <v>537</v>
      </c>
      <c r="N107" s="4" t="s">
        <v>538</v>
      </c>
      <c r="P107" s="4" t="s">
        <v>539</v>
      </c>
      <c r="Q107" s="4" t="s">
        <v>43</v>
      </c>
      <c r="R107" s="4" t="s">
        <v>43</v>
      </c>
      <c r="S107" s="4" t="s">
        <v>540</v>
      </c>
      <c r="T107" s="4" t="s">
        <v>34</v>
      </c>
      <c r="U107" s="4" t="s">
        <v>541</v>
      </c>
      <c r="V107" s="4" t="s">
        <v>542</v>
      </c>
    </row>
    <row r="108" spans="1:22">
      <c r="A108" s="3">
        <v>44710.963837905088</v>
      </c>
      <c r="B108" s="4" t="s">
        <v>35</v>
      </c>
      <c r="C108" s="4" t="s">
        <v>78</v>
      </c>
      <c r="D108" s="4" t="s">
        <v>543</v>
      </c>
      <c r="E108" s="4">
        <v>2</v>
      </c>
      <c r="F108" s="4" t="s">
        <v>25</v>
      </c>
      <c r="H108" s="4" t="s">
        <v>26</v>
      </c>
      <c r="I108" s="4" t="s">
        <v>27</v>
      </c>
      <c r="J108" s="4" t="s">
        <v>56</v>
      </c>
      <c r="K108" s="4" t="s">
        <v>29</v>
      </c>
      <c r="M108" s="4" t="s">
        <v>544</v>
      </c>
      <c r="N108" s="4" t="s">
        <v>152</v>
      </c>
      <c r="P108" s="4" t="s">
        <v>545</v>
      </c>
      <c r="Q108" s="4" t="s">
        <v>25</v>
      </c>
      <c r="R108" s="4" t="s">
        <v>43</v>
      </c>
      <c r="S108" s="4" t="s">
        <v>546</v>
      </c>
      <c r="T108" s="4" t="s">
        <v>34</v>
      </c>
      <c r="U108" s="4" t="s">
        <v>547</v>
      </c>
    </row>
    <row r="109" spans="1:22">
      <c r="A109" s="3">
        <v>44711.254585995368</v>
      </c>
      <c r="B109" s="4" t="s">
        <v>22</v>
      </c>
      <c r="C109" s="4" t="s">
        <v>36</v>
      </c>
      <c r="D109" s="4" t="s">
        <v>492</v>
      </c>
      <c r="E109" s="4">
        <v>3</v>
      </c>
      <c r="F109" s="4" t="s">
        <v>25</v>
      </c>
      <c r="H109" s="4" t="s">
        <v>26</v>
      </c>
      <c r="I109" s="4" t="s">
        <v>27</v>
      </c>
      <c r="J109" s="4" t="s">
        <v>28</v>
      </c>
      <c r="K109" s="4" t="s">
        <v>108</v>
      </c>
      <c r="M109" s="4" t="s">
        <v>378</v>
      </c>
      <c r="N109" s="4" t="s">
        <v>147</v>
      </c>
      <c r="P109" s="4" t="s">
        <v>548</v>
      </c>
      <c r="Q109" s="4" t="s">
        <v>25</v>
      </c>
      <c r="R109" s="4" t="s">
        <v>43</v>
      </c>
      <c r="S109" s="4" t="s">
        <v>549</v>
      </c>
      <c r="T109" s="4" t="s">
        <v>34</v>
      </c>
      <c r="U109" s="4" t="s">
        <v>550</v>
      </c>
    </row>
    <row r="110" spans="1:22">
      <c r="A110" s="3">
        <v>44711.582075636572</v>
      </c>
      <c r="B110" s="4" t="s">
        <v>22</v>
      </c>
      <c r="C110" s="4" t="s">
        <v>78</v>
      </c>
      <c r="D110" s="4" t="s">
        <v>551</v>
      </c>
      <c r="E110" s="4">
        <v>3</v>
      </c>
      <c r="F110" s="4" t="s">
        <v>25</v>
      </c>
      <c r="H110" s="4" t="s">
        <v>38</v>
      </c>
      <c r="I110" s="4" t="s">
        <v>218</v>
      </c>
      <c r="J110" s="4" t="s">
        <v>56</v>
      </c>
      <c r="K110" s="4" t="s">
        <v>57</v>
      </c>
      <c r="M110" s="4" t="s">
        <v>552</v>
      </c>
      <c r="N110" s="4" t="s">
        <v>209</v>
      </c>
      <c r="P110" s="4" t="s">
        <v>553</v>
      </c>
      <c r="Q110" s="4" t="s">
        <v>25</v>
      </c>
      <c r="R110" s="4" t="s">
        <v>43</v>
      </c>
      <c r="S110" s="4" t="s">
        <v>554</v>
      </c>
      <c r="T110" s="4" t="s">
        <v>34</v>
      </c>
      <c r="U110" s="4" t="s">
        <v>555</v>
      </c>
    </row>
    <row r="111" spans="1:22">
      <c r="A111" s="3">
        <v>44711.707044629627</v>
      </c>
      <c r="B111" s="4" t="s">
        <v>35</v>
      </c>
      <c r="C111" s="4" t="s">
        <v>78</v>
      </c>
      <c r="D111" s="4" t="s">
        <v>24</v>
      </c>
      <c r="E111" s="4">
        <v>3</v>
      </c>
      <c r="F111" s="4" t="s">
        <v>25</v>
      </c>
      <c r="H111" s="4" t="s">
        <v>26</v>
      </c>
      <c r="I111" s="4" t="s">
        <v>218</v>
      </c>
      <c r="J111" s="4" t="s">
        <v>80</v>
      </c>
      <c r="K111" s="4" t="s">
        <v>136</v>
      </c>
      <c r="M111" s="4" t="s">
        <v>556</v>
      </c>
      <c r="N111" s="4" t="s">
        <v>165</v>
      </c>
      <c r="P111" s="4" t="s">
        <v>557</v>
      </c>
      <c r="Q111" s="4" t="s">
        <v>25</v>
      </c>
      <c r="R111" s="4" t="s">
        <v>43</v>
      </c>
      <c r="S111" s="4" t="s">
        <v>558</v>
      </c>
      <c r="T111" s="4" t="s">
        <v>34</v>
      </c>
    </row>
    <row r="112" spans="1:22">
      <c r="A112" s="3">
        <v>44711.790592893522</v>
      </c>
      <c r="B112" s="4" t="s">
        <v>35</v>
      </c>
      <c r="C112" s="4" t="s">
        <v>78</v>
      </c>
      <c r="D112" s="4" t="s">
        <v>492</v>
      </c>
      <c r="E112" s="4">
        <v>3</v>
      </c>
      <c r="F112" s="4" t="s">
        <v>25</v>
      </c>
      <c r="H112" s="4" t="s">
        <v>26</v>
      </c>
      <c r="I112" s="4" t="s">
        <v>71</v>
      </c>
      <c r="J112" s="4" t="s">
        <v>56</v>
      </c>
      <c r="K112" s="4" t="s">
        <v>188</v>
      </c>
      <c r="M112" s="4" t="s">
        <v>559</v>
      </c>
      <c r="N112" s="4" t="s">
        <v>152</v>
      </c>
      <c r="P112" s="4" t="s">
        <v>560</v>
      </c>
      <c r="Q112" s="4" t="s">
        <v>25</v>
      </c>
      <c r="R112" s="4" t="s">
        <v>43</v>
      </c>
      <c r="S112" s="4" t="s">
        <v>561</v>
      </c>
      <c r="T112" s="4" t="s">
        <v>34</v>
      </c>
    </row>
    <row r="113" spans="1:28">
      <c r="A113" s="3">
        <v>44711.809707118053</v>
      </c>
      <c r="B113" s="4" t="s">
        <v>22</v>
      </c>
      <c r="C113" s="4" t="s">
        <v>78</v>
      </c>
      <c r="D113" s="4" t="s">
        <v>562</v>
      </c>
      <c r="E113" s="4">
        <v>3</v>
      </c>
      <c r="F113" s="4" t="s">
        <v>25</v>
      </c>
      <c r="H113" s="4" t="s">
        <v>26</v>
      </c>
      <c r="I113" s="4" t="s">
        <v>192</v>
      </c>
      <c r="J113" s="4" t="s">
        <v>80</v>
      </c>
      <c r="K113" s="4" t="s">
        <v>188</v>
      </c>
      <c r="M113" s="4" t="s">
        <v>341</v>
      </c>
      <c r="N113" s="4" t="s">
        <v>178</v>
      </c>
      <c r="P113" s="4" t="s">
        <v>563</v>
      </c>
      <c r="Q113" s="4" t="s">
        <v>25</v>
      </c>
      <c r="R113" s="4" t="s">
        <v>25</v>
      </c>
      <c r="S113" s="4" t="s">
        <v>564</v>
      </c>
      <c r="T113" s="4" t="s">
        <v>34</v>
      </c>
    </row>
    <row r="114" spans="1:28">
      <c r="A114" s="3">
        <v>44711.866391620366</v>
      </c>
      <c r="B114" s="4" t="s">
        <v>35</v>
      </c>
      <c r="C114" s="4" t="s">
        <v>78</v>
      </c>
      <c r="D114" s="4" t="s">
        <v>565</v>
      </c>
      <c r="E114" s="4">
        <v>3</v>
      </c>
      <c r="F114" s="4" t="s">
        <v>25</v>
      </c>
      <c r="H114" s="4" t="s">
        <v>26</v>
      </c>
      <c r="I114" s="4" t="s">
        <v>27</v>
      </c>
      <c r="J114" s="4" t="s">
        <v>56</v>
      </c>
      <c r="K114" s="4" t="s">
        <v>566</v>
      </c>
      <c r="M114" s="4" t="s">
        <v>208</v>
      </c>
      <c r="N114" s="4" t="s">
        <v>131</v>
      </c>
      <c r="P114" s="4" t="s">
        <v>567</v>
      </c>
      <c r="Q114" s="4" t="s">
        <v>25</v>
      </c>
      <c r="R114" s="4" t="s">
        <v>25</v>
      </c>
      <c r="S114" s="4" t="s">
        <v>568</v>
      </c>
      <c r="T114" s="4" t="s">
        <v>34</v>
      </c>
    </row>
    <row r="115" spans="1:28">
      <c r="A115" s="3">
        <v>44712.643215648146</v>
      </c>
      <c r="B115" s="4" t="s">
        <v>22</v>
      </c>
      <c r="C115" s="4" t="s">
        <v>78</v>
      </c>
      <c r="D115" s="4" t="s">
        <v>569</v>
      </c>
      <c r="E115" s="4">
        <v>2</v>
      </c>
      <c r="F115" s="4" t="s">
        <v>25</v>
      </c>
      <c r="H115" s="4" t="s">
        <v>26</v>
      </c>
      <c r="I115" s="4" t="s">
        <v>27</v>
      </c>
      <c r="J115" s="4" t="s">
        <v>80</v>
      </c>
      <c r="K115" s="4" t="s">
        <v>108</v>
      </c>
      <c r="M115" s="4" t="s">
        <v>521</v>
      </c>
      <c r="N115" s="4" t="s">
        <v>172</v>
      </c>
      <c r="P115" s="4" t="s">
        <v>570</v>
      </c>
      <c r="Q115" s="4" t="s">
        <v>25</v>
      </c>
      <c r="R115" s="4" t="s">
        <v>43</v>
      </c>
      <c r="S115" s="4" t="s">
        <v>571</v>
      </c>
      <c r="T115" s="4" t="s">
        <v>34</v>
      </c>
      <c r="U115" s="4" t="s">
        <v>572</v>
      </c>
    </row>
    <row r="116" spans="1:28">
      <c r="A116" s="3">
        <v>44712.804171689815</v>
      </c>
      <c r="B116" s="4" t="s">
        <v>35</v>
      </c>
      <c r="C116" s="4" t="s">
        <v>78</v>
      </c>
      <c r="D116" s="4" t="s">
        <v>24</v>
      </c>
      <c r="E116" s="4">
        <v>3</v>
      </c>
      <c r="F116" s="4" t="s">
        <v>25</v>
      </c>
      <c r="H116" s="4" t="s">
        <v>26</v>
      </c>
      <c r="I116" s="4" t="s">
        <v>27</v>
      </c>
      <c r="J116" s="4" t="s">
        <v>28</v>
      </c>
      <c r="K116" s="4" t="s">
        <v>136</v>
      </c>
      <c r="M116" s="4" t="s">
        <v>270</v>
      </c>
      <c r="N116" s="4" t="s">
        <v>172</v>
      </c>
      <c r="P116" s="4" t="s">
        <v>573</v>
      </c>
      <c r="Q116" s="4" t="s">
        <v>25</v>
      </c>
      <c r="R116" s="4" t="s">
        <v>25</v>
      </c>
      <c r="S116" s="4" t="s">
        <v>574</v>
      </c>
      <c r="T116" s="4" t="s">
        <v>34</v>
      </c>
    </row>
    <row r="117" spans="1:28">
      <c r="A117" s="3">
        <v>44713.23446368055</v>
      </c>
      <c r="B117" s="4" t="s">
        <v>35</v>
      </c>
      <c r="C117" s="4" t="s">
        <v>36</v>
      </c>
      <c r="D117" s="4" t="s">
        <v>575</v>
      </c>
      <c r="E117" s="4">
        <v>2</v>
      </c>
      <c r="F117" s="4" t="s">
        <v>25</v>
      </c>
      <c r="H117" s="4" t="s">
        <v>38</v>
      </c>
      <c r="I117" s="4" t="s">
        <v>27</v>
      </c>
      <c r="J117" s="4" t="s">
        <v>28</v>
      </c>
      <c r="K117" s="4" t="s">
        <v>39</v>
      </c>
      <c r="M117" s="4" t="s">
        <v>236</v>
      </c>
      <c r="N117" s="4" t="s">
        <v>152</v>
      </c>
      <c r="P117" s="4" t="s">
        <v>576</v>
      </c>
      <c r="Q117" s="4" t="s">
        <v>25</v>
      </c>
      <c r="R117" s="4" t="s">
        <v>43</v>
      </c>
      <c r="S117" s="4" t="s">
        <v>577</v>
      </c>
      <c r="T117" s="4" t="s">
        <v>34</v>
      </c>
      <c r="U117" s="4" t="s">
        <v>578</v>
      </c>
    </row>
    <row r="118" spans="1:28">
      <c r="A118" s="3">
        <v>44714.430349664355</v>
      </c>
      <c r="B118" s="4" t="s">
        <v>22</v>
      </c>
      <c r="C118" s="4" t="s">
        <v>36</v>
      </c>
      <c r="D118" s="4" t="s">
        <v>579</v>
      </c>
      <c r="E118" s="4">
        <v>3</v>
      </c>
      <c r="F118" s="4" t="s">
        <v>25</v>
      </c>
      <c r="H118" s="4" t="s">
        <v>26</v>
      </c>
      <c r="I118" s="4" t="s">
        <v>27</v>
      </c>
      <c r="J118" s="4" t="s">
        <v>56</v>
      </c>
      <c r="K118" s="4" t="s">
        <v>48</v>
      </c>
      <c r="M118" s="4" t="s">
        <v>580</v>
      </c>
      <c r="N118" s="4" t="s">
        <v>50</v>
      </c>
      <c r="P118" s="4" t="s">
        <v>581</v>
      </c>
      <c r="Q118" s="4" t="s">
        <v>25</v>
      </c>
      <c r="R118" s="4" t="s">
        <v>43</v>
      </c>
      <c r="S118" s="4" t="s">
        <v>582</v>
      </c>
      <c r="T118" s="4" t="s">
        <v>34</v>
      </c>
      <c r="U118" s="4" t="s">
        <v>583</v>
      </c>
    </row>
    <row r="119" spans="1:28">
      <c r="A119" s="3">
        <v>44714.43042336806</v>
      </c>
      <c r="B119" s="4" t="s">
        <v>22</v>
      </c>
      <c r="C119" s="4" t="s">
        <v>36</v>
      </c>
      <c r="D119" s="4" t="s">
        <v>584</v>
      </c>
      <c r="E119" s="4">
        <v>3</v>
      </c>
      <c r="F119" s="4" t="s">
        <v>25</v>
      </c>
      <c r="H119" s="4" t="s">
        <v>26</v>
      </c>
      <c r="I119" s="4" t="s">
        <v>27</v>
      </c>
      <c r="J119" s="4" t="s">
        <v>129</v>
      </c>
      <c r="K119" s="4" t="s">
        <v>57</v>
      </c>
      <c r="M119" s="4" t="s">
        <v>30</v>
      </c>
      <c r="N119" s="4" t="s">
        <v>172</v>
      </c>
      <c r="P119" s="4" t="s">
        <v>585</v>
      </c>
      <c r="Q119" s="4" t="s">
        <v>25</v>
      </c>
      <c r="R119" s="4" t="s">
        <v>43</v>
      </c>
      <c r="S119" s="4" t="s">
        <v>586</v>
      </c>
      <c r="T119" s="4" t="s">
        <v>34</v>
      </c>
      <c r="U119" s="4" t="s">
        <v>587</v>
      </c>
    </row>
    <row r="120" spans="1:28">
      <c r="A120" s="3">
        <v>44714.434812731481</v>
      </c>
      <c r="B120" s="4" t="s">
        <v>35</v>
      </c>
      <c r="C120" s="4" t="s">
        <v>36</v>
      </c>
      <c r="D120" s="4" t="s">
        <v>588</v>
      </c>
      <c r="E120" s="4">
        <v>3</v>
      </c>
      <c r="F120" s="4" t="s">
        <v>25</v>
      </c>
      <c r="H120" s="4" t="s">
        <v>26</v>
      </c>
      <c r="I120" s="4" t="s">
        <v>218</v>
      </c>
      <c r="J120" s="4" t="s">
        <v>80</v>
      </c>
      <c r="K120" s="4" t="s">
        <v>57</v>
      </c>
      <c r="M120" s="4" t="s">
        <v>589</v>
      </c>
      <c r="N120" s="4" t="s">
        <v>152</v>
      </c>
      <c r="P120" s="4" t="s">
        <v>590</v>
      </c>
      <c r="Q120" s="4" t="s">
        <v>25</v>
      </c>
      <c r="R120" s="4" t="s">
        <v>43</v>
      </c>
      <c r="S120" s="4" t="s">
        <v>591</v>
      </c>
      <c r="T120" s="4" t="s">
        <v>34</v>
      </c>
      <c r="U120" s="4" t="s">
        <v>592</v>
      </c>
    </row>
    <row r="121" spans="1:28">
      <c r="A121" s="3">
        <v>44714.439055439812</v>
      </c>
      <c r="B121" s="4" t="s">
        <v>22</v>
      </c>
      <c r="C121" s="4" t="s">
        <v>78</v>
      </c>
      <c r="D121" s="4" t="s">
        <v>593</v>
      </c>
      <c r="E121" s="4">
        <v>4</v>
      </c>
      <c r="F121" s="4" t="s">
        <v>25</v>
      </c>
      <c r="H121" s="4" t="s">
        <v>26</v>
      </c>
      <c r="I121" s="4" t="s">
        <v>27</v>
      </c>
      <c r="J121" s="4" t="s">
        <v>56</v>
      </c>
      <c r="K121" s="4" t="s">
        <v>57</v>
      </c>
      <c r="M121" s="4" t="s">
        <v>142</v>
      </c>
      <c r="N121" s="4" t="s">
        <v>131</v>
      </c>
      <c r="P121" s="4" t="s">
        <v>594</v>
      </c>
      <c r="Q121" s="4" t="s">
        <v>43</v>
      </c>
      <c r="R121" s="4" t="s">
        <v>43</v>
      </c>
      <c r="S121" s="4" t="s">
        <v>595</v>
      </c>
      <c r="T121" s="4" t="s">
        <v>34</v>
      </c>
      <c r="V121" s="4" t="s">
        <v>596</v>
      </c>
    </row>
    <row r="122" spans="1:28">
      <c r="A122" s="3">
        <v>44715.607571712964</v>
      </c>
      <c r="B122" s="4" t="s">
        <v>22</v>
      </c>
      <c r="C122" s="4" t="s">
        <v>36</v>
      </c>
      <c r="D122" s="4" t="s">
        <v>597</v>
      </c>
      <c r="E122" s="4">
        <v>3</v>
      </c>
      <c r="F122" s="4" t="s">
        <v>43</v>
      </c>
      <c r="G122" s="4" t="s">
        <v>598</v>
      </c>
      <c r="H122" s="4" t="s">
        <v>26</v>
      </c>
      <c r="I122" s="4" t="s">
        <v>218</v>
      </c>
      <c r="J122" s="4" t="s">
        <v>129</v>
      </c>
      <c r="K122" s="4" t="s">
        <v>48</v>
      </c>
      <c r="M122" s="4" t="s">
        <v>260</v>
      </c>
      <c r="N122" s="4" t="s">
        <v>131</v>
      </c>
      <c r="P122" s="4" t="s">
        <v>599</v>
      </c>
      <c r="Q122" s="4" t="s">
        <v>43</v>
      </c>
      <c r="R122" s="4" t="s">
        <v>25</v>
      </c>
      <c r="S122" s="4" t="s">
        <v>600</v>
      </c>
      <c r="T122" s="4" t="s">
        <v>34</v>
      </c>
      <c r="V122" s="4" t="s">
        <v>598</v>
      </c>
    </row>
    <row r="123" spans="1:2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2:L74"/>
  <sheetViews>
    <sheetView workbookViewId="0"/>
  </sheetViews>
  <sheetFormatPr baseColWidth="10" defaultColWidth="12.5703125" defaultRowHeight="15.75" customHeight="1"/>
  <cols>
    <col min="2" max="2" width="16" customWidth="1"/>
    <col min="3" max="3" width="16.7109375" customWidth="1"/>
    <col min="4" max="4" width="17.42578125" customWidth="1"/>
    <col min="8" max="8" width="15.28515625" customWidth="1"/>
    <col min="9" max="9" width="18.140625" customWidth="1"/>
    <col min="11" max="11" width="20.42578125" customWidth="1"/>
    <col min="12" max="12" width="19.7109375" customWidth="1"/>
  </cols>
  <sheetData>
    <row r="2" spans="1:12">
      <c r="B2" s="70" t="s">
        <v>692</v>
      </c>
      <c r="C2" s="70" t="s">
        <v>693</v>
      </c>
      <c r="D2" s="70" t="s">
        <v>694</v>
      </c>
      <c r="E2" s="70" t="s">
        <v>695</v>
      </c>
      <c r="H2" s="109" t="s">
        <v>696</v>
      </c>
      <c r="I2" s="99"/>
      <c r="J2" s="99"/>
      <c r="K2" s="99"/>
      <c r="L2" s="96"/>
    </row>
    <row r="3" spans="1:12">
      <c r="B3" s="70" t="s">
        <v>697</v>
      </c>
      <c r="C3" s="57" t="s">
        <v>698</v>
      </c>
      <c r="D3" s="57" t="s">
        <v>699</v>
      </c>
      <c r="E3" s="57" t="s">
        <v>700</v>
      </c>
      <c r="H3" s="71" t="s">
        <v>701</v>
      </c>
      <c r="I3" s="71" t="s">
        <v>702</v>
      </c>
      <c r="J3" s="71" t="s">
        <v>703</v>
      </c>
      <c r="K3" s="71" t="s">
        <v>704</v>
      </c>
      <c r="L3" s="71" t="s">
        <v>705</v>
      </c>
    </row>
    <row r="4" spans="1:12">
      <c r="B4" s="70" t="s">
        <v>706</v>
      </c>
      <c r="C4" s="57" t="s">
        <v>707</v>
      </c>
      <c r="D4" s="57" t="s">
        <v>708</v>
      </c>
      <c r="E4" s="57" t="s">
        <v>709</v>
      </c>
      <c r="H4" s="71" t="s">
        <v>376</v>
      </c>
      <c r="I4" s="72">
        <v>5.64E-3</v>
      </c>
      <c r="J4" s="9">
        <v>1.32E-2</v>
      </c>
      <c r="K4" s="9">
        <v>2.64E-2</v>
      </c>
      <c r="L4" s="9">
        <v>5.0799999999999998E-2</v>
      </c>
    </row>
    <row r="5" spans="1:12">
      <c r="B5" s="70" t="s">
        <v>710</v>
      </c>
      <c r="C5" s="57" t="s">
        <v>711</v>
      </c>
      <c r="D5" s="57" t="s">
        <v>712</v>
      </c>
      <c r="E5" s="57" t="s">
        <v>713</v>
      </c>
      <c r="H5" s="71" t="s">
        <v>78</v>
      </c>
      <c r="I5" s="9">
        <v>5.4349999999999997E-3</v>
      </c>
      <c r="J5" s="9">
        <v>1.34E-2</v>
      </c>
      <c r="K5" s="9">
        <v>2.92E-2</v>
      </c>
      <c r="L5" s="9">
        <v>5.3499999999999999E-2</v>
      </c>
    </row>
    <row r="6" spans="1:12">
      <c r="B6" s="70" t="s">
        <v>714</v>
      </c>
      <c r="C6" s="57" t="s">
        <v>715</v>
      </c>
      <c r="D6" s="57" t="s">
        <v>716</v>
      </c>
      <c r="E6" s="57" t="s">
        <v>717</v>
      </c>
      <c r="H6" s="71" t="s">
        <v>36</v>
      </c>
      <c r="I6" s="9">
        <v>5.9829999999999996E-3</v>
      </c>
      <c r="J6" s="9">
        <v>1.3899999999999999E-2</v>
      </c>
      <c r="K6" s="9">
        <v>3.0949999999999998E-2</v>
      </c>
      <c r="L6" s="9">
        <v>5.5974999999999997E-2</v>
      </c>
    </row>
    <row r="7" spans="1:12">
      <c r="H7" s="71" t="s">
        <v>718</v>
      </c>
      <c r="I7" s="9">
        <v>6.5399999999999998E-3</v>
      </c>
      <c r="J7" s="9">
        <v>1.41E-2</v>
      </c>
      <c r="K7" s="9">
        <v>2.98E-2</v>
      </c>
      <c r="L7" s="9">
        <v>5.4100000000000002E-2</v>
      </c>
    </row>
    <row r="8" spans="1:12">
      <c r="E8" s="4"/>
    </row>
    <row r="9" spans="1:12">
      <c r="E9" s="4"/>
    </row>
    <row r="10" spans="1:12">
      <c r="E10" s="113" t="s">
        <v>719</v>
      </c>
      <c r="F10" s="96"/>
    </row>
    <row r="11" spans="1:12">
      <c r="B11" s="73" t="s">
        <v>720</v>
      </c>
      <c r="C11" s="74" t="s">
        <v>721</v>
      </c>
      <c r="E11" s="9" t="s">
        <v>722</v>
      </c>
      <c r="F11" s="9">
        <v>19.78</v>
      </c>
    </row>
    <row r="12" spans="1:12">
      <c r="E12" s="9" t="s">
        <v>723</v>
      </c>
      <c r="F12" s="9">
        <v>36.18</v>
      </c>
    </row>
    <row r="13" spans="1:12">
      <c r="B13" s="4"/>
      <c r="I13" s="4"/>
    </row>
    <row r="14" spans="1:12">
      <c r="B14" s="4" t="s">
        <v>724</v>
      </c>
      <c r="I14" s="4"/>
    </row>
    <row r="15" spans="1:12">
      <c r="A15" s="110" t="s">
        <v>725</v>
      </c>
      <c r="B15" s="99"/>
      <c r="C15" s="99"/>
      <c r="D15" s="99"/>
      <c r="E15" s="99"/>
      <c r="F15" s="96"/>
    </row>
    <row r="16" spans="1:12">
      <c r="A16" s="111" t="s">
        <v>726</v>
      </c>
      <c r="B16" s="106"/>
      <c r="C16" s="112" t="s">
        <v>727</v>
      </c>
      <c r="D16" s="99"/>
      <c r="E16" s="99"/>
      <c r="F16" s="96"/>
    </row>
    <row r="17" spans="1:6">
      <c r="A17" s="104"/>
      <c r="B17" s="105"/>
      <c r="C17" s="9" t="s">
        <v>728</v>
      </c>
      <c r="D17" s="9" t="s">
        <v>729</v>
      </c>
      <c r="E17" s="9" t="s">
        <v>730</v>
      </c>
      <c r="F17" s="9" t="s">
        <v>731</v>
      </c>
    </row>
    <row r="18" spans="1:6">
      <c r="A18" s="104"/>
      <c r="B18" s="75" t="s">
        <v>732</v>
      </c>
      <c r="C18" s="51">
        <f>F$11*I$6*E24</f>
        <v>1.7751561</v>
      </c>
      <c r="D18" s="51">
        <f>F11*I6*E25</f>
        <v>3.5503122</v>
      </c>
      <c r="E18" s="51">
        <f>F11*I6*E26</f>
        <v>7.1006244000000001</v>
      </c>
      <c r="F18" s="51">
        <f>F11*I6*E30</f>
        <v>8.8757804999999994</v>
      </c>
    </row>
    <row r="19" spans="1:6">
      <c r="A19" s="104"/>
      <c r="B19" s="75" t="s">
        <v>733</v>
      </c>
      <c r="C19" s="51">
        <f>F$11*J6*E24</f>
        <v>4.1241300000000001</v>
      </c>
      <c r="D19" s="51">
        <f>F11*J6*E25</f>
        <v>8.2482600000000001</v>
      </c>
      <c r="E19" s="51">
        <f>F11*J6*E26</f>
        <v>16.49652</v>
      </c>
      <c r="F19" s="51">
        <f>F11*J6*E30</f>
        <v>20.620650000000001</v>
      </c>
    </row>
    <row r="20" spans="1:6">
      <c r="A20" s="104"/>
      <c r="B20" s="75" t="s">
        <v>704</v>
      </c>
      <c r="C20" s="51">
        <f>F$11*K6*E24</f>
        <v>9.1828650000000014</v>
      </c>
      <c r="D20" s="51">
        <f>F11*K6*E25</f>
        <v>18.365730000000003</v>
      </c>
      <c r="E20" s="51">
        <f>F11*K6*E26</f>
        <v>36.731460000000006</v>
      </c>
      <c r="F20" s="51">
        <f>F11*K6*E30</f>
        <v>45.914325000000005</v>
      </c>
    </row>
    <row r="21" spans="1:6">
      <c r="A21" s="105"/>
      <c r="B21" s="75" t="s">
        <v>734</v>
      </c>
      <c r="C21" s="51">
        <f>F11*L6*E24</f>
        <v>16.607782499999999</v>
      </c>
      <c r="D21" s="51">
        <f>F11*L6*E25</f>
        <v>33.215564999999998</v>
      </c>
      <c r="E21" s="51">
        <f>F11*L6*E26</f>
        <v>66.431129999999996</v>
      </c>
      <c r="F21" s="51">
        <f>F11*L6*E30</f>
        <v>83.038912499999995</v>
      </c>
    </row>
    <row r="23" spans="1:6">
      <c r="E23" s="97" t="s">
        <v>735</v>
      </c>
      <c r="F23" s="96"/>
    </row>
    <row r="24" spans="1:6">
      <c r="E24" s="9">
        <v>15</v>
      </c>
      <c r="F24" s="9" t="s">
        <v>736</v>
      </c>
    </row>
    <row r="25" spans="1:6">
      <c r="E25" s="9">
        <v>30</v>
      </c>
      <c r="F25" s="9" t="s">
        <v>736</v>
      </c>
    </row>
    <row r="26" spans="1:6">
      <c r="E26" s="9">
        <v>60</v>
      </c>
      <c r="F26" s="9" t="s">
        <v>736</v>
      </c>
    </row>
    <row r="27" spans="1:6">
      <c r="A27" s="76"/>
      <c r="B27" s="76"/>
      <c r="C27" s="76"/>
      <c r="D27" s="76"/>
      <c r="E27" s="76"/>
      <c r="F27" s="76"/>
    </row>
    <row r="28" spans="1:6">
      <c r="A28" s="76"/>
      <c r="B28" s="76"/>
      <c r="C28" s="76"/>
      <c r="D28" s="76"/>
      <c r="E28" s="76"/>
      <c r="F28" s="76"/>
    </row>
    <row r="29" spans="1:6">
      <c r="A29" s="110" t="s">
        <v>737</v>
      </c>
      <c r="B29" s="99"/>
      <c r="C29" s="99"/>
      <c r="D29" s="99"/>
      <c r="E29" s="99"/>
      <c r="F29" s="96"/>
    </row>
    <row r="30" spans="1:6">
      <c r="E30" s="4">
        <v>75</v>
      </c>
      <c r="F30" s="4" t="s">
        <v>736</v>
      </c>
    </row>
    <row r="31" spans="1:6">
      <c r="A31" s="111" t="s">
        <v>726</v>
      </c>
      <c r="B31" s="77"/>
      <c r="C31" s="112" t="s">
        <v>727</v>
      </c>
      <c r="D31" s="99"/>
      <c r="E31" s="99"/>
      <c r="F31" s="96"/>
    </row>
    <row r="32" spans="1:6">
      <c r="A32" s="104"/>
      <c r="B32" s="77"/>
      <c r="C32" s="9" t="s">
        <v>728</v>
      </c>
      <c r="D32" s="9" t="s">
        <v>729</v>
      </c>
      <c r="E32" s="9" t="s">
        <v>730</v>
      </c>
      <c r="F32" s="9" t="s">
        <v>731</v>
      </c>
    </row>
    <row r="33" spans="1:6">
      <c r="A33" s="104"/>
      <c r="B33" s="75" t="s">
        <v>732</v>
      </c>
      <c r="C33" s="51">
        <f>$F12*$I6*E24</f>
        <v>3.2469741000000001</v>
      </c>
      <c r="D33" s="51">
        <f>$F12*I$6*E25</f>
        <v>6.4939482000000002</v>
      </c>
      <c r="E33" s="51">
        <f>$F12*I6*E26</f>
        <v>12.9878964</v>
      </c>
      <c r="F33" s="51">
        <f>$F12*I6*E30</f>
        <v>16.2348705</v>
      </c>
    </row>
    <row r="34" spans="1:6">
      <c r="A34" s="104"/>
      <c r="B34" s="75" t="s">
        <v>733</v>
      </c>
      <c r="C34" s="51">
        <f>$F12*E24*$J6</f>
        <v>7.5435300000000005</v>
      </c>
      <c r="D34" s="51">
        <f>$F12*E25*$J6</f>
        <v>15.087060000000001</v>
      </c>
      <c r="E34" s="51">
        <f>$F12*E26*$J6</f>
        <v>30.174120000000002</v>
      </c>
      <c r="F34" s="51">
        <f>$F12*E30*$J6</f>
        <v>37.717649999999999</v>
      </c>
    </row>
    <row r="35" spans="1:6">
      <c r="A35" s="104"/>
      <c r="B35" s="75" t="s">
        <v>704</v>
      </c>
      <c r="C35" s="51">
        <f>$F12*E24*$K6</f>
        <v>16.796565000000001</v>
      </c>
      <c r="D35" s="51">
        <f>$F12*E25*$K6</f>
        <v>33.593130000000002</v>
      </c>
      <c r="E35" s="51">
        <f>$F12*E26*$K6</f>
        <v>67.186260000000004</v>
      </c>
      <c r="F35" s="51">
        <f>$F12*E30*$K6</f>
        <v>83.982824999999991</v>
      </c>
    </row>
    <row r="36" spans="1:6">
      <c r="A36" s="105"/>
      <c r="B36" s="75" t="s">
        <v>734</v>
      </c>
      <c r="C36" s="51">
        <f>$F12*E24*$L6</f>
        <v>30.377632500000001</v>
      </c>
      <c r="D36" s="51">
        <f>$F12*E25*$L6</f>
        <v>60.755265000000001</v>
      </c>
      <c r="E36" s="51">
        <f>$F12*E26*$L6</f>
        <v>121.51053</v>
      </c>
      <c r="F36" s="51">
        <f>$F12*E30*$L6</f>
        <v>151.88816249999999</v>
      </c>
    </row>
    <row r="64" spans="1:7">
      <c r="A64" s="97" t="s">
        <v>738</v>
      </c>
      <c r="B64" s="99"/>
      <c r="C64" s="99"/>
      <c r="D64" s="99"/>
      <c r="E64" s="99"/>
      <c r="F64" s="99"/>
      <c r="G64" s="96"/>
    </row>
    <row r="65" spans="1:10">
      <c r="A65" s="10"/>
      <c r="B65" s="98" t="s">
        <v>739</v>
      </c>
      <c r="C65" s="96"/>
      <c r="D65" s="98" t="s">
        <v>740</v>
      </c>
      <c r="E65" s="96"/>
      <c r="F65" s="98" t="s">
        <v>741</v>
      </c>
      <c r="G65" s="96"/>
    </row>
    <row r="66" spans="1:10">
      <c r="A66" s="9" t="s">
        <v>742</v>
      </c>
      <c r="B66" s="78">
        <v>50</v>
      </c>
      <c r="C66" s="78" t="s">
        <v>743</v>
      </c>
      <c r="D66" s="78">
        <v>65</v>
      </c>
      <c r="E66" s="78" t="s">
        <v>743</v>
      </c>
      <c r="F66" s="78">
        <v>15</v>
      </c>
      <c r="G66" s="78" t="s">
        <v>743</v>
      </c>
    </row>
    <row r="67" spans="1:10">
      <c r="A67" s="9" t="s">
        <v>744</v>
      </c>
      <c r="B67" s="78">
        <v>100</v>
      </c>
      <c r="C67" s="78" t="s">
        <v>743</v>
      </c>
      <c r="D67" s="78">
        <v>150</v>
      </c>
      <c r="E67" s="78" t="s">
        <v>743</v>
      </c>
      <c r="F67" s="78">
        <v>45</v>
      </c>
      <c r="G67" s="78" t="s">
        <v>743</v>
      </c>
    </row>
    <row r="70" spans="1:10">
      <c r="A70" s="79"/>
      <c r="B70" s="80" t="s">
        <v>745</v>
      </c>
      <c r="C70" s="80" t="s">
        <v>746</v>
      </c>
      <c r="D70" s="80" t="s">
        <v>747</v>
      </c>
      <c r="E70" s="80" t="s">
        <v>748</v>
      </c>
      <c r="F70" s="80" t="s">
        <v>749</v>
      </c>
      <c r="G70" s="80" t="s">
        <v>750</v>
      </c>
      <c r="H70" s="80" t="s">
        <v>751</v>
      </c>
      <c r="I70" s="80" t="s">
        <v>752</v>
      </c>
      <c r="J70" s="65"/>
    </row>
    <row r="71" spans="1:10">
      <c r="A71" s="81" t="s">
        <v>702</v>
      </c>
      <c r="B71" s="82">
        <f>60*I6</f>
        <v>0.35897999999999997</v>
      </c>
      <c r="C71" s="107">
        <f>B$66/24</f>
        <v>2.0833333333333335</v>
      </c>
      <c r="D71" s="107">
        <f>D66/24</f>
        <v>2.7083333333333335</v>
      </c>
      <c r="E71" s="108">
        <f>F66/24</f>
        <v>0.625</v>
      </c>
      <c r="F71" s="82">
        <f t="shared" ref="F71:F74" si="0">B71*C$71</f>
        <v>0.74787499999999996</v>
      </c>
      <c r="G71" s="82">
        <f t="shared" ref="G71:G74" si="1">B71*D$71</f>
        <v>0.97223749999999998</v>
      </c>
      <c r="H71" s="82">
        <f t="shared" ref="H71:H74" si="2">B71*E$71</f>
        <v>0.22436249999999996</v>
      </c>
      <c r="I71" s="82">
        <v>12.9878964</v>
      </c>
    </row>
    <row r="72" spans="1:10">
      <c r="A72" s="81" t="s">
        <v>703</v>
      </c>
      <c r="B72" s="82">
        <f>60*J6</f>
        <v>0.83399999999999996</v>
      </c>
      <c r="C72" s="104"/>
      <c r="D72" s="104"/>
      <c r="E72" s="104"/>
      <c r="F72" s="82">
        <f t="shared" si="0"/>
        <v>1.7375</v>
      </c>
      <c r="G72" s="82">
        <f t="shared" si="1"/>
        <v>2.25875</v>
      </c>
      <c r="H72" s="82">
        <f t="shared" si="2"/>
        <v>0.52124999999999999</v>
      </c>
      <c r="I72" s="82">
        <v>30.174120000000002</v>
      </c>
    </row>
    <row r="73" spans="1:10">
      <c r="A73" s="81" t="s">
        <v>704</v>
      </c>
      <c r="B73" s="82">
        <f>60*K6</f>
        <v>1.857</v>
      </c>
      <c r="C73" s="104"/>
      <c r="D73" s="104"/>
      <c r="E73" s="104"/>
      <c r="F73" s="82">
        <f t="shared" si="0"/>
        <v>3.8687500000000004</v>
      </c>
      <c r="G73" s="82">
        <f t="shared" si="1"/>
        <v>5.0293749999999999</v>
      </c>
      <c r="H73" s="82">
        <f t="shared" si="2"/>
        <v>1.160625</v>
      </c>
      <c r="I73" s="82">
        <v>67.186260000000004</v>
      </c>
    </row>
    <row r="74" spans="1:10">
      <c r="A74" s="81" t="s">
        <v>705</v>
      </c>
      <c r="B74" s="82">
        <f>60*L6</f>
        <v>3.3584999999999998</v>
      </c>
      <c r="C74" s="105"/>
      <c r="D74" s="105"/>
      <c r="E74" s="105"/>
      <c r="F74" s="82">
        <f t="shared" si="0"/>
        <v>6.9968750000000002</v>
      </c>
      <c r="G74" s="82">
        <f t="shared" si="1"/>
        <v>9.0959374999999998</v>
      </c>
      <c r="H74" s="82">
        <f t="shared" si="2"/>
        <v>2.0990625000000001</v>
      </c>
      <c r="I74" s="82">
        <v>121.51053</v>
      </c>
    </row>
  </sheetData>
  <mergeCells count="17">
    <mergeCell ref="F65:G65"/>
    <mergeCell ref="A64:G64"/>
    <mergeCell ref="H2:L2"/>
    <mergeCell ref="A15:F15"/>
    <mergeCell ref="A16:A21"/>
    <mergeCell ref="C16:F16"/>
    <mergeCell ref="A31:A36"/>
    <mergeCell ref="C31:F31"/>
    <mergeCell ref="E10:F10"/>
    <mergeCell ref="E23:F23"/>
    <mergeCell ref="A29:F29"/>
    <mergeCell ref="B16:B17"/>
    <mergeCell ref="C71:C74"/>
    <mergeCell ref="D71:D74"/>
    <mergeCell ref="E71:E74"/>
    <mergeCell ref="B65:C65"/>
    <mergeCell ref="D65:E6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fitToPage="1"/>
  </sheetPr>
  <dimension ref="B2:F34"/>
  <sheetViews>
    <sheetView workbookViewId="0"/>
  </sheetViews>
  <sheetFormatPr baseColWidth="10" defaultColWidth="12.5703125" defaultRowHeight="15.75" customHeight="1"/>
  <cols>
    <col min="2" max="2" width="21.28515625" customWidth="1"/>
    <col min="3" max="3" width="25.85546875" customWidth="1"/>
    <col min="4" max="4" width="12.5703125" customWidth="1"/>
    <col min="5" max="5" width="13" customWidth="1"/>
    <col min="6" max="6" width="10.85546875" customWidth="1"/>
  </cols>
  <sheetData>
    <row r="2" spans="2:6">
      <c r="B2" s="114" t="s">
        <v>753</v>
      </c>
      <c r="C2" s="99"/>
      <c r="D2" s="99"/>
      <c r="E2" s="99"/>
      <c r="F2" s="96"/>
    </row>
    <row r="3" spans="2:6">
      <c r="B3" s="115"/>
      <c r="C3" s="116"/>
      <c r="D3" s="114" t="s">
        <v>754</v>
      </c>
      <c r="E3" s="96"/>
      <c r="F3" s="83" t="s">
        <v>755</v>
      </c>
    </row>
    <row r="4" spans="2:6">
      <c r="B4" s="117"/>
      <c r="C4" s="118"/>
      <c r="D4" s="84" t="s">
        <v>756</v>
      </c>
      <c r="E4" s="84" t="s">
        <v>757</v>
      </c>
      <c r="F4" s="85" t="s">
        <v>758</v>
      </c>
    </row>
    <row r="5" spans="2:6">
      <c r="B5" s="86" t="s">
        <v>759</v>
      </c>
      <c r="C5" s="87" t="s">
        <v>760</v>
      </c>
      <c r="D5" s="88">
        <v>3</v>
      </c>
      <c r="E5" s="88">
        <v>1</v>
      </c>
      <c r="F5" s="88">
        <v>2</v>
      </c>
    </row>
    <row r="6" spans="2:6">
      <c r="B6" s="119" t="s">
        <v>761</v>
      </c>
      <c r="C6" s="87" t="s">
        <v>762</v>
      </c>
      <c r="D6" s="88">
        <v>8</v>
      </c>
      <c r="E6" s="88">
        <v>6</v>
      </c>
      <c r="F6" s="88">
        <v>5</v>
      </c>
    </row>
    <row r="7" spans="2:6">
      <c r="B7" s="104"/>
      <c r="C7" s="87" t="s">
        <v>763</v>
      </c>
      <c r="D7" s="88">
        <v>23</v>
      </c>
      <c r="E7" s="88">
        <v>18</v>
      </c>
      <c r="F7" s="88">
        <v>3</v>
      </c>
    </row>
    <row r="8" spans="2:6">
      <c r="B8" s="104"/>
      <c r="C8" s="87" t="s">
        <v>764</v>
      </c>
      <c r="D8" s="88">
        <v>28</v>
      </c>
      <c r="E8" s="88">
        <v>20</v>
      </c>
      <c r="F8" s="88">
        <v>22</v>
      </c>
    </row>
    <row r="9" spans="2:6">
      <c r="B9" s="104"/>
      <c r="C9" s="87" t="s">
        <v>765</v>
      </c>
      <c r="D9" s="88">
        <v>2</v>
      </c>
      <c r="E9" s="88">
        <v>1</v>
      </c>
      <c r="F9" s="88">
        <v>2</v>
      </c>
    </row>
    <row r="10" spans="2:6">
      <c r="B10" s="104"/>
      <c r="C10" s="87" t="s">
        <v>766</v>
      </c>
      <c r="D10" s="88">
        <v>50</v>
      </c>
      <c r="E10" s="88">
        <v>31</v>
      </c>
      <c r="F10" s="88">
        <v>25</v>
      </c>
    </row>
    <row r="11" spans="2:6">
      <c r="B11" s="104"/>
      <c r="C11" s="87" t="s">
        <v>767</v>
      </c>
      <c r="D11" s="88">
        <v>32</v>
      </c>
      <c r="E11" s="88">
        <v>17</v>
      </c>
      <c r="F11" s="88">
        <v>19</v>
      </c>
    </row>
    <row r="12" spans="2:6">
      <c r="B12" s="104"/>
      <c r="C12" s="87" t="s">
        <v>768</v>
      </c>
      <c r="D12" s="88">
        <v>2</v>
      </c>
      <c r="E12" s="88">
        <v>1</v>
      </c>
      <c r="F12" s="88">
        <v>1</v>
      </c>
    </row>
    <row r="13" spans="2:6">
      <c r="B13" s="104"/>
      <c r="C13" s="87" t="s">
        <v>769</v>
      </c>
      <c r="D13" s="88">
        <v>1</v>
      </c>
      <c r="E13" s="88">
        <v>0</v>
      </c>
      <c r="F13" s="88">
        <v>2</v>
      </c>
    </row>
    <row r="14" spans="2:6">
      <c r="B14" s="105"/>
      <c r="C14" s="87" t="s">
        <v>770</v>
      </c>
      <c r="D14" s="88">
        <v>25</v>
      </c>
      <c r="E14" s="88">
        <v>20</v>
      </c>
      <c r="F14" s="88">
        <v>17</v>
      </c>
    </row>
    <row r="15" spans="2:6">
      <c r="B15" s="89" t="s">
        <v>771</v>
      </c>
      <c r="C15" s="90" t="s">
        <v>760</v>
      </c>
      <c r="D15" s="91">
        <v>1</v>
      </c>
      <c r="E15" s="91">
        <v>1</v>
      </c>
      <c r="F15" s="91">
        <v>0</v>
      </c>
    </row>
    <row r="16" spans="2:6">
      <c r="B16" s="120" t="s">
        <v>772</v>
      </c>
      <c r="C16" s="90" t="s">
        <v>773</v>
      </c>
      <c r="D16" s="91">
        <v>6</v>
      </c>
      <c r="E16" s="91">
        <v>6</v>
      </c>
      <c r="F16" s="91">
        <v>3</v>
      </c>
    </row>
    <row r="17" spans="2:6">
      <c r="B17" s="104"/>
      <c r="C17" s="90" t="s">
        <v>763</v>
      </c>
      <c r="D17" s="91">
        <v>21</v>
      </c>
      <c r="E17" s="91">
        <v>17</v>
      </c>
      <c r="F17" s="91">
        <v>5</v>
      </c>
    </row>
    <row r="18" spans="2:6">
      <c r="B18" s="104"/>
      <c r="C18" s="90" t="s">
        <v>764</v>
      </c>
      <c r="D18" s="91">
        <v>31</v>
      </c>
      <c r="E18" s="91">
        <v>16</v>
      </c>
      <c r="F18" s="91">
        <v>22</v>
      </c>
    </row>
    <row r="19" spans="2:6">
      <c r="B19" s="104"/>
      <c r="C19" s="90" t="s">
        <v>765</v>
      </c>
      <c r="D19" s="91">
        <v>3</v>
      </c>
      <c r="E19" s="91">
        <v>0</v>
      </c>
      <c r="F19" s="91">
        <v>1</v>
      </c>
    </row>
    <row r="20" spans="2:6">
      <c r="B20" s="104"/>
      <c r="C20" s="90" t="s">
        <v>766</v>
      </c>
      <c r="D20" s="91">
        <v>65</v>
      </c>
      <c r="E20" s="91">
        <v>29</v>
      </c>
      <c r="F20" s="91">
        <v>12</v>
      </c>
    </row>
    <row r="21" spans="2:6">
      <c r="B21" s="104"/>
      <c r="C21" s="90" t="s">
        <v>774</v>
      </c>
      <c r="D21" s="91">
        <v>40</v>
      </c>
      <c r="E21" s="91">
        <v>16</v>
      </c>
      <c r="F21" s="91">
        <v>13</v>
      </c>
    </row>
    <row r="22" spans="2:6">
      <c r="B22" s="104"/>
      <c r="C22" s="90" t="s">
        <v>775</v>
      </c>
      <c r="D22" s="91">
        <v>4</v>
      </c>
      <c r="E22" s="91">
        <v>1</v>
      </c>
      <c r="F22" s="91">
        <v>0</v>
      </c>
    </row>
    <row r="23" spans="2:6">
      <c r="B23" s="104"/>
      <c r="C23" s="90" t="s">
        <v>769</v>
      </c>
      <c r="D23" s="91">
        <v>1</v>
      </c>
      <c r="E23" s="91">
        <v>1</v>
      </c>
      <c r="F23" s="91">
        <v>0</v>
      </c>
    </row>
    <row r="24" spans="2:6">
      <c r="B24" s="105"/>
      <c r="C24" s="90" t="s">
        <v>770</v>
      </c>
      <c r="D24" s="91">
        <v>12</v>
      </c>
      <c r="E24" s="91">
        <v>6</v>
      </c>
      <c r="F24" s="91">
        <v>8</v>
      </c>
    </row>
    <row r="25" spans="2:6">
      <c r="B25" s="92" t="s">
        <v>776</v>
      </c>
      <c r="C25" s="93" t="s">
        <v>760</v>
      </c>
      <c r="D25" s="94">
        <v>2</v>
      </c>
      <c r="E25" s="94">
        <v>1</v>
      </c>
      <c r="F25" s="94">
        <v>3</v>
      </c>
    </row>
    <row r="26" spans="2:6">
      <c r="B26" s="121" t="s">
        <v>777</v>
      </c>
      <c r="C26" s="93" t="s">
        <v>773</v>
      </c>
      <c r="D26" s="94">
        <v>7</v>
      </c>
      <c r="E26" s="94">
        <v>4</v>
      </c>
      <c r="F26" s="94">
        <v>4</v>
      </c>
    </row>
    <row r="27" spans="2:6">
      <c r="B27" s="104"/>
      <c r="C27" s="93" t="s">
        <v>763</v>
      </c>
      <c r="D27" s="94">
        <v>15</v>
      </c>
      <c r="E27" s="94">
        <v>13</v>
      </c>
      <c r="F27" s="94">
        <v>2</v>
      </c>
    </row>
    <row r="28" spans="2:6">
      <c r="B28" s="104"/>
      <c r="C28" s="93" t="s">
        <v>764</v>
      </c>
      <c r="D28" s="94">
        <v>49</v>
      </c>
      <c r="E28" s="94">
        <v>36</v>
      </c>
      <c r="F28" s="94">
        <v>31</v>
      </c>
    </row>
    <row r="29" spans="2:6">
      <c r="B29" s="104"/>
      <c r="C29" s="93" t="s">
        <v>765</v>
      </c>
      <c r="D29" s="94">
        <v>3</v>
      </c>
      <c r="E29" s="94">
        <v>1</v>
      </c>
      <c r="F29" s="94">
        <v>3</v>
      </c>
    </row>
    <row r="30" spans="2:6">
      <c r="B30" s="104"/>
      <c r="C30" s="93" t="s">
        <v>766</v>
      </c>
      <c r="D30" s="94">
        <v>38</v>
      </c>
      <c r="E30" s="94">
        <v>23</v>
      </c>
      <c r="F30" s="94">
        <v>15</v>
      </c>
    </row>
    <row r="31" spans="2:6">
      <c r="B31" s="104"/>
      <c r="C31" s="93" t="s">
        <v>774</v>
      </c>
      <c r="D31" s="94">
        <v>50</v>
      </c>
      <c r="E31" s="94">
        <v>14</v>
      </c>
      <c r="F31" s="94">
        <v>12</v>
      </c>
    </row>
    <row r="32" spans="2:6">
      <c r="B32" s="104"/>
      <c r="C32" s="93" t="s">
        <v>775</v>
      </c>
      <c r="D32" s="94">
        <v>2</v>
      </c>
      <c r="E32" s="94">
        <v>1</v>
      </c>
      <c r="F32" s="94">
        <v>3</v>
      </c>
    </row>
    <row r="33" spans="2:6">
      <c r="B33" s="104"/>
      <c r="C33" s="93" t="s">
        <v>769</v>
      </c>
      <c r="D33" s="94">
        <v>0</v>
      </c>
      <c r="E33" s="94">
        <v>0</v>
      </c>
      <c r="F33" s="94">
        <v>1</v>
      </c>
    </row>
    <row r="34" spans="2:6">
      <c r="B34" s="105"/>
      <c r="C34" s="93" t="s">
        <v>770</v>
      </c>
      <c r="D34" s="94">
        <v>30</v>
      </c>
      <c r="E34" s="94">
        <v>16</v>
      </c>
      <c r="F34" s="94">
        <v>25</v>
      </c>
    </row>
  </sheetData>
  <mergeCells count="6">
    <mergeCell ref="B26:B34"/>
    <mergeCell ref="B2:F2"/>
    <mergeCell ref="B3:C4"/>
    <mergeCell ref="D3:E3"/>
    <mergeCell ref="B6:B14"/>
    <mergeCell ref="B16:B24"/>
  </mergeCells>
  <printOptions horizontalCentered="1" gridLines="1"/>
  <pageMargins left="0.7" right="0.7" top="0.75" bottom="0.75" header="0" footer="0"/>
  <pageSetup paperSize="9" fitToHeight="0" pageOrder="overThenDown" orientation="portrait"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222"/>
  <sheetViews>
    <sheetView workbookViewId="0">
      <pane ySplit="1" topLeftCell="A2" activePane="bottomLeft" state="frozen"/>
      <selection pane="bottomLeft" activeCell="B3" sqref="B3"/>
    </sheetView>
  </sheetViews>
  <sheetFormatPr baseColWidth="10" defaultColWidth="12.5703125" defaultRowHeight="15.75" customHeight="1"/>
  <cols>
    <col min="1" max="1" width="15.42578125" customWidth="1"/>
    <col min="2" max="28" width="18.85546875" customWidth="1"/>
  </cols>
  <sheetData>
    <row r="1" spans="1:28">
      <c r="A1" s="5" t="s">
        <v>0</v>
      </c>
      <c r="B1" s="5" t="s">
        <v>1</v>
      </c>
      <c r="C1" s="5" t="s">
        <v>2</v>
      </c>
      <c r="D1" s="5" t="s">
        <v>3</v>
      </c>
      <c r="E1" s="5" t="s">
        <v>4</v>
      </c>
      <c r="F1" s="5" t="s">
        <v>5</v>
      </c>
      <c r="G1" s="5" t="s">
        <v>6</v>
      </c>
      <c r="H1" s="5" t="s">
        <v>7</v>
      </c>
      <c r="I1" s="6" t="s">
        <v>8</v>
      </c>
      <c r="J1" s="5" t="s">
        <v>9</v>
      </c>
      <c r="K1" s="5" t="s">
        <v>10</v>
      </c>
      <c r="L1" s="5" t="s">
        <v>11</v>
      </c>
      <c r="M1" s="5" t="s">
        <v>12</v>
      </c>
      <c r="N1" s="5" t="s">
        <v>13</v>
      </c>
      <c r="O1" s="5" t="s">
        <v>14</v>
      </c>
      <c r="P1" s="5" t="s">
        <v>15</v>
      </c>
      <c r="Q1" s="6" t="s">
        <v>16</v>
      </c>
      <c r="R1" s="6" t="s">
        <v>17</v>
      </c>
      <c r="S1" s="6" t="s">
        <v>18</v>
      </c>
      <c r="T1" s="6" t="s">
        <v>19</v>
      </c>
      <c r="U1" s="6" t="s">
        <v>20</v>
      </c>
      <c r="V1" s="6" t="s">
        <v>21</v>
      </c>
      <c r="W1" s="7"/>
      <c r="X1" s="7"/>
      <c r="Y1" s="7"/>
      <c r="Z1" s="7"/>
      <c r="AA1" s="7"/>
      <c r="AB1" s="7"/>
    </row>
    <row r="2" spans="1:28">
      <c r="A2" s="8">
        <v>44697.917298402783</v>
      </c>
      <c r="B2" s="9" t="s">
        <v>22</v>
      </c>
      <c r="C2" s="9" t="s">
        <v>78</v>
      </c>
      <c r="D2" s="9" t="s">
        <v>24</v>
      </c>
      <c r="E2" s="9">
        <v>2</v>
      </c>
      <c r="F2" s="9" t="s">
        <v>25</v>
      </c>
      <c r="G2" s="10"/>
      <c r="H2" s="9" t="s">
        <v>26</v>
      </c>
      <c r="I2" s="9" t="s">
        <v>27</v>
      </c>
      <c r="J2" s="9" t="s">
        <v>28</v>
      </c>
      <c r="K2" s="9" t="s">
        <v>29</v>
      </c>
      <c r="L2" s="10"/>
      <c r="M2" s="9" t="s">
        <v>30</v>
      </c>
      <c r="N2" s="9" t="s">
        <v>31</v>
      </c>
      <c r="O2" s="10"/>
      <c r="P2" s="9" t="s">
        <v>32</v>
      </c>
      <c r="Q2" s="9" t="s">
        <v>25</v>
      </c>
      <c r="R2" s="9" t="s">
        <v>25</v>
      </c>
      <c r="S2" s="9" t="s">
        <v>33</v>
      </c>
      <c r="T2" s="9" t="s">
        <v>34</v>
      </c>
      <c r="U2" s="10"/>
      <c r="V2" s="10"/>
    </row>
    <row r="3" spans="1:28">
      <c r="A3" s="8">
        <v>44697.918246597226</v>
      </c>
      <c r="B3" s="9" t="s">
        <v>35</v>
      </c>
      <c r="C3" s="9" t="s">
        <v>36</v>
      </c>
      <c r="D3" s="9" t="s">
        <v>37</v>
      </c>
      <c r="E3" s="9">
        <v>2</v>
      </c>
      <c r="F3" s="9" t="s">
        <v>25</v>
      </c>
      <c r="G3" s="10"/>
      <c r="H3" s="9" t="s">
        <v>38</v>
      </c>
      <c r="I3" s="9" t="s">
        <v>27</v>
      </c>
      <c r="J3" s="9" t="s">
        <v>28</v>
      </c>
      <c r="K3" s="9" t="s">
        <v>39</v>
      </c>
      <c r="L3" s="10"/>
      <c r="M3" s="9" t="s">
        <v>40</v>
      </c>
      <c r="N3" s="9" t="s">
        <v>41</v>
      </c>
      <c r="O3" s="10"/>
      <c r="P3" s="9" t="s">
        <v>42</v>
      </c>
      <c r="Q3" s="9" t="s">
        <v>25</v>
      </c>
      <c r="R3" s="9" t="s">
        <v>43</v>
      </c>
      <c r="S3" s="9" t="s">
        <v>44</v>
      </c>
      <c r="T3" s="9" t="s">
        <v>34</v>
      </c>
      <c r="U3" s="9" t="s">
        <v>45</v>
      </c>
      <c r="V3" s="10"/>
    </row>
    <row r="4" spans="1:28">
      <c r="A4" s="8">
        <v>44697.920105856479</v>
      </c>
      <c r="B4" s="9" t="s">
        <v>22</v>
      </c>
      <c r="C4" s="9" t="s">
        <v>36</v>
      </c>
      <c r="D4" s="9" t="s">
        <v>46</v>
      </c>
      <c r="E4" s="9">
        <v>2</v>
      </c>
      <c r="F4" s="9" t="s">
        <v>25</v>
      </c>
      <c r="G4" s="10"/>
      <c r="H4" s="9" t="s">
        <v>38</v>
      </c>
      <c r="I4" s="9" t="s">
        <v>47</v>
      </c>
      <c r="J4" s="9" t="s">
        <v>28</v>
      </c>
      <c r="K4" s="9" t="s">
        <v>48</v>
      </c>
      <c r="L4" s="10"/>
      <c r="M4" s="9" t="s">
        <v>49</v>
      </c>
      <c r="N4" s="9" t="s">
        <v>50</v>
      </c>
      <c r="O4" s="10"/>
      <c r="P4" s="9" t="s">
        <v>51</v>
      </c>
      <c r="Q4" s="9" t="s">
        <v>43</v>
      </c>
      <c r="R4" s="9" t="s">
        <v>43</v>
      </c>
      <c r="S4" s="9" t="s">
        <v>52</v>
      </c>
      <c r="T4" s="9" t="s">
        <v>34</v>
      </c>
      <c r="U4" s="9" t="s">
        <v>53</v>
      </c>
      <c r="V4" s="9" t="s">
        <v>54</v>
      </c>
    </row>
    <row r="5" spans="1:28">
      <c r="A5" s="8">
        <v>44697.924631261572</v>
      </c>
      <c r="B5" s="9" t="s">
        <v>35</v>
      </c>
      <c r="C5" s="9" t="s">
        <v>36</v>
      </c>
      <c r="D5" s="9" t="s">
        <v>55</v>
      </c>
      <c r="E5" s="9">
        <v>3</v>
      </c>
      <c r="F5" s="9" t="s">
        <v>25</v>
      </c>
      <c r="G5" s="10"/>
      <c r="H5" s="9" t="s">
        <v>26</v>
      </c>
      <c r="I5" s="9" t="s">
        <v>27</v>
      </c>
      <c r="J5" s="9" t="s">
        <v>56</v>
      </c>
      <c r="K5" s="9" t="s">
        <v>57</v>
      </c>
      <c r="L5" s="10"/>
      <c r="M5" s="9" t="s">
        <v>58</v>
      </c>
      <c r="N5" s="9" t="s">
        <v>59</v>
      </c>
      <c r="O5" s="10"/>
      <c r="P5" s="9" t="s">
        <v>60</v>
      </c>
      <c r="Q5" s="9" t="s">
        <v>43</v>
      </c>
      <c r="R5" s="9" t="s">
        <v>43</v>
      </c>
      <c r="S5" s="9" t="s">
        <v>61</v>
      </c>
      <c r="T5" s="9" t="s">
        <v>34</v>
      </c>
      <c r="U5" s="9" t="s">
        <v>62</v>
      </c>
      <c r="V5" s="9" t="s">
        <v>63</v>
      </c>
    </row>
    <row r="6" spans="1:28">
      <c r="A6" s="8">
        <v>44697.924897395831</v>
      </c>
      <c r="B6" s="9" t="s">
        <v>35</v>
      </c>
      <c r="C6" s="9" t="s">
        <v>78</v>
      </c>
      <c r="D6" s="9" t="s">
        <v>24</v>
      </c>
      <c r="E6" s="9">
        <v>3</v>
      </c>
      <c r="F6" s="9" t="s">
        <v>25</v>
      </c>
      <c r="G6" s="10"/>
      <c r="H6" s="9" t="s">
        <v>26</v>
      </c>
      <c r="I6" s="9" t="s">
        <v>47</v>
      </c>
      <c r="J6" s="9" t="s">
        <v>28</v>
      </c>
      <c r="K6" s="9" t="s">
        <v>57</v>
      </c>
      <c r="L6" s="10"/>
      <c r="M6" s="9" t="s">
        <v>64</v>
      </c>
      <c r="N6" s="9" t="s">
        <v>65</v>
      </c>
      <c r="O6" s="10"/>
      <c r="P6" s="9" t="s">
        <v>66</v>
      </c>
      <c r="Q6" s="9" t="s">
        <v>43</v>
      </c>
      <c r="R6" s="9" t="s">
        <v>43</v>
      </c>
      <c r="S6" s="9" t="s">
        <v>67</v>
      </c>
      <c r="T6" s="9" t="s">
        <v>34</v>
      </c>
      <c r="U6" s="9" t="s">
        <v>68</v>
      </c>
      <c r="V6" s="9" t="s">
        <v>69</v>
      </c>
    </row>
    <row r="7" spans="1:28">
      <c r="A7" s="8">
        <v>44697.92661076389</v>
      </c>
      <c r="B7" s="9" t="s">
        <v>22</v>
      </c>
      <c r="C7" s="9" t="s">
        <v>36</v>
      </c>
      <c r="D7" s="9" t="s">
        <v>70</v>
      </c>
      <c r="E7" s="9">
        <v>4</v>
      </c>
      <c r="F7" s="9" t="s">
        <v>25</v>
      </c>
      <c r="G7" s="10"/>
      <c r="H7" s="9" t="s">
        <v>26</v>
      </c>
      <c r="I7" s="9" t="s">
        <v>71</v>
      </c>
      <c r="J7" s="9" t="s">
        <v>28</v>
      </c>
      <c r="K7" s="9" t="s">
        <v>72</v>
      </c>
      <c r="L7" s="10"/>
      <c r="M7" s="9" t="s">
        <v>73</v>
      </c>
      <c r="N7" s="9" t="s">
        <v>74</v>
      </c>
      <c r="O7" s="10"/>
      <c r="P7" s="9" t="s">
        <v>75</v>
      </c>
      <c r="Q7" s="9" t="s">
        <v>25</v>
      </c>
      <c r="R7" s="9" t="s">
        <v>43</v>
      </c>
      <c r="S7" s="9" t="s">
        <v>76</v>
      </c>
      <c r="T7" s="9" t="s">
        <v>34</v>
      </c>
      <c r="U7" s="9" t="s">
        <v>77</v>
      </c>
      <c r="V7" s="10"/>
    </row>
    <row r="8" spans="1:28">
      <c r="A8" s="8">
        <v>44697.926704675927</v>
      </c>
      <c r="B8" s="9" t="s">
        <v>35</v>
      </c>
      <c r="C8" s="9" t="s">
        <v>78</v>
      </c>
      <c r="D8" s="9" t="s">
        <v>79</v>
      </c>
      <c r="E8" s="9">
        <v>2</v>
      </c>
      <c r="F8" s="9" t="s">
        <v>25</v>
      </c>
      <c r="G8" s="10"/>
      <c r="H8" s="9" t="s">
        <v>26</v>
      </c>
      <c r="I8" s="9" t="s">
        <v>71</v>
      </c>
      <c r="J8" s="9" t="s">
        <v>80</v>
      </c>
      <c r="K8" s="9" t="s">
        <v>72</v>
      </c>
      <c r="L8" s="10"/>
      <c r="M8" s="9" t="s">
        <v>81</v>
      </c>
      <c r="N8" s="9" t="s">
        <v>82</v>
      </c>
      <c r="O8" s="10"/>
      <c r="P8" s="9" t="s">
        <v>83</v>
      </c>
      <c r="Q8" s="9" t="s">
        <v>25</v>
      </c>
      <c r="R8" s="9" t="s">
        <v>43</v>
      </c>
      <c r="S8" s="9" t="s">
        <v>84</v>
      </c>
      <c r="T8" s="9" t="s">
        <v>34</v>
      </c>
      <c r="U8" s="9" t="s">
        <v>85</v>
      </c>
      <c r="V8" s="10"/>
    </row>
    <row r="9" spans="1:28">
      <c r="A9" s="8">
        <v>44697.927935081017</v>
      </c>
      <c r="B9" s="9" t="s">
        <v>35</v>
      </c>
      <c r="C9" s="9" t="s">
        <v>86</v>
      </c>
      <c r="D9" s="9" t="s">
        <v>87</v>
      </c>
      <c r="E9" s="9">
        <v>3</v>
      </c>
      <c r="F9" s="9" t="s">
        <v>25</v>
      </c>
      <c r="G9" s="10"/>
      <c r="H9" s="9" t="s">
        <v>26</v>
      </c>
      <c r="I9" s="9" t="s">
        <v>27</v>
      </c>
      <c r="J9" s="9" t="s">
        <v>28</v>
      </c>
      <c r="K9" s="9" t="s">
        <v>39</v>
      </c>
      <c r="L9" s="10"/>
      <c r="M9" s="9" t="s">
        <v>88</v>
      </c>
      <c r="N9" s="9" t="s">
        <v>89</v>
      </c>
      <c r="O9" s="10"/>
      <c r="P9" s="9" t="s">
        <v>90</v>
      </c>
      <c r="Q9" s="9" t="s">
        <v>25</v>
      </c>
      <c r="R9" s="9" t="s">
        <v>43</v>
      </c>
      <c r="S9" s="9" t="s">
        <v>91</v>
      </c>
      <c r="T9" s="9" t="s">
        <v>34</v>
      </c>
      <c r="U9" s="9" t="s">
        <v>92</v>
      </c>
      <c r="V9" s="10"/>
    </row>
    <row r="10" spans="1:28">
      <c r="A10" s="8">
        <v>44697.929350057871</v>
      </c>
      <c r="B10" s="9" t="s">
        <v>35</v>
      </c>
      <c r="C10" s="9" t="s">
        <v>36</v>
      </c>
      <c r="D10" s="9" t="s">
        <v>93</v>
      </c>
      <c r="E10" s="9">
        <v>3</v>
      </c>
      <c r="F10" s="9" t="s">
        <v>25</v>
      </c>
      <c r="G10" s="10"/>
      <c r="H10" s="9" t="s">
        <v>26</v>
      </c>
      <c r="I10" s="9" t="s">
        <v>94</v>
      </c>
      <c r="J10" s="9" t="s">
        <v>56</v>
      </c>
      <c r="K10" s="9" t="s">
        <v>57</v>
      </c>
      <c r="L10" s="10"/>
      <c r="M10" s="9" t="s">
        <v>95</v>
      </c>
      <c r="N10" s="9" t="s">
        <v>96</v>
      </c>
      <c r="O10" s="10"/>
      <c r="P10" s="9" t="s">
        <v>97</v>
      </c>
      <c r="Q10" s="9" t="s">
        <v>25</v>
      </c>
      <c r="R10" s="9" t="s">
        <v>43</v>
      </c>
      <c r="S10" s="9" t="s">
        <v>98</v>
      </c>
      <c r="T10" s="9" t="s">
        <v>34</v>
      </c>
      <c r="U10" s="9" t="s">
        <v>99</v>
      </c>
      <c r="V10" s="10"/>
    </row>
    <row r="11" spans="1:28">
      <c r="A11" s="8">
        <v>44697.932556736108</v>
      </c>
      <c r="B11" s="9" t="s">
        <v>22</v>
      </c>
      <c r="C11" s="9" t="s">
        <v>36</v>
      </c>
      <c r="D11" s="9" t="s">
        <v>100</v>
      </c>
      <c r="E11" s="9">
        <v>3</v>
      </c>
      <c r="F11" s="9" t="s">
        <v>25</v>
      </c>
      <c r="G11" s="10"/>
      <c r="H11" s="9" t="s">
        <v>101</v>
      </c>
      <c r="I11" s="9" t="s">
        <v>71</v>
      </c>
      <c r="J11" s="9" t="s">
        <v>56</v>
      </c>
      <c r="K11" s="9" t="s">
        <v>57</v>
      </c>
      <c r="L11" s="10"/>
      <c r="M11" s="9" t="s">
        <v>102</v>
      </c>
      <c r="N11" s="9" t="s">
        <v>103</v>
      </c>
      <c r="O11" s="10"/>
      <c r="P11" s="9" t="s">
        <v>104</v>
      </c>
      <c r="Q11" s="9" t="s">
        <v>25</v>
      </c>
      <c r="R11" s="9" t="s">
        <v>43</v>
      </c>
      <c r="S11" s="9" t="s">
        <v>105</v>
      </c>
      <c r="T11" s="9" t="s">
        <v>34</v>
      </c>
      <c r="U11" s="9" t="s">
        <v>106</v>
      </c>
      <c r="V11" s="10"/>
    </row>
    <row r="12" spans="1:28">
      <c r="A12" s="8">
        <v>44697.935749942131</v>
      </c>
      <c r="B12" s="9" t="s">
        <v>35</v>
      </c>
      <c r="C12" s="9" t="s">
        <v>36</v>
      </c>
      <c r="D12" s="9" t="s">
        <v>107</v>
      </c>
      <c r="E12" s="9">
        <v>3</v>
      </c>
      <c r="F12" s="9" t="s">
        <v>25</v>
      </c>
      <c r="G12" s="10"/>
      <c r="H12" s="9" t="s">
        <v>26</v>
      </c>
      <c r="I12" s="9" t="s">
        <v>47</v>
      </c>
      <c r="J12" s="9" t="s">
        <v>56</v>
      </c>
      <c r="K12" s="9" t="s">
        <v>108</v>
      </c>
      <c r="L12" s="10"/>
      <c r="M12" s="9" t="s">
        <v>109</v>
      </c>
      <c r="N12" s="9" t="s">
        <v>110</v>
      </c>
      <c r="O12" s="10"/>
      <c r="P12" s="9" t="s">
        <v>111</v>
      </c>
      <c r="Q12" s="9" t="s">
        <v>43</v>
      </c>
      <c r="R12" s="9" t="s">
        <v>43</v>
      </c>
      <c r="S12" s="9" t="s">
        <v>112</v>
      </c>
      <c r="T12" s="9" t="s">
        <v>34</v>
      </c>
      <c r="U12" s="9" t="s">
        <v>113</v>
      </c>
      <c r="V12" s="9" t="s">
        <v>114</v>
      </c>
    </row>
    <row r="13" spans="1:28">
      <c r="A13" s="8">
        <v>44697.971551076393</v>
      </c>
      <c r="B13" s="9" t="s">
        <v>35</v>
      </c>
      <c r="C13" s="9" t="s">
        <v>36</v>
      </c>
      <c r="D13" s="9" t="s">
        <v>115</v>
      </c>
      <c r="E13" s="9">
        <v>3</v>
      </c>
      <c r="F13" s="9" t="s">
        <v>25</v>
      </c>
      <c r="G13" s="10"/>
      <c r="H13" s="9" t="s">
        <v>38</v>
      </c>
      <c r="I13" s="9" t="s">
        <v>27</v>
      </c>
      <c r="J13" s="9" t="s">
        <v>56</v>
      </c>
      <c r="K13" s="9" t="s">
        <v>57</v>
      </c>
      <c r="L13" s="10"/>
      <c r="M13" s="9" t="s">
        <v>81</v>
      </c>
      <c r="N13" s="9" t="s">
        <v>116</v>
      </c>
      <c r="O13" s="10"/>
      <c r="P13" s="9" t="s">
        <v>117</v>
      </c>
      <c r="Q13" s="9" t="s">
        <v>43</v>
      </c>
      <c r="R13" s="9" t="s">
        <v>43</v>
      </c>
      <c r="S13" s="9" t="s">
        <v>118</v>
      </c>
      <c r="T13" s="9" t="s">
        <v>34</v>
      </c>
      <c r="U13" s="9" t="s">
        <v>119</v>
      </c>
      <c r="V13" s="9" t="s">
        <v>120</v>
      </c>
    </row>
    <row r="14" spans="1:28">
      <c r="A14" s="8">
        <v>44698.273188055551</v>
      </c>
      <c r="B14" s="9" t="s">
        <v>35</v>
      </c>
      <c r="C14" s="9" t="s">
        <v>78</v>
      </c>
      <c r="D14" s="9" t="s">
        <v>121</v>
      </c>
      <c r="E14" s="9">
        <v>3</v>
      </c>
      <c r="F14" s="9" t="s">
        <v>25</v>
      </c>
      <c r="G14" s="10"/>
      <c r="H14" s="9" t="s">
        <v>26</v>
      </c>
      <c r="I14" s="9" t="s">
        <v>71</v>
      </c>
      <c r="J14" s="9" t="s">
        <v>56</v>
      </c>
      <c r="K14" s="9" t="s">
        <v>122</v>
      </c>
      <c r="L14" s="10"/>
      <c r="M14" s="9" t="s">
        <v>123</v>
      </c>
      <c r="N14" s="9" t="s">
        <v>124</v>
      </c>
      <c r="O14" s="10"/>
      <c r="P14" s="9" t="s">
        <v>125</v>
      </c>
      <c r="Q14" s="9" t="s">
        <v>25</v>
      </c>
      <c r="R14" s="9" t="s">
        <v>43</v>
      </c>
      <c r="S14" s="9" t="s">
        <v>126</v>
      </c>
      <c r="T14" s="9" t="s">
        <v>34</v>
      </c>
      <c r="U14" s="9" t="s">
        <v>127</v>
      </c>
      <c r="V14" s="10"/>
    </row>
    <row r="15" spans="1:28">
      <c r="A15" s="8">
        <v>44698.344068113423</v>
      </c>
      <c r="B15" s="9" t="s">
        <v>22</v>
      </c>
      <c r="C15" s="9" t="s">
        <v>36</v>
      </c>
      <c r="D15" s="9" t="s">
        <v>128</v>
      </c>
      <c r="E15" s="9">
        <v>4</v>
      </c>
      <c r="F15" s="9" t="s">
        <v>25</v>
      </c>
      <c r="G15" s="10"/>
      <c r="H15" s="9" t="s">
        <v>26</v>
      </c>
      <c r="I15" s="9" t="s">
        <v>47</v>
      </c>
      <c r="J15" s="9" t="s">
        <v>129</v>
      </c>
      <c r="K15" s="9" t="s">
        <v>57</v>
      </c>
      <c r="L15" s="10"/>
      <c r="M15" s="9" t="s">
        <v>130</v>
      </c>
      <c r="N15" s="9" t="s">
        <v>131</v>
      </c>
      <c r="O15" s="10"/>
      <c r="P15" s="9" t="s">
        <v>132</v>
      </c>
      <c r="Q15" s="9" t="s">
        <v>25</v>
      </c>
      <c r="R15" s="9" t="s">
        <v>43</v>
      </c>
      <c r="S15" s="9" t="s">
        <v>133</v>
      </c>
      <c r="T15" s="9" t="s">
        <v>34</v>
      </c>
      <c r="U15" s="9" t="s">
        <v>134</v>
      </c>
      <c r="V15" s="10"/>
    </row>
    <row r="16" spans="1:28">
      <c r="A16" s="8">
        <v>44698.344693935185</v>
      </c>
      <c r="B16" s="9" t="s">
        <v>22</v>
      </c>
      <c r="C16" s="9" t="s">
        <v>36</v>
      </c>
      <c r="D16" s="9" t="s">
        <v>135</v>
      </c>
      <c r="E16" s="9">
        <v>2</v>
      </c>
      <c r="F16" s="9" t="s">
        <v>25</v>
      </c>
      <c r="G16" s="10"/>
      <c r="H16" s="9" t="s">
        <v>101</v>
      </c>
      <c r="I16" s="9" t="s">
        <v>47</v>
      </c>
      <c r="J16" s="9" t="s">
        <v>56</v>
      </c>
      <c r="K16" s="9" t="s">
        <v>136</v>
      </c>
      <c r="L16" s="10"/>
      <c r="M16" s="9" t="s">
        <v>137</v>
      </c>
      <c r="N16" s="9" t="s">
        <v>50</v>
      </c>
      <c r="O16" s="10"/>
      <c r="P16" s="9" t="s">
        <v>138</v>
      </c>
      <c r="Q16" s="9" t="s">
        <v>25</v>
      </c>
      <c r="R16" s="9" t="s">
        <v>43</v>
      </c>
      <c r="S16" s="9" t="s">
        <v>139</v>
      </c>
      <c r="T16" s="9" t="s">
        <v>34</v>
      </c>
      <c r="U16" s="9" t="s">
        <v>140</v>
      </c>
      <c r="V16" s="10"/>
    </row>
    <row r="17" spans="1:22">
      <c r="A17" s="8">
        <v>44698.34473975694</v>
      </c>
      <c r="B17" s="9" t="s">
        <v>22</v>
      </c>
      <c r="C17" s="9" t="s">
        <v>36</v>
      </c>
      <c r="D17" s="9" t="s">
        <v>141</v>
      </c>
      <c r="E17" s="9">
        <v>2</v>
      </c>
      <c r="F17" s="9" t="s">
        <v>25</v>
      </c>
      <c r="G17" s="10"/>
      <c r="H17" s="9" t="s">
        <v>26</v>
      </c>
      <c r="I17" s="9" t="s">
        <v>47</v>
      </c>
      <c r="J17" s="9" t="s">
        <v>129</v>
      </c>
      <c r="K17" s="9" t="s">
        <v>57</v>
      </c>
      <c r="L17" s="10"/>
      <c r="M17" s="9" t="s">
        <v>142</v>
      </c>
      <c r="N17" s="9" t="s">
        <v>50</v>
      </c>
      <c r="O17" s="10"/>
      <c r="P17" s="9" t="s">
        <v>143</v>
      </c>
      <c r="Q17" s="9" t="s">
        <v>25</v>
      </c>
      <c r="R17" s="9" t="s">
        <v>43</v>
      </c>
      <c r="S17" s="9" t="s">
        <v>144</v>
      </c>
      <c r="T17" s="9" t="s">
        <v>34</v>
      </c>
      <c r="U17" s="9" t="s">
        <v>145</v>
      </c>
      <c r="V17" s="10"/>
    </row>
    <row r="18" spans="1:22">
      <c r="A18" s="8">
        <v>44698.350776481486</v>
      </c>
      <c r="B18" s="9" t="s">
        <v>22</v>
      </c>
      <c r="C18" s="9" t="s">
        <v>36</v>
      </c>
      <c r="D18" s="9" t="s">
        <v>46</v>
      </c>
      <c r="E18" s="9">
        <v>3</v>
      </c>
      <c r="F18" s="9" t="s">
        <v>25</v>
      </c>
      <c r="G18" s="10"/>
      <c r="H18" s="9" t="s">
        <v>38</v>
      </c>
      <c r="I18" s="9" t="s">
        <v>47</v>
      </c>
      <c r="J18" s="9" t="s">
        <v>56</v>
      </c>
      <c r="K18" s="9" t="s">
        <v>57</v>
      </c>
      <c r="L18" s="10"/>
      <c r="M18" s="9" t="s">
        <v>146</v>
      </c>
      <c r="N18" s="9" t="s">
        <v>147</v>
      </c>
      <c r="O18" s="10"/>
      <c r="P18" s="9" t="s">
        <v>148</v>
      </c>
      <c r="Q18" s="9" t="s">
        <v>25</v>
      </c>
      <c r="R18" s="9" t="s">
        <v>43</v>
      </c>
      <c r="S18" s="9" t="s">
        <v>149</v>
      </c>
      <c r="T18" s="9" t="s">
        <v>34</v>
      </c>
      <c r="U18" s="9" t="s">
        <v>150</v>
      </c>
      <c r="V18" s="10"/>
    </row>
    <row r="19" spans="1:22">
      <c r="A19" s="8">
        <v>44698.352919259254</v>
      </c>
      <c r="B19" s="9" t="s">
        <v>35</v>
      </c>
      <c r="C19" s="9" t="s">
        <v>36</v>
      </c>
      <c r="D19" s="9" t="s">
        <v>151</v>
      </c>
      <c r="E19" s="9">
        <v>3</v>
      </c>
      <c r="F19" s="9" t="s">
        <v>25</v>
      </c>
      <c r="G19" s="10"/>
      <c r="H19" s="9" t="s">
        <v>26</v>
      </c>
      <c r="I19" s="9" t="s">
        <v>27</v>
      </c>
      <c r="J19" s="9" t="s">
        <v>28</v>
      </c>
      <c r="K19" s="9" t="s">
        <v>39</v>
      </c>
      <c r="L19" s="10"/>
      <c r="M19" s="9" t="s">
        <v>130</v>
      </c>
      <c r="N19" s="9" t="s">
        <v>152</v>
      </c>
      <c r="O19" s="10"/>
      <c r="P19" s="9" t="s">
        <v>153</v>
      </c>
      <c r="Q19" s="9" t="s">
        <v>43</v>
      </c>
      <c r="R19" s="9" t="s">
        <v>43</v>
      </c>
      <c r="S19" s="9" t="s">
        <v>154</v>
      </c>
      <c r="T19" s="9" t="s">
        <v>34</v>
      </c>
      <c r="U19" s="9" t="s">
        <v>155</v>
      </c>
      <c r="V19" s="9" t="s">
        <v>156</v>
      </c>
    </row>
    <row r="20" spans="1:22">
      <c r="A20" s="8">
        <v>44698.356769189813</v>
      </c>
      <c r="B20" s="9" t="s">
        <v>35</v>
      </c>
      <c r="C20" s="9" t="s">
        <v>36</v>
      </c>
      <c r="D20" s="9" t="s">
        <v>157</v>
      </c>
      <c r="E20" s="9">
        <v>3</v>
      </c>
      <c r="F20" s="9" t="s">
        <v>25</v>
      </c>
      <c r="G20" s="10"/>
      <c r="H20" s="9" t="s">
        <v>38</v>
      </c>
      <c r="I20" s="9" t="s">
        <v>27</v>
      </c>
      <c r="J20" s="9" t="s">
        <v>56</v>
      </c>
      <c r="K20" s="9" t="s">
        <v>57</v>
      </c>
      <c r="L20" s="10"/>
      <c r="M20" s="9" t="s">
        <v>73</v>
      </c>
      <c r="N20" s="9" t="s">
        <v>158</v>
      </c>
      <c r="O20" s="10"/>
      <c r="P20" s="9" t="s">
        <v>159</v>
      </c>
      <c r="Q20" s="9" t="s">
        <v>25</v>
      </c>
      <c r="R20" s="9" t="s">
        <v>43</v>
      </c>
      <c r="S20" s="9" t="s">
        <v>160</v>
      </c>
      <c r="T20" s="9" t="s">
        <v>34</v>
      </c>
      <c r="U20" s="9" t="s">
        <v>161</v>
      </c>
      <c r="V20" s="10"/>
    </row>
    <row r="21" spans="1:22">
      <c r="A21" s="8">
        <v>44698.358295879632</v>
      </c>
      <c r="B21" s="9" t="s">
        <v>22</v>
      </c>
      <c r="C21" s="9" t="s">
        <v>36</v>
      </c>
      <c r="D21" s="9" t="s">
        <v>157</v>
      </c>
      <c r="E21" s="9">
        <v>3</v>
      </c>
      <c r="F21" s="9" t="s">
        <v>25</v>
      </c>
      <c r="G21" s="10"/>
      <c r="H21" s="9" t="s">
        <v>38</v>
      </c>
      <c r="I21" s="9" t="s">
        <v>47</v>
      </c>
      <c r="J21" s="9" t="s">
        <v>56</v>
      </c>
      <c r="K21" s="9" t="s">
        <v>57</v>
      </c>
      <c r="L21" s="10"/>
      <c r="M21" s="9" t="s">
        <v>137</v>
      </c>
      <c r="N21" s="9" t="s">
        <v>158</v>
      </c>
      <c r="O21" s="10"/>
      <c r="P21" s="9" t="s">
        <v>162</v>
      </c>
      <c r="Q21" s="9" t="s">
        <v>25</v>
      </c>
      <c r="R21" s="9" t="s">
        <v>25</v>
      </c>
      <c r="S21" s="9" t="s">
        <v>163</v>
      </c>
      <c r="T21" s="9" t="s">
        <v>34</v>
      </c>
      <c r="U21" s="10"/>
      <c r="V21" s="10"/>
    </row>
    <row r="22" spans="1:22">
      <c r="A22" s="8">
        <v>44698.360247280092</v>
      </c>
      <c r="B22" s="9" t="s">
        <v>22</v>
      </c>
      <c r="C22" s="9" t="s">
        <v>36</v>
      </c>
      <c r="D22" s="9" t="s">
        <v>164</v>
      </c>
      <c r="E22" s="9">
        <v>3</v>
      </c>
      <c r="F22" s="9" t="s">
        <v>25</v>
      </c>
      <c r="G22" s="10"/>
      <c r="H22" s="9" t="s">
        <v>38</v>
      </c>
      <c r="I22" s="9" t="s">
        <v>27</v>
      </c>
      <c r="J22" s="9" t="s">
        <v>56</v>
      </c>
      <c r="K22" s="9" t="s">
        <v>57</v>
      </c>
      <c r="L22" s="10"/>
      <c r="M22" s="9" t="s">
        <v>95</v>
      </c>
      <c r="N22" s="9" t="s">
        <v>165</v>
      </c>
      <c r="O22" s="10"/>
      <c r="P22" s="9" t="s">
        <v>166</v>
      </c>
      <c r="Q22" s="9" t="s">
        <v>25</v>
      </c>
      <c r="R22" s="9" t="s">
        <v>43</v>
      </c>
      <c r="S22" s="9" t="s">
        <v>167</v>
      </c>
      <c r="T22" s="9" t="s">
        <v>34</v>
      </c>
      <c r="U22" s="9" t="s">
        <v>168</v>
      </c>
      <c r="V22" s="10"/>
    </row>
    <row r="23" spans="1:22">
      <c r="A23" s="8">
        <v>44698.362219513889</v>
      </c>
      <c r="B23" s="9" t="s">
        <v>22</v>
      </c>
      <c r="C23" s="9" t="s">
        <v>36</v>
      </c>
      <c r="D23" s="9" t="s">
        <v>169</v>
      </c>
      <c r="E23" s="9">
        <v>3</v>
      </c>
      <c r="F23" s="9" t="s">
        <v>25</v>
      </c>
      <c r="G23" s="10"/>
      <c r="H23" s="9" t="s">
        <v>38</v>
      </c>
      <c r="I23" s="9" t="s">
        <v>47</v>
      </c>
      <c r="J23" s="9" t="s">
        <v>56</v>
      </c>
      <c r="K23" s="9" t="s">
        <v>170</v>
      </c>
      <c r="L23" s="10"/>
      <c r="M23" s="9" t="s">
        <v>171</v>
      </c>
      <c r="N23" s="9" t="s">
        <v>172</v>
      </c>
      <c r="O23" s="10"/>
      <c r="P23" s="9" t="s">
        <v>173</v>
      </c>
      <c r="Q23" s="9" t="s">
        <v>43</v>
      </c>
      <c r="R23" s="9" t="s">
        <v>43</v>
      </c>
      <c r="S23" s="9" t="s">
        <v>174</v>
      </c>
      <c r="T23" s="9" t="s">
        <v>34</v>
      </c>
      <c r="U23" s="9" t="s">
        <v>175</v>
      </c>
      <c r="V23" s="9" t="s">
        <v>176</v>
      </c>
    </row>
    <row r="24" spans="1:22">
      <c r="A24" s="8">
        <v>44698.364629340278</v>
      </c>
      <c r="B24" s="9" t="s">
        <v>22</v>
      </c>
      <c r="C24" s="9" t="s">
        <v>36</v>
      </c>
      <c r="D24" s="9" t="s">
        <v>46</v>
      </c>
      <c r="E24" s="9">
        <v>2</v>
      </c>
      <c r="F24" s="9" t="s">
        <v>25</v>
      </c>
      <c r="G24" s="10"/>
      <c r="H24" s="9" t="s">
        <v>38</v>
      </c>
      <c r="I24" s="9" t="s">
        <v>27</v>
      </c>
      <c r="J24" s="9" t="s">
        <v>28</v>
      </c>
      <c r="K24" s="9" t="s">
        <v>57</v>
      </c>
      <c r="L24" s="10"/>
      <c r="M24" s="9" t="s">
        <v>177</v>
      </c>
      <c r="N24" s="9" t="s">
        <v>178</v>
      </c>
      <c r="O24" s="10"/>
      <c r="P24" s="9" t="s">
        <v>179</v>
      </c>
      <c r="Q24" s="9" t="s">
        <v>25</v>
      </c>
      <c r="R24" s="9" t="s">
        <v>25</v>
      </c>
      <c r="S24" s="9" t="s">
        <v>180</v>
      </c>
      <c r="T24" s="9" t="s">
        <v>34</v>
      </c>
      <c r="U24" s="10"/>
      <c r="V24" s="10"/>
    </row>
    <row r="25" spans="1:22">
      <c r="A25" s="8">
        <v>44698.367124976852</v>
      </c>
      <c r="B25" s="9" t="s">
        <v>35</v>
      </c>
      <c r="C25" s="9" t="s">
        <v>36</v>
      </c>
      <c r="D25" s="9" t="s">
        <v>181</v>
      </c>
      <c r="E25" s="9">
        <v>2</v>
      </c>
      <c r="F25" s="9" t="s">
        <v>25</v>
      </c>
      <c r="G25" s="10"/>
      <c r="H25" s="9" t="s">
        <v>101</v>
      </c>
      <c r="I25" s="9" t="s">
        <v>27</v>
      </c>
      <c r="J25" s="9" t="s">
        <v>80</v>
      </c>
      <c r="K25" s="9" t="s">
        <v>39</v>
      </c>
      <c r="L25" s="10"/>
      <c r="M25" s="9" t="s">
        <v>182</v>
      </c>
      <c r="N25" s="9" t="s">
        <v>131</v>
      </c>
      <c r="O25" s="10"/>
      <c r="P25" s="9" t="s">
        <v>183</v>
      </c>
      <c r="Q25" s="9" t="s">
        <v>43</v>
      </c>
      <c r="R25" s="9" t="s">
        <v>43</v>
      </c>
      <c r="S25" s="9" t="s">
        <v>184</v>
      </c>
      <c r="T25" s="9" t="s">
        <v>34</v>
      </c>
      <c r="U25" s="9" t="s">
        <v>185</v>
      </c>
      <c r="V25" s="9" t="s">
        <v>186</v>
      </c>
    </row>
    <row r="26" spans="1:22">
      <c r="A26" s="8">
        <v>44698.367203194444</v>
      </c>
      <c r="B26" s="9" t="s">
        <v>35</v>
      </c>
      <c r="C26" s="9" t="s">
        <v>36</v>
      </c>
      <c r="D26" s="9" t="s">
        <v>187</v>
      </c>
      <c r="E26" s="9">
        <v>3</v>
      </c>
      <c r="F26" s="9" t="s">
        <v>25</v>
      </c>
      <c r="G26" s="10"/>
      <c r="H26" s="9" t="s">
        <v>26</v>
      </c>
      <c r="I26" s="9" t="s">
        <v>27</v>
      </c>
      <c r="J26" s="9" t="s">
        <v>56</v>
      </c>
      <c r="K26" s="9" t="s">
        <v>188</v>
      </c>
      <c r="L26" s="10"/>
      <c r="M26" s="9" t="s">
        <v>58</v>
      </c>
      <c r="N26" s="9" t="s">
        <v>152</v>
      </c>
      <c r="O26" s="10"/>
      <c r="P26" s="9" t="s">
        <v>189</v>
      </c>
      <c r="Q26" s="9" t="s">
        <v>25</v>
      </c>
      <c r="R26" s="9" t="s">
        <v>25</v>
      </c>
      <c r="S26" s="9" t="s">
        <v>190</v>
      </c>
      <c r="T26" s="9" t="s">
        <v>34</v>
      </c>
      <c r="U26" s="10"/>
      <c r="V26" s="10"/>
    </row>
    <row r="27" spans="1:22">
      <c r="A27" s="8">
        <v>44698.368946273149</v>
      </c>
      <c r="B27" s="9" t="s">
        <v>35</v>
      </c>
      <c r="C27" s="9" t="s">
        <v>36</v>
      </c>
      <c r="D27" s="9" t="s">
        <v>191</v>
      </c>
      <c r="E27" s="9">
        <v>4</v>
      </c>
      <c r="F27" s="9" t="s">
        <v>25</v>
      </c>
      <c r="G27" s="10"/>
      <c r="H27" s="9" t="s">
        <v>26</v>
      </c>
      <c r="I27" s="9" t="s">
        <v>192</v>
      </c>
      <c r="J27" s="9" t="s">
        <v>129</v>
      </c>
      <c r="K27" s="9" t="s">
        <v>39</v>
      </c>
      <c r="L27" s="10"/>
      <c r="M27" s="9" t="s">
        <v>193</v>
      </c>
      <c r="N27" s="9" t="s">
        <v>194</v>
      </c>
      <c r="O27" s="10"/>
      <c r="P27" s="9" t="s">
        <v>195</v>
      </c>
      <c r="Q27" s="9" t="s">
        <v>43</v>
      </c>
      <c r="R27" s="9" t="s">
        <v>43</v>
      </c>
      <c r="S27" s="9" t="s">
        <v>196</v>
      </c>
      <c r="T27" s="9" t="s">
        <v>34</v>
      </c>
      <c r="U27" s="9" t="s">
        <v>197</v>
      </c>
      <c r="V27" s="9" t="s">
        <v>198</v>
      </c>
    </row>
    <row r="28" spans="1:22">
      <c r="A28" s="8">
        <v>44698.370923136579</v>
      </c>
      <c r="B28" s="9" t="s">
        <v>35</v>
      </c>
      <c r="C28" s="9" t="s">
        <v>36</v>
      </c>
      <c r="D28" s="9" t="s">
        <v>199</v>
      </c>
      <c r="E28" s="9">
        <v>3</v>
      </c>
      <c r="F28" s="9" t="s">
        <v>25</v>
      </c>
      <c r="G28" s="10"/>
      <c r="H28" s="9" t="s">
        <v>101</v>
      </c>
      <c r="I28" s="9" t="s">
        <v>27</v>
      </c>
      <c r="J28" s="9" t="s">
        <v>28</v>
      </c>
      <c r="K28" s="9" t="s">
        <v>57</v>
      </c>
      <c r="L28" s="10"/>
      <c r="M28" s="9" t="s">
        <v>200</v>
      </c>
      <c r="N28" s="9" t="s">
        <v>201</v>
      </c>
      <c r="O28" s="10"/>
      <c r="P28" s="9" t="s">
        <v>202</v>
      </c>
      <c r="Q28" s="9" t="s">
        <v>43</v>
      </c>
      <c r="R28" s="9" t="s">
        <v>43</v>
      </c>
      <c r="S28" s="9" t="s">
        <v>203</v>
      </c>
      <c r="T28" s="9" t="s">
        <v>34</v>
      </c>
      <c r="U28" s="9" t="s">
        <v>204</v>
      </c>
      <c r="V28" s="9" t="s">
        <v>205</v>
      </c>
    </row>
    <row r="29" spans="1:22">
      <c r="A29" s="8">
        <v>44698.374340462964</v>
      </c>
      <c r="B29" s="9" t="s">
        <v>22</v>
      </c>
      <c r="C29" s="9" t="s">
        <v>36</v>
      </c>
      <c r="D29" s="9" t="s">
        <v>206</v>
      </c>
      <c r="E29" s="9">
        <v>3</v>
      </c>
      <c r="F29" s="9" t="s">
        <v>25</v>
      </c>
      <c r="G29" s="9" t="s">
        <v>207</v>
      </c>
      <c r="H29" s="9" t="s">
        <v>26</v>
      </c>
      <c r="I29" s="9" t="s">
        <v>27</v>
      </c>
      <c r="J29" s="9" t="s">
        <v>56</v>
      </c>
      <c r="K29" s="9" t="s">
        <v>57</v>
      </c>
      <c r="L29" s="10"/>
      <c r="M29" s="9" t="s">
        <v>208</v>
      </c>
      <c r="N29" s="9" t="s">
        <v>209</v>
      </c>
      <c r="O29" s="10"/>
      <c r="P29" s="9" t="s">
        <v>31</v>
      </c>
      <c r="Q29" s="9" t="s">
        <v>25</v>
      </c>
      <c r="R29" s="9" t="s">
        <v>43</v>
      </c>
      <c r="S29" s="9" t="s">
        <v>210</v>
      </c>
      <c r="T29" s="9" t="s">
        <v>34</v>
      </c>
      <c r="U29" s="9" t="s">
        <v>211</v>
      </c>
      <c r="V29" s="10"/>
    </row>
    <row r="30" spans="1:22">
      <c r="A30" s="8">
        <v>44698.374435532409</v>
      </c>
      <c r="B30" s="9" t="s">
        <v>35</v>
      </c>
      <c r="C30" s="9" t="s">
        <v>36</v>
      </c>
      <c r="D30" s="9" t="s">
        <v>212</v>
      </c>
      <c r="E30" s="9">
        <v>3</v>
      </c>
      <c r="F30" s="9" t="s">
        <v>25</v>
      </c>
      <c r="G30" s="10"/>
      <c r="H30" s="9" t="s">
        <v>26</v>
      </c>
      <c r="I30" s="9" t="s">
        <v>27</v>
      </c>
      <c r="J30" s="9" t="s">
        <v>28</v>
      </c>
      <c r="K30" s="9" t="s">
        <v>188</v>
      </c>
      <c r="L30" s="10"/>
      <c r="M30" s="9" t="s">
        <v>213</v>
      </c>
      <c r="N30" s="9" t="s">
        <v>201</v>
      </c>
      <c r="O30" s="10"/>
      <c r="P30" s="9" t="s">
        <v>214</v>
      </c>
      <c r="Q30" s="9" t="s">
        <v>25</v>
      </c>
      <c r="R30" s="9" t="s">
        <v>43</v>
      </c>
      <c r="S30" s="9" t="s">
        <v>215</v>
      </c>
      <c r="T30" s="9" t="s">
        <v>34</v>
      </c>
      <c r="U30" s="9" t="s">
        <v>216</v>
      </c>
      <c r="V30" s="10"/>
    </row>
    <row r="31" spans="1:22">
      <c r="A31" s="8">
        <v>44698.388468645833</v>
      </c>
      <c r="B31" s="9" t="s">
        <v>35</v>
      </c>
      <c r="C31" s="9" t="s">
        <v>36</v>
      </c>
      <c r="D31" s="9" t="s">
        <v>217</v>
      </c>
      <c r="E31" s="9">
        <v>3</v>
      </c>
      <c r="F31" s="9" t="s">
        <v>25</v>
      </c>
      <c r="G31" s="10"/>
      <c r="H31" s="9" t="s">
        <v>26</v>
      </c>
      <c r="I31" s="9" t="s">
        <v>218</v>
      </c>
      <c r="J31" s="9" t="s">
        <v>56</v>
      </c>
      <c r="K31" s="9" t="s">
        <v>108</v>
      </c>
      <c r="L31" s="10"/>
      <c r="M31" s="9" t="s">
        <v>219</v>
      </c>
      <c r="N31" s="9" t="s">
        <v>220</v>
      </c>
      <c r="O31" s="10"/>
      <c r="P31" s="9" t="s">
        <v>221</v>
      </c>
      <c r="Q31" s="9" t="s">
        <v>25</v>
      </c>
      <c r="R31" s="9" t="s">
        <v>43</v>
      </c>
      <c r="S31" s="9" t="s">
        <v>222</v>
      </c>
      <c r="T31" s="9" t="s">
        <v>34</v>
      </c>
      <c r="U31" s="9" t="s">
        <v>223</v>
      </c>
      <c r="V31" s="10"/>
    </row>
    <row r="32" spans="1:22">
      <c r="A32" s="8">
        <v>44698.401949050924</v>
      </c>
      <c r="B32" s="9" t="s">
        <v>22</v>
      </c>
      <c r="C32" s="9" t="s">
        <v>36</v>
      </c>
      <c r="D32" s="9" t="s">
        <v>224</v>
      </c>
      <c r="E32" s="9">
        <v>3</v>
      </c>
      <c r="F32" s="9" t="s">
        <v>25</v>
      </c>
      <c r="G32" s="10"/>
      <c r="H32" s="9" t="s">
        <v>26</v>
      </c>
      <c r="I32" s="9" t="s">
        <v>192</v>
      </c>
      <c r="J32" s="9" t="s">
        <v>28</v>
      </c>
      <c r="K32" s="9" t="s">
        <v>39</v>
      </c>
      <c r="L32" s="10"/>
      <c r="M32" s="9" t="s">
        <v>142</v>
      </c>
      <c r="N32" s="9" t="s">
        <v>152</v>
      </c>
      <c r="O32" s="10"/>
      <c r="P32" s="9" t="s">
        <v>225</v>
      </c>
      <c r="Q32" s="9" t="s">
        <v>25</v>
      </c>
      <c r="R32" s="9" t="s">
        <v>43</v>
      </c>
      <c r="S32" s="9" t="s">
        <v>226</v>
      </c>
      <c r="T32" s="9" t="s">
        <v>34</v>
      </c>
      <c r="U32" s="10"/>
      <c r="V32" s="10"/>
    </row>
    <row r="33" spans="1:22">
      <c r="A33" s="8">
        <v>44698.408747800924</v>
      </c>
      <c r="B33" s="9" t="s">
        <v>35</v>
      </c>
      <c r="C33" s="9" t="s">
        <v>36</v>
      </c>
      <c r="D33" s="9" t="s">
        <v>227</v>
      </c>
      <c r="E33" s="9">
        <v>3</v>
      </c>
      <c r="F33" s="9" t="s">
        <v>25</v>
      </c>
      <c r="G33" s="10"/>
      <c r="H33" s="9" t="s">
        <v>26</v>
      </c>
      <c r="I33" s="9" t="s">
        <v>27</v>
      </c>
      <c r="J33" s="9" t="s">
        <v>28</v>
      </c>
      <c r="K33" s="9" t="s">
        <v>39</v>
      </c>
      <c r="L33" s="10"/>
      <c r="M33" s="9" t="s">
        <v>228</v>
      </c>
      <c r="N33" s="9" t="s">
        <v>172</v>
      </c>
      <c r="O33" s="10"/>
      <c r="P33" s="9" t="s">
        <v>229</v>
      </c>
      <c r="Q33" s="9" t="s">
        <v>43</v>
      </c>
      <c r="R33" s="9" t="s">
        <v>43</v>
      </c>
      <c r="S33" s="9" t="s">
        <v>230</v>
      </c>
      <c r="T33" s="9" t="s">
        <v>34</v>
      </c>
      <c r="U33" s="9" t="s">
        <v>231</v>
      </c>
      <c r="V33" s="9" t="s">
        <v>232</v>
      </c>
    </row>
    <row r="34" spans="1:22">
      <c r="A34" s="8">
        <v>44698.418588935187</v>
      </c>
      <c r="B34" s="9" t="s">
        <v>35</v>
      </c>
      <c r="C34" s="9" t="s">
        <v>36</v>
      </c>
      <c r="D34" s="9" t="s">
        <v>233</v>
      </c>
      <c r="E34" s="9">
        <v>3</v>
      </c>
      <c r="F34" s="9" t="s">
        <v>25</v>
      </c>
      <c r="G34" s="10"/>
      <c r="H34" s="9" t="s">
        <v>101</v>
      </c>
      <c r="I34" s="9" t="s">
        <v>94</v>
      </c>
      <c r="J34" s="9" t="s">
        <v>56</v>
      </c>
      <c r="K34" s="9" t="s">
        <v>234</v>
      </c>
      <c r="L34" s="9" t="s">
        <v>235</v>
      </c>
      <c r="M34" s="9" t="s">
        <v>236</v>
      </c>
      <c r="N34" s="9" t="s">
        <v>152</v>
      </c>
      <c r="O34" s="10"/>
      <c r="P34" s="9" t="s">
        <v>237</v>
      </c>
      <c r="Q34" s="9" t="s">
        <v>25</v>
      </c>
      <c r="R34" s="9" t="s">
        <v>25</v>
      </c>
      <c r="S34" s="9" t="s">
        <v>238</v>
      </c>
      <c r="T34" s="9" t="s">
        <v>34</v>
      </c>
      <c r="U34" s="10"/>
      <c r="V34" s="10"/>
    </row>
    <row r="35" spans="1:22">
      <c r="A35" s="8">
        <v>44698.474122326385</v>
      </c>
      <c r="B35" s="9" t="s">
        <v>22</v>
      </c>
      <c r="C35" s="9" t="s">
        <v>78</v>
      </c>
      <c r="D35" s="9" t="s">
        <v>239</v>
      </c>
      <c r="E35" s="9">
        <v>3</v>
      </c>
      <c r="F35" s="9" t="s">
        <v>25</v>
      </c>
      <c r="G35" s="10"/>
      <c r="H35" s="9" t="s">
        <v>26</v>
      </c>
      <c r="I35" s="9" t="s">
        <v>27</v>
      </c>
      <c r="J35" s="9" t="s">
        <v>56</v>
      </c>
      <c r="K35" s="9" t="s">
        <v>240</v>
      </c>
      <c r="L35" s="10"/>
      <c r="M35" s="9" t="s">
        <v>130</v>
      </c>
      <c r="N35" s="9" t="s">
        <v>241</v>
      </c>
      <c r="O35" s="10"/>
      <c r="P35" s="9" t="s">
        <v>242</v>
      </c>
      <c r="Q35" s="9" t="s">
        <v>25</v>
      </c>
      <c r="R35" s="9" t="s">
        <v>43</v>
      </c>
      <c r="S35" s="9" t="s">
        <v>243</v>
      </c>
      <c r="T35" s="9" t="s">
        <v>34</v>
      </c>
      <c r="U35" s="9" t="s">
        <v>244</v>
      </c>
      <c r="V35" s="10"/>
    </row>
    <row r="36" spans="1:22">
      <c r="A36" s="8">
        <v>44698.475884780091</v>
      </c>
      <c r="B36" s="9" t="s">
        <v>35</v>
      </c>
      <c r="C36" s="9" t="s">
        <v>78</v>
      </c>
      <c r="D36" s="9" t="s">
        <v>79</v>
      </c>
      <c r="E36" s="9">
        <v>4</v>
      </c>
      <c r="F36" s="9" t="s">
        <v>25</v>
      </c>
      <c r="G36" s="10"/>
      <c r="H36" s="9" t="s">
        <v>26</v>
      </c>
      <c r="I36" s="9" t="s">
        <v>71</v>
      </c>
      <c r="J36" s="9" t="s">
        <v>28</v>
      </c>
      <c r="K36" s="9" t="s">
        <v>136</v>
      </c>
      <c r="L36" s="10"/>
      <c r="M36" s="9" t="s">
        <v>73</v>
      </c>
      <c r="N36" s="9" t="s">
        <v>152</v>
      </c>
      <c r="O36" s="10"/>
      <c r="P36" s="9" t="s">
        <v>245</v>
      </c>
      <c r="Q36" s="9" t="s">
        <v>25</v>
      </c>
      <c r="R36" s="9" t="s">
        <v>25</v>
      </c>
      <c r="S36" s="9" t="s">
        <v>246</v>
      </c>
      <c r="T36" s="9" t="s">
        <v>34</v>
      </c>
      <c r="U36" s="10"/>
      <c r="V36" s="10"/>
    </row>
    <row r="37" spans="1:22">
      <c r="A37" s="8">
        <v>44698.491206527775</v>
      </c>
      <c r="B37" s="9" t="s">
        <v>22</v>
      </c>
      <c r="C37" s="9" t="s">
        <v>78</v>
      </c>
      <c r="D37" s="9" t="s">
        <v>79</v>
      </c>
      <c r="E37" s="9">
        <v>3</v>
      </c>
      <c r="F37" s="9" t="s">
        <v>25</v>
      </c>
      <c r="G37" s="10"/>
      <c r="H37" s="9" t="s">
        <v>26</v>
      </c>
      <c r="I37" s="9" t="s">
        <v>47</v>
      </c>
      <c r="J37" s="9" t="s">
        <v>56</v>
      </c>
      <c r="K37" s="9" t="s">
        <v>57</v>
      </c>
      <c r="L37" s="10"/>
      <c r="M37" s="9" t="s">
        <v>247</v>
      </c>
      <c r="N37" s="9" t="s">
        <v>50</v>
      </c>
      <c r="O37" s="10"/>
      <c r="P37" s="9" t="s">
        <v>248</v>
      </c>
      <c r="Q37" s="9" t="s">
        <v>25</v>
      </c>
      <c r="R37" s="9" t="s">
        <v>43</v>
      </c>
      <c r="S37" s="9" t="s">
        <v>249</v>
      </c>
      <c r="T37" s="9" t="s">
        <v>34</v>
      </c>
      <c r="U37" s="9" t="s">
        <v>250</v>
      </c>
      <c r="V37" s="10"/>
    </row>
    <row r="38" spans="1:22">
      <c r="A38" s="8">
        <v>44698.498626805551</v>
      </c>
      <c r="B38" s="9" t="s">
        <v>22</v>
      </c>
      <c r="C38" s="9" t="s">
        <v>36</v>
      </c>
      <c r="D38" s="9" t="s">
        <v>251</v>
      </c>
      <c r="E38" s="9">
        <v>3</v>
      </c>
      <c r="F38" s="9" t="s">
        <v>25</v>
      </c>
      <c r="G38" s="10"/>
      <c r="H38" s="9" t="s">
        <v>26</v>
      </c>
      <c r="I38" s="9" t="s">
        <v>27</v>
      </c>
      <c r="J38" s="9" t="s">
        <v>80</v>
      </c>
      <c r="K38" s="9" t="s">
        <v>57</v>
      </c>
      <c r="L38" s="10"/>
      <c r="M38" s="9" t="s">
        <v>73</v>
      </c>
      <c r="N38" s="9" t="s">
        <v>152</v>
      </c>
      <c r="O38" s="10"/>
      <c r="P38" s="9" t="s">
        <v>252</v>
      </c>
      <c r="Q38" s="9" t="s">
        <v>25</v>
      </c>
      <c r="R38" s="9" t="s">
        <v>25</v>
      </c>
      <c r="S38" s="9" t="s">
        <v>253</v>
      </c>
      <c r="T38" s="9" t="s">
        <v>34</v>
      </c>
      <c r="U38" s="10"/>
      <c r="V38" s="10"/>
    </row>
    <row r="39" spans="1:22">
      <c r="A39" s="8">
        <v>44698.538289652774</v>
      </c>
      <c r="B39" s="9" t="s">
        <v>35</v>
      </c>
      <c r="C39" s="9" t="s">
        <v>36</v>
      </c>
      <c r="D39" s="9" t="s">
        <v>254</v>
      </c>
      <c r="E39" s="9">
        <v>3</v>
      </c>
      <c r="F39" s="9" t="s">
        <v>25</v>
      </c>
      <c r="G39" s="10"/>
      <c r="H39" s="9" t="s">
        <v>26</v>
      </c>
      <c r="I39" s="9" t="s">
        <v>27</v>
      </c>
      <c r="J39" s="9" t="s">
        <v>129</v>
      </c>
      <c r="K39" s="9" t="s">
        <v>57</v>
      </c>
      <c r="L39" s="10"/>
      <c r="M39" s="9" t="s">
        <v>255</v>
      </c>
      <c r="N39" s="9" t="s">
        <v>201</v>
      </c>
      <c r="O39" s="10"/>
      <c r="P39" s="9" t="s">
        <v>256</v>
      </c>
      <c r="Q39" s="9" t="s">
        <v>25</v>
      </c>
      <c r="R39" s="9" t="s">
        <v>43</v>
      </c>
      <c r="S39" s="9" t="s">
        <v>257</v>
      </c>
      <c r="T39" s="9" t="s">
        <v>34</v>
      </c>
      <c r="U39" s="9" t="s">
        <v>258</v>
      </c>
      <c r="V39" s="10"/>
    </row>
    <row r="40" spans="1:22">
      <c r="A40" s="8">
        <v>44698.593358275466</v>
      </c>
      <c r="B40" s="9" t="s">
        <v>22</v>
      </c>
      <c r="C40" s="9" t="s">
        <v>78</v>
      </c>
      <c r="D40" s="9" t="s">
        <v>259</v>
      </c>
      <c r="E40" s="9">
        <v>3</v>
      </c>
      <c r="F40" s="9" t="s">
        <v>25</v>
      </c>
      <c r="G40" s="9" t="s">
        <v>163</v>
      </c>
      <c r="H40" s="9" t="s">
        <v>101</v>
      </c>
      <c r="I40" s="9" t="s">
        <v>47</v>
      </c>
      <c r="J40" s="9" t="s">
        <v>56</v>
      </c>
      <c r="K40" s="9" t="s">
        <v>57</v>
      </c>
      <c r="L40" s="9" t="s">
        <v>163</v>
      </c>
      <c r="M40" s="9" t="s">
        <v>260</v>
      </c>
      <c r="N40" s="9" t="s">
        <v>261</v>
      </c>
      <c r="O40" s="9" t="s">
        <v>163</v>
      </c>
      <c r="P40" s="9" t="s">
        <v>262</v>
      </c>
      <c r="Q40" s="9" t="s">
        <v>25</v>
      </c>
      <c r="R40" s="9" t="s">
        <v>43</v>
      </c>
      <c r="S40" s="9" t="s">
        <v>263</v>
      </c>
      <c r="T40" s="9" t="s">
        <v>34</v>
      </c>
      <c r="U40" s="9" t="s">
        <v>264</v>
      </c>
      <c r="V40" s="9" t="s">
        <v>163</v>
      </c>
    </row>
    <row r="41" spans="1:22">
      <c r="A41" s="8">
        <v>44698.606241770831</v>
      </c>
      <c r="B41" s="9" t="s">
        <v>22</v>
      </c>
      <c r="C41" s="9" t="s">
        <v>78</v>
      </c>
      <c r="D41" s="9" t="s">
        <v>265</v>
      </c>
      <c r="E41" s="9">
        <v>3</v>
      </c>
      <c r="F41" s="9" t="s">
        <v>25</v>
      </c>
      <c r="G41" s="10"/>
      <c r="H41" s="9" t="s">
        <v>26</v>
      </c>
      <c r="I41" s="9" t="s">
        <v>27</v>
      </c>
      <c r="J41" s="9" t="s">
        <v>56</v>
      </c>
      <c r="K41" s="9" t="s">
        <v>48</v>
      </c>
      <c r="L41" s="10"/>
      <c r="M41" s="9" t="s">
        <v>266</v>
      </c>
      <c r="N41" s="9" t="s">
        <v>267</v>
      </c>
      <c r="O41" s="10"/>
      <c r="P41" s="9" t="s">
        <v>268</v>
      </c>
      <c r="Q41" s="9" t="s">
        <v>25</v>
      </c>
      <c r="R41" s="9" t="s">
        <v>25</v>
      </c>
      <c r="S41" s="9" t="s">
        <v>269</v>
      </c>
      <c r="T41" s="9" t="s">
        <v>34</v>
      </c>
      <c r="U41" s="10"/>
      <c r="V41" s="10"/>
    </row>
    <row r="42" spans="1:22">
      <c r="A42" s="8">
        <v>44698.612047962961</v>
      </c>
      <c r="B42" s="9" t="s">
        <v>35</v>
      </c>
      <c r="C42" s="9" t="s">
        <v>78</v>
      </c>
      <c r="D42" s="9" t="s">
        <v>24</v>
      </c>
      <c r="E42" s="9">
        <v>2</v>
      </c>
      <c r="F42" s="9" t="s">
        <v>25</v>
      </c>
      <c r="G42" s="10"/>
      <c r="H42" s="9" t="s">
        <v>26</v>
      </c>
      <c r="I42" s="9" t="s">
        <v>71</v>
      </c>
      <c r="J42" s="9" t="s">
        <v>129</v>
      </c>
      <c r="K42" s="9" t="s">
        <v>57</v>
      </c>
      <c r="L42" s="10"/>
      <c r="M42" s="9" t="s">
        <v>270</v>
      </c>
      <c r="N42" s="9" t="s">
        <v>50</v>
      </c>
      <c r="O42" s="10"/>
      <c r="P42" s="9" t="s">
        <v>271</v>
      </c>
      <c r="Q42" s="9" t="s">
        <v>25</v>
      </c>
      <c r="R42" s="9" t="s">
        <v>43</v>
      </c>
      <c r="S42" s="9" t="s">
        <v>272</v>
      </c>
      <c r="T42" s="9" t="s">
        <v>34</v>
      </c>
      <c r="U42" s="10"/>
      <c r="V42" s="10"/>
    </row>
    <row r="43" spans="1:22">
      <c r="A43" s="8">
        <v>44698.747394513892</v>
      </c>
      <c r="B43" s="9" t="s">
        <v>35</v>
      </c>
      <c r="C43" s="9" t="s">
        <v>78</v>
      </c>
      <c r="D43" s="9" t="s">
        <v>24</v>
      </c>
      <c r="E43" s="9">
        <v>1</v>
      </c>
      <c r="F43" s="9" t="s">
        <v>25</v>
      </c>
      <c r="G43" s="10"/>
      <c r="H43" s="9" t="s">
        <v>26</v>
      </c>
      <c r="I43" s="9" t="s">
        <v>71</v>
      </c>
      <c r="J43" s="9" t="s">
        <v>56</v>
      </c>
      <c r="K43" s="9" t="s">
        <v>188</v>
      </c>
      <c r="L43" s="10"/>
      <c r="M43" s="9" t="s">
        <v>213</v>
      </c>
      <c r="N43" s="9" t="s">
        <v>273</v>
      </c>
      <c r="O43" s="10"/>
      <c r="P43" s="9" t="s">
        <v>274</v>
      </c>
      <c r="Q43" s="9" t="s">
        <v>25</v>
      </c>
      <c r="R43" s="9" t="s">
        <v>25</v>
      </c>
      <c r="S43" s="9" t="s">
        <v>275</v>
      </c>
      <c r="T43" s="9" t="s">
        <v>34</v>
      </c>
      <c r="U43" s="10"/>
      <c r="V43" s="10"/>
    </row>
    <row r="44" spans="1:22">
      <c r="A44" s="8">
        <v>44699.536536944448</v>
      </c>
      <c r="B44" s="9" t="s">
        <v>35</v>
      </c>
      <c r="C44" s="9" t="s">
        <v>78</v>
      </c>
      <c r="D44" s="9" t="s">
        <v>141</v>
      </c>
      <c r="E44" s="9">
        <v>3</v>
      </c>
      <c r="F44" s="9" t="s">
        <v>25</v>
      </c>
      <c r="G44" s="10"/>
      <c r="H44" s="9" t="s">
        <v>38</v>
      </c>
      <c r="I44" s="9" t="s">
        <v>192</v>
      </c>
      <c r="J44" s="9" t="s">
        <v>56</v>
      </c>
      <c r="K44" s="9" t="s">
        <v>57</v>
      </c>
      <c r="L44" s="10"/>
      <c r="M44" s="9" t="s">
        <v>30</v>
      </c>
      <c r="N44" s="9" t="s">
        <v>273</v>
      </c>
      <c r="O44" s="10"/>
      <c r="P44" s="9" t="s">
        <v>106</v>
      </c>
      <c r="Q44" s="9" t="s">
        <v>25</v>
      </c>
      <c r="R44" s="9" t="s">
        <v>25</v>
      </c>
      <c r="S44" s="9" t="s">
        <v>276</v>
      </c>
      <c r="T44" s="9" t="s">
        <v>34</v>
      </c>
      <c r="U44" s="10"/>
      <c r="V44" s="10"/>
    </row>
    <row r="45" spans="1:22">
      <c r="A45" s="8">
        <v>44699.631904212962</v>
      </c>
      <c r="B45" s="9" t="s">
        <v>35</v>
      </c>
      <c r="C45" s="9" t="s">
        <v>36</v>
      </c>
      <c r="D45" s="9" t="s">
        <v>277</v>
      </c>
      <c r="E45" s="9">
        <v>3</v>
      </c>
      <c r="F45" s="9" t="s">
        <v>25</v>
      </c>
      <c r="G45" s="10"/>
      <c r="H45" s="9" t="s">
        <v>26</v>
      </c>
      <c r="I45" s="9" t="s">
        <v>192</v>
      </c>
      <c r="J45" s="9" t="s">
        <v>56</v>
      </c>
      <c r="K45" s="9" t="s">
        <v>48</v>
      </c>
      <c r="L45" s="10"/>
      <c r="M45" s="9" t="s">
        <v>278</v>
      </c>
      <c r="N45" s="9" t="s">
        <v>131</v>
      </c>
      <c r="O45" s="10"/>
      <c r="P45" s="9" t="s">
        <v>279</v>
      </c>
      <c r="Q45" s="9" t="s">
        <v>25</v>
      </c>
      <c r="R45" s="9" t="s">
        <v>25</v>
      </c>
      <c r="S45" s="9" t="s">
        <v>280</v>
      </c>
      <c r="T45" s="9" t="s">
        <v>34</v>
      </c>
      <c r="U45" s="10"/>
      <c r="V45" s="10"/>
    </row>
    <row r="46" spans="1:22">
      <c r="A46" s="8">
        <v>44699.859383020834</v>
      </c>
      <c r="B46" s="9" t="s">
        <v>22</v>
      </c>
      <c r="C46" s="9" t="s">
        <v>36</v>
      </c>
      <c r="D46" s="9" t="s">
        <v>281</v>
      </c>
      <c r="E46" s="9">
        <v>3</v>
      </c>
      <c r="F46" s="9" t="s">
        <v>25</v>
      </c>
      <c r="G46" s="10"/>
      <c r="H46" s="9" t="s">
        <v>38</v>
      </c>
      <c r="I46" s="9" t="s">
        <v>47</v>
      </c>
      <c r="J46" s="9" t="s">
        <v>56</v>
      </c>
      <c r="K46" s="9" t="s">
        <v>57</v>
      </c>
      <c r="L46" s="10"/>
      <c r="M46" s="9" t="s">
        <v>282</v>
      </c>
      <c r="N46" s="9" t="s">
        <v>158</v>
      </c>
      <c r="O46" s="10"/>
      <c r="P46" s="9" t="s">
        <v>283</v>
      </c>
      <c r="Q46" s="9" t="s">
        <v>25</v>
      </c>
      <c r="R46" s="9" t="s">
        <v>25</v>
      </c>
      <c r="S46" s="9" t="s">
        <v>163</v>
      </c>
      <c r="T46" s="9" t="s">
        <v>34</v>
      </c>
      <c r="U46" s="10"/>
      <c r="V46" s="10"/>
    </row>
    <row r="47" spans="1:22">
      <c r="A47" s="8">
        <v>44699.874381932867</v>
      </c>
      <c r="B47" s="9" t="s">
        <v>35</v>
      </c>
      <c r="C47" s="9" t="s">
        <v>36</v>
      </c>
      <c r="D47" s="9" t="s">
        <v>284</v>
      </c>
      <c r="E47" s="9">
        <v>2</v>
      </c>
      <c r="F47" s="9" t="s">
        <v>43</v>
      </c>
      <c r="G47" s="9" t="s">
        <v>285</v>
      </c>
      <c r="H47" s="9" t="s">
        <v>26</v>
      </c>
      <c r="I47" s="9" t="s">
        <v>27</v>
      </c>
      <c r="J47" s="9" t="s">
        <v>56</v>
      </c>
      <c r="K47" s="9" t="s">
        <v>39</v>
      </c>
      <c r="L47" s="10"/>
      <c r="M47" s="9" t="s">
        <v>286</v>
      </c>
      <c r="N47" s="9" t="s">
        <v>74</v>
      </c>
      <c r="O47" s="9" t="s">
        <v>287</v>
      </c>
      <c r="P47" s="9" t="s">
        <v>288</v>
      </c>
      <c r="Q47" s="9" t="s">
        <v>25</v>
      </c>
      <c r="R47" s="9" t="s">
        <v>43</v>
      </c>
      <c r="S47" s="9" t="s">
        <v>289</v>
      </c>
      <c r="T47" s="9" t="s">
        <v>34</v>
      </c>
      <c r="U47" s="9" t="s">
        <v>290</v>
      </c>
      <c r="V47" s="10"/>
    </row>
    <row r="48" spans="1:22">
      <c r="A48" s="8">
        <v>44699.878184050925</v>
      </c>
      <c r="B48" s="9" t="s">
        <v>22</v>
      </c>
      <c r="C48" s="9" t="s">
        <v>36</v>
      </c>
      <c r="D48" s="9" t="s">
        <v>291</v>
      </c>
      <c r="E48" s="9">
        <v>2</v>
      </c>
      <c r="F48" s="9" t="s">
        <v>25</v>
      </c>
      <c r="G48" s="10"/>
      <c r="H48" s="9" t="s">
        <v>26</v>
      </c>
      <c r="I48" s="9" t="s">
        <v>94</v>
      </c>
      <c r="J48" s="9" t="s">
        <v>129</v>
      </c>
      <c r="K48" s="9" t="s">
        <v>292</v>
      </c>
      <c r="L48" s="9" t="s">
        <v>293</v>
      </c>
      <c r="M48" s="9" t="s">
        <v>30</v>
      </c>
      <c r="N48" s="9" t="s">
        <v>294</v>
      </c>
      <c r="O48" s="9" t="s">
        <v>295</v>
      </c>
      <c r="P48" s="9" t="s">
        <v>296</v>
      </c>
      <c r="Q48" s="9" t="s">
        <v>25</v>
      </c>
      <c r="R48" s="9" t="s">
        <v>43</v>
      </c>
      <c r="S48" s="9" t="s">
        <v>297</v>
      </c>
      <c r="T48" s="9" t="s">
        <v>34</v>
      </c>
      <c r="U48" s="9" t="s">
        <v>298</v>
      </c>
      <c r="V48" s="10"/>
    </row>
    <row r="49" spans="1:22">
      <c r="A49" s="8">
        <v>44699.881088784721</v>
      </c>
      <c r="B49" s="9" t="s">
        <v>299</v>
      </c>
      <c r="C49" s="9" t="s">
        <v>36</v>
      </c>
      <c r="D49" s="9" t="s">
        <v>79</v>
      </c>
      <c r="E49" s="9">
        <v>3</v>
      </c>
      <c r="F49" s="9" t="s">
        <v>25</v>
      </c>
      <c r="G49" s="10"/>
      <c r="H49" s="9" t="s">
        <v>26</v>
      </c>
      <c r="I49" s="9" t="s">
        <v>71</v>
      </c>
      <c r="J49" s="9" t="s">
        <v>56</v>
      </c>
      <c r="K49" s="9" t="s">
        <v>57</v>
      </c>
      <c r="L49" s="10"/>
      <c r="M49" s="9" t="s">
        <v>300</v>
      </c>
      <c r="N49" s="9" t="s">
        <v>301</v>
      </c>
      <c r="O49" s="9" t="s">
        <v>302</v>
      </c>
      <c r="P49" s="9" t="s">
        <v>303</v>
      </c>
      <c r="Q49" s="9" t="s">
        <v>25</v>
      </c>
      <c r="R49" s="9" t="s">
        <v>43</v>
      </c>
      <c r="S49" s="9" t="s">
        <v>304</v>
      </c>
      <c r="T49" s="9" t="s">
        <v>34</v>
      </c>
      <c r="U49" s="9" t="s">
        <v>305</v>
      </c>
      <c r="V49" s="10"/>
    </row>
    <row r="50" spans="1:22">
      <c r="A50" s="8">
        <v>44699.887051770835</v>
      </c>
      <c r="B50" s="9" t="s">
        <v>35</v>
      </c>
      <c r="C50" s="9" t="s">
        <v>78</v>
      </c>
      <c r="D50" s="9" t="s">
        <v>79</v>
      </c>
      <c r="E50" s="9">
        <v>3</v>
      </c>
      <c r="F50" s="9" t="s">
        <v>306</v>
      </c>
      <c r="G50" s="10"/>
      <c r="H50" s="9" t="s">
        <v>38</v>
      </c>
      <c r="I50" s="9" t="s">
        <v>71</v>
      </c>
      <c r="J50" s="9" t="s">
        <v>56</v>
      </c>
      <c r="K50" s="9" t="s">
        <v>57</v>
      </c>
      <c r="L50" s="10"/>
      <c r="M50" s="9" t="s">
        <v>58</v>
      </c>
      <c r="N50" s="9" t="s">
        <v>158</v>
      </c>
      <c r="O50" s="10"/>
      <c r="P50" s="9" t="s">
        <v>307</v>
      </c>
      <c r="Q50" s="9" t="s">
        <v>25</v>
      </c>
      <c r="R50" s="9" t="s">
        <v>43</v>
      </c>
      <c r="S50" s="9" t="s">
        <v>308</v>
      </c>
      <c r="T50" s="9" t="s">
        <v>34</v>
      </c>
      <c r="U50" s="9" t="s">
        <v>309</v>
      </c>
      <c r="V50" s="10"/>
    </row>
    <row r="51" spans="1:22">
      <c r="A51" s="8">
        <v>44700.299068252316</v>
      </c>
      <c r="B51" s="9" t="s">
        <v>22</v>
      </c>
      <c r="C51" s="9" t="s">
        <v>36</v>
      </c>
      <c r="D51" s="9" t="s">
        <v>310</v>
      </c>
      <c r="E51" s="9">
        <v>3</v>
      </c>
      <c r="F51" s="9" t="s">
        <v>25</v>
      </c>
      <c r="G51" s="10"/>
      <c r="H51" s="9" t="s">
        <v>26</v>
      </c>
      <c r="I51" s="9" t="s">
        <v>27</v>
      </c>
      <c r="J51" s="9" t="s">
        <v>28</v>
      </c>
      <c r="K51" s="9" t="s">
        <v>72</v>
      </c>
      <c r="L51" s="10"/>
      <c r="M51" s="9" t="s">
        <v>58</v>
      </c>
      <c r="N51" s="9" t="s">
        <v>152</v>
      </c>
      <c r="O51" s="10"/>
      <c r="P51" s="9" t="s">
        <v>311</v>
      </c>
      <c r="Q51" s="9" t="s">
        <v>25</v>
      </c>
      <c r="R51" s="9" t="s">
        <v>25</v>
      </c>
      <c r="S51" s="9" t="s">
        <v>312</v>
      </c>
      <c r="T51" s="9" t="s">
        <v>34</v>
      </c>
      <c r="U51" s="10"/>
      <c r="V51" s="10"/>
    </row>
    <row r="52" spans="1:22">
      <c r="A52" s="8">
        <v>44700.819425381946</v>
      </c>
      <c r="B52" s="9" t="s">
        <v>35</v>
      </c>
      <c r="C52" s="9" t="s">
        <v>86</v>
      </c>
      <c r="D52" s="9" t="s">
        <v>254</v>
      </c>
      <c r="E52" s="9">
        <v>3</v>
      </c>
      <c r="F52" s="9" t="s">
        <v>25</v>
      </c>
      <c r="G52" s="9" t="s">
        <v>313</v>
      </c>
      <c r="H52" s="9" t="s">
        <v>26</v>
      </c>
      <c r="I52" s="9" t="s">
        <v>27</v>
      </c>
      <c r="J52" s="9" t="s">
        <v>28</v>
      </c>
      <c r="K52" s="9" t="s">
        <v>314</v>
      </c>
      <c r="L52" s="9" t="s">
        <v>315</v>
      </c>
      <c r="M52" s="9" t="s">
        <v>213</v>
      </c>
      <c r="N52" s="9" t="s">
        <v>152</v>
      </c>
      <c r="O52" s="10"/>
      <c r="P52" s="9" t="s">
        <v>316</v>
      </c>
      <c r="Q52" s="9" t="s">
        <v>25</v>
      </c>
      <c r="R52" s="9" t="s">
        <v>25</v>
      </c>
      <c r="S52" s="9" t="s">
        <v>317</v>
      </c>
      <c r="T52" s="9" t="s">
        <v>34</v>
      </c>
      <c r="U52" s="10"/>
      <c r="V52" s="10"/>
    </row>
    <row r="53" spans="1:22">
      <c r="A53" s="8">
        <v>44700.959193668983</v>
      </c>
      <c r="B53" s="9" t="s">
        <v>22</v>
      </c>
      <c r="C53" s="9" t="s">
        <v>78</v>
      </c>
      <c r="D53" s="9" t="s">
        <v>318</v>
      </c>
      <c r="E53" s="9">
        <v>2</v>
      </c>
      <c r="F53" s="9" t="s">
        <v>25</v>
      </c>
      <c r="G53" s="10"/>
      <c r="H53" s="9" t="s">
        <v>101</v>
      </c>
      <c r="I53" s="9" t="s">
        <v>27</v>
      </c>
      <c r="J53" s="9" t="s">
        <v>28</v>
      </c>
      <c r="K53" s="9" t="s">
        <v>57</v>
      </c>
      <c r="L53" s="10"/>
      <c r="M53" s="9" t="s">
        <v>73</v>
      </c>
      <c r="N53" s="9" t="s">
        <v>319</v>
      </c>
      <c r="O53" s="10"/>
      <c r="P53" s="9" t="s">
        <v>31</v>
      </c>
      <c r="Q53" s="9" t="s">
        <v>25</v>
      </c>
      <c r="R53" s="9" t="s">
        <v>43</v>
      </c>
      <c r="S53" s="9" t="s">
        <v>320</v>
      </c>
      <c r="T53" s="9" t="s">
        <v>34</v>
      </c>
      <c r="U53" s="10"/>
      <c r="V53" s="10"/>
    </row>
    <row r="54" spans="1:22">
      <c r="A54" s="8">
        <v>44700.968153634254</v>
      </c>
      <c r="B54" s="9" t="s">
        <v>22</v>
      </c>
      <c r="C54" s="9" t="s">
        <v>78</v>
      </c>
      <c r="D54" s="9" t="s">
        <v>24</v>
      </c>
      <c r="E54" s="9">
        <v>3</v>
      </c>
      <c r="F54" s="9" t="s">
        <v>25</v>
      </c>
      <c r="G54" s="10"/>
      <c r="H54" s="9" t="s">
        <v>26</v>
      </c>
      <c r="I54" s="9" t="s">
        <v>47</v>
      </c>
      <c r="J54" s="9" t="s">
        <v>56</v>
      </c>
      <c r="K54" s="9" t="s">
        <v>57</v>
      </c>
      <c r="L54" s="10"/>
      <c r="M54" s="9" t="s">
        <v>321</v>
      </c>
      <c r="N54" s="9" t="s">
        <v>152</v>
      </c>
      <c r="O54" s="10"/>
      <c r="P54" s="9" t="s">
        <v>322</v>
      </c>
      <c r="Q54" s="9" t="s">
        <v>25</v>
      </c>
      <c r="R54" s="9" t="s">
        <v>43</v>
      </c>
      <c r="S54" s="9" t="s">
        <v>323</v>
      </c>
      <c r="T54" s="9" t="s">
        <v>34</v>
      </c>
      <c r="U54" s="10"/>
      <c r="V54" s="10"/>
    </row>
    <row r="55" spans="1:22">
      <c r="A55" s="8">
        <v>44701.257456134263</v>
      </c>
      <c r="B55" s="9" t="s">
        <v>22</v>
      </c>
      <c r="C55" s="9" t="s">
        <v>78</v>
      </c>
      <c r="D55" s="9" t="s">
        <v>79</v>
      </c>
      <c r="E55" s="9">
        <v>3</v>
      </c>
      <c r="F55" s="9" t="s">
        <v>25</v>
      </c>
      <c r="G55" s="10"/>
      <c r="H55" s="9" t="s">
        <v>26</v>
      </c>
      <c r="I55" s="9" t="s">
        <v>218</v>
      </c>
      <c r="J55" s="9" t="s">
        <v>56</v>
      </c>
      <c r="K55" s="9" t="s">
        <v>136</v>
      </c>
      <c r="L55" s="10"/>
      <c r="M55" s="9" t="s">
        <v>324</v>
      </c>
      <c r="N55" s="9" t="s">
        <v>325</v>
      </c>
      <c r="O55" s="10"/>
      <c r="P55" s="9" t="s">
        <v>326</v>
      </c>
      <c r="Q55" s="9" t="s">
        <v>25</v>
      </c>
      <c r="R55" s="9" t="s">
        <v>43</v>
      </c>
      <c r="S55" s="9" t="s">
        <v>327</v>
      </c>
      <c r="T55" s="9" t="s">
        <v>34</v>
      </c>
      <c r="U55" s="9" t="s">
        <v>328</v>
      </c>
      <c r="V55" s="10"/>
    </row>
    <row r="56" spans="1:22">
      <c r="A56" s="8">
        <v>44703.619292719908</v>
      </c>
      <c r="B56" s="9" t="s">
        <v>35</v>
      </c>
      <c r="C56" s="9" t="s">
        <v>78</v>
      </c>
      <c r="D56" s="9" t="s">
        <v>329</v>
      </c>
      <c r="E56" s="9">
        <v>4</v>
      </c>
      <c r="F56" s="9" t="s">
        <v>25</v>
      </c>
      <c r="G56" s="9" t="s">
        <v>329</v>
      </c>
      <c r="H56" s="9" t="s">
        <v>38</v>
      </c>
      <c r="I56" s="9" t="s">
        <v>71</v>
      </c>
      <c r="J56" s="9" t="s">
        <v>129</v>
      </c>
      <c r="K56" s="9" t="s">
        <v>39</v>
      </c>
      <c r="L56" s="9" t="s">
        <v>329</v>
      </c>
      <c r="M56" s="9" t="s">
        <v>330</v>
      </c>
      <c r="N56" s="9" t="s">
        <v>331</v>
      </c>
      <c r="O56" s="9" t="s">
        <v>329</v>
      </c>
      <c r="P56" s="9" t="s">
        <v>332</v>
      </c>
      <c r="Q56" s="9" t="s">
        <v>25</v>
      </c>
      <c r="R56" s="9" t="s">
        <v>25</v>
      </c>
      <c r="S56" s="9" t="s">
        <v>333</v>
      </c>
      <c r="T56" s="9" t="s">
        <v>34</v>
      </c>
      <c r="U56" s="9" t="s">
        <v>329</v>
      </c>
      <c r="V56" s="9" t="s">
        <v>329</v>
      </c>
    </row>
    <row r="57" spans="1:22">
      <c r="A57" s="8">
        <v>44703.650738680561</v>
      </c>
      <c r="B57" s="9" t="s">
        <v>35</v>
      </c>
      <c r="C57" s="9" t="s">
        <v>36</v>
      </c>
      <c r="D57" s="9" t="s">
        <v>334</v>
      </c>
      <c r="E57" s="9">
        <v>2</v>
      </c>
      <c r="F57" s="9" t="s">
        <v>25</v>
      </c>
      <c r="G57" s="10"/>
      <c r="H57" s="9" t="s">
        <v>26</v>
      </c>
      <c r="I57" s="9" t="s">
        <v>27</v>
      </c>
      <c r="J57" s="9" t="s">
        <v>56</v>
      </c>
      <c r="K57" s="9" t="s">
        <v>335</v>
      </c>
      <c r="L57" s="10"/>
      <c r="M57" s="9" t="s">
        <v>336</v>
      </c>
      <c r="N57" s="9" t="s">
        <v>337</v>
      </c>
      <c r="O57" s="10"/>
      <c r="P57" s="9" t="s">
        <v>338</v>
      </c>
      <c r="Q57" s="9" t="s">
        <v>25</v>
      </c>
      <c r="R57" s="9" t="s">
        <v>43</v>
      </c>
      <c r="S57" s="9" t="s">
        <v>339</v>
      </c>
      <c r="T57" s="9" t="s">
        <v>34</v>
      </c>
      <c r="U57" s="9" t="s">
        <v>340</v>
      </c>
      <c r="V57" s="10"/>
    </row>
    <row r="58" spans="1:22">
      <c r="A58" s="8">
        <v>44703.653954687499</v>
      </c>
      <c r="B58" s="9" t="s">
        <v>22</v>
      </c>
      <c r="C58" s="9" t="s">
        <v>78</v>
      </c>
      <c r="D58" s="9" t="s">
        <v>24</v>
      </c>
      <c r="E58" s="9">
        <v>3</v>
      </c>
      <c r="F58" s="9" t="s">
        <v>25</v>
      </c>
      <c r="G58" s="10"/>
      <c r="H58" s="9" t="s">
        <v>26</v>
      </c>
      <c r="I58" s="9" t="s">
        <v>27</v>
      </c>
      <c r="J58" s="9" t="s">
        <v>129</v>
      </c>
      <c r="K58" s="9" t="s">
        <v>122</v>
      </c>
      <c r="L58" s="10"/>
      <c r="M58" s="9" t="s">
        <v>341</v>
      </c>
      <c r="N58" s="9" t="s">
        <v>301</v>
      </c>
      <c r="O58" s="10"/>
      <c r="P58" s="9" t="s">
        <v>342</v>
      </c>
      <c r="Q58" s="9" t="s">
        <v>25</v>
      </c>
      <c r="R58" s="9" t="s">
        <v>43</v>
      </c>
      <c r="S58" s="9" t="s">
        <v>343</v>
      </c>
      <c r="T58" s="9" t="s">
        <v>34</v>
      </c>
      <c r="U58" s="9" t="s">
        <v>344</v>
      </c>
      <c r="V58" s="10"/>
    </row>
    <row r="59" spans="1:22">
      <c r="A59" s="8">
        <v>44703.668566875</v>
      </c>
      <c r="B59" s="9" t="s">
        <v>35</v>
      </c>
      <c r="C59" s="9" t="s">
        <v>36</v>
      </c>
      <c r="D59" s="9" t="s">
        <v>345</v>
      </c>
      <c r="E59" s="9">
        <v>4</v>
      </c>
      <c r="F59" s="9" t="s">
        <v>25</v>
      </c>
      <c r="G59" s="9" t="s">
        <v>346</v>
      </c>
      <c r="H59" s="9" t="s">
        <v>26</v>
      </c>
      <c r="I59" s="9" t="s">
        <v>27</v>
      </c>
      <c r="J59" s="9" t="s">
        <v>28</v>
      </c>
      <c r="K59" s="9" t="s">
        <v>72</v>
      </c>
      <c r="L59" s="10"/>
      <c r="M59" s="9" t="s">
        <v>142</v>
      </c>
      <c r="N59" s="9" t="s">
        <v>152</v>
      </c>
      <c r="O59" s="9" t="s">
        <v>346</v>
      </c>
      <c r="P59" s="9" t="s">
        <v>347</v>
      </c>
      <c r="Q59" s="9" t="s">
        <v>25</v>
      </c>
      <c r="R59" s="9" t="s">
        <v>43</v>
      </c>
      <c r="S59" s="9" t="s">
        <v>348</v>
      </c>
      <c r="T59" s="9" t="s">
        <v>34</v>
      </c>
      <c r="U59" s="9" t="s">
        <v>349</v>
      </c>
      <c r="V59" s="9" t="s">
        <v>346</v>
      </c>
    </row>
    <row r="60" spans="1:22">
      <c r="A60" s="8">
        <v>44703.704303206017</v>
      </c>
      <c r="B60" s="9" t="s">
        <v>22</v>
      </c>
      <c r="C60" s="9" t="s">
        <v>78</v>
      </c>
      <c r="D60" s="9" t="s">
        <v>350</v>
      </c>
      <c r="E60" s="9">
        <v>6</v>
      </c>
      <c r="F60" s="9" t="s">
        <v>25</v>
      </c>
      <c r="G60" s="10"/>
      <c r="H60" s="9" t="s">
        <v>26</v>
      </c>
      <c r="I60" s="9" t="s">
        <v>71</v>
      </c>
      <c r="J60" s="9" t="s">
        <v>80</v>
      </c>
      <c r="K60" s="9" t="s">
        <v>57</v>
      </c>
      <c r="L60" s="10"/>
      <c r="M60" s="9" t="s">
        <v>351</v>
      </c>
      <c r="N60" s="9" t="s">
        <v>152</v>
      </c>
      <c r="O60" s="10"/>
      <c r="P60" s="9" t="s">
        <v>352</v>
      </c>
      <c r="Q60" s="9" t="s">
        <v>25</v>
      </c>
      <c r="R60" s="9" t="s">
        <v>25</v>
      </c>
      <c r="S60" s="9" t="s">
        <v>353</v>
      </c>
      <c r="T60" s="9" t="s">
        <v>34</v>
      </c>
      <c r="U60" s="10"/>
      <c r="V60" s="10"/>
    </row>
    <row r="61" spans="1:22">
      <c r="A61" s="8">
        <v>44703.756947106478</v>
      </c>
      <c r="B61" s="9" t="s">
        <v>22</v>
      </c>
      <c r="C61" s="9" t="s">
        <v>78</v>
      </c>
      <c r="D61" s="9" t="s">
        <v>354</v>
      </c>
      <c r="E61" s="9">
        <v>4</v>
      </c>
      <c r="F61" s="9" t="s">
        <v>25</v>
      </c>
      <c r="G61" s="10"/>
      <c r="H61" s="9" t="s">
        <v>26</v>
      </c>
      <c r="I61" s="9" t="s">
        <v>47</v>
      </c>
      <c r="J61" s="9" t="s">
        <v>56</v>
      </c>
      <c r="K61" s="9" t="s">
        <v>335</v>
      </c>
      <c r="L61" s="10"/>
      <c r="M61" s="9" t="s">
        <v>177</v>
      </c>
      <c r="N61" s="9" t="s">
        <v>319</v>
      </c>
      <c r="O61" s="10"/>
      <c r="P61" s="9" t="s">
        <v>355</v>
      </c>
      <c r="Q61" s="9" t="s">
        <v>25</v>
      </c>
      <c r="R61" s="9" t="s">
        <v>43</v>
      </c>
      <c r="S61" s="9" t="s">
        <v>356</v>
      </c>
      <c r="T61" s="9" t="s">
        <v>34</v>
      </c>
      <c r="U61" s="10"/>
      <c r="V61" s="10"/>
    </row>
    <row r="62" spans="1:22">
      <c r="A62" s="8">
        <v>44703.824801087962</v>
      </c>
      <c r="B62" s="9" t="s">
        <v>22</v>
      </c>
      <c r="C62" s="9" t="s">
        <v>36</v>
      </c>
      <c r="D62" s="9" t="s">
        <v>357</v>
      </c>
      <c r="E62" s="9">
        <v>3</v>
      </c>
      <c r="F62" s="9" t="s">
        <v>25</v>
      </c>
      <c r="G62" s="10"/>
      <c r="H62" s="9" t="s">
        <v>26</v>
      </c>
      <c r="I62" s="9" t="s">
        <v>47</v>
      </c>
      <c r="J62" s="9" t="s">
        <v>56</v>
      </c>
      <c r="K62" s="9" t="s">
        <v>57</v>
      </c>
      <c r="L62" s="10"/>
      <c r="M62" s="9" t="s">
        <v>358</v>
      </c>
      <c r="N62" s="9" t="s">
        <v>147</v>
      </c>
      <c r="O62" s="10"/>
      <c r="P62" s="9" t="s">
        <v>359</v>
      </c>
      <c r="Q62" s="9" t="s">
        <v>25</v>
      </c>
      <c r="R62" s="9" t="s">
        <v>43</v>
      </c>
      <c r="S62" s="9" t="s">
        <v>360</v>
      </c>
      <c r="T62" s="9" t="s">
        <v>34</v>
      </c>
      <c r="U62" s="10"/>
      <c r="V62" s="10"/>
    </row>
    <row r="63" spans="1:22">
      <c r="A63" s="8">
        <v>44709.551520578709</v>
      </c>
      <c r="B63" s="9" t="s">
        <v>35</v>
      </c>
      <c r="C63" s="9" t="s">
        <v>78</v>
      </c>
      <c r="D63" s="9" t="s">
        <v>361</v>
      </c>
      <c r="E63" s="9">
        <v>2</v>
      </c>
      <c r="F63" s="9" t="s">
        <v>25</v>
      </c>
      <c r="G63" s="10"/>
      <c r="H63" s="9" t="s">
        <v>26</v>
      </c>
      <c r="I63" s="9" t="s">
        <v>71</v>
      </c>
      <c r="J63" s="9" t="s">
        <v>28</v>
      </c>
      <c r="K63" s="9" t="s">
        <v>362</v>
      </c>
      <c r="L63" s="10"/>
      <c r="M63" s="9" t="s">
        <v>81</v>
      </c>
      <c r="N63" s="9" t="s">
        <v>82</v>
      </c>
      <c r="O63" s="10"/>
      <c r="P63" s="9" t="s">
        <v>363</v>
      </c>
      <c r="Q63" s="9" t="s">
        <v>25</v>
      </c>
      <c r="R63" s="9" t="s">
        <v>43</v>
      </c>
      <c r="S63" s="9" t="s">
        <v>364</v>
      </c>
      <c r="T63" s="9" t="s">
        <v>34</v>
      </c>
      <c r="U63" s="9" t="s">
        <v>365</v>
      </c>
      <c r="V63" s="10"/>
    </row>
    <row r="64" spans="1:22">
      <c r="A64" s="8">
        <v>44709.554355428241</v>
      </c>
      <c r="B64" s="9" t="s">
        <v>299</v>
      </c>
      <c r="C64" s="9" t="s">
        <v>78</v>
      </c>
      <c r="D64" s="9" t="s">
        <v>366</v>
      </c>
      <c r="E64" s="9">
        <v>3</v>
      </c>
      <c r="F64" s="9" t="s">
        <v>306</v>
      </c>
      <c r="G64" s="10"/>
      <c r="H64" s="9" t="s">
        <v>26</v>
      </c>
      <c r="I64" s="9" t="s">
        <v>27</v>
      </c>
      <c r="J64" s="9" t="s">
        <v>56</v>
      </c>
      <c r="K64" s="9" t="s">
        <v>72</v>
      </c>
      <c r="L64" s="10"/>
      <c r="M64" s="9" t="s">
        <v>367</v>
      </c>
      <c r="N64" s="9" t="s">
        <v>74</v>
      </c>
      <c r="O64" s="10"/>
      <c r="P64" s="9" t="s">
        <v>368</v>
      </c>
      <c r="Q64" s="9" t="s">
        <v>25</v>
      </c>
      <c r="R64" s="9" t="s">
        <v>43</v>
      </c>
      <c r="S64" s="9" t="s">
        <v>369</v>
      </c>
      <c r="T64" s="9" t="s">
        <v>34</v>
      </c>
      <c r="U64" s="9" t="s">
        <v>370</v>
      </c>
      <c r="V64" s="10"/>
    </row>
    <row r="65" spans="1:22">
      <c r="A65" s="8">
        <v>44709.557181712968</v>
      </c>
      <c r="B65" s="9" t="s">
        <v>22</v>
      </c>
      <c r="C65" s="9" t="s">
        <v>36</v>
      </c>
      <c r="D65" s="9" t="s">
        <v>46</v>
      </c>
      <c r="E65" s="9">
        <v>3</v>
      </c>
      <c r="F65" s="9" t="s">
        <v>25</v>
      </c>
      <c r="G65" s="10"/>
      <c r="H65" s="9" t="s">
        <v>38</v>
      </c>
      <c r="I65" s="9" t="s">
        <v>27</v>
      </c>
      <c r="J65" s="9" t="s">
        <v>56</v>
      </c>
      <c r="K65" s="9" t="s">
        <v>57</v>
      </c>
      <c r="L65" s="10"/>
      <c r="M65" s="9" t="s">
        <v>182</v>
      </c>
      <c r="N65" s="9" t="s">
        <v>172</v>
      </c>
      <c r="O65" s="10"/>
      <c r="P65" s="9" t="s">
        <v>371</v>
      </c>
      <c r="Q65" s="9" t="s">
        <v>25</v>
      </c>
      <c r="R65" s="9" t="s">
        <v>43</v>
      </c>
      <c r="S65" s="9" t="s">
        <v>372</v>
      </c>
      <c r="T65" s="9" t="s">
        <v>34</v>
      </c>
      <c r="U65" s="9" t="s">
        <v>373</v>
      </c>
      <c r="V65" s="10"/>
    </row>
    <row r="66" spans="1:22">
      <c r="A66" s="8">
        <v>44709.55735368056</v>
      </c>
      <c r="B66" s="9" t="s">
        <v>35</v>
      </c>
      <c r="C66" s="9" t="s">
        <v>86</v>
      </c>
      <c r="D66" s="9" t="s">
        <v>87</v>
      </c>
      <c r="E66" s="9">
        <v>3</v>
      </c>
      <c r="F66" s="9" t="s">
        <v>306</v>
      </c>
      <c r="G66" s="10"/>
      <c r="H66" s="9" t="s">
        <v>26</v>
      </c>
      <c r="I66" s="9" t="s">
        <v>27</v>
      </c>
      <c r="J66" s="9" t="s">
        <v>28</v>
      </c>
      <c r="K66" s="9" t="s">
        <v>57</v>
      </c>
      <c r="L66" s="10"/>
      <c r="M66" s="9" t="s">
        <v>88</v>
      </c>
      <c r="N66" s="9" t="s">
        <v>50</v>
      </c>
      <c r="O66" s="10"/>
      <c r="P66" s="9" t="s">
        <v>374</v>
      </c>
      <c r="Q66" s="9" t="s">
        <v>25</v>
      </c>
      <c r="R66" s="9" t="s">
        <v>25</v>
      </c>
      <c r="S66" s="9" t="s">
        <v>375</v>
      </c>
      <c r="T66" s="9" t="s">
        <v>34</v>
      </c>
      <c r="U66" s="10"/>
      <c r="V66" s="10"/>
    </row>
    <row r="67" spans="1:22">
      <c r="A67" s="8">
        <v>44709.561165486113</v>
      </c>
      <c r="B67" s="9" t="s">
        <v>35</v>
      </c>
      <c r="C67" s="9" t="s">
        <v>376</v>
      </c>
      <c r="D67" s="9" t="s">
        <v>377</v>
      </c>
      <c r="E67" s="9">
        <v>2</v>
      </c>
      <c r="F67" s="9" t="s">
        <v>25</v>
      </c>
      <c r="G67" s="10"/>
      <c r="H67" s="9" t="s">
        <v>26</v>
      </c>
      <c r="I67" s="9" t="s">
        <v>71</v>
      </c>
      <c r="J67" s="9" t="s">
        <v>28</v>
      </c>
      <c r="K67" s="9" t="s">
        <v>240</v>
      </c>
      <c r="L67" s="10"/>
      <c r="M67" s="9" t="s">
        <v>378</v>
      </c>
      <c r="N67" s="9" t="s">
        <v>379</v>
      </c>
      <c r="O67" s="10"/>
      <c r="P67" s="9" t="s">
        <v>380</v>
      </c>
      <c r="Q67" s="9" t="s">
        <v>25</v>
      </c>
      <c r="R67" s="9" t="s">
        <v>25</v>
      </c>
      <c r="S67" s="9" t="s">
        <v>381</v>
      </c>
      <c r="T67" s="9" t="s">
        <v>34</v>
      </c>
      <c r="U67" s="10"/>
      <c r="V67" s="10"/>
    </row>
    <row r="68" spans="1:22">
      <c r="A68" s="8">
        <v>44709.561752604168</v>
      </c>
      <c r="B68" s="9" t="s">
        <v>35</v>
      </c>
      <c r="C68" s="9" t="s">
        <v>36</v>
      </c>
      <c r="D68" s="9" t="s">
        <v>382</v>
      </c>
      <c r="E68" s="9">
        <v>3</v>
      </c>
      <c r="F68" s="9" t="s">
        <v>43</v>
      </c>
      <c r="G68" s="9" t="s">
        <v>285</v>
      </c>
      <c r="H68" s="9" t="s">
        <v>101</v>
      </c>
      <c r="I68" s="9" t="s">
        <v>47</v>
      </c>
      <c r="J68" s="9" t="s">
        <v>129</v>
      </c>
      <c r="K68" s="9" t="s">
        <v>57</v>
      </c>
      <c r="L68" s="10"/>
      <c r="M68" s="9" t="s">
        <v>260</v>
      </c>
      <c r="N68" s="9" t="s">
        <v>172</v>
      </c>
      <c r="O68" s="10"/>
      <c r="P68" s="9" t="s">
        <v>383</v>
      </c>
      <c r="Q68" s="9" t="s">
        <v>25</v>
      </c>
      <c r="R68" s="9" t="s">
        <v>43</v>
      </c>
      <c r="S68" s="9" t="s">
        <v>384</v>
      </c>
      <c r="T68" s="9" t="s">
        <v>34</v>
      </c>
      <c r="U68" s="9" t="s">
        <v>385</v>
      </c>
      <c r="V68" s="10"/>
    </row>
    <row r="69" spans="1:22">
      <c r="A69" s="8">
        <v>44709.562585833337</v>
      </c>
      <c r="B69" s="9" t="s">
        <v>35</v>
      </c>
      <c r="C69" s="9" t="s">
        <v>36</v>
      </c>
      <c r="D69" s="9" t="s">
        <v>386</v>
      </c>
      <c r="E69" s="9">
        <v>4</v>
      </c>
      <c r="F69" s="9" t="s">
        <v>25</v>
      </c>
      <c r="G69" s="10"/>
      <c r="H69" s="9" t="s">
        <v>101</v>
      </c>
      <c r="I69" s="9" t="s">
        <v>27</v>
      </c>
      <c r="J69" s="9" t="s">
        <v>56</v>
      </c>
      <c r="K69" s="9" t="s">
        <v>57</v>
      </c>
      <c r="L69" s="10"/>
      <c r="M69" s="9" t="s">
        <v>58</v>
      </c>
      <c r="N69" s="9" t="s">
        <v>74</v>
      </c>
      <c r="O69" s="10"/>
      <c r="P69" s="9" t="s">
        <v>387</v>
      </c>
      <c r="Q69" s="9" t="s">
        <v>43</v>
      </c>
      <c r="R69" s="9" t="s">
        <v>43</v>
      </c>
      <c r="S69" s="9" t="s">
        <v>388</v>
      </c>
      <c r="T69" s="9" t="s">
        <v>34</v>
      </c>
      <c r="U69" s="9" t="s">
        <v>106</v>
      </c>
      <c r="V69" s="9" t="s">
        <v>389</v>
      </c>
    </row>
    <row r="70" spans="1:22">
      <c r="A70" s="8">
        <v>44709.566497534717</v>
      </c>
      <c r="B70" s="9" t="s">
        <v>22</v>
      </c>
      <c r="C70" s="9" t="s">
        <v>36</v>
      </c>
      <c r="D70" s="9" t="s">
        <v>46</v>
      </c>
      <c r="E70" s="9">
        <v>2</v>
      </c>
      <c r="F70" s="9" t="s">
        <v>25</v>
      </c>
      <c r="G70" s="10"/>
      <c r="H70" s="9" t="s">
        <v>26</v>
      </c>
      <c r="I70" s="9" t="s">
        <v>27</v>
      </c>
      <c r="J70" s="9" t="s">
        <v>56</v>
      </c>
      <c r="K70" s="9" t="s">
        <v>39</v>
      </c>
      <c r="L70" s="10"/>
      <c r="M70" s="9" t="s">
        <v>30</v>
      </c>
      <c r="N70" s="9" t="s">
        <v>201</v>
      </c>
      <c r="O70" s="10"/>
      <c r="P70" s="9" t="s">
        <v>390</v>
      </c>
      <c r="Q70" s="9" t="s">
        <v>25</v>
      </c>
      <c r="R70" s="9" t="s">
        <v>43</v>
      </c>
      <c r="S70" s="9" t="s">
        <v>391</v>
      </c>
      <c r="T70" s="9" t="s">
        <v>34</v>
      </c>
      <c r="U70" s="9" t="s">
        <v>392</v>
      </c>
      <c r="V70" s="10"/>
    </row>
    <row r="71" spans="1:22">
      <c r="A71" s="8">
        <v>44709.567564571757</v>
      </c>
      <c r="B71" s="9" t="s">
        <v>35</v>
      </c>
      <c r="C71" s="9" t="s">
        <v>36</v>
      </c>
      <c r="D71" s="9" t="s">
        <v>393</v>
      </c>
      <c r="E71" s="9">
        <v>3</v>
      </c>
      <c r="F71" s="9" t="s">
        <v>25</v>
      </c>
      <c r="G71" s="10"/>
      <c r="H71" s="9" t="s">
        <v>26</v>
      </c>
      <c r="I71" s="9" t="s">
        <v>27</v>
      </c>
      <c r="J71" s="9" t="s">
        <v>28</v>
      </c>
      <c r="K71" s="9" t="s">
        <v>188</v>
      </c>
      <c r="L71" s="10"/>
      <c r="M71" s="9" t="s">
        <v>88</v>
      </c>
      <c r="N71" s="9" t="s">
        <v>178</v>
      </c>
      <c r="O71" s="10"/>
      <c r="P71" s="9" t="s">
        <v>394</v>
      </c>
      <c r="Q71" s="9" t="s">
        <v>43</v>
      </c>
      <c r="R71" s="9" t="s">
        <v>25</v>
      </c>
      <c r="S71" s="9" t="s">
        <v>395</v>
      </c>
      <c r="T71" s="9" t="s">
        <v>34</v>
      </c>
      <c r="U71" s="10"/>
      <c r="V71" s="9" t="s">
        <v>396</v>
      </c>
    </row>
    <row r="72" spans="1:22">
      <c r="A72" s="8">
        <v>44709.569491666669</v>
      </c>
      <c r="B72" s="9" t="s">
        <v>22</v>
      </c>
      <c r="C72" s="9" t="s">
        <v>86</v>
      </c>
      <c r="D72" s="9" t="s">
        <v>397</v>
      </c>
      <c r="E72" s="9">
        <v>3</v>
      </c>
      <c r="F72" s="9" t="s">
        <v>43</v>
      </c>
      <c r="G72" s="9" t="s">
        <v>398</v>
      </c>
      <c r="H72" s="9" t="s">
        <v>26</v>
      </c>
      <c r="I72" s="9" t="s">
        <v>27</v>
      </c>
      <c r="J72" s="9" t="s">
        <v>80</v>
      </c>
      <c r="K72" s="9" t="s">
        <v>399</v>
      </c>
      <c r="L72" s="10"/>
      <c r="M72" s="9" t="s">
        <v>400</v>
      </c>
      <c r="N72" s="9" t="s">
        <v>131</v>
      </c>
      <c r="O72" s="10"/>
      <c r="P72" s="9" t="s">
        <v>401</v>
      </c>
      <c r="Q72" s="9" t="s">
        <v>43</v>
      </c>
      <c r="R72" s="9" t="s">
        <v>43</v>
      </c>
      <c r="S72" s="9" t="s">
        <v>402</v>
      </c>
      <c r="T72" s="9" t="s">
        <v>34</v>
      </c>
      <c r="U72" s="9" t="s">
        <v>403</v>
      </c>
      <c r="V72" s="9" t="s">
        <v>205</v>
      </c>
    </row>
    <row r="73" spans="1:22">
      <c r="A73" s="8">
        <v>44709.576022881942</v>
      </c>
      <c r="B73" s="9" t="s">
        <v>35</v>
      </c>
      <c r="C73" s="9" t="s">
        <v>36</v>
      </c>
      <c r="D73" s="9" t="s">
        <v>404</v>
      </c>
      <c r="E73" s="9">
        <v>5</v>
      </c>
      <c r="F73" s="9" t="s">
        <v>25</v>
      </c>
      <c r="G73" s="10"/>
      <c r="H73" s="9" t="s">
        <v>26</v>
      </c>
      <c r="I73" s="9" t="s">
        <v>27</v>
      </c>
      <c r="J73" s="9" t="s">
        <v>28</v>
      </c>
      <c r="K73" s="9" t="s">
        <v>39</v>
      </c>
      <c r="L73" s="10"/>
      <c r="M73" s="9" t="s">
        <v>255</v>
      </c>
      <c r="N73" s="9" t="s">
        <v>201</v>
      </c>
      <c r="O73" s="10"/>
      <c r="P73" s="9" t="s">
        <v>405</v>
      </c>
      <c r="Q73" s="9" t="s">
        <v>25</v>
      </c>
      <c r="R73" s="9" t="s">
        <v>43</v>
      </c>
      <c r="S73" s="9" t="s">
        <v>406</v>
      </c>
      <c r="T73" s="9" t="s">
        <v>34</v>
      </c>
      <c r="U73" s="9" t="s">
        <v>159</v>
      </c>
      <c r="V73" s="10"/>
    </row>
    <row r="74" spans="1:22">
      <c r="A74" s="8">
        <v>44709.594953125001</v>
      </c>
      <c r="B74" s="9" t="s">
        <v>35</v>
      </c>
      <c r="C74" s="9" t="s">
        <v>86</v>
      </c>
      <c r="D74" s="9" t="s">
        <v>407</v>
      </c>
      <c r="E74" s="9">
        <v>3</v>
      </c>
      <c r="F74" s="9" t="s">
        <v>43</v>
      </c>
      <c r="G74" s="9" t="s">
        <v>408</v>
      </c>
      <c r="H74" s="9" t="s">
        <v>26</v>
      </c>
      <c r="I74" s="9" t="s">
        <v>71</v>
      </c>
      <c r="J74" s="9" t="s">
        <v>28</v>
      </c>
      <c r="K74" s="9" t="s">
        <v>240</v>
      </c>
      <c r="L74" s="10"/>
      <c r="M74" s="9" t="s">
        <v>378</v>
      </c>
      <c r="N74" s="9" t="s">
        <v>409</v>
      </c>
      <c r="O74" s="10"/>
      <c r="P74" s="9" t="s">
        <v>410</v>
      </c>
      <c r="Q74" s="9" t="s">
        <v>25</v>
      </c>
      <c r="R74" s="9" t="s">
        <v>43</v>
      </c>
      <c r="S74" s="9" t="s">
        <v>411</v>
      </c>
      <c r="T74" s="9" t="s">
        <v>34</v>
      </c>
      <c r="U74" s="9" t="s">
        <v>412</v>
      </c>
      <c r="V74" s="10"/>
    </row>
    <row r="75" spans="1:22">
      <c r="A75" s="8">
        <v>44709.620626192132</v>
      </c>
      <c r="B75" s="9" t="s">
        <v>22</v>
      </c>
      <c r="C75" s="9" t="s">
        <v>78</v>
      </c>
      <c r="D75" s="9" t="s">
        <v>46</v>
      </c>
      <c r="E75" s="9">
        <v>3</v>
      </c>
      <c r="F75" s="9" t="s">
        <v>25</v>
      </c>
      <c r="G75" s="10"/>
      <c r="H75" s="9" t="s">
        <v>26</v>
      </c>
      <c r="I75" s="9" t="s">
        <v>27</v>
      </c>
      <c r="J75" s="9" t="s">
        <v>28</v>
      </c>
      <c r="K75" s="9" t="s">
        <v>57</v>
      </c>
      <c r="L75" s="10"/>
      <c r="M75" s="9" t="s">
        <v>278</v>
      </c>
      <c r="N75" s="9" t="s">
        <v>152</v>
      </c>
      <c r="O75" s="10"/>
      <c r="P75" s="9" t="s">
        <v>413</v>
      </c>
      <c r="Q75" s="9" t="s">
        <v>25</v>
      </c>
      <c r="R75" s="9" t="s">
        <v>43</v>
      </c>
      <c r="S75" s="9" t="s">
        <v>414</v>
      </c>
      <c r="T75" s="9" t="s">
        <v>34</v>
      </c>
      <c r="U75" s="9" t="s">
        <v>415</v>
      </c>
      <c r="V75" s="10"/>
    </row>
    <row r="76" spans="1:22">
      <c r="A76" s="8">
        <v>44709.634509513889</v>
      </c>
      <c r="B76" s="9" t="s">
        <v>35</v>
      </c>
      <c r="C76" s="9" t="s">
        <v>78</v>
      </c>
      <c r="D76" s="9" t="s">
        <v>416</v>
      </c>
      <c r="E76" s="9">
        <v>2</v>
      </c>
      <c r="F76" s="9" t="s">
        <v>25</v>
      </c>
      <c r="G76" s="10"/>
      <c r="H76" s="9" t="s">
        <v>101</v>
      </c>
      <c r="I76" s="9" t="s">
        <v>27</v>
      </c>
      <c r="J76" s="9" t="s">
        <v>56</v>
      </c>
      <c r="K76" s="9" t="s">
        <v>57</v>
      </c>
      <c r="L76" s="10"/>
      <c r="M76" s="9" t="s">
        <v>109</v>
      </c>
      <c r="N76" s="9" t="s">
        <v>172</v>
      </c>
      <c r="O76" s="10"/>
      <c r="P76" s="9" t="s">
        <v>417</v>
      </c>
      <c r="Q76" s="9" t="s">
        <v>43</v>
      </c>
      <c r="R76" s="9" t="s">
        <v>43</v>
      </c>
      <c r="S76" s="9" t="s">
        <v>418</v>
      </c>
      <c r="T76" s="9" t="s">
        <v>34</v>
      </c>
      <c r="U76" s="9" t="s">
        <v>166</v>
      </c>
      <c r="V76" s="9" t="s">
        <v>419</v>
      </c>
    </row>
    <row r="77" spans="1:22">
      <c r="A77" s="8">
        <v>44709.637821608798</v>
      </c>
      <c r="B77" s="9" t="s">
        <v>22</v>
      </c>
      <c r="C77" s="9" t="s">
        <v>36</v>
      </c>
      <c r="D77" s="9" t="s">
        <v>420</v>
      </c>
      <c r="E77" s="9">
        <v>3</v>
      </c>
      <c r="F77" s="9" t="s">
        <v>25</v>
      </c>
      <c r="G77" s="10"/>
      <c r="H77" s="9" t="s">
        <v>101</v>
      </c>
      <c r="I77" s="9" t="s">
        <v>192</v>
      </c>
      <c r="J77" s="9" t="s">
        <v>129</v>
      </c>
      <c r="K77" s="9" t="s">
        <v>136</v>
      </c>
      <c r="L77" s="10"/>
      <c r="M77" s="9" t="s">
        <v>278</v>
      </c>
      <c r="N77" s="9" t="s">
        <v>31</v>
      </c>
      <c r="O77" s="10"/>
      <c r="P77" s="9" t="s">
        <v>421</v>
      </c>
      <c r="Q77" s="9" t="s">
        <v>25</v>
      </c>
      <c r="R77" s="9" t="s">
        <v>43</v>
      </c>
      <c r="S77" s="9" t="s">
        <v>422</v>
      </c>
      <c r="T77" s="9" t="s">
        <v>34</v>
      </c>
      <c r="U77" s="9" t="s">
        <v>423</v>
      </c>
      <c r="V77" s="10"/>
    </row>
    <row r="78" spans="1:22">
      <c r="A78" s="8">
        <v>44709.640877812504</v>
      </c>
      <c r="B78" s="9" t="s">
        <v>22</v>
      </c>
      <c r="C78" s="9" t="s">
        <v>78</v>
      </c>
      <c r="D78" s="9" t="s">
        <v>157</v>
      </c>
      <c r="E78" s="9">
        <v>3</v>
      </c>
      <c r="F78" s="9" t="s">
        <v>25</v>
      </c>
      <c r="G78" s="10"/>
      <c r="H78" s="9" t="s">
        <v>38</v>
      </c>
      <c r="I78" s="9" t="s">
        <v>27</v>
      </c>
      <c r="J78" s="9" t="s">
        <v>28</v>
      </c>
      <c r="K78" s="9" t="s">
        <v>29</v>
      </c>
      <c r="L78" s="10"/>
      <c r="M78" s="9" t="s">
        <v>424</v>
      </c>
      <c r="N78" s="9" t="s">
        <v>31</v>
      </c>
      <c r="O78" s="10"/>
      <c r="P78" s="9" t="s">
        <v>425</v>
      </c>
      <c r="Q78" s="9" t="s">
        <v>25</v>
      </c>
      <c r="R78" s="9" t="s">
        <v>43</v>
      </c>
      <c r="S78" s="9" t="s">
        <v>426</v>
      </c>
      <c r="T78" s="9" t="s">
        <v>34</v>
      </c>
      <c r="U78" s="9" t="s">
        <v>427</v>
      </c>
      <c r="V78" s="10"/>
    </row>
    <row r="79" spans="1:22">
      <c r="A79" s="8">
        <v>44709.773675868055</v>
      </c>
      <c r="B79" s="9" t="s">
        <v>35</v>
      </c>
      <c r="C79" s="9" t="s">
        <v>36</v>
      </c>
      <c r="D79" s="9" t="s">
        <v>107</v>
      </c>
      <c r="E79" s="9">
        <v>3</v>
      </c>
      <c r="F79" s="9" t="s">
        <v>25</v>
      </c>
      <c r="G79" s="10"/>
      <c r="H79" s="9" t="s">
        <v>26</v>
      </c>
      <c r="I79" s="9" t="s">
        <v>27</v>
      </c>
      <c r="J79" s="9" t="s">
        <v>129</v>
      </c>
      <c r="K79" s="9" t="s">
        <v>57</v>
      </c>
      <c r="L79" s="10"/>
      <c r="M79" s="9" t="s">
        <v>58</v>
      </c>
      <c r="N79" s="9" t="s">
        <v>158</v>
      </c>
      <c r="O79" s="10"/>
      <c r="P79" s="9" t="s">
        <v>428</v>
      </c>
      <c r="Q79" s="9" t="s">
        <v>25</v>
      </c>
      <c r="R79" s="9" t="s">
        <v>25</v>
      </c>
      <c r="S79" s="9" t="s">
        <v>429</v>
      </c>
      <c r="T79" s="9" t="s">
        <v>34</v>
      </c>
      <c r="U79" s="10"/>
      <c r="V79" s="10"/>
    </row>
    <row r="80" spans="1:22">
      <c r="A80" s="8">
        <v>44709.786554143517</v>
      </c>
      <c r="B80" s="9" t="s">
        <v>35</v>
      </c>
      <c r="C80" s="9" t="s">
        <v>36</v>
      </c>
      <c r="D80" s="9" t="s">
        <v>141</v>
      </c>
      <c r="E80" s="9">
        <v>3</v>
      </c>
      <c r="F80" s="9" t="s">
        <v>25</v>
      </c>
      <c r="G80" s="10"/>
      <c r="H80" s="9" t="s">
        <v>26</v>
      </c>
      <c r="I80" s="9" t="s">
        <v>27</v>
      </c>
      <c r="J80" s="9" t="s">
        <v>56</v>
      </c>
      <c r="K80" s="9" t="s">
        <v>72</v>
      </c>
      <c r="L80" s="10"/>
      <c r="M80" s="9" t="s">
        <v>81</v>
      </c>
      <c r="N80" s="9" t="s">
        <v>209</v>
      </c>
      <c r="O80" s="10"/>
      <c r="P80" s="9" t="s">
        <v>430</v>
      </c>
      <c r="Q80" s="9" t="s">
        <v>25</v>
      </c>
      <c r="R80" s="9" t="s">
        <v>25</v>
      </c>
      <c r="S80" s="9" t="s">
        <v>431</v>
      </c>
      <c r="T80" s="9" t="s">
        <v>34</v>
      </c>
      <c r="U80" s="10"/>
      <c r="V80" s="10"/>
    </row>
    <row r="81" spans="1:22">
      <c r="A81" s="8">
        <v>44709.826099594909</v>
      </c>
      <c r="B81" s="9" t="s">
        <v>35</v>
      </c>
      <c r="C81" s="9" t="s">
        <v>36</v>
      </c>
      <c r="D81" s="9" t="s">
        <v>432</v>
      </c>
      <c r="E81" s="9">
        <v>2</v>
      </c>
      <c r="F81" s="9" t="s">
        <v>25</v>
      </c>
      <c r="G81" s="10"/>
      <c r="H81" s="9" t="s">
        <v>26</v>
      </c>
      <c r="I81" s="9" t="s">
        <v>27</v>
      </c>
      <c r="J81" s="9" t="s">
        <v>80</v>
      </c>
      <c r="K81" s="9" t="s">
        <v>39</v>
      </c>
      <c r="L81" s="10"/>
      <c r="M81" s="9" t="s">
        <v>213</v>
      </c>
      <c r="N81" s="9" t="s">
        <v>201</v>
      </c>
      <c r="O81" s="10"/>
      <c r="P81" s="9" t="s">
        <v>433</v>
      </c>
      <c r="Q81" s="9" t="s">
        <v>25</v>
      </c>
      <c r="R81" s="9" t="s">
        <v>43</v>
      </c>
      <c r="S81" s="9" t="s">
        <v>434</v>
      </c>
      <c r="T81" s="9" t="s">
        <v>34</v>
      </c>
      <c r="U81" s="9" t="s">
        <v>435</v>
      </c>
      <c r="V81" s="10"/>
    </row>
    <row r="82" spans="1:22">
      <c r="A82" s="8">
        <v>44709.839963217593</v>
      </c>
      <c r="B82" s="9" t="s">
        <v>22</v>
      </c>
      <c r="C82" s="9" t="s">
        <v>78</v>
      </c>
      <c r="D82" s="9" t="s">
        <v>436</v>
      </c>
      <c r="E82" s="9">
        <v>3</v>
      </c>
      <c r="F82" s="9" t="s">
        <v>25</v>
      </c>
      <c r="G82" s="10"/>
      <c r="H82" s="9" t="s">
        <v>26</v>
      </c>
      <c r="I82" s="9" t="s">
        <v>27</v>
      </c>
      <c r="J82" s="9" t="s">
        <v>80</v>
      </c>
      <c r="K82" s="9" t="s">
        <v>188</v>
      </c>
      <c r="L82" s="10"/>
      <c r="M82" s="9" t="s">
        <v>73</v>
      </c>
      <c r="N82" s="9" t="s">
        <v>152</v>
      </c>
      <c r="O82" s="10"/>
      <c r="P82" s="9" t="s">
        <v>437</v>
      </c>
      <c r="Q82" s="9" t="s">
        <v>25</v>
      </c>
      <c r="R82" s="9" t="s">
        <v>25</v>
      </c>
      <c r="S82" s="9" t="s">
        <v>438</v>
      </c>
      <c r="T82" s="9" t="s">
        <v>34</v>
      </c>
      <c r="U82" s="10"/>
      <c r="V82" s="10"/>
    </row>
    <row r="83" spans="1:22">
      <c r="A83" s="8">
        <v>44709.85045993056</v>
      </c>
      <c r="B83" s="9" t="s">
        <v>35</v>
      </c>
      <c r="C83" s="9" t="s">
        <v>36</v>
      </c>
      <c r="D83" s="9" t="s">
        <v>439</v>
      </c>
      <c r="E83" s="9">
        <v>4</v>
      </c>
      <c r="F83" s="9" t="s">
        <v>25</v>
      </c>
      <c r="G83" s="10"/>
      <c r="H83" s="9" t="s">
        <v>26</v>
      </c>
      <c r="I83" s="9" t="s">
        <v>27</v>
      </c>
      <c r="J83" s="9" t="s">
        <v>28</v>
      </c>
      <c r="K83" s="9" t="s">
        <v>188</v>
      </c>
      <c r="L83" s="10"/>
      <c r="M83" s="9" t="s">
        <v>182</v>
      </c>
      <c r="N83" s="9" t="s">
        <v>31</v>
      </c>
      <c r="O83" s="10"/>
      <c r="P83" s="9" t="s">
        <v>440</v>
      </c>
      <c r="Q83" s="9" t="s">
        <v>25</v>
      </c>
      <c r="R83" s="9" t="s">
        <v>43</v>
      </c>
      <c r="S83" s="9" t="s">
        <v>441</v>
      </c>
      <c r="T83" s="9" t="s">
        <v>34</v>
      </c>
      <c r="U83" s="9" t="s">
        <v>442</v>
      </c>
      <c r="V83" s="10"/>
    </row>
    <row r="84" spans="1:22">
      <c r="A84" s="8">
        <v>44709.855474930555</v>
      </c>
      <c r="B84" s="9" t="s">
        <v>35</v>
      </c>
      <c r="C84" s="9" t="s">
        <v>36</v>
      </c>
      <c r="D84" s="9" t="s">
        <v>443</v>
      </c>
      <c r="E84" s="9">
        <v>2</v>
      </c>
      <c r="F84" s="9" t="s">
        <v>25</v>
      </c>
      <c r="G84" s="10"/>
      <c r="H84" s="9" t="s">
        <v>26</v>
      </c>
      <c r="I84" s="9" t="s">
        <v>27</v>
      </c>
      <c r="J84" s="9" t="s">
        <v>80</v>
      </c>
      <c r="K84" s="9" t="s">
        <v>72</v>
      </c>
      <c r="L84" s="10"/>
      <c r="M84" s="9" t="s">
        <v>444</v>
      </c>
      <c r="N84" s="9" t="s">
        <v>209</v>
      </c>
      <c r="O84" s="10"/>
      <c r="P84" s="9" t="s">
        <v>445</v>
      </c>
      <c r="Q84" s="9" t="s">
        <v>25</v>
      </c>
      <c r="R84" s="9" t="s">
        <v>43</v>
      </c>
      <c r="S84" s="9" t="s">
        <v>446</v>
      </c>
      <c r="T84" s="9" t="s">
        <v>34</v>
      </c>
      <c r="U84" s="9" t="s">
        <v>447</v>
      </c>
      <c r="V84" s="10"/>
    </row>
    <row r="85" spans="1:22">
      <c r="A85" s="8">
        <v>44709.857532627313</v>
      </c>
      <c r="B85" s="9" t="s">
        <v>22</v>
      </c>
      <c r="C85" s="9" t="s">
        <v>36</v>
      </c>
      <c r="D85" s="9" t="s">
        <v>448</v>
      </c>
      <c r="E85" s="9">
        <v>3</v>
      </c>
      <c r="F85" s="9" t="s">
        <v>25</v>
      </c>
      <c r="G85" s="10"/>
      <c r="H85" s="9" t="s">
        <v>26</v>
      </c>
      <c r="I85" s="9" t="s">
        <v>27</v>
      </c>
      <c r="J85" s="9" t="s">
        <v>80</v>
      </c>
      <c r="K85" s="9" t="s">
        <v>292</v>
      </c>
      <c r="L85" s="9" t="s">
        <v>449</v>
      </c>
      <c r="M85" s="9" t="s">
        <v>142</v>
      </c>
      <c r="N85" s="9" t="s">
        <v>31</v>
      </c>
      <c r="O85" s="10"/>
      <c r="P85" s="9" t="s">
        <v>450</v>
      </c>
      <c r="Q85" s="9" t="s">
        <v>25</v>
      </c>
      <c r="R85" s="9" t="s">
        <v>25</v>
      </c>
      <c r="S85" s="9" t="s">
        <v>451</v>
      </c>
      <c r="T85" s="9" t="s">
        <v>34</v>
      </c>
      <c r="U85" s="10"/>
      <c r="V85" s="10"/>
    </row>
    <row r="86" spans="1:22">
      <c r="A86" s="8">
        <v>44709.859649537037</v>
      </c>
      <c r="B86" s="9" t="s">
        <v>35</v>
      </c>
      <c r="C86" s="9" t="s">
        <v>36</v>
      </c>
      <c r="D86" s="9" t="s">
        <v>452</v>
      </c>
      <c r="E86" s="9">
        <v>4</v>
      </c>
      <c r="F86" s="9" t="s">
        <v>25</v>
      </c>
      <c r="G86" s="10"/>
      <c r="H86" s="9" t="s">
        <v>26</v>
      </c>
      <c r="I86" s="9" t="s">
        <v>27</v>
      </c>
      <c r="J86" s="9" t="s">
        <v>80</v>
      </c>
      <c r="K86" s="9" t="s">
        <v>188</v>
      </c>
      <c r="L86" s="10"/>
      <c r="M86" s="9" t="s">
        <v>453</v>
      </c>
      <c r="N86" s="9" t="s">
        <v>158</v>
      </c>
      <c r="O86" s="10"/>
      <c r="P86" s="9" t="s">
        <v>454</v>
      </c>
      <c r="Q86" s="9" t="s">
        <v>25</v>
      </c>
      <c r="R86" s="9" t="s">
        <v>43</v>
      </c>
      <c r="S86" s="9" t="s">
        <v>43</v>
      </c>
      <c r="T86" s="9" t="s">
        <v>34</v>
      </c>
      <c r="U86" s="10"/>
      <c r="V86" s="10"/>
    </row>
    <row r="87" spans="1:22">
      <c r="A87" s="8">
        <v>44709.877792650463</v>
      </c>
      <c r="B87" s="9" t="s">
        <v>35</v>
      </c>
      <c r="C87" s="9" t="s">
        <v>36</v>
      </c>
      <c r="D87" s="9" t="s">
        <v>455</v>
      </c>
      <c r="E87" s="9">
        <v>4</v>
      </c>
      <c r="F87" s="9" t="s">
        <v>25</v>
      </c>
      <c r="G87" s="10"/>
      <c r="H87" s="9" t="s">
        <v>26</v>
      </c>
      <c r="I87" s="9" t="s">
        <v>27</v>
      </c>
      <c r="J87" s="9" t="s">
        <v>28</v>
      </c>
      <c r="K87" s="9" t="s">
        <v>57</v>
      </c>
      <c r="L87" s="10"/>
      <c r="M87" s="9" t="s">
        <v>58</v>
      </c>
      <c r="N87" s="9" t="s">
        <v>158</v>
      </c>
      <c r="O87" s="10"/>
      <c r="P87" s="9" t="s">
        <v>456</v>
      </c>
      <c r="Q87" s="9" t="s">
        <v>25</v>
      </c>
      <c r="R87" s="9" t="s">
        <v>43</v>
      </c>
      <c r="S87" s="9" t="s">
        <v>457</v>
      </c>
      <c r="T87" s="9" t="s">
        <v>34</v>
      </c>
      <c r="U87" s="9" t="s">
        <v>458</v>
      </c>
      <c r="V87" s="10"/>
    </row>
    <row r="88" spans="1:22">
      <c r="A88" s="8">
        <v>44710.309350185184</v>
      </c>
      <c r="B88" s="9" t="s">
        <v>35</v>
      </c>
      <c r="C88" s="9" t="s">
        <v>36</v>
      </c>
      <c r="D88" s="9" t="s">
        <v>459</v>
      </c>
      <c r="E88" s="9">
        <v>4</v>
      </c>
      <c r="F88" s="9" t="s">
        <v>25</v>
      </c>
      <c r="G88" s="10"/>
      <c r="H88" s="9" t="s">
        <v>26</v>
      </c>
      <c r="I88" s="9" t="s">
        <v>47</v>
      </c>
      <c r="J88" s="9" t="s">
        <v>56</v>
      </c>
      <c r="K88" s="9" t="s">
        <v>57</v>
      </c>
      <c r="L88" s="10"/>
      <c r="M88" s="9" t="s">
        <v>424</v>
      </c>
      <c r="N88" s="9" t="s">
        <v>131</v>
      </c>
      <c r="O88" s="10"/>
      <c r="P88" s="9" t="s">
        <v>460</v>
      </c>
      <c r="Q88" s="9" t="s">
        <v>25</v>
      </c>
      <c r="R88" s="9" t="s">
        <v>43</v>
      </c>
      <c r="S88" s="9" t="s">
        <v>461</v>
      </c>
      <c r="T88" s="9" t="s">
        <v>34</v>
      </c>
      <c r="U88" s="10"/>
      <c r="V88" s="10"/>
    </row>
    <row r="89" spans="1:22">
      <c r="A89" s="8">
        <v>44710.377588344913</v>
      </c>
      <c r="B89" s="9" t="s">
        <v>22</v>
      </c>
      <c r="C89" s="9" t="s">
        <v>78</v>
      </c>
      <c r="D89" s="9" t="s">
        <v>462</v>
      </c>
      <c r="E89" s="9">
        <v>2</v>
      </c>
      <c r="F89" s="9" t="s">
        <v>306</v>
      </c>
      <c r="G89" s="10"/>
      <c r="H89" s="9" t="s">
        <v>38</v>
      </c>
      <c r="I89" s="9" t="s">
        <v>27</v>
      </c>
      <c r="J89" s="9" t="s">
        <v>28</v>
      </c>
      <c r="K89" s="9" t="s">
        <v>57</v>
      </c>
      <c r="L89" s="10"/>
      <c r="M89" s="9" t="s">
        <v>177</v>
      </c>
      <c r="N89" s="9" t="s">
        <v>463</v>
      </c>
      <c r="O89" s="10"/>
      <c r="P89" s="9" t="s">
        <v>464</v>
      </c>
      <c r="Q89" s="9" t="s">
        <v>25</v>
      </c>
      <c r="R89" s="9" t="s">
        <v>43</v>
      </c>
      <c r="S89" s="9" t="s">
        <v>465</v>
      </c>
      <c r="T89" s="9" t="s">
        <v>34</v>
      </c>
      <c r="U89" s="9" t="s">
        <v>466</v>
      </c>
      <c r="V89" s="10"/>
    </row>
    <row r="90" spans="1:22">
      <c r="A90" s="8">
        <v>44710.379446284722</v>
      </c>
      <c r="B90" s="9" t="s">
        <v>35</v>
      </c>
      <c r="C90" s="9" t="s">
        <v>36</v>
      </c>
      <c r="D90" s="9" t="s">
        <v>467</v>
      </c>
      <c r="E90" s="9">
        <v>3</v>
      </c>
      <c r="F90" s="9" t="s">
        <v>25</v>
      </c>
      <c r="G90" s="10"/>
      <c r="H90" s="9" t="s">
        <v>26</v>
      </c>
      <c r="I90" s="9" t="s">
        <v>47</v>
      </c>
      <c r="J90" s="9" t="s">
        <v>56</v>
      </c>
      <c r="K90" s="9" t="s">
        <v>48</v>
      </c>
      <c r="L90" s="10"/>
      <c r="M90" s="9" t="s">
        <v>468</v>
      </c>
      <c r="N90" s="9" t="s">
        <v>337</v>
      </c>
      <c r="O90" s="10"/>
      <c r="P90" s="9" t="s">
        <v>469</v>
      </c>
      <c r="Q90" s="9" t="s">
        <v>43</v>
      </c>
      <c r="R90" s="9" t="s">
        <v>43</v>
      </c>
      <c r="S90" s="9" t="s">
        <v>470</v>
      </c>
      <c r="T90" s="9" t="s">
        <v>34</v>
      </c>
      <c r="U90" s="9" t="s">
        <v>471</v>
      </c>
      <c r="V90" s="9" t="s">
        <v>472</v>
      </c>
    </row>
    <row r="91" spans="1:22">
      <c r="A91" s="8">
        <v>44710.436321215282</v>
      </c>
      <c r="B91" s="9" t="s">
        <v>35</v>
      </c>
      <c r="C91" s="9" t="s">
        <v>376</v>
      </c>
      <c r="D91" s="9" t="s">
        <v>24</v>
      </c>
      <c r="E91" s="9">
        <v>3</v>
      </c>
      <c r="F91" s="9" t="s">
        <v>25</v>
      </c>
      <c r="G91" s="10"/>
      <c r="H91" s="9" t="s">
        <v>101</v>
      </c>
      <c r="I91" s="9" t="s">
        <v>218</v>
      </c>
      <c r="J91" s="9" t="s">
        <v>28</v>
      </c>
      <c r="K91" s="9" t="s">
        <v>29</v>
      </c>
      <c r="L91" s="10"/>
      <c r="M91" s="9" t="s">
        <v>177</v>
      </c>
      <c r="N91" s="9" t="s">
        <v>158</v>
      </c>
      <c r="O91" s="10"/>
      <c r="P91" s="9" t="s">
        <v>473</v>
      </c>
      <c r="Q91" s="9" t="s">
        <v>43</v>
      </c>
      <c r="R91" s="9" t="s">
        <v>43</v>
      </c>
      <c r="S91" s="9" t="s">
        <v>474</v>
      </c>
      <c r="T91" s="9" t="s">
        <v>34</v>
      </c>
      <c r="U91" s="9" t="s">
        <v>475</v>
      </c>
      <c r="V91" s="10"/>
    </row>
    <row r="92" spans="1:22">
      <c r="A92" s="8">
        <v>44710.857428854171</v>
      </c>
      <c r="B92" s="9" t="s">
        <v>35</v>
      </c>
      <c r="C92" s="9" t="s">
        <v>78</v>
      </c>
      <c r="D92" s="9" t="s">
        <v>476</v>
      </c>
      <c r="E92" s="9">
        <v>2</v>
      </c>
      <c r="F92" s="9" t="s">
        <v>25</v>
      </c>
      <c r="G92" s="10"/>
      <c r="H92" s="9" t="s">
        <v>101</v>
      </c>
      <c r="I92" s="9" t="s">
        <v>27</v>
      </c>
      <c r="J92" s="9" t="s">
        <v>129</v>
      </c>
      <c r="K92" s="9" t="s">
        <v>136</v>
      </c>
      <c r="L92" s="10"/>
      <c r="M92" s="9" t="s">
        <v>477</v>
      </c>
      <c r="N92" s="9" t="s">
        <v>131</v>
      </c>
      <c r="O92" s="10"/>
      <c r="P92" s="9" t="s">
        <v>51</v>
      </c>
      <c r="Q92" s="9" t="s">
        <v>25</v>
      </c>
      <c r="R92" s="9" t="s">
        <v>43</v>
      </c>
      <c r="S92" s="9" t="s">
        <v>478</v>
      </c>
      <c r="T92" s="9" t="s">
        <v>34</v>
      </c>
      <c r="U92" s="9" t="s">
        <v>479</v>
      </c>
      <c r="V92" s="10"/>
    </row>
    <row r="93" spans="1:22">
      <c r="A93" s="8">
        <v>44710.861796412035</v>
      </c>
      <c r="B93" s="9" t="s">
        <v>22</v>
      </c>
      <c r="C93" s="9" t="s">
        <v>376</v>
      </c>
      <c r="D93" s="9" t="s">
        <v>24</v>
      </c>
      <c r="E93" s="9">
        <v>2</v>
      </c>
      <c r="F93" s="9" t="s">
        <v>25</v>
      </c>
      <c r="G93" s="10"/>
      <c r="H93" s="9" t="s">
        <v>38</v>
      </c>
      <c r="I93" s="9" t="s">
        <v>192</v>
      </c>
      <c r="J93" s="9" t="s">
        <v>56</v>
      </c>
      <c r="K93" s="9" t="s">
        <v>48</v>
      </c>
      <c r="L93" s="10"/>
      <c r="M93" s="9" t="s">
        <v>480</v>
      </c>
      <c r="N93" s="9" t="s">
        <v>172</v>
      </c>
      <c r="O93" s="10"/>
      <c r="P93" s="9" t="s">
        <v>481</v>
      </c>
      <c r="Q93" s="9" t="s">
        <v>43</v>
      </c>
      <c r="R93" s="9" t="s">
        <v>43</v>
      </c>
      <c r="S93" s="9" t="s">
        <v>482</v>
      </c>
      <c r="T93" s="9" t="s">
        <v>34</v>
      </c>
      <c r="U93" s="9" t="s">
        <v>483</v>
      </c>
      <c r="V93" s="9" t="s">
        <v>484</v>
      </c>
    </row>
    <row r="94" spans="1:22">
      <c r="A94" s="8">
        <v>44710.868624930554</v>
      </c>
      <c r="B94" s="9" t="s">
        <v>35</v>
      </c>
      <c r="C94" s="9" t="s">
        <v>36</v>
      </c>
      <c r="D94" s="9" t="s">
        <v>485</v>
      </c>
      <c r="E94" s="9">
        <v>4</v>
      </c>
      <c r="F94" s="9" t="s">
        <v>25</v>
      </c>
      <c r="G94" s="10"/>
      <c r="H94" s="9" t="s">
        <v>26</v>
      </c>
      <c r="I94" s="9" t="s">
        <v>27</v>
      </c>
      <c r="J94" s="9" t="s">
        <v>80</v>
      </c>
      <c r="K94" s="9" t="s">
        <v>39</v>
      </c>
      <c r="L94" s="10"/>
      <c r="M94" s="9" t="s">
        <v>486</v>
      </c>
      <c r="N94" s="9" t="s">
        <v>487</v>
      </c>
      <c r="O94" s="10"/>
      <c r="P94" s="9" t="s">
        <v>488</v>
      </c>
      <c r="Q94" s="9" t="s">
        <v>25</v>
      </c>
      <c r="R94" s="9" t="s">
        <v>25</v>
      </c>
      <c r="S94" s="9" t="s">
        <v>429</v>
      </c>
      <c r="T94" s="9" t="s">
        <v>34</v>
      </c>
      <c r="U94" s="10"/>
      <c r="V94" s="10"/>
    </row>
    <row r="95" spans="1:22">
      <c r="A95" s="8">
        <v>44710.868669085648</v>
      </c>
      <c r="B95" s="9" t="s">
        <v>35</v>
      </c>
      <c r="C95" s="9" t="s">
        <v>78</v>
      </c>
      <c r="D95" s="9" t="s">
        <v>489</v>
      </c>
      <c r="E95" s="9">
        <v>2</v>
      </c>
      <c r="F95" s="9" t="s">
        <v>25</v>
      </c>
      <c r="G95" s="10"/>
      <c r="H95" s="9" t="s">
        <v>26</v>
      </c>
      <c r="I95" s="9" t="s">
        <v>27</v>
      </c>
      <c r="J95" s="9" t="s">
        <v>56</v>
      </c>
      <c r="K95" s="9" t="s">
        <v>188</v>
      </c>
      <c r="L95" s="10"/>
      <c r="M95" s="9" t="s">
        <v>208</v>
      </c>
      <c r="N95" s="9" t="s">
        <v>152</v>
      </c>
      <c r="O95" s="10"/>
      <c r="P95" s="9" t="s">
        <v>490</v>
      </c>
      <c r="Q95" s="9" t="s">
        <v>25</v>
      </c>
      <c r="R95" s="9" t="s">
        <v>25</v>
      </c>
      <c r="S95" s="9" t="s">
        <v>491</v>
      </c>
      <c r="T95" s="9" t="s">
        <v>34</v>
      </c>
      <c r="U95" s="10"/>
      <c r="V95" s="10"/>
    </row>
    <row r="96" spans="1:22">
      <c r="A96" s="8">
        <v>44710.869582500003</v>
      </c>
      <c r="B96" s="9" t="s">
        <v>35</v>
      </c>
      <c r="C96" s="9" t="s">
        <v>36</v>
      </c>
      <c r="D96" s="9" t="s">
        <v>492</v>
      </c>
      <c r="E96" s="9">
        <v>3</v>
      </c>
      <c r="F96" s="9" t="s">
        <v>25</v>
      </c>
      <c r="G96" s="10"/>
      <c r="H96" s="9" t="s">
        <v>26</v>
      </c>
      <c r="I96" s="9" t="s">
        <v>47</v>
      </c>
      <c r="J96" s="9" t="s">
        <v>28</v>
      </c>
      <c r="K96" s="9" t="s">
        <v>39</v>
      </c>
      <c r="L96" s="10"/>
      <c r="M96" s="9" t="s">
        <v>493</v>
      </c>
      <c r="N96" s="9" t="s">
        <v>494</v>
      </c>
      <c r="O96" s="10"/>
      <c r="P96" s="9" t="s">
        <v>396</v>
      </c>
      <c r="Q96" s="9" t="s">
        <v>25</v>
      </c>
      <c r="R96" s="9" t="s">
        <v>43</v>
      </c>
      <c r="S96" s="9" t="s">
        <v>495</v>
      </c>
      <c r="T96" s="9" t="s">
        <v>34</v>
      </c>
      <c r="U96" s="9" t="s">
        <v>496</v>
      </c>
      <c r="V96" s="10"/>
    </row>
    <row r="97" spans="1:22">
      <c r="A97" s="8">
        <v>44710.870653645834</v>
      </c>
      <c r="B97" s="9" t="s">
        <v>22</v>
      </c>
      <c r="C97" s="9" t="s">
        <v>78</v>
      </c>
      <c r="D97" s="9" t="s">
        <v>293</v>
      </c>
      <c r="E97" s="9">
        <v>2</v>
      </c>
      <c r="F97" s="9" t="s">
        <v>25</v>
      </c>
      <c r="G97" s="10"/>
      <c r="H97" s="9" t="s">
        <v>101</v>
      </c>
      <c r="I97" s="9" t="s">
        <v>94</v>
      </c>
      <c r="J97" s="9" t="s">
        <v>129</v>
      </c>
      <c r="K97" s="9" t="s">
        <v>497</v>
      </c>
      <c r="L97" s="9" t="s">
        <v>498</v>
      </c>
      <c r="M97" s="9" t="s">
        <v>49</v>
      </c>
      <c r="N97" s="9" t="s">
        <v>337</v>
      </c>
      <c r="O97" s="10"/>
      <c r="P97" s="9" t="s">
        <v>499</v>
      </c>
      <c r="Q97" s="9" t="s">
        <v>25</v>
      </c>
      <c r="R97" s="9" t="s">
        <v>43</v>
      </c>
      <c r="S97" s="9" t="s">
        <v>500</v>
      </c>
      <c r="T97" s="9" t="s">
        <v>34</v>
      </c>
      <c r="U97" s="9" t="s">
        <v>501</v>
      </c>
      <c r="V97" s="10"/>
    </row>
    <row r="98" spans="1:22">
      <c r="A98" s="8">
        <v>44710.872309479164</v>
      </c>
      <c r="B98" s="9" t="s">
        <v>35</v>
      </c>
      <c r="C98" s="9" t="s">
        <v>78</v>
      </c>
      <c r="D98" s="9" t="s">
        <v>24</v>
      </c>
      <c r="E98" s="9">
        <v>3</v>
      </c>
      <c r="F98" s="9" t="s">
        <v>25</v>
      </c>
      <c r="G98" s="10"/>
      <c r="H98" s="9" t="s">
        <v>38</v>
      </c>
      <c r="I98" s="9" t="s">
        <v>27</v>
      </c>
      <c r="J98" s="9" t="s">
        <v>28</v>
      </c>
      <c r="K98" s="9" t="s">
        <v>57</v>
      </c>
      <c r="L98" s="10"/>
      <c r="M98" s="9" t="s">
        <v>502</v>
      </c>
      <c r="N98" s="9" t="s">
        <v>503</v>
      </c>
      <c r="O98" s="10"/>
      <c r="P98" s="9" t="s">
        <v>504</v>
      </c>
      <c r="Q98" s="9" t="s">
        <v>25</v>
      </c>
      <c r="R98" s="9" t="s">
        <v>43</v>
      </c>
      <c r="S98" s="9" t="s">
        <v>505</v>
      </c>
      <c r="T98" s="9" t="s">
        <v>34</v>
      </c>
      <c r="U98" s="9" t="s">
        <v>506</v>
      </c>
      <c r="V98" s="10"/>
    </row>
    <row r="99" spans="1:22">
      <c r="A99" s="8">
        <v>44710.874449456023</v>
      </c>
      <c r="B99" s="9" t="s">
        <v>35</v>
      </c>
      <c r="C99" s="9" t="s">
        <v>78</v>
      </c>
      <c r="D99" s="9" t="s">
        <v>79</v>
      </c>
      <c r="E99" s="9">
        <v>3</v>
      </c>
      <c r="F99" s="9" t="s">
        <v>43</v>
      </c>
      <c r="G99" s="9" t="s">
        <v>507</v>
      </c>
      <c r="H99" s="9" t="s">
        <v>26</v>
      </c>
      <c r="I99" s="9" t="s">
        <v>27</v>
      </c>
      <c r="J99" s="9" t="s">
        <v>28</v>
      </c>
      <c r="K99" s="9" t="s">
        <v>362</v>
      </c>
      <c r="L99" s="10"/>
      <c r="M99" s="9" t="s">
        <v>300</v>
      </c>
      <c r="N99" s="9" t="s">
        <v>178</v>
      </c>
      <c r="O99" s="10"/>
      <c r="P99" s="9" t="s">
        <v>508</v>
      </c>
      <c r="Q99" s="9" t="s">
        <v>25</v>
      </c>
      <c r="R99" s="9" t="s">
        <v>25</v>
      </c>
      <c r="S99" s="9" t="s">
        <v>509</v>
      </c>
      <c r="T99" s="9" t="s">
        <v>34</v>
      </c>
      <c r="U99" s="10"/>
      <c r="V99" s="10"/>
    </row>
    <row r="100" spans="1:22">
      <c r="A100" s="8">
        <v>44710.876787291665</v>
      </c>
      <c r="B100" s="9" t="s">
        <v>35</v>
      </c>
      <c r="C100" s="9" t="s">
        <v>78</v>
      </c>
      <c r="D100" s="9" t="s">
        <v>24</v>
      </c>
      <c r="E100" s="9">
        <v>2</v>
      </c>
      <c r="F100" s="9" t="s">
        <v>43</v>
      </c>
      <c r="G100" s="9" t="s">
        <v>285</v>
      </c>
      <c r="H100" s="9" t="s">
        <v>26</v>
      </c>
      <c r="I100" s="9" t="s">
        <v>27</v>
      </c>
      <c r="J100" s="9" t="s">
        <v>56</v>
      </c>
      <c r="K100" s="9" t="s">
        <v>510</v>
      </c>
      <c r="L100" s="10"/>
      <c r="M100" s="9" t="s">
        <v>247</v>
      </c>
      <c r="N100" s="9" t="s">
        <v>209</v>
      </c>
      <c r="O100" s="10"/>
      <c r="P100" s="9" t="s">
        <v>511</v>
      </c>
      <c r="Q100" s="9" t="s">
        <v>25</v>
      </c>
      <c r="R100" s="9" t="s">
        <v>43</v>
      </c>
      <c r="S100" s="9" t="s">
        <v>512</v>
      </c>
      <c r="T100" s="9" t="s">
        <v>34</v>
      </c>
      <c r="U100" s="9" t="s">
        <v>513</v>
      </c>
      <c r="V100" s="10"/>
    </row>
    <row r="101" spans="1:22">
      <c r="A101" s="8">
        <v>44710.878671238424</v>
      </c>
      <c r="B101" s="9" t="s">
        <v>35</v>
      </c>
      <c r="C101" s="9" t="s">
        <v>78</v>
      </c>
      <c r="D101" s="9" t="s">
        <v>24</v>
      </c>
      <c r="E101" s="9">
        <v>2</v>
      </c>
      <c r="F101" s="9" t="s">
        <v>43</v>
      </c>
      <c r="G101" s="9" t="s">
        <v>514</v>
      </c>
      <c r="H101" s="9" t="s">
        <v>38</v>
      </c>
      <c r="I101" s="9" t="s">
        <v>218</v>
      </c>
      <c r="J101" s="9" t="s">
        <v>28</v>
      </c>
      <c r="K101" s="9" t="s">
        <v>57</v>
      </c>
      <c r="L101" s="10"/>
      <c r="M101" s="9" t="s">
        <v>260</v>
      </c>
      <c r="N101" s="9" t="s">
        <v>515</v>
      </c>
      <c r="O101" s="10"/>
      <c r="P101" s="9" t="s">
        <v>516</v>
      </c>
      <c r="Q101" s="9" t="s">
        <v>43</v>
      </c>
      <c r="R101" s="9" t="s">
        <v>43</v>
      </c>
      <c r="S101" s="9" t="s">
        <v>517</v>
      </c>
      <c r="T101" s="9" t="s">
        <v>34</v>
      </c>
      <c r="U101" s="9" t="s">
        <v>518</v>
      </c>
      <c r="V101" s="9" t="s">
        <v>519</v>
      </c>
    </row>
    <row r="102" spans="1:22">
      <c r="A102" s="8">
        <v>44710.878783101856</v>
      </c>
      <c r="B102" s="9" t="s">
        <v>35</v>
      </c>
      <c r="C102" s="9" t="s">
        <v>78</v>
      </c>
      <c r="D102" s="9" t="s">
        <v>79</v>
      </c>
      <c r="E102" s="9">
        <v>2</v>
      </c>
      <c r="F102" s="9" t="s">
        <v>25</v>
      </c>
      <c r="G102" s="10"/>
      <c r="H102" s="9" t="s">
        <v>26</v>
      </c>
      <c r="I102" s="9" t="s">
        <v>94</v>
      </c>
      <c r="J102" s="9" t="s">
        <v>56</v>
      </c>
      <c r="K102" s="9" t="s">
        <v>520</v>
      </c>
      <c r="L102" s="10"/>
      <c r="M102" s="9" t="s">
        <v>521</v>
      </c>
      <c r="N102" s="9" t="s">
        <v>522</v>
      </c>
      <c r="O102" s="10"/>
      <c r="P102" s="9" t="s">
        <v>523</v>
      </c>
      <c r="Q102" s="9" t="s">
        <v>25</v>
      </c>
      <c r="R102" s="9" t="s">
        <v>43</v>
      </c>
      <c r="S102" s="9" t="s">
        <v>524</v>
      </c>
      <c r="T102" s="9" t="s">
        <v>34</v>
      </c>
      <c r="U102" s="9" t="s">
        <v>525</v>
      </c>
      <c r="V102" s="10"/>
    </row>
    <row r="103" spans="1:22">
      <c r="A103" s="8">
        <v>44710.879727673615</v>
      </c>
      <c r="B103" s="9" t="s">
        <v>22</v>
      </c>
      <c r="C103" s="9" t="s">
        <v>78</v>
      </c>
      <c r="D103" s="9" t="s">
        <v>24</v>
      </c>
      <c r="E103" s="9">
        <v>3</v>
      </c>
      <c r="F103" s="9" t="s">
        <v>25</v>
      </c>
      <c r="G103" s="10"/>
      <c r="H103" s="9" t="s">
        <v>26</v>
      </c>
      <c r="I103" s="9" t="s">
        <v>71</v>
      </c>
      <c r="J103" s="9" t="s">
        <v>56</v>
      </c>
      <c r="K103" s="9" t="s">
        <v>108</v>
      </c>
      <c r="L103" s="10"/>
      <c r="M103" s="9" t="s">
        <v>468</v>
      </c>
      <c r="N103" s="9" t="s">
        <v>194</v>
      </c>
      <c r="O103" s="10"/>
      <c r="P103" s="9" t="s">
        <v>526</v>
      </c>
      <c r="Q103" s="9" t="s">
        <v>25</v>
      </c>
      <c r="R103" s="9" t="s">
        <v>25</v>
      </c>
      <c r="S103" s="9" t="s">
        <v>527</v>
      </c>
      <c r="T103" s="9" t="s">
        <v>34</v>
      </c>
      <c r="U103" s="10"/>
      <c r="V103" s="10"/>
    </row>
    <row r="104" spans="1:22">
      <c r="A104" s="8">
        <v>44710.879819004629</v>
      </c>
      <c r="B104" s="9" t="s">
        <v>22</v>
      </c>
      <c r="C104" s="9" t="s">
        <v>36</v>
      </c>
      <c r="D104" s="9" t="s">
        <v>79</v>
      </c>
      <c r="E104" s="9">
        <v>4</v>
      </c>
      <c r="F104" s="9" t="s">
        <v>25</v>
      </c>
      <c r="G104" s="10"/>
      <c r="H104" s="9" t="s">
        <v>26</v>
      </c>
      <c r="I104" s="9" t="s">
        <v>27</v>
      </c>
      <c r="J104" s="9" t="s">
        <v>129</v>
      </c>
      <c r="K104" s="9" t="s">
        <v>188</v>
      </c>
      <c r="L104" s="10"/>
      <c r="M104" s="9" t="s">
        <v>182</v>
      </c>
      <c r="N104" s="9" t="s">
        <v>152</v>
      </c>
      <c r="O104" s="10"/>
      <c r="P104" s="9" t="s">
        <v>528</v>
      </c>
      <c r="Q104" s="9" t="s">
        <v>25</v>
      </c>
      <c r="R104" s="9" t="s">
        <v>43</v>
      </c>
      <c r="S104" s="9" t="s">
        <v>529</v>
      </c>
      <c r="T104" s="9" t="s">
        <v>34</v>
      </c>
      <c r="U104" s="10"/>
      <c r="V104" s="10"/>
    </row>
    <row r="105" spans="1:22">
      <c r="A105" s="8">
        <v>44710.881440752317</v>
      </c>
      <c r="B105" s="9" t="s">
        <v>35</v>
      </c>
      <c r="C105" s="9" t="s">
        <v>78</v>
      </c>
      <c r="D105" s="9" t="s">
        <v>79</v>
      </c>
      <c r="E105" s="9">
        <v>2</v>
      </c>
      <c r="F105" s="9" t="s">
        <v>25</v>
      </c>
      <c r="G105" s="10"/>
      <c r="H105" s="9" t="s">
        <v>26</v>
      </c>
      <c r="I105" s="9" t="s">
        <v>71</v>
      </c>
      <c r="J105" s="9" t="s">
        <v>80</v>
      </c>
      <c r="K105" s="9" t="s">
        <v>72</v>
      </c>
      <c r="L105" s="10"/>
      <c r="M105" s="9" t="s">
        <v>58</v>
      </c>
      <c r="N105" s="9" t="s">
        <v>152</v>
      </c>
      <c r="O105" s="10"/>
      <c r="P105" s="9" t="s">
        <v>530</v>
      </c>
      <c r="Q105" s="9" t="s">
        <v>25</v>
      </c>
      <c r="R105" s="9" t="s">
        <v>25</v>
      </c>
      <c r="S105" s="9" t="s">
        <v>531</v>
      </c>
      <c r="T105" s="9" t="s">
        <v>34</v>
      </c>
      <c r="U105" s="10"/>
      <c r="V105" s="10"/>
    </row>
    <row r="106" spans="1:22">
      <c r="A106" s="8">
        <v>44710.883062407403</v>
      </c>
      <c r="B106" s="9" t="s">
        <v>35</v>
      </c>
      <c r="C106" s="9" t="s">
        <v>78</v>
      </c>
      <c r="D106" s="9" t="s">
        <v>24</v>
      </c>
      <c r="E106" s="9">
        <v>3</v>
      </c>
      <c r="F106" s="9" t="s">
        <v>43</v>
      </c>
      <c r="G106" s="9" t="s">
        <v>285</v>
      </c>
      <c r="H106" s="9" t="s">
        <v>26</v>
      </c>
      <c r="I106" s="9" t="s">
        <v>27</v>
      </c>
      <c r="J106" s="9" t="s">
        <v>80</v>
      </c>
      <c r="K106" s="9" t="s">
        <v>72</v>
      </c>
      <c r="L106" s="10"/>
      <c r="M106" s="9" t="s">
        <v>532</v>
      </c>
      <c r="N106" s="9" t="s">
        <v>110</v>
      </c>
      <c r="O106" s="10"/>
      <c r="P106" s="9" t="s">
        <v>533</v>
      </c>
      <c r="Q106" s="9" t="s">
        <v>25</v>
      </c>
      <c r="R106" s="9" t="s">
        <v>43</v>
      </c>
      <c r="S106" s="9" t="s">
        <v>534</v>
      </c>
      <c r="T106" s="9" t="s">
        <v>34</v>
      </c>
      <c r="U106" s="9" t="s">
        <v>535</v>
      </c>
      <c r="V106" s="10"/>
    </row>
    <row r="107" spans="1:22">
      <c r="A107" s="8">
        <v>44710.900652916665</v>
      </c>
      <c r="B107" s="9" t="s">
        <v>35</v>
      </c>
      <c r="C107" s="9" t="s">
        <v>78</v>
      </c>
      <c r="D107" s="9" t="s">
        <v>536</v>
      </c>
      <c r="E107" s="9">
        <v>2</v>
      </c>
      <c r="F107" s="9" t="s">
        <v>25</v>
      </c>
      <c r="G107" s="10"/>
      <c r="H107" s="9" t="s">
        <v>38</v>
      </c>
      <c r="I107" s="9" t="s">
        <v>27</v>
      </c>
      <c r="J107" s="9" t="s">
        <v>28</v>
      </c>
      <c r="K107" s="9" t="s">
        <v>57</v>
      </c>
      <c r="L107" s="10"/>
      <c r="M107" s="9" t="s">
        <v>537</v>
      </c>
      <c r="N107" s="9" t="s">
        <v>538</v>
      </c>
      <c r="O107" s="10"/>
      <c r="P107" s="9" t="s">
        <v>539</v>
      </c>
      <c r="Q107" s="9" t="s">
        <v>43</v>
      </c>
      <c r="R107" s="9" t="s">
        <v>43</v>
      </c>
      <c r="S107" s="9" t="s">
        <v>540</v>
      </c>
      <c r="T107" s="9" t="s">
        <v>34</v>
      </c>
      <c r="U107" s="9" t="s">
        <v>541</v>
      </c>
      <c r="V107" s="9" t="s">
        <v>542</v>
      </c>
    </row>
    <row r="108" spans="1:22">
      <c r="A108" s="8">
        <v>44710.963837905088</v>
      </c>
      <c r="B108" s="9" t="s">
        <v>35</v>
      </c>
      <c r="C108" s="9" t="s">
        <v>78</v>
      </c>
      <c r="D108" s="9" t="s">
        <v>543</v>
      </c>
      <c r="E108" s="9">
        <v>2</v>
      </c>
      <c r="F108" s="9" t="s">
        <v>25</v>
      </c>
      <c r="G108" s="10"/>
      <c r="H108" s="9" t="s">
        <v>26</v>
      </c>
      <c r="I108" s="9" t="s">
        <v>27</v>
      </c>
      <c r="J108" s="9" t="s">
        <v>56</v>
      </c>
      <c r="K108" s="9" t="s">
        <v>29</v>
      </c>
      <c r="L108" s="10"/>
      <c r="M108" s="9" t="s">
        <v>544</v>
      </c>
      <c r="N108" s="9" t="s">
        <v>152</v>
      </c>
      <c r="O108" s="10"/>
      <c r="P108" s="9" t="s">
        <v>545</v>
      </c>
      <c r="Q108" s="9" t="s">
        <v>25</v>
      </c>
      <c r="R108" s="9" t="s">
        <v>43</v>
      </c>
      <c r="S108" s="9" t="s">
        <v>546</v>
      </c>
      <c r="T108" s="9" t="s">
        <v>34</v>
      </c>
      <c r="U108" s="9" t="s">
        <v>547</v>
      </c>
      <c r="V108" s="10"/>
    </row>
    <row r="109" spans="1:22">
      <c r="A109" s="8">
        <v>44711.254585995368</v>
      </c>
      <c r="B109" s="9" t="s">
        <v>22</v>
      </c>
      <c r="C109" s="9" t="s">
        <v>36</v>
      </c>
      <c r="D109" s="9" t="s">
        <v>492</v>
      </c>
      <c r="E109" s="9">
        <v>3</v>
      </c>
      <c r="F109" s="9" t="s">
        <v>25</v>
      </c>
      <c r="G109" s="10"/>
      <c r="H109" s="9" t="s">
        <v>26</v>
      </c>
      <c r="I109" s="9" t="s">
        <v>27</v>
      </c>
      <c r="J109" s="9" t="s">
        <v>28</v>
      </c>
      <c r="K109" s="9" t="s">
        <v>108</v>
      </c>
      <c r="L109" s="10"/>
      <c r="M109" s="9" t="s">
        <v>378</v>
      </c>
      <c r="N109" s="9" t="s">
        <v>147</v>
      </c>
      <c r="O109" s="10"/>
      <c r="P109" s="9" t="s">
        <v>548</v>
      </c>
      <c r="Q109" s="9" t="s">
        <v>25</v>
      </c>
      <c r="R109" s="9" t="s">
        <v>43</v>
      </c>
      <c r="S109" s="9" t="s">
        <v>549</v>
      </c>
      <c r="T109" s="9" t="s">
        <v>34</v>
      </c>
      <c r="U109" s="9" t="s">
        <v>550</v>
      </c>
      <c r="V109" s="10"/>
    </row>
    <row r="110" spans="1:22">
      <c r="A110" s="8">
        <v>44711.582075636572</v>
      </c>
      <c r="B110" s="9" t="s">
        <v>22</v>
      </c>
      <c r="C110" s="9" t="s">
        <v>78</v>
      </c>
      <c r="D110" s="9" t="s">
        <v>551</v>
      </c>
      <c r="E110" s="9">
        <v>3</v>
      </c>
      <c r="F110" s="9" t="s">
        <v>25</v>
      </c>
      <c r="G110" s="10"/>
      <c r="H110" s="9" t="s">
        <v>38</v>
      </c>
      <c r="I110" s="9" t="s">
        <v>218</v>
      </c>
      <c r="J110" s="9" t="s">
        <v>56</v>
      </c>
      <c r="K110" s="9" t="s">
        <v>57</v>
      </c>
      <c r="L110" s="10"/>
      <c r="M110" s="9" t="s">
        <v>552</v>
      </c>
      <c r="N110" s="9" t="s">
        <v>209</v>
      </c>
      <c r="O110" s="10"/>
      <c r="P110" s="9" t="s">
        <v>553</v>
      </c>
      <c r="Q110" s="9" t="s">
        <v>25</v>
      </c>
      <c r="R110" s="9" t="s">
        <v>43</v>
      </c>
      <c r="S110" s="9" t="s">
        <v>554</v>
      </c>
      <c r="T110" s="9" t="s">
        <v>34</v>
      </c>
      <c r="U110" s="9" t="s">
        <v>555</v>
      </c>
      <c r="V110" s="10"/>
    </row>
    <row r="111" spans="1:22">
      <c r="A111" s="8">
        <v>44711.707044629627</v>
      </c>
      <c r="B111" s="9" t="s">
        <v>35</v>
      </c>
      <c r="C111" s="9" t="s">
        <v>78</v>
      </c>
      <c r="D111" s="9" t="s">
        <v>24</v>
      </c>
      <c r="E111" s="9">
        <v>3</v>
      </c>
      <c r="F111" s="9" t="s">
        <v>25</v>
      </c>
      <c r="G111" s="10"/>
      <c r="H111" s="9" t="s">
        <v>26</v>
      </c>
      <c r="I111" s="9" t="s">
        <v>218</v>
      </c>
      <c r="J111" s="9" t="s">
        <v>80</v>
      </c>
      <c r="K111" s="9" t="s">
        <v>136</v>
      </c>
      <c r="L111" s="10"/>
      <c r="M111" s="9" t="s">
        <v>556</v>
      </c>
      <c r="N111" s="9" t="s">
        <v>165</v>
      </c>
      <c r="O111" s="10"/>
      <c r="P111" s="9" t="s">
        <v>557</v>
      </c>
      <c r="Q111" s="9" t="s">
        <v>25</v>
      </c>
      <c r="R111" s="9" t="s">
        <v>43</v>
      </c>
      <c r="S111" s="9" t="s">
        <v>558</v>
      </c>
      <c r="T111" s="9" t="s">
        <v>34</v>
      </c>
      <c r="U111" s="10"/>
      <c r="V111" s="10"/>
    </row>
    <row r="112" spans="1:22">
      <c r="A112" s="8">
        <v>44711.790592893522</v>
      </c>
      <c r="B112" s="9" t="s">
        <v>35</v>
      </c>
      <c r="C112" s="9" t="s">
        <v>78</v>
      </c>
      <c r="D112" s="9" t="s">
        <v>492</v>
      </c>
      <c r="E112" s="9">
        <v>3</v>
      </c>
      <c r="F112" s="9" t="s">
        <v>25</v>
      </c>
      <c r="G112" s="10"/>
      <c r="H112" s="9" t="s">
        <v>26</v>
      </c>
      <c r="I112" s="9" t="s">
        <v>71</v>
      </c>
      <c r="J112" s="9" t="s">
        <v>56</v>
      </c>
      <c r="K112" s="9" t="s">
        <v>188</v>
      </c>
      <c r="L112" s="10"/>
      <c r="M112" s="9" t="s">
        <v>559</v>
      </c>
      <c r="N112" s="9" t="s">
        <v>152</v>
      </c>
      <c r="O112" s="10"/>
      <c r="P112" s="9" t="s">
        <v>560</v>
      </c>
      <c r="Q112" s="9" t="s">
        <v>25</v>
      </c>
      <c r="R112" s="9" t="s">
        <v>43</v>
      </c>
      <c r="S112" s="9" t="s">
        <v>561</v>
      </c>
      <c r="T112" s="9" t="s">
        <v>34</v>
      </c>
      <c r="U112" s="10"/>
      <c r="V112" s="10"/>
    </row>
    <row r="113" spans="1:28">
      <c r="A113" s="8">
        <v>44711.809707118053</v>
      </c>
      <c r="B113" s="9" t="s">
        <v>22</v>
      </c>
      <c r="C113" s="9" t="s">
        <v>78</v>
      </c>
      <c r="D113" s="9" t="s">
        <v>562</v>
      </c>
      <c r="E113" s="9">
        <v>3</v>
      </c>
      <c r="F113" s="9" t="s">
        <v>25</v>
      </c>
      <c r="G113" s="10"/>
      <c r="H113" s="9" t="s">
        <v>26</v>
      </c>
      <c r="I113" s="9" t="s">
        <v>192</v>
      </c>
      <c r="J113" s="9" t="s">
        <v>80</v>
      </c>
      <c r="K113" s="9" t="s">
        <v>188</v>
      </c>
      <c r="L113" s="10"/>
      <c r="M113" s="9" t="s">
        <v>341</v>
      </c>
      <c r="N113" s="9" t="s">
        <v>178</v>
      </c>
      <c r="O113" s="10"/>
      <c r="P113" s="9" t="s">
        <v>563</v>
      </c>
      <c r="Q113" s="9" t="s">
        <v>25</v>
      </c>
      <c r="R113" s="9" t="s">
        <v>25</v>
      </c>
      <c r="S113" s="9" t="s">
        <v>564</v>
      </c>
      <c r="T113" s="9" t="s">
        <v>34</v>
      </c>
      <c r="U113" s="10"/>
      <c r="V113" s="10"/>
    </row>
    <row r="114" spans="1:28">
      <c r="A114" s="8">
        <v>44711.866391620366</v>
      </c>
      <c r="B114" s="9" t="s">
        <v>35</v>
      </c>
      <c r="C114" s="9" t="s">
        <v>78</v>
      </c>
      <c r="D114" s="9" t="s">
        <v>565</v>
      </c>
      <c r="E114" s="9">
        <v>3</v>
      </c>
      <c r="F114" s="9" t="s">
        <v>25</v>
      </c>
      <c r="G114" s="10"/>
      <c r="H114" s="9" t="s">
        <v>26</v>
      </c>
      <c r="I114" s="9" t="s">
        <v>27</v>
      </c>
      <c r="J114" s="9" t="s">
        <v>56</v>
      </c>
      <c r="K114" s="9" t="s">
        <v>566</v>
      </c>
      <c r="L114" s="10"/>
      <c r="M114" s="9" t="s">
        <v>208</v>
      </c>
      <c r="N114" s="9" t="s">
        <v>131</v>
      </c>
      <c r="O114" s="10"/>
      <c r="P114" s="9" t="s">
        <v>567</v>
      </c>
      <c r="Q114" s="9" t="s">
        <v>25</v>
      </c>
      <c r="R114" s="9" t="s">
        <v>25</v>
      </c>
      <c r="S114" s="9" t="s">
        <v>568</v>
      </c>
      <c r="T114" s="9" t="s">
        <v>34</v>
      </c>
      <c r="U114" s="10"/>
      <c r="V114" s="10"/>
    </row>
    <row r="115" spans="1:28">
      <c r="A115" s="8">
        <v>44712.643215648146</v>
      </c>
      <c r="B115" s="9" t="s">
        <v>22</v>
      </c>
      <c r="C115" s="9" t="s">
        <v>78</v>
      </c>
      <c r="D115" s="9" t="s">
        <v>569</v>
      </c>
      <c r="E115" s="9">
        <v>2</v>
      </c>
      <c r="F115" s="9" t="s">
        <v>25</v>
      </c>
      <c r="G115" s="10"/>
      <c r="H115" s="9" t="s">
        <v>26</v>
      </c>
      <c r="I115" s="9" t="s">
        <v>27</v>
      </c>
      <c r="J115" s="9" t="s">
        <v>80</v>
      </c>
      <c r="K115" s="9" t="s">
        <v>108</v>
      </c>
      <c r="L115" s="10"/>
      <c r="M115" s="9" t="s">
        <v>521</v>
      </c>
      <c r="N115" s="9" t="s">
        <v>172</v>
      </c>
      <c r="O115" s="10"/>
      <c r="P115" s="9" t="s">
        <v>570</v>
      </c>
      <c r="Q115" s="9" t="s">
        <v>25</v>
      </c>
      <c r="R115" s="9" t="s">
        <v>43</v>
      </c>
      <c r="S115" s="9" t="s">
        <v>571</v>
      </c>
      <c r="T115" s="9" t="s">
        <v>34</v>
      </c>
      <c r="U115" s="9" t="s">
        <v>572</v>
      </c>
      <c r="V115" s="10"/>
    </row>
    <row r="116" spans="1:28">
      <c r="A116" s="8">
        <v>44712.804171689815</v>
      </c>
      <c r="B116" s="9" t="s">
        <v>35</v>
      </c>
      <c r="C116" s="9" t="s">
        <v>78</v>
      </c>
      <c r="D116" s="9" t="s">
        <v>24</v>
      </c>
      <c r="E116" s="9">
        <v>3</v>
      </c>
      <c r="F116" s="9" t="s">
        <v>25</v>
      </c>
      <c r="G116" s="10"/>
      <c r="H116" s="9" t="s">
        <v>26</v>
      </c>
      <c r="I116" s="9" t="s">
        <v>27</v>
      </c>
      <c r="J116" s="9" t="s">
        <v>28</v>
      </c>
      <c r="K116" s="9" t="s">
        <v>136</v>
      </c>
      <c r="L116" s="10"/>
      <c r="M116" s="9" t="s">
        <v>270</v>
      </c>
      <c r="N116" s="9" t="s">
        <v>172</v>
      </c>
      <c r="O116" s="10"/>
      <c r="P116" s="9" t="s">
        <v>573</v>
      </c>
      <c r="Q116" s="9" t="s">
        <v>25</v>
      </c>
      <c r="R116" s="9" t="s">
        <v>25</v>
      </c>
      <c r="S116" s="9" t="s">
        <v>574</v>
      </c>
      <c r="T116" s="9" t="s">
        <v>34</v>
      </c>
      <c r="U116" s="10"/>
      <c r="V116" s="10"/>
    </row>
    <row r="117" spans="1:28">
      <c r="A117" s="8">
        <v>44713.23446368055</v>
      </c>
      <c r="B117" s="9" t="s">
        <v>35</v>
      </c>
      <c r="C117" s="9" t="s">
        <v>36</v>
      </c>
      <c r="D117" s="9" t="s">
        <v>575</v>
      </c>
      <c r="E117" s="9">
        <v>2</v>
      </c>
      <c r="F117" s="9" t="s">
        <v>25</v>
      </c>
      <c r="G117" s="10"/>
      <c r="H117" s="9" t="s">
        <v>38</v>
      </c>
      <c r="I117" s="9" t="s">
        <v>27</v>
      </c>
      <c r="J117" s="9" t="s">
        <v>28</v>
      </c>
      <c r="K117" s="9" t="s">
        <v>39</v>
      </c>
      <c r="L117" s="10"/>
      <c r="M117" s="9" t="s">
        <v>236</v>
      </c>
      <c r="N117" s="9" t="s">
        <v>152</v>
      </c>
      <c r="O117" s="10"/>
      <c r="P117" s="9" t="s">
        <v>576</v>
      </c>
      <c r="Q117" s="9" t="s">
        <v>25</v>
      </c>
      <c r="R117" s="9" t="s">
        <v>43</v>
      </c>
      <c r="S117" s="9" t="s">
        <v>577</v>
      </c>
      <c r="T117" s="9" t="s">
        <v>34</v>
      </c>
      <c r="U117" s="9" t="s">
        <v>578</v>
      </c>
      <c r="V117" s="10"/>
    </row>
    <row r="118" spans="1:28">
      <c r="A118" s="8">
        <v>44714.430349664355</v>
      </c>
      <c r="B118" s="9" t="s">
        <v>22</v>
      </c>
      <c r="C118" s="9" t="s">
        <v>36</v>
      </c>
      <c r="D118" s="9" t="s">
        <v>579</v>
      </c>
      <c r="E118" s="9">
        <v>3</v>
      </c>
      <c r="F118" s="9" t="s">
        <v>25</v>
      </c>
      <c r="G118" s="10"/>
      <c r="H118" s="9" t="s">
        <v>26</v>
      </c>
      <c r="I118" s="9" t="s">
        <v>27</v>
      </c>
      <c r="J118" s="9" t="s">
        <v>56</v>
      </c>
      <c r="K118" s="9" t="s">
        <v>48</v>
      </c>
      <c r="L118" s="10"/>
      <c r="M118" s="9" t="s">
        <v>580</v>
      </c>
      <c r="N118" s="9" t="s">
        <v>50</v>
      </c>
      <c r="O118" s="10"/>
      <c r="P118" s="9" t="s">
        <v>581</v>
      </c>
      <c r="Q118" s="9" t="s">
        <v>25</v>
      </c>
      <c r="R118" s="9" t="s">
        <v>43</v>
      </c>
      <c r="S118" s="9" t="s">
        <v>582</v>
      </c>
      <c r="T118" s="9" t="s">
        <v>34</v>
      </c>
      <c r="U118" s="9" t="s">
        <v>583</v>
      </c>
      <c r="V118" s="10"/>
    </row>
    <row r="119" spans="1:28">
      <c r="A119" s="8">
        <v>44714.43042336806</v>
      </c>
      <c r="B119" s="9" t="s">
        <v>22</v>
      </c>
      <c r="C119" s="9" t="s">
        <v>36</v>
      </c>
      <c r="D119" s="9" t="s">
        <v>584</v>
      </c>
      <c r="E119" s="9">
        <v>3</v>
      </c>
      <c r="F119" s="9" t="s">
        <v>25</v>
      </c>
      <c r="G119" s="10"/>
      <c r="H119" s="9" t="s">
        <v>26</v>
      </c>
      <c r="I119" s="9" t="s">
        <v>27</v>
      </c>
      <c r="J119" s="9" t="s">
        <v>129</v>
      </c>
      <c r="K119" s="9" t="s">
        <v>57</v>
      </c>
      <c r="L119" s="10"/>
      <c r="M119" s="9" t="s">
        <v>30</v>
      </c>
      <c r="N119" s="9" t="s">
        <v>172</v>
      </c>
      <c r="O119" s="10"/>
      <c r="P119" s="9" t="s">
        <v>585</v>
      </c>
      <c r="Q119" s="9" t="s">
        <v>25</v>
      </c>
      <c r="R119" s="9" t="s">
        <v>43</v>
      </c>
      <c r="S119" s="9" t="s">
        <v>586</v>
      </c>
      <c r="T119" s="9" t="s">
        <v>34</v>
      </c>
      <c r="U119" s="9" t="s">
        <v>587</v>
      </c>
      <c r="V119" s="10"/>
    </row>
    <row r="120" spans="1:28">
      <c r="A120" s="8">
        <v>44714.434812731481</v>
      </c>
      <c r="B120" s="9" t="s">
        <v>35</v>
      </c>
      <c r="C120" s="9" t="s">
        <v>36</v>
      </c>
      <c r="D120" s="9" t="s">
        <v>588</v>
      </c>
      <c r="E120" s="9">
        <v>3</v>
      </c>
      <c r="F120" s="9" t="s">
        <v>25</v>
      </c>
      <c r="G120" s="10"/>
      <c r="H120" s="9" t="s">
        <v>26</v>
      </c>
      <c r="I120" s="9" t="s">
        <v>218</v>
      </c>
      <c r="J120" s="9" t="s">
        <v>80</v>
      </c>
      <c r="K120" s="9" t="s">
        <v>57</v>
      </c>
      <c r="L120" s="10"/>
      <c r="M120" s="9" t="s">
        <v>589</v>
      </c>
      <c r="N120" s="9" t="s">
        <v>152</v>
      </c>
      <c r="O120" s="10"/>
      <c r="P120" s="9" t="s">
        <v>590</v>
      </c>
      <c r="Q120" s="9" t="s">
        <v>25</v>
      </c>
      <c r="R120" s="9" t="s">
        <v>43</v>
      </c>
      <c r="S120" s="9" t="s">
        <v>591</v>
      </c>
      <c r="T120" s="9" t="s">
        <v>34</v>
      </c>
      <c r="U120" s="9" t="s">
        <v>592</v>
      </c>
      <c r="V120" s="10"/>
    </row>
    <row r="121" spans="1:28">
      <c r="A121" s="8">
        <v>44714.439055439812</v>
      </c>
      <c r="B121" s="9" t="s">
        <v>22</v>
      </c>
      <c r="C121" s="9" t="s">
        <v>78</v>
      </c>
      <c r="D121" s="9" t="s">
        <v>593</v>
      </c>
      <c r="E121" s="9">
        <v>4</v>
      </c>
      <c r="F121" s="9" t="s">
        <v>25</v>
      </c>
      <c r="G121" s="10"/>
      <c r="H121" s="9" t="s">
        <v>26</v>
      </c>
      <c r="I121" s="9" t="s">
        <v>27</v>
      </c>
      <c r="J121" s="9" t="s">
        <v>56</v>
      </c>
      <c r="K121" s="9" t="s">
        <v>57</v>
      </c>
      <c r="L121" s="10"/>
      <c r="M121" s="9" t="s">
        <v>142</v>
      </c>
      <c r="N121" s="9" t="s">
        <v>131</v>
      </c>
      <c r="O121" s="10"/>
      <c r="P121" s="9" t="s">
        <v>594</v>
      </c>
      <c r="Q121" s="9" t="s">
        <v>43</v>
      </c>
      <c r="R121" s="9" t="s">
        <v>43</v>
      </c>
      <c r="S121" s="9" t="s">
        <v>595</v>
      </c>
      <c r="T121" s="9" t="s">
        <v>34</v>
      </c>
      <c r="U121" s="10"/>
      <c r="V121" s="9" t="s">
        <v>596</v>
      </c>
    </row>
    <row r="122" spans="1:28">
      <c r="A122" s="8">
        <v>44715.607571712964</v>
      </c>
      <c r="B122" s="9" t="s">
        <v>22</v>
      </c>
      <c r="C122" s="9" t="s">
        <v>36</v>
      </c>
      <c r="D122" s="9" t="s">
        <v>597</v>
      </c>
      <c r="E122" s="9">
        <v>3</v>
      </c>
      <c r="F122" s="9" t="s">
        <v>43</v>
      </c>
      <c r="G122" s="9" t="s">
        <v>598</v>
      </c>
      <c r="H122" s="9" t="s">
        <v>26</v>
      </c>
      <c r="I122" s="9" t="s">
        <v>218</v>
      </c>
      <c r="J122" s="9" t="s">
        <v>129</v>
      </c>
      <c r="K122" s="9" t="s">
        <v>48</v>
      </c>
      <c r="L122" s="10"/>
      <c r="M122" s="9" t="s">
        <v>260</v>
      </c>
      <c r="N122" s="9" t="s">
        <v>131</v>
      </c>
      <c r="O122" s="10"/>
      <c r="P122" s="9" t="s">
        <v>599</v>
      </c>
      <c r="Q122" s="9" t="s">
        <v>43</v>
      </c>
      <c r="R122" s="9" t="s">
        <v>25</v>
      </c>
      <c r="S122" s="9" t="s">
        <v>600</v>
      </c>
      <c r="T122" s="9" t="s">
        <v>34</v>
      </c>
      <c r="U122" s="10"/>
      <c r="V122" s="9" t="s">
        <v>598</v>
      </c>
    </row>
    <row r="123" spans="1:2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c r="A128" s="1"/>
      <c r="B128" s="1"/>
      <c r="C128" s="1"/>
      <c r="D128" s="1"/>
      <c r="E128" s="1"/>
      <c r="F128" s="1"/>
      <c r="G128" s="1"/>
      <c r="H128" s="1"/>
      <c r="I128" s="1"/>
      <c r="J128" s="1"/>
      <c r="K128" s="1"/>
      <c r="L128" s="1"/>
      <c r="M128" s="1"/>
      <c r="N128" s="1"/>
      <c r="O128" s="1"/>
      <c r="P128" s="1"/>
      <c r="Q128" s="11"/>
      <c r="U128" s="1"/>
      <c r="V128" s="1"/>
      <c r="W128" s="1"/>
      <c r="X128" s="1"/>
      <c r="Y128" s="1"/>
      <c r="Z128" s="1"/>
      <c r="AA128" s="1"/>
      <c r="AB128" s="1"/>
    </row>
    <row r="129" spans="1:28">
      <c r="A129" s="1"/>
      <c r="B129" s="1"/>
      <c r="C129" s="1"/>
      <c r="D129" s="1"/>
      <c r="E129" s="1"/>
      <c r="F129" s="1"/>
      <c r="G129" s="1"/>
      <c r="H129" s="1"/>
      <c r="I129" s="1"/>
      <c r="J129" s="1"/>
      <c r="K129" s="1"/>
      <c r="L129" s="1"/>
      <c r="M129" s="1"/>
      <c r="N129" s="1"/>
      <c r="O129" s="1"/>
      <c r="P129" s="1"/>
      <c r="U129" s="1"/>
      <c r="V129" s="1"/>
      <c r="W129" s="1"/>
      <c r="X129" s="1"/>
      <c r="Y129" s="1"/>
      <c r="Z129" s="1"/>
      <c r="AA129" s="1"/>
      <c r="AB129" s="1"/>
    </row>
    <row r="130" spans="1:28">
      <c r="A130" s="1"/>
      <c r="B130" s="1"/>
      <c r="C130" s="1"/>
      <c r="D130" s="1"/>
      <c r="E130" s="1"/>
      <c r="F130" s="1"/>
      <c r="G130" s="1"/>
      <c r="H130" s="1"/>
      <c r="I130" s="1"/>
      <c r="J130" s="1"/>
      <c r="K130" s="1"/>
      <c r="L130" s="1"/>
      <c r="M130" s="1"/>
      <c r="N130" s="1"/>
      <c r="O130" s="1"/>
      <c r="P130" s="1"/>
      <c r="U130" s="1"/>
      <c r="V130" s="1"/>
      <c r="W130" s="1"/>
      <c r="X130" s="1"/>
      <c r="Y130" s="1"/>
      <c r="Z130" s="1"/>
      <c r="AA130" s="1"/>
      <c r="AB130" s="1"/>
    </row>
    <row r="131" spans="1:28">
      <c r="A131" s="1"/>
      <c r="B131" s="1"/>
      <c r="C131" s="1"/>
      <c r="D131" s="1"/>
      <c r="E131" s="1"/>
      <c r="F131" s="1"/>
      <c r="G131" s="1"/>
      <c r="H131" s="1"/>
      <c r="I131" s="1"/>
      <c r="J131" s="1"/>
      <c r="K131" s="1"/>
      <c r="L131" s="1"/>
      <c r="M131" s="1"/>
      <c r="N131" s="1"/>
      <c r="O131" s="1"/>
      <c r="P131" s="1"/>
      <c r="U131" s="1"/>
      <c r="V131" s="1"/>
      <c r="W131" s="1"/>
      <c r="X131" s="1"/>
      <c r="Y131" s="1"/>
      <c r="Z131" s="1"/>
      <c r="AA131" s="1"/>
      <c r="AB131" s="1"/>
    </row>
    <row r="132" spans="1:2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c r="A143" s="1"/>
      <c r="B143" s="1"/>
      <c r="C143" s="1" t="e">
        <f>N1:O128</f>
        <v>#VALUE!</v>
      </c>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sheetData>
  <customSheetViews>
    <customSheetView guid="{29EC3389-379B-45A9-BF09-02CA23B85C6B}" filter="1" showAutoFilter="1">
      <pageMargins left="0.7" right="0.7" top="0.75" bottom="0.75" header="0.3" footer="0.3"/>
      <autoFilter ref="A1:AB122" xr:uid="{05BE79BF-9FFB-4883-87E6-72E494AD4168}"/>
    </customSheetView>
    <customSheetView guid="{78471FA0-833D-4B69-9A86-4E611AEBB535}" filter="1" showAutoFilter="1">
      <pageMargins left="0.7" right="0.7" top="0.75" bottom="0.75" header="0.3" footer="0.3"/>
      <autoFilter ref="A1:AB122" xr:uid="{1F804213-1CF5-412D-A333-9612A3AD9919}"/>
    </customSheetView>
    <customSheetView guid="{0ED4F3C3-ABED-41C1-A67E-0403F82050ED}" filter="1" showAutoFilter="1">
      <pageMargins left="0.7" right="0.7" top="0.75" bottom="0.75" header="0.3" footer="0.3"/>
      <autoFilter ref="A1:V122" xr:uid="{9855F08E-7A89-4BAA-BEC9-094730C55F42}">
        <filterColumn colId="1">
          <filters>
            <filter val="Femenino"/>
          </filters>
        </filterColumn>
        <filterColumn colId="10">
          <filters>
            <filter val="Deporte, Desplazamiento cortos dentro de la localidad"/>
            <filter val="Medio de transporte hacia trabajo/estudio, Deporte, Desplazamiento cortos dentro de la localidad, VIajes de cuidado (llevar o traer niños al colegio u otro lugar)"/>
            <filter val="Medio de transporte hacia trabajo/estudio, Desplazamiento cortos dentro de la localidad, Otros"/>
            <filter val="Medio de transporte hacia trabajo/estudio, Recreación, Deporte, Desplazamiento cortos dentro de la localidad"/>
            <filter val="Otros"/>
          </filters>
        </filterColumn>
      </autoFilter>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2:F128"/>
  <sheetViews>
    <sheetView showGridLines="0" workbookViewId="0"/>
  </sheetViews>
  <sheetFormatPr baseColWidth="10" defaultColWidth="12.5703125" defaultRowHeight="15.75" customHeight="1"/>
  <cols>
    <col min="2" max="2" width="17.5703125" customWidth="1"/>
    <col min="3" max="3" width="14" customWidth="1"/>
  </cols>
  <sheetData>
    <row r="2" spans="2:3">
      <c r="B2" s="95" t="s">
        <v>601</v>
      </c>
      <c r="C2" s="96"/>
    </row>
    <row r="3" spans="2:3">
      <c r="B3" s="12" t="s">
        <v>35</v>
      </c>
      <c r="C3" s="13">
        <f>COUNTIF('Respuestas de formulario 1'!B2:B122,B3)</f>
        <v>69</v>
      </c>
    </row>
    <row r="4" spans="2:3">
      <c r="B4" s="12" t="s">
        <v>22</v>
      </c>
      <c r="C4" s="12">
        <v>50</v>
      </c>
    </row>
    <row r="5" spans="2:3">
      <c r="B5" s="12" t="s">
        <v>602</v>
      </c>
      <c r="C5" s="13">
        <f>COUNTIF('Respuestas de formulario 1'!B4:B124,B5)</f>
        <v>0</v>
      </c>
    </row>
    <row r="6" spans="2:3">
      <c r="B6" s="12" t="s">
        <v>299</v>
      </c>
      <c r="C6" s="13">
        <f>COUNTIF('Respuestas de formulario 1'!B5:B125,B6)</f>
        <v>2</v>
      </c>
    </row>
    <row r="7" spans="2:3">
      <c r="B7" s="14" t="s">
        <v>603</v>
      </c>
      <c r="C7" s="15">
        <f>SUM(C3:C6)</f>
        <v>121</v>
      </c>
    </row>
    <row r="19" spans="2:3">
      <c r="B19" s="97" t="s">
        <v>604</v>
      </c>
      <c r="C19" s="96"/>
    </row>
    <row r="20" spans="2:3">
      <c r="B20" s="12" t="s">
        <v>605</v>
      </c>
      <c r="C20" s="13">
        <f>COUNTIF(Respuestas!C2:C122,B20)</f>
        <v>0</v>
      </c>
    </row>
    <row r="21" spans="2:3">
      <c r="B21" s="12" t="s">
        <v>376</v>
      </c>
      <c r="C21" s="12">
        <v>3</v>
      </c>
    </row>
    <row r="22" spans="2:3">
      <c r="B22" s="12" t="s">
        <v>78</v>
      </c>
      <c r="C22" s="12">
        <v>48</v>
      </c>
    </row>
    <row r="23" spans="2:3">
      <c r="B23" s="12" t="s">
        <v>36</v>
      </c>
      <c r="C23" s="12">
        <v>65</v>
      </c>
    </row>
    <row r="24" spans="2:3">
      <c r="B24" s="12" t="s">
        <v>86</v>
      </c>
      <c r="C24" s="13">
        <f>COUNTIF(Respuestas!C6:C126,B24)</f>
        <v>5</v>
      </c>
    </row>
    <row r="25" spans="2:3">
      <c r="B25" s="14" t="s">
        <v>603</v>
      </c>
      <c r="C25" s="15">
        <f>SUM(C20:C24)</f>
        <v>121</v>
      </c>
    </row>
    <row r="36" spans="1:6">
      <c r="A36" s="98" t="s">
        <v>3</v>
      </c>
      <c r="B36" s="99"/>
      <c r="C36" s="96"/>
      <c r="E36" s="97" t="s">
        <v>606</v>
      </c>
      <c r="F36" s="96"/>
    </row>
    <row r="37" spans="1:6">
      <c r="A37" s="9" t="s">
        <v>24</v>
      </c>
      <c r="B37" s="16" t="s">
        <v>79</v>
      </c>
      <c r="C37" s="9">
        <v>26</v>
      </c>
      <c r="E37" s="12" t="s">
        <v>24</v>
      </c>
      <c r="F37" s="12">
        <v>30</v>
      </c>
    </row>
    <row r="38" spans="1:6">
      <c r="A38" s="9" t="s">
        <v>141</v>
      </c>
      <c r="B38" s="17" t="s">
        <v>121</v>
      </c>
      <c r="C38" s="10">
        <f>COUNTIF(Respuestas!D5:D125,B38)</f>
        <v>1</v>
      </c>
      <c r="E38" s="12" t="s">
        <v>141</v>
      </c>
      <c r="F38" s="12">
        <v>83</v>
      </c>
    </row>
    <row r="39" spans="1:6">
      <c r="A39" s="9" t="s">
        <v>141</v>
      </c>
      <c r="B39" s="17" t="s">
        <v>141</v>
      </c>
      <c r="C39" s="10">
        <f>COUNTIF(Respuestas!D6:D126,B39)</f>
        <v>3</v>
      </c>
      <c r="E39" s="12" t="s">
        <v>407</v>
      </c>
      <c r="F39" s="12">
        <v>6</v>
      </c>
    </row>
    <row r="40" spans="1:6">
      <c r="A40" s="9" t="s">
        <v>346</v>
      </c>
      <c r="B40" s="10" t="s">
        <v>329</v>
      </c>
      <c r="C40" s="10">
        <f>COUNTIF(Respuestas!D7:D127,B40)</f>
        <v>1</v>
      </c>
      <c r="E40" s="12" t="s">
        <v>448</v>
      </c>
      <c r="F40" s="12">
        <v>1</v>
      </c>
    </row>
    <row r="41" spans="1:6">
      <c r="A41" s="9" t="s">
        <v>141</v>
      </c>
      <c r="B41" s="17" t="s">
        <v>361</v>
      </c>
      <c r="C41" s="10">
        <f>COUNTIF(Respuestas!D8:D128,B41)</f>
        <v>1</v>
      </c>
      <c r="E41" s="12" t="s">
        <v>346</v>
      </c>
      <c r="F41" s="12">
        <v>1</v>
      </c>
    </row>
    <row r="42" spans="1:6">
      <c r="A42" s="9" t="s">
        <v>141</v>
      </c>
      <c r="B42" s="17" t="s">
        <v>416</v>
      </c>
      <c r="C42" s="10">
        <f>COUNTIF(Respuestas!D9:D129,B42)</f>
        <v>1</v>
      </c>
      <c r="E42" s="14" t="s">
        <v>603</v>
      </c>
      <c r="F42" s="15">
        <f>SUM(F37:F41)</f>
        <v>121</v>
      </c>
    </row>
    <row r="43" spans="1:6">
      <c r="A43" s="9" t="s">
        <v>141</v>
      </c>
      <c r="B43" s="17" t="s">
        <v>476</v>
      </c>
      <c r="C43" s="10">
        <f>COUNTIF(Respuestas!D10:D130,B43)</f>
        <v>1</v>
      </c>
    </row>
    <row r="44" spans="1:6">
      <c r="A44" s="9" t="s">
        <v>24</v>
      </c>
      <c r="B44" s="16" t="s">
        <v>489</v>
      </c>
      <c r="C44" s="10">
        <f>COUNTIF(Respuestas!D11:D131,B44)</f>
        <v>1</v>
      </c>
    </row>
    <row r="45" spans="1:6">
      <c r="A45" s="9" t="s">
        <v>141</v>
      </c>
      <c r="B45" s="17" t="s">
        <v>536</v>
      </c>
      <c r="C45" s="10">
        <f>COUNTIF(Respuestas!D12:D132,B45)</f>
        <v>1</v>
      </c>
    </row>
    <row r="46" spans="1:6">
      <c r="A46" s="9" t="s">
        <v>24</v>
      </c>
      <c r="B46" s="16" t="s">
        <v>543</v>
      </c>
      <c r="C46" s="10">
        <f>COUNTIF(Respuestas!D13:D133,B46)</f>
        <v>1</v>
      </c>
    </row>
    <row r="47" spans="1:6">
      <c r="A47" s="9" t="s">
        <v>141</v>
      </c>
      <c r="B47" s="17" t="s">
        <v>492</v>
      </c>
      <c r="C47" s="10">
        <f>COUNTIF(Respuestas!D14:D134,B47)</f>
        <v>3</v>
      </c>
    </row>
    <row r="48" spans="1:6">
      <c r="A48" s="9" t="s">
        <v>24</v>
      </c>
      <c r="B48" s="16" t="s">
        <v>565</v>
      </c>
      <c r="C48" s="10">
        <f>COUNTIF(Respuestas!D15:D135,B48)</f>
        <v>1</v>
      </c>
    </row>
    <row r="49" spans="1:3">
      <c r="A49" s="9" t="s">
        <v>141</v>
      </c>
      <c r="B49" s="17" t="s">
        <v>37</v>
      </c>
      <c r="C49" s="10">
        <f>COUNTIF(Respuestas!D16:D136,B49)</f>
        <v>0</v>
      </c>
    </row>
    <row r="50" spans="1:3">
      <c r="A50" s="9" t="s">
        <v>141</v>
      </c>
      <c r="B50" s="17" t="s">
        <v>55</v>
      </c>
      <c r="C50" s="9">
        <v>1</v>
      </c>
    </row>
    <row r="51" spans="1:3">
      <c r="A51" s="9" t="s">
        <v>141</v>
      </c>
      <c r="B51" s="17" t="s">
        <v>93</v>
      </c>
      <c r="C51" s="10">
        <f>COUNTIF(Respuestas!D18:D138,B51)</f>
        <v>0</v>
      </c>
    </row>
    <row r="52" spans="1:3">
      <c r="A52" s="9" t="s">
        <v>141</v>
      </c>
      <c r="B52" s="17" t="s">
        <v>107</v>
      </c>
      <c r="C52" s="10">
        <f>COUNTIF(Respuestas!D19:D139,B52)</f>
        <v>1</v>
      </c>
    </row>
    <row r="53" spans="1:3">
      <c r="A53" s="9" t="s">
        <v>141</v>
      </c>
      <c r="B53" s="17" t="s">
        <v>115</v>
      </c>
      <c r="C53" s="9">
        <v>1</v>
      </c>
    </row>
    <row r="54" spans="1:3">
      <c r="A54" s="9" t="s">
        <v>141</v>
      </c>
      <c r="B54" s="17" t="s">
        <v>151</v>
      </c>
      <c r="C54" s="10">
        <f>COUNTIF(Respuestas!D21:D141,B54)</f>
        <v>0</v>
      </c>
    </row>
    <row r="55" spans="1:3">
      <c r="A55" s="9" t="s">
        <v>141</v>
      </c>
      <c r="B55" s="17" t="s">
        <v>157</v>
      </c>
      <c r="C55" s="9">
        <v>1</v>
      </c>
    </row>
    <row r="56" spans="1:3">
      <c r="A56" s="9" t="s">
        <v>24</v>
      </c>
      <c r="B56" s="16" t="s">
        <v>181</v>
      </c>
      <c r="C56" s="10">
        <f>COUNTIF(Respuestas!D23:D143,B56)</f>
        <v>1</v>
      </c>
    </row>
    <row r="57" spans="1:3">
      <c r="A57" s="9" t="s">
        <v>141</v>
      </c>
      <c r="B57" s="17" t="s">
        <v>187</v>
      </c>
      <c r="C57" s="10">
        <f>COUNTIF(Respuestas!D24:D144,B57)</f>
        <v>5</v>
      </c>
    </row>
    <row r="58" spans="1:3">
      <c r="A58" s="9" t="s">
        <v>141</v>
      </c>
      <c r="B58" s="17" t="s">
        <v>191</v>
      </c>
      <c r="C58" s="10">
        <f>COUNTIF(Respuestas!D25:D145,B58)</f>
        <v>1</v>
      </c>
    </row>
    <row r="59" spans="1:3">
      <c r="A59" s="9" t="s">
        <v>141</v>
      </c>
      <c r="B59" s="17" t="s">
        <v>199</v>
      </c>
      <c r="C59" s="10">
        <f>COUNTIF(Respuestas!D26:D146,B59)</f>
        <v>1</v>
      </c>
    </row>
    <row r="60" spans="1:3">
      <c r="A60" s="9" t="s">
        <v>141</v>
      </c>
      <c r="B60" s="17" t="s">
        <v>212</v>
      </c>
      <c r="C60" s="10">
        <f>COUNTIF(Respuestas!D27:D147,B60)</f>
        <v>1</v>
      </c>
    </row>
    <row r="61" spans="1:3">
      <c r="A61" s="9" t="s">
        <v>141</v>
      </c>
      <c r="B61" s="17" t="s">
        <v>217</v>
      </c>
      <c r="C61" s="10">
        <f>COUNTIF(Respuestas!D28:D148,B61)</f>
        <v>1</v>
      </c>
    </row>
    <row r="62" spans="1:3">
      <c r="A62" s="9" t="s">
        <v>407</v>
      </c>
      <c r="B62" s="18" t="s">
        <v>227</v>
      </c>
      <c r="C62" s="10">
        <f>COUNTIF(Respuestas!D29:D149,B62)</f>
        <v>1</v>
      </c>
    </row>
    <row r="63" spans="1:3">
      <c r="A63" s="9" t="s">
        <v>141</v>
      </c>
      <c r="B63" s="17" t="s">
        <v>233</v>
      </c>
      <c r="C63" s="10">
        <f>COUNTIF(Respuestas!D30:D150,B63)</f>
        <v>1</v>
      </c>
    </row>
    <row r="64" spans="1:3">
      <c r="A64" s="9" t="s">
        <v>407</v>
      </c>
      <c r="B64" s="18" t="s">
        <v>254</v>
      </c>
      <c r="C64" s="10">
        <f>COUNTIF(Respuestas!D31:D151,B64)</f>
        <v>2</v>
      </c>
    </row>
    <row r="65" spans="1:3">
      <c r="A65" s="9" t="s">
        <v>141</v>
      </c>
      <c r="B65" s="17" t="s">
        <v>277</v>
      </c>
      <c r="C65" s="10">
        <f>COUNTIF(Respuestas!D32:D152,B65)</f>
        <v>1</v>
      </c>
    </row>
    <row r="66" spans="1:3">
      <c r="A66" s="9" t="s">
        <v>407</v>
      </c>
      <c r="B66" s="18" t="s">
        <v>284</v>
      </c>
      <c r="C66" s="10">
        <f>COUNTIF(Respuestas!D33:D153,B66)</f>
        <v>1</v>
      </c>
    </row>
    <row r="67" spans="1:3">
      <c r="A67" s="9" t="s">
        <v>141</v>
      </c>
      <c r="B67" s="17" t="s">
        <v>334</v>
      </c>
      <c r="C67" s="10">
        <f>COUNTIF(Respuestas!D34:D154,B67)</f>
        <v>1</v>
      </c>
    </row>
    <row r="68" spans="1:3">
      <c r="A68" s="9" t="s">
        <v>141</v>
      </c>
      <c r="B68" s="17" t="s">
        <v>345</v>
      </c>
      <c r="C68" s="10">
        <f>COUNTIF(Respuestas!D35:D155,B68)</f>
        <v>1</v>
      </c>
    </row>
    <row r="69" spans="1:3">
      <c r="A69" s="9" t="s">
        <v>141</v>
      </c>
      <c r="B69" s="17" t="s">
        <v>382</v>
      </c>
      <c r="C69" s="10">
        <f>COUNTIF(Respuestas!D36:D156,B69)</f>
        <v>1</v>
      </c>
    </row>
    <row r="70" spans="1:3">
      <c r="A70" s="9" t="s">
        <v>141</v>
      </c>
      <c r="B70" s="17" t="s">
        <v>386</v>
      </c>
      <c r="C70" s="10">
        <f>COUNTIF(Respuestas!D37:D157,B70)</f>
        <v>1</v>
      </c>
    </row>
    <row r="71" spans="1:3">
      <c r="A71" s="9" t="s">
        <v>141</v>
      </c>
      <c r="B71" s="17" t="s">
        <v>393</v>
      </c>
      <c r="C71" s="10">
        <f>COUNTIF(Respuestas!D38:D158,B71)</f>
        <v>1</v>
      </c>
    </row>
    <row r="72" spans="1:3">
      <c r="A72" s="9" t="s">
        <v>141</v>
      </c>
      <c r="B72" s="17" t="s">
        <v>404</v>
      </c>
      <c r="C72" s="10">
        <f>COUNTIF(Respuestas!D39:D159,B72)</f>
        <v>1</v>
      </c>
    </row>
    <row r="73" spans="1:3">
      <c r="A73" s="9" t="s">
        <v>141</v>
      </c>
      <c r="B73" s="17" t="s">
        <v>432</v>
      </c>
      <c r="C73" s="10">
        <f>COUNTIF(Respuestas!D40:D160,B73)</f>
        <v>1</v>
      </c>
    </row>
    <row r="74" spans="1:3">
      <c r="A74" s="9" t="s">
        <v>141</v>
      </c>
      <c r="B74" s="17" t="s">
        <v>439</v>
      </c>
      <c r="C74" s="10">
        <f>COUNTIF(Respuestas!D41:D161,B74)</f>
        <v>1</v>
      </c>
    </row>
    <row r="75" spans="1:3">
      <c r="A75" s="9" t="s">
        <v>141</v>
      </c>
      <c r="B75" s="17" t="s">
        <v>443</v>
      </c>
      <c r="C75" s="10">
        <f>COUNTIF(Respuestas!D42:D162,B75)</f>
        <v>1</v>
      </c>
    </row>
    <row r="76" spans="1:3">
      <c r="A76" s="9" t="s">
        <v>141</v>
      </c>
      <c r="B76" s="17" t="s">
        <v>452</v>
      </c>
      <c r="C76" s="10">
        <f>COUNTIF(Respuestas!D43:D163,B76)</f>
        <v>1</v>
      </c>
    </row>
    <row r="77" spans="1:3">
      <c r="A77" s="9" t="s">
        <v>141</v>
      </c>
      <c r="B77" s="17" t="s">
        <v>455</v>
      </c>
      <c r="C77" s="10">
        <f>COUNTIF(Respuestas!D44:D164,B77)</f>
        <v>1</v>
      </c>
    </row>
    <row r="78" spans="1:3">
      <c r="A78" s="9" t="s">
        <v>141</v>
      </c>
      <c r="B78" s="17" t="s">
        <v>459</v>
      </c>
      <c r="C78" s="10">
        <f>COUNTIF(Respuestas!D45:D165,B78)</f>
        <v>1</v>
      </c>
    </row>
    <row r="79" spans="1:3">
      <c r="A79" s="9" t="s">
        <v>141</v>
      </c>
      <c r="B79" s="17" t="s">
        <v>467</v>
      </c>
      <c r="C79" s="10">
        <f>COUNTIF(Respuestas!D46:D166,B79)</f>
        <v>1</v>
      </c>
    </row>
    <row r="80" spans="1:3">
      <c r="A80" s="9" t="s">
        <v>141</v>
      </c>
      <c r="B80" s="17" t="s">
        <v>485</v>
      </c>
      <c r="C80" s="10">
        <f>COUNTIF(Respuestas!D47:D167,B80)</f>
        <v>1</v>
      </c>
    </row>
    <row r="81" spans="1:3">
      <c r="A81" s="9" t="s">
        <v>141</v>
      </c>
      <c r="B81" s="17" t="s">
        <v>575</v>
      </c>
      <c r="C81" s="10">
        <f>COUNTIF(Respuestas!D48:D168,B81)</f>
        <v>1</v>
      </c>
    </row>
    <row r="82" spans="1:3">
      <c r="A82" s="9" t="s">
        <v>141</v>
      </c>
      <c r="B82" s="17" t="s">
        <v>588</v>
      </c>
      <c r="C82" s="10">
        <f>COUNTIF(Respuestas!D49:D169,B82)</f>
        <v>1</v>
      </c>
    </row>
    <row r="83" spans="1:3">
      <c r="A83" s="9" t="s">
        <v>141</v>
      </c>
      <c r="B83" s="17" t="s">
        <v>87</v>
      </c>
      <c r="C83" s="10">
        <f>COUNTIF(Respuestas!D50:D170,B83)</f>
        <v>1</v>
      </c>
    </row>
    <row r="84" spans="1:3">
      <c r="A84" s="9" t="s">
        <v>407</v>
      </c>
      <c r="B84" s="18" t="s">
        <v>407</v>
      </c>
      <c r="C84" s="10">
        <f>COUNTIF(Respuestas!D51:D171,B84)</f>
        <v>1</v>
      </c>
    </row>
    <row r="85" spans="1:3">
      <c r="A85" s="9" t="s">
        <v>141</v>
      </c>
      <c r="B85" s="17" t="s">
        <v>239</v>
      </c>
      <c r="C85" s="10">
        <f>COUNTIF(Respuestas!D52:D172,B85)</f>
        <v>0</v>
      </c>
    </row>
    <row r="86" spans="1:3">
      <c r="A86" s="9" t="s">
        <v>141</v>
      </c>
      <c r="B86" s="17" t="s">
        <v>259</v>
      </c>
      <c r="C86" s="10">
        <f>COUNTIF(Respuestas!D53:D173,B86)</f>
        <v>0</v>
      </c>
    </row>
    <row r="87" spans="1:3">
      <c r="A87" s="9" t="s">
        <v>141</v>
      </c>
      <c r="B87" s="17" t="s">
        <v>265</v>
      </c>
      <c r="C87" s="10">
        <f>COUNTIF(Respuestas!D54:D174,B87)</f>
        <v>1</v>
      </c>
    </row>
    <row r="88" spans="1:3">
      <c r="A88" s="9" t="s">
        <v>141</v>
      </c>
      <c r="B88" s="17" t="s">
        <v>318</v>
      </c>
      <c r="C88" s="10">
        <f>COUNTIF(Respuestas!D55:D175,B88)</f>
        <v>0</v>
      </c>
    </row>
    <row r="89" spans="1:3">
      <c r="A89" s="9" t="s">
        <v>141</v>
      </c>
      <c r="B89" s="17" t="s">
        <v>350</v>
      </c>
      <c r="C89" s="10">
        <f>COUNTIF(Respuestas!D56:D176,B89)</f>
        <v>2</v>
      </c>
    </row>
    <row r="90" spans="1:3">
      <c r="A90" s="9" t="s">
        <v>141</v>
      </c>
      <c r="B90" s="17" t="s">
        <v>354</v>
      </c>
      <c r="C90" s="10">
        <f>COUNTIF(Respuestas!D57:D177,B90)</f>
        <v>2</v>
      </c>
    </row>
    <row r="91" spans="1:3">
      <c r="A91" s="9" t="s">
        <v>141</v>
      </c>
      <c r="B91" s="17" t="s">
        <v>46</v>
      </c>
      <c r="C91" s="10">
        <f>COUNTIF(Respuestas!D58:D178,B91)</f>
        <v>3</v>
      </c>
    </row>
    <row r="92" spans="1:3">
      <c r="A92" s="9" t="s">
        <v>141</v>
      </c>
      <c r="B92" s="17" t="s">
        <v>436</v>
      </c>
      <c r="C92" s="10">
        <f>COUNTIF(Respuestas!D59:D179,B92)</f>
        <v>1</v>
      </c>
    </row>
    <row r="93" spans="1:3">
      <c r="A93" s="9" t="s">
        <v>141</v>
      </c>
      <c r="B93" s="17" t="s">
        <v>462</v>
      </c>
      <c r="C93" s="10">
        <f>COUNTIF(Respuestas!D60:D180,B93)</f>
        <v>2</v>
      </c>
    </row>
    <row r="94" spans="1:3">
      <c r="A94" s="9" t="s">
        <v>141</v>
      </c>
      <c r="B94" s="17" t="s">
        <v>293</v>
      </c>
      <c r="C94" s="10">
        <f>COUNTIF(Respuestas!D61:D181,B94)</f>
        <v>1</v>
      </c>
    </row>
    <row r="95" spans="1:3">
      <c r="A95" s="9" t="s">
        <v>141</v>
      </c>
      <c r="B95" s="17" t="s">
        <v>551</v>
      </c>
      <c r="C95" s="10">
        <f>COUNTIF(Respuestas!D62:D182,B95)</f>
        <v>1</v>
      </c>
    </row>
    <row r="96" spans="1:3">
      <c r="A96" s="9" t="s">
        <v>141</v>
      </c>
      <c r="B96" s="17" t="s">
        <v>562</v>
      </c>
      <c r="C96" s="10">
        <f>COUNTIF(Respuestas!D63:D183,B96)</f>
        <v>1</v>
      </c>
    </row>
    <row r="97" spans="1:3">
      <c r="A97" s="9" t="s">
        <v>141</v>
      </c>
      <c r="B97" s="17" t="s">
        <v>569</v>
      </c>
      <c r="C97" s="10">
        <f>COUNTIF(Respuestas!D64:D184,B97)</f>
        <v>1</v>
      </c>
    </row>
    <row r="98" spans="1:3">
      <c r="A98" s="9" t="s">
        <v>141</v>
      </c>
      <c r="B98" s="17" t="s">
        <v>593</v>
      </c>
      <c r="C98" s="10">
        <f>COUNTIF(Respuestas!D65:D185,B98)</f>
        <v>1</v>
      </c>
    </row>
    <row r="99" spans="1:3">
      <c r="A99" s="9" t="s">
        <v>141</v>
      </c>
      <c r="B99" s="17" t="s">
        <v>70</v>
      </c>
      <c r="C99" s="10">
        <f>COUNTIF(Respuestas!D66:D186,B99)</f>
        <v>0</v>
      </c>
    </row>
    <row r="100" spans="1:3">
      <c r="A100" s="9" t="s">
        <v>141</v>
      </c>
      <c r="B100" s="17" t="s">
        <v>100</v>
      </c>
      <c r="C100" s="10">
        <f>COUNTIF(Respuestas!D67:D187,B100)</f>
        <v>0</v>
      </c>
    </row>
    <row r="101" spans="1:3">
      <c r="A101" s="9" t="s">
        <v>141</v>
      </c>
      <c r="B101" s="17" t="s">
        <v>128</v>
      </c>
      <c r="C101" s="10">
        <f>COUNTIF(Respuestas!D68:D188,B101)</f>
        <v>0</v>
      </c>
    </row>
    <row r="102" spans="1:3">
      <c r="A102" s="9" t="s">
        <v>141</v>
      </c>
      <c r="B102" s="17" t="s">
        <v>135</v>
      </c>
      <c r="C102" s="10">
        <f>COUNTIF(Respuestas!D69:D189,B102)</f>
        <v>0</v>
      </c>
    </row>
    <row r="103" spans="1:3">
      <c r="A103" s="9" t="s">
        <v>141</v>
      </c>
      <c r="B103" s="17" t="s">
        <v>164</v>
      </c>
      <c r="C103" s="10">
        <f>COUNTIF(Respuestas!D70:D190,B103)</f>
        <v>0</v>
      </c>
    </row>
    <row r="104" spans="1:3">
      <c r="A104" s="9" t="s">
        <v>141</v>
      </c>
      <c r="B104" s="17" t="s">
        <v>169</v>
      </c>
      <c r="C104" s="10">
        <f>COUNTIF(Respuestas!D71:D191,B104)</f>
        <v>0</v>
      </c>
    </row>
    <row r="105" spans="1:3">
      <c r="A105" s="9" t="s">
        <v>141</v>
      </c>
      <c r="B105" s="17" t="s">
        <v>206</v>
      </c>
      <c r="C105" s="10">
        <f>COUNTIF(Respuestas!D72:D192,B105)</f>
        <v>0</v>
      </c>
    </row>
    <row r="106" spans="1:3">
      <c r="A106" s="9" t="s">
        <v>141</v>
      </c>
      <c r="B106" s="17" t="s">
        <v>224</v>
      </c>
      <c r="C106" s="10">
        <f>COUNTIF(Respuestas!D73:D193,B106)</f>
        <v>0</v>
      </c>
    </row>
    <row r="107" spans="1:3">
      <c r="A107" s="9" t="s">
        <v>141</v>
      </c>
      <c r="B107" s="17" t="s">
        <v>251</v>
      </c>
      <c r="C107" s="10">
        <f>COUNTIF(Respuestas!D74:D194,B107)</f>
        <v>0</v>
      </c>
    </row>
    <row r="108" spans="1:3">
      <c r="A108" s="9" t="s">
        <v>141</v>
      </c>
      <c r="B108" s="17" t="s">
        <v>281</v>
      </c>
      <c r="C108" s="10">
        <f>COUNTIF(Respuestas!D75:D195,B108)</f>
        <v>0</v>
      </c>
    </row>
    <row r="109" spans="1:3">
      <c r="A109" s="9" t="s">
        <v>141</v>
      </c>
      <c r="B109" s="17" t="s">
        <v>291</v>
      </c>
      <c r="C109" s="10">
        <f>COUNTIF(Respuestas!D76:D196,B109)</f>
        <v>0</v>
      </c>
    </row>
    <row r="110" spans="1:3">
      <c r="A110" s="9" t="s">
        <v>141</v>
      </c>
      <c r="B110" s="17" t="s">
        <v>310</v>
      </c>
      <c r="C110" s="10">
        <f>COUNTIF(Respuestas!D77:D197,B110)</f>
        <v>0</v>
      </c>
    </row>
    <row r="111" spans="1:3">
      <c r="A111" s="9" t="s">
        <v>141</v>
      </c>
      <c r="B111" s="17" t="s">
        <v>357</v>
      </c>
      <c r="C111" s="10">
        <f>COUNTIF(Respuestas!D78:D198,B111)</f>
        <v>0</v>
      </c>
    </row>
    <row r="112" spans="1:3">
      <c r="A112" s="9" t="s">
        <v>141</v>
      </c>
      <c r="B112" s="17" t="s">
        <v>420</v>
      </c>
      <c r="C112" s="10">
        <f>COUNTIF(Respuestas!D79:D199,B112)</f>
        <v>1</v>
      </c>
    </row>
    <row r="113" spans="1:3">
      <c r="A113" s="9" t="s">
        <v>448</v>
      </c>
      <c r="B113" s="19" t="s">
        <v>448</v>
      </c>
      <c r="C113" s="10">
        <f>COUNTIF(Respuestas!D80:D200,B113)</f>
        <v>1</v>
      </c>
    </row>
    <row r="114" spans="1:3">
      <c r="A114" s="9" t="s">
        <v>141</v>
      </c>
      <c r="B114" s="17" t="s">
        <v>579</v>
      </c>
      <c r="C114" s="10">
        <f>COUNTIF(Respuestas!D81:D201,B114)</f>
        <v>1</v>
      </c>
    </row>
    <row r="115" spans="1:3">
      <c r="A115" s="9" t="s">
        <v>141</v>
      </c>
      <c r="B115" s="17" t="s">
        <v>584</v>
      </c>
      <c r="C115" s="10">
        <f>COUNTIF(Respuestas!D82:D202,B115)</f>
        <v>1</v>
      </c>
    </row>
    <row r="116" spans="1:3">
      <c r="A116" s="9" t="s">
        <v>141</v>
      </c>
      <c r="B116" s="17" t="s">
        <v>597</v>
      </c>
      <c r="C116" s="10">
        <f>COUNTIF(Respuestas!D83:D203,B116)</f>
        <v>1</v>
      </c>
    </row>
    <row r="117" spans="1:3">
      <c r="A117" s="9" t="s">
        <v>141</v>
      </c>
      <c r="B117" s="17" t="s">
        <v>397</v>
      </c>
      <c r="C117" s="10">
        <f>COUNTIF(Respuestas!D84:D204,B117)</f>
        <v>0</v>
      </c>
    </row>
    <row r="118" spans="1:3">
      <c r="A118" s="9" t="s">
        <v>141</v>
      </c>
      <c r="B118" s="17" t="s">
        <v>366</v>
      </c>
      <c r="C118" s="10">
        <f>COUNTIF(Respuestas!D85:D205,B118)</f>
        <v>0</v>
      </c>
    </row>
    <row r="121" spans="1:3">
      <c r="B121" s="97" t="s">
        <v>4</v>
      </c>
      <c r="C121" s="96"/>
    </row>
    <row r="122" spans="1:3">
      <c r="B122" s="12">
        <v>1</v>
      </c>
      <c r="C122" s="13">
        <f>COUNTIF(Respuestas!E2:E122,B122)</f>
        <v>1</v>
      </c>
    </row>
    <row r="123" spans="1:3">
      <c r="B123" s="12">
        <v>2</v>
      </c>
      <c r="C123" s="13">
        <f>COUNTIF(Respuestas!E3:E123,B123)</f>
        <v>31</v>
      </c>
    </row>
    <row r="124" spans="1:3">
      <c r="B124" s="12">
        <v>3</v>
      </c>
      <c r="C124" s="13">
        <f>COUNTIF(Respuestas!E4:E124,B124)</f>
        <v>71</v>
      </c>
    </row>
    <row r="125" spans="1:3">
      <c r="B125" s="12">
        <v>4</v>
      </c>
      <c r="C125" s="12">
        <v>16</v>
      </c>
    </row>
    <row r="126" spans="1:3">
      <c r="B126" s="12">
        <v>5</v>
      </c>
      <c r="C126" s="13">
        <f>COUNTIF(Respuestas!E6:E126,B126)</f>
        <v>1</v>
      </c>
    </row>
    <row r="127" spans="1:3">
      <c r="B127" s="12">
        <v>6</v>
      </c>
      <c r="C127" s="13">
        <f>COUNTIF(Respuestas!E7:E127,B127)</f>
        <v>1</v>
      </c>
    </row>
    <row r="128" spans="1:3">
      <c r="B128" s="14" t="s">
        <v>603</v>
      </c>
      <c r="C128" s="15">
        <f>SUM(C122:C127)</f>
        <v>121</v>
      </c>
    </row>
  </sheetData>
  <mergeCells count="5">
    <mergeCell ref="B2:C2"/>
    <mergeCell ref="B19:C19"/>
    <mergeCell ref="E36:F36"/>
    <mergeCell ref="B121:C121"/>
    <mergeCell ref="A36:C3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A1000"/>
  <sheetViews>
    <sheetView showGridLines="0" tabSelected="1" workbookViewId="0"/>
  </sheetViews>
  <sheetFormatPr baseColWidth="10" defaultColWidth="12.5703125" defaultRowHeight="15.75" customHeight="1"/>
  <cols>
    <col min="2" max="2" width="39.42578125" customWidth="1"/>
    <col min="3" max="3" width="14.5703125" customWidth="1"/>
    <col min="4" max="4" width="11" customWidth="1"/>
    <col min="12" max="12" width="20.42578125" customWidth="1"/>
    <col min="13" max="13" width="15" customWidth="1"/>
  </cols>
  <sheetData>
    <row r="1" spans="1:27">
      <c r="A1" s="20"/>
      <c r="B1" s="20"/>
      <c r="C1" s="20"/>
      <c r="D1" s="20"/>
      <c r="E1" s="20"/>
      <c r="F1" s="20"/>
      <c r="G1" s="20"/>
      <c r="H1" s="20"/>
      <c r="I1" s="20"/>
      <c r="J1" s="20"/>
      <c r="K1" s="20"/>
      <c r="L1" s="20"/>
      <c r="M1" s="20"/>
      <c r="N1" s="20"/>
      <c r="O1" s="20"/>
      <c r="P1" s="20"/>
      <c r="Q1" s="20"/>
      <c r="R1" s="20"/>
      <c r="S1" s="20"/>
      <c r="T1" s="20"/>
      <c r="U1" s="20"/>
      <c r="V1" s="20"/>
      <c r="W1" s="20"/>
      <c r="X1" s="20"/>
      <c r="Y1" s="20"/>
      <c r="Z1" s="20"/>
      <c r="AA1" s="20"/>
    </row>
    <row r="2" spans="1:27">
      <c r="A2" s="20"/>
      <c r="B2" s="100" t="s">
        <v>607</v>
      </c>
      <c r="C2" s="96"/>
      <c r="D2" s="20"/>
      <c r="E2" s="20"/>
      <c r="F2" s="20"/>
      <c r="G2" s="20"/>
      <c r="H2" s="20"/>
      <c r="I2" s="20"/>
      <c r="J2" s="20"/>
      <c r="K2" s="20"/>
      <c r="L2" s="100" t="s">
        <v>6</v>
      </c>
      <c r="M2" s="96"/>
      <c r="N2" s="20"/>
      <c r="O2" s="20"/>
      <c r="P2" s="20"/>
      <c r="Q2" s="20"/>
      <c r="R2" s="20"/>
      <c r="S2" s="20"/>
      <c r="T2" s="20"/>
      <c r="U2" s="20"/>
      <c r="V2" s="20"/>
      <c r="W2" s="20"/>
      <c r="X2" s="20"/>
      <c r="Y2" s="20"/>
      <c r="Z2" s="20"/>
      <c r="AA2" s="20"/>
    </row>
    <row r="3" spans="1:27">
      <c r="A3" s="20"/>
      <c r="B3" s="21" t="s">
        <v>43</v>
      </c>
      <c r="C3" s="22">
        <f>COUNTIF(Respuestas!F2:F122,B3)</f>
        <v>9</v>
      </c>
      <c r="D3" s="20"/>
      <c r="E3" s="20"/>
      <c r="F3" s="20"/>
      <c r="G3" s="20"/>
      <c r="H3" s="20"/>
      <c r="I3" s="20"/>
      <c r="J3" s="20"/>
      <c r="K3" s="20"/>
      <c r="L3" s="22" t="s">
        <v>285</v>
      </c>
      <c r="M3" s="21">
        <v>5</v>
      </c>
      <c r="N3" s="20"/>
      <c r="O3" s="20"/>
      <c r="P3" s="20"/>
      <c r="Q3" s="20"/>
      <c r="R3" s="20"/>
      <c r="S3" s="20"/>
      <c r="T3" s="20"/>
      <c r="U3" s="20"/>
      <c r="V3" s="20"/>
      <c r="W3" s="20"/>
      <c r="X3" s="20"/>
      <c r="Y3" s="20"/>
      <c r="Z3" s="20"/>
      <c r="AA3" s="20"/>
    </row>
    <row r="4" spans="1:27">
      <c r="A4" s="20"/>
      <c r="B4" s="21" t="s">
        <v>25</v>
      </c>
      <c r="C4" s="21">
        <v>108</v>
      </c>
      <c r="D4" s="20"/>
      <c r="E4" s="20"/>
      <c r="F4" s="20"/>
      <c r="G4" s="20"/>
      <c r="H4" s="20"/>
      <c r="I4" s="20"/>
      <c r="J4" s="20"/>
      <c r="K4" s="20"/>
      <c r="L4" s="21" t="s">
        <v>608</v>
      </c>
      <c r="M4" s="22">
        <v>1</v>
      </c>
      <c r="N4" s="20"/>
      <c r="O4" s="20"/>
      <c r="P4" s="20"/>
      <c r="Q4" s="20"/>
      <c r="R4" s="20"/>
      <c r="S4" s="20"/>
      <c r="T4" s="20"/>
      <c r="U4" s="20"/>
      <c r="V4" s="20"/>
      <c r="W4" s="20"/>
      <c r="X4" s="20"/>
      <c r="Y4" s="20"/>
      <c r="Z4" s="20"/>
      <c r="AA4" s="20"/>
    </row>
    <row r="5" spans="1:27">
      <c r="A5" s="20"/>
      <c r="B5" s="21" t="s">
        <v>306</v>
      </c>
      <c r="C5" s="22">
        <f>COUNTIF(Respuestas!F4:F124,B5)</f>
        <v>4</v>
      </c>
      <c r="D5" s="20"/>
      <c r="E5" s="20"/>
      <c r="F5" s="20"/>
      <c r="G5" s="20"/>
      <c r="H5" s="20"/>
      <c r="I5" s="20"/>
      <c r="J5" s="20"/>
      <c r="K5" s="20"/>
      <c r="L5" s="22" t="s">
        <v>408</v>
      </c>
      <c r="M5" s="22">
        <f>COUNTIF(Respuestas!G9:G129,L5)</f>
        <v>1</v>
      </c>
      <c r="N5" s="20"/>
      <c r="O5" s="20"/>
      <c r="P5" s="20"/>
      <c r="Q5" s="20"/>
      <c r="R5" s="20"/>
      <c r="S5" s="20"/>
      <c r="T5" s="20"/>
      <c r="U5" s="20"/>
      <c r="V5" s="20"/>
      <c r="W5" s="20"/>
      <c r="X5" s="20"/>
      <c r="Y5" s="20"/>
      <c r="Z5" s="20"/>
      <c r="AA5" s="20"/>
    </row>
    <row r="6" spans="1:27">
      <c r="A6" s="20"/>
      <c r="B6" s="23" t="s">
        <v>603</v>
      </c>
      <c r="C6" s="24">
        <f>SUM(C2:C5)</f>
        <v>121</v>
      </c>
      <c r="D6" s="20"/>
      <c r="E6" s="20"/>
      <c r="F6" s="20"/>
      <c r="G6" s="20"/>
      <c r="H6" s="20"/>
      <c r="I6" s="20"/>
      <c r="J6" s="20"/>
      <c r="K6" s="20"/>
      <c r="L6" s="22" t="s">
        <v>514</v>
      </c>
      <c r="M6" s="22">
        <f>COUNTIF(Respuestas!G11:G131,L6)</f>
        <v>1</v>
      </c>
      <c r="N6" s="20"/>
      <c r="O6" s="20"/>
      <c r="P6" s="20"/>
      <c r="Q6" s="20"/>
      <c r="R6" s="20"/>
      <c r="S6" s="20"/>
      <c r="T6" s="20"/>
      <c r="U6" s="20"/>
      <c r="V6" s="20"/>
      <c r="W6" s="20"/>
      <c r="X6" s="20"/>
      <c r="Y6" s="20"/>
      <c r="Z6" s="20"/>
      <c r="AA6" s="20"/>
    </row>
    <row r="7" spans="1:27">
      <c r="A7" s="20"/>
      <c r="B7" s="20"/>
      <c r="C7" s="20"/>
      <c r="D7" s="20"/>
      <c r="E7" s="20"/>
      <c r="F7" s="20"/>
      <c r="G7" s="20"/>
      <c r="H7" s="20"/>
      <c r="I7" s="20"/>
      <c r="J7" s="20"/>
      <c r="K7" s="20"/>
      <c r="L7" s="22" t="s">
        <v>598</v>
      </c>
      <c r="M7" s="22">
        <f>COUNTIF(Respuestas!G12:G132,L7)</f>
        <v>1</v>
      </c>
      <c r="N7" s="20"/>
      <c r="O7" s="20"/>
      <c r="P7" s="20"/>
      <c r="Q7" s="20"/>
      <c r="R7" s="20"/>
      <c r="S7" s="20"/>
      <c r="T7" s="20"/>
      <c r="U7" s="20"/>
      <c r="V7" s="20"/>
      <c r="W7" s="20"/>
      <c r="X7" s="20"/>
      <c r="Y7" s="20"/>
      <c r="Z7" s="20"/>
      <c r="AA7" s="20"/>
    </row>
    <row r="8" spans="1:27">
      <c r="A8" s="20"/>
      <c r="B8" s="20"/>
      <c r="C8" s="20"/>
      <c r="D8" s="20"/>
      <c r="E8" s="20"/>
      <c r="F8" s="20"/>
      <c r="G8" s="20"/>
      <c r="H8" s="20"/>
      <c r="I8" s="20"/>
      <c r="J8" s="20"/>
      <c r="K8" s="20"/>
      <c r="L8" s="23"/>
      <c r="M8" s="24"/>
      <c r="N8" s="20"/>
      <c r="O8" s="20"/>
      <c r="P8" s="20"/>
      <c r="Q8" s="20"/>
      <c r="R8" s="20"/>
      <c r="S8" s="20"/>
      <c r="T8" s="20"/>
      <c r="U8" s="20"/>
      <c r="V8" s="20"/>
      <c r="W8" s="20"/>
      <c r="X8" s="20"/>
      <c r="Y8" s="20"/>
      <c r="Z8" s="20"/>
      <c r="AA8" s="20"/>
    </row>
    <row r="9" spans="1:27">
      <c r="A9" s="20"/>
      <c r="B9" s="20"/>
      <c r="C9" s="20"/>
      <c r="D9" s="20"/>
      <c r="E9" s="20"/>
      <c r="F9" s="20"/>
      <c r="G9" s="20"/>
      <c r="H9" s="20"/>
      <c r="I9" s="20"/>
      <c r="J9" s="20"/>
      <c r="K9" s="20"/>
      <c r="L9" s="20"/>
      <c r="M9" s="20"/>
      <c r="N9" s="20"/>
      <c r="O9" s="20"/>
      <c r="P9" s="20"/>
      <c r="Q9" s="20"/>
      <c r="R9" s="20"/>
      <c r="S9" s="20"/>
      <c r="T9" s="20"/>
      <c r="U9" s="20"/>
      <c r="V9" s="20"/>
      <c r="W9" s="20"/>
      <c r="X9" s="20"/>
      <c r="Y9" s="20"/>
      <c r="Z9" s="20"/>
      <c r="AA9" s="20"/>
    </row>
    <row r="10" spans="1:27">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row>
    <row r="11" spans="1:27">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row>
    <row r="12" spans="1:27">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row>
    <row r="13" spans="1:27">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row>
    <row r="14" spans="1:27">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row>
    <row r="15" spans="1:27">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row>
    <row r="16" spans="1:27">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row>
    <row r="17" spans="1:27">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row>
    <row r="18" spans="1:27">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row>
    <row r="19" spans="1:27">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row>
    <row r="20" spans="1:27">
      <c r="A20" s="20"/>
      <c r="B20" s="100" t="s">
        <v>7</v>
      </c>
      <c r="C20" s="96"/>
      <c r="D20" s="20"/>
      <c r="E20" s="20"/>
      <c r="F20" s="20"/>
      <c r="G20" s="20"/>
      <c r="H20" s="20"/>
      <c r="I20" s="20"/>
      <c r="J20" s="20"/>
      <c r="K20" s="20"/>
      <c r="L20" s="20"/>
      <c r="M20" s="20"/>
      <c r="N20" s="20"/>
      <c r="O20" s="20"/>
      <c r="P20" s="20"/>
      <c r="Q20" s="20"/>
      <c r="R20" s="20"/>
      <c r="S20" s="20"/>
      <c r="T20" s="20"/>
      <c r="U20" s="20"/>
      <c r="V20" s="20"/>
      <c r="W20" s="20"/>
      <c r="X20" s="20"/>
      <c r="Y20" s="20"/>
      <c r="Z20" s="20"/>
      <c r="AA20" s="20"/>
    </row>
    <row r="21" spans="1:27">
      <c r="A21" s="20"/>
      <c r="B21" s="25" t="s">
        <v>26</v>
      </c>
      <c r="C21" s="26">
        <f>COUNTIF(Respuestas!H2:H122,B21)</f>
        <v>85</v>
      </c>
      <c r="D21" s="20"/>
      <c r="E21" s="20"/>
      <c r="F21" s="20"/>
      <c r="G21" s="20"/>
      <c r="H21" s="20"/>
      <c r="I21" s="20"/>
      <c r="J21" s="20"/>
      <c r="K21" s="20"/>
      <c r="L21" s="20"/>
      <c r="M21" s="20"/>
      <c r="N21" s="20"/>
      <c r="O21" s="20"/>
      <c r="P21" s="20"/>
      <c r="Q21" s="20"/>
      <c r="R21" s="20"/>
      <c r="S21" s="20"/>
      <c r="T21" s="20"/>
      <c r="U21" s="20"/>
      <c r="V21" s="20"/>
      <c r="W21" s="20"/>
      <c r="X21" s="20"/>
      <c r="Y21" s="20"/>
      <c r="Z21" s="20"/>
      <c r="AA21" s="20"/>
    </row>
    <row r="22" spans="1:27">
      <c r="A22" s="20"/>
      <c r="B22" s="25" t="s">
        <v>38</v>
      </c>
      <c r="C22" s="26">
        <f>COUNTIF(Respuestas!H3:H123,B22)</f>
        <v>22</v>
      </c>
      <c r="D22" s="20"/>
      <c r="E22" s="20"/>
      <c r="F22" s="20"/>
      <c r="G22" s="20"/>
      <c r="H22" s="20"/>
      <c r="I22" s="20"/>
      <c r="J22" s="20"/>
      <c r="K22" s="20"/>
      <c r="L22" s="20"/>
      <c r="M22" s="20"/>
      <c r="N22" s="20"/>
      <c r="O22" s="20"/>
      <c r="P22" s="20"/>
      <c r="Q22" s="20"/>
      <c r="R22" s="20"/>
      <c r="S22" s="20"/>
      <c r="T22" s="20"/>
      <c r="U22" s="20"/>
      <c r="V22" s="20"/>
      <c r="W22" s="20"/>
      <c r="X22" s="20"/>
      <c r="Y22" s="20"/>
      <c r="Z22" s="20"/>
      <c r="AA22" s="20"/>
    </row>
    <row r="23" spans="1:27">
      <c r="A23" s="20"/>
      <c r="B23" s="25" t="s">
        <v>101</v>
      </c>
      <c r="C23" s="26">
        <f>COUNTIF(Respuestas!H4:H124,B23)</f>
        <v>14</v>
      </c>
      <c r="D23" s="20"/>
      <c r="E23" s="20"/>
      <c r="F23" s="20"/>
      <c r="G23" s="20"/>
      <c r="H23" s="20"/>
      <c r="I23" s="20"/>
      <c r="J23" s="20"/>
      <c r="K23" s="20"/>
      <c r="L23" s="20"/>
      <c r="M23" s="20"/>
      <c r="N23" s="20"/>
      <c r="O23" s="20"/>
      <c r="P23" s="20"/>
      <c r="Q23" s="20"/>
      <c r="R23" s="20"/>
      <c r="S23" s="20"/>
      <c r="T23" s="20"/>
      <c r="U23" s="20"/>
      <c r="V23" s="20"/>
      <c r="W23" s="20"/>
      <c r="X23" s="20"/>
      <c r="Y23" s="20"/>
      <c r="Z23" s="20"/>
      <c r="AA23" s="20"/>
    </row>
    <row r="24" spans="1:27">
      <c r="A24" s="20"/>
      <c r="B24" s="23" t="s">
        <v>603</v>
      </c>
      <c r="C24" s="24">
        <f>SUM(C21:C23)</f>
        <v>121</v>
      </c>
      <c r="D24" s="20"/>
      <c r="E24" s="20"/>
      <c r="F24" s="20"/>
      <c r="G24" s="20"/>
      <c r="H24" s="20"/>
      <c r="I24" s="20"/>
      <c r="J24" s="20"/>
      <c r="K24" s="20"/>
      <c r="L24" s="20"/>
      <c r="M24" s="20"/>
      <c r="N24" s="20"/>
      <c r="O24" s="20"/>
      <c r="P24" s="20"/>
      <c r="Q24" s="20"/>
      <c r="R24" s="20"/>
      <c r="S24" s="20"/>
      <c r="T24" s="20"/>
      <c r="U24" s="20"/>
      <c r="V24" s="20"/>
      <c r="W24" s="20"/>
      <c r="X24" s="20"/>
      <c r="Y24" s="20"/>
      <c r="Z24" s="20"/>
      <c r="AA24" s="20"/>
    </row>
    <row r="25" spans="1:27">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row>
    <row r="26" spans="1:27">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row>
    <row r="27" spans="1:27">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row>
    <row r="28" spans="1:27">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row>
    <row r="29" spans="1:27">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row>
    <row r="30" spans="1:27">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row>
    <row r="31" spans="1:27">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row>
    <row r="32" spans="1:27">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row>
    <row r="33" spans="1:27">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row>
    <row r="34" spans="1:27">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row>
    <row r="35" spans="1:27">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row>
    <row r="36" spans="1:27">
      <c r="A36" s="20"/>
      <c r="D36" s="20"/>
      <c r="G36" s="20"/>
      <c r="H36" s="20"/>
      <c r="I36" s="20"/>
      <c r="J36" s="20"/>
      <c r="K36" s="20"/>
      <c r="L36" s="20"/>
      <c r="M36" s="20"/>
      <c r="N36" s="20"/>
      <c r="O36" s="20"/>
      <c r="P36" s="20"/>
      <c r="Q36" s="20"/>
      <c r="R36" s="20"/>
      <c r="S36" s="20"/>
      <c r="T36" s="20"/>
      <c r="U36" s="20"/>
      <c r="V36" s="20"/>
      <c r="W36" s="20"/>
      <c r="X36" s="20"/>
      <c r="Y36" s="20"/>
      <c r="Z36" s="20"/>
      <c r="AA36" s="20"/>
    </row>
    <row r="37" spans="1:27">
      <c r="A37" s="20"/>
      <c r="D37" s="20"/>
      <c r="E37" s="20"/>
      <c r="F37" s="20"/>
      <c r="G37" s="20"/>
      <c r="H37" s="20"/>
      <c r="I37" s="20"/>
      <c r="J37" s="20"/>
      <c r="K37" s="20"/>
      <c r="L37" s="20"/>
      <c r="M37" s="20"/>
      <c r="N37" s="20"/>
      <c r="O37" s="20"/>
      <c r="P37" s="20"/>
      <c r="Q37" s="20"/>
      <c r="R37" s="20"/>
      <c r="S37" s="20"/>
      <c r="T37" s="20"/>
      <c r="U37" s="20"/>
      <c r="V37" s="20"/>
      <c r="W37" s="20"/>
      <c r="X37" s="20"/>
      <c r="Y37" s="20"/>
      <c r="Z37" s="20"/>
      <c r="AA37" s="20"/>
    </row>
    <row r="38" spans="1:27">
      <c r="A38" s="20"/>
      <c r="B38" s="27" t="s">
        <v>8</v>
      </c>
      <c r="C38" s="27" t="s">
        <v>603</v>
      </c>
      <c r="D38" s="28" t="s">
        <v>609</v>
      </c>
      <c r="E38" s="20"/>
      <c r="F38" s="20"/>
      <c r="G38" s="20"/>
      <c r="H38" s="20"/>
      <c r="I38" s="20"/>
      <c r="J38" s="20"/>
      <c r="K38" s="20"/>
      <c r="L38" s="20"/>
      <c r="M38" s="20"/>
      <c r="N38" s="20"/>
      <c r="O38" s="20"/>
      <c r="P38" s="20"/>
      <c r="Q38" s="20"/>
      <c r="R38" s="20"/>
      <c r="S38" s="20"/>
      <c r="T38" s="20"/>
      <c r="U38" s="20"/>
      <c r="V38" s="20"/>
      <c r="W38" s="20"/>
      <c r="X38" s="20"/>
      <c r="Y38" s="20"/>
      <c r="Z38" s="20"/>
      <c r="AA38" s="20"/>
    </row>
    <row r="39" spans="1:27">
      <c r="A39" s="20"/>
      <c r="B39" s="21" t="s">
        <v>27</v>
      </c>
      <c r="C39" s="21">
        <v>97</v>
      </c>
      <c r="D39" s="29">
        <v>0.80200000000000005</v>
      </c>
      <c r="E39" s="20"/>
      <c r="F39" s="20"/>
      <c r="G39" s="20"/>
      <c r="H39" s="20"/>
      <c r="I39" s="20"/>
      <c r="J39" s="20"/>
      <c r="K39" s="20"/>
      <c r="L39" s="20"/>
      <c r="M39" s="20"/>
      <c r="N39" s="20"/>
      <c r="O39" s="20"/>
      <c r="P39" s="20"/>
      <c r="Q39" s="20"/>
      <c r="R39" s="20"/>
      <c r="S39" s="20"/>
      <c r="T39" s="20"/>
      <c r="U39" s="20"/>
      <c r="V39" s="20"/>
      <c r="W39" s="20"/>
      <c r="X39" s="20"/>
      <c r="Y39" s="20"/>
      <c r="Z39" s="20"/>
      <c r="AA39" s="20"/>
    </row>
    <row r="40" spans="1:27">
      <c r="A40" s="20"/>
      <c r="B40" s="21" t="s">
        <v>71</v>
      </c>
      <c r="C40" s="21">
        <v>30</v>
      </c>
      <c r="D40" s="29">
        <v>0.248</v>
      </c>
      <c r="E40" s="20"/>
      <c r="F40" s="20"/>
      <c r="G40" s="20"/>
      <c r="H40" s="20"/>
      <c r="I40" s="20"/>
      <c r="J40" s="20"/>
      <c r="K40" s="20"/>
      <c r="L40" s="20"/>
      <c r="M40" s="20"/>
      <c r="N40" s="20"/>
      <c r="O40" s="20"/>
      <c r="P40" s="20"/>
      <c r="Q40" s="20"/>
      <c r="R40" s="20"/>
      <c r="S40" s="20"/>
      <c r="T40" s="20"/>
      <c r="U40" s="20"/>
      <c r="V40" s="20"/>
      <c r="W40" s="20"/>
      <c r="X40" s="20"/>
      <c r="Y40" s="20"/>
      <c r="Z40" s="20"/>
      <c r="AA40" s="20"/>
    </row>
    <row r="41" spans="1:27">
      <c r="A41" s="20"/>
      <c r="B41" s="21" t="s">
        <v>192</v>
      </c>
      <c r="C41" s="21">
        <v>31</v>
      </c>
      <c r="D41" s="29">
        <v>0.25600000000000001</v>
      </c>
      <c r="E41" s="20"/>
      <c r="F41" s="20"/>
      <c r="G41" s="20"/>
      <c r="H41" s="20"/>
      <c r="I41" s="20"/>
      <c r="J41" s="20"/>
      <c r="K41" s="20"/>
      <c r="L41" s="20"/>
      <c r="M41" s="20"/>
      <c r="N41" s="20"/>
      <c r="O41" s="20"/>
      <c r="P41" s="20"/>
      <c r="Q41" s="20"/>
      <c r="R41" s="20"/>
      <c r="S41" s="20"/>
      <c r="T41" s="20"/>
      <c r="U41" s="20"/>
      <c r="V41" s="20"/>
      <c r="W41" s="20"/>
      <c r="X41" s="20"/>
      <c r="Y41" s="20"/>
      <c r="Z41" s="20"/>
      <c r="AA41" s="20"/>
    </row>
    <row r="42" spans="1:27">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row>
    <row r="43" spans="1:27">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row>
    <row r="44" spans="1:27">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row>
    <row r="45" spans="1:27">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row>
    <row r="46" spans="1:27">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row>
    <row r="47" spans="1:27">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row>
    <row r="48" spans="1:27">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row>
    <row r="49" spans="1:27">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row>
    <row r="50" spans="1:27">
      <c r="A50" s="20"/>
      <c r="B50" s="100" t="s">
        <v>610</v>
      </c>
      <c r="C50" s="96"/>
      <c r="D50" s="20"/>
      <c r="E50" s="20"/>
      <c r="F50" s="20"/>
      <c r="G50" s="20"/>
      <c r="H50" s="20"/>
      <c r="I50" s="20"/>
      <c r="J50" s="20"/>
      <c r="K50" s="20"/>
      <c r="L50" s="20"/>
      <c r="M50" s="20"/>
      <c r="N50" s="20"/>
      <c r="O50" s="20"/>
      <c r="P50" s="20"/>
      <c r="Q50" s="20"/>
      <c r="R50" s="20"/>
      <c r="S50" s="20"/>
      <c r="T50" s="20"/>
      <c r="U50" s="20"/>
      <c r="V50" s="20"/>
      <c r="W50" s="20"/>
      <c r="X50" s="20"/>
      <c r="Y50" s="20"/>
      <c r="Z50" s="20"/>
      <c r="AA50" s="20"/>
    </row>
    <row r="51" spans="1:27">
      <c r="A51" s="20"/>
      <c r="B51" s="21" t="s">
        <v>80</v>
      </c>
      <c r="C51" s="22">
        <f>COUNTIF(Respuestas!J2:J122,B51)</f>
        <v>17</v>
      </c>
      <c r="D51" s="20"/>
      <c r="E51" s="20"/>
      <c r="F51" s="20"/>
      <c r="G51" s="20"/>
      <c r="H51" s="20"/>
      <c r="I51" s="20"/>
      <c r="J51" s="20"/>
      <c r="K51" s="20"/>
      <c r="L51" s="20"/>
      <c r="M51" s="20"/>
      <c r="N51" s="20"/>
      <c r="O51" s="20"/>
      <c r="P51" s="20"/>
      <c r="Q51" s="20"/>
      <c r="R51" s="20"/>
      <c r="S51" s="20"/>
      <c r="T51" s="20"/>
      <c r="U51" s="20"/>
      <c r="V51" s="20"/>
      <c r="W51" s="20"/>
      <c r="X51" s="20"/>
      <c r="Y51" s="20"/>
      <c r="Z51" s="20"/>
      <c r="AA51" s="20"/>
    </row>
    <row r="52" spans="1:27">
      <c r="A52" s="20"/>
      <c r="B52" s="21" t="s">
        <v>28</v>
      </c>
      <c r="C52" s="22">
        <f>COUNTIF(Respuestas!J3:J123,B52)</f>
        <v>36</v>
      </c>
      <c r="D52" s="20"/>
      <c r="E52" s="20"/>
      <c r="F52" s="20"/>
      <c r="G52" s="20"/>
      <c r="H52" s="20"/>
      <c r="I52" s="20"/>
      <c r="J52" s="20"/>
      <c r="K52" s="20"/>
      <c r="L52" s="20"/>
      <c r="M52" s="20"/>
      <c r="N52" s="20"/>
      <c r="O52" s="20"/>
      <c r="P52" s="20"/>
      <c r="Q52" s="20"/>
      <c r="R52" s="20"/>
      <c r="S52" s="20"/>
      <c r="T52" s="20"/>
      <c r="U52" s="20"/>
      <c r="V52" s="20"/>
      <c r="W52" s="20"/>
      <c r="X52" s="20"/>
      <c r="Y52" s="20"/>
      <c r="Z52" s="20"/>
      <c r="AA52" s="20"/>
    </row>
    <row r="53" spans="1:27">
      <c r="A53" s="20"/>
      <c r="B53" s="21" t="s">
        <v>56</v>
      </c>
      <c r="C53" s="21">
        <v>52</v>
      </c>
      <c r="D53" s="20"/>
      <c r="E53" s="20"/>
      <c r="F53" s="20"/>
      <c r="G53" s="20"/>
      <c r="H53" s="20"/>
      <c r="I53" s="20"/>
      <c r="J53" s="20"/>
      <c r="K53" s="20"/>
      <c r="L53" s="20"/>
      <c r="M53" s="20"/>
      <c r="N53" s="20"/>
      <c r="O53" s="20"/>
      <c r="P53" s="20"/>
      <c r="Q53" s="20"/>
      <c r="R53" s="20"/>
      <c r="S53" s="20"/>
      <c r="T53" s="20"/>
      <c r="U53" s="20"/>
      <c r="V53" s="20"/>
      <c r="W53" s="20"/>
      <c r="X53" s="20"/>
      <c r="Y53" s="20"/>
      <c r="Z53" s="20"/>
      <c r="AA53" s="20"/>
    </row>
    <row r="54" spans="1:27">
      <c r="A54" s="20"/>
      <c r="B54" s="21" t="s">
        <v>129</v>
      </c>
      <c r="C54" s="22">
        <f>COUNTIF(Respuestas!J5:J125,B54)</f>
        <v>16</v>
      </c>
      <c r="D54" s="20"/>
      <c r="E54" s="20"/>
      <c r="F54" s="20"/>
      <c r="G54" s="20"/>
      <c r="H54" s="20"/>
      <c r="I54" s="20"/>
      <c r="J54" s="20"/>
      <c r="K54" s="20"/>
      <c r="L54" s="20"/>
      <c r="M54" s="20"/>
      <c r="N54" s="20"/>
      <c r="O54" s="20"/>
      <c r="P54" s="20"/>
      <c r="Q54" s="20"/>
      <c r="R54" s="20"/>
      <c r="S54" s="20"/>
      <c r="T54" s="20"/>
      <c r="U54" s="20"/>
      <c r="V54" s="20"/>
      <c r="W54" s="20"/>
      <c r="X54" s="20"/>
      <c r="Y54" s="20"/>
      <c r="Z54" s="20"/>
      <c r="AA54" s="20"/>
    </row>
    <row r="55" spans="1:27">
      <c r="A55" s="20"/>
      <c r="B55" s="23" t="s">
        <v>603</v>
      </c>
      <c r="C55" s="24">
        <f>SUM(C51:C54)</f>
        <v>121</v>
      </c>
      <c r="D55" s="20"/>
      <c r="E55" s="20"/>
      <c r="F55" s="20"/>
      <c r="G55" s="20"/>
      <c r="H55" s="20"/>
      <c r="I55" s="20"/>
      <c r="J55" s="20"/>
      <c r="K55" s="20"/>
      <c r="L55" s="20"/>
      <c r="M55" s="20"/>
      <c r="N55" s="20"/>
      <c r="O55" s="20"/>
      <c r="P55" s="20"/>
      <c r="Q55" s="20"/>
      <c r="R55" s="20"/>
      <c r="S55" s="20"/>
      <c r="T55" s="20"/>
      <c r="U55" s="20"/>
      <c r="V55" s="20"/>
      <c r="W55" s="20"/>
      <c r="X55" s="20"/>
      <c r="Y55" s="20"/>
      <c r="Z55" s="20"/>
      <c r="AA55" s="20"/>
    </row>
    <row r="56" spans="1:27">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row>
    <row r="57" spans="1:27">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row>
    <row r="58" spans="1:27">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row>
    <row r="59" spans="1:27">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row>
    <row r="60" spans="1:27">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row>
    <row r="61" spans="1:27">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row>
    <row r="62" spans="1:27">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row>
    <row r="63" spans="1:27">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row>
    <row r="64" spans="1:27">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row>
    <row r="65" spans="1:27">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row>
    <row r="66" spans="1:27">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row>
    <row r="67" spans="1:27">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row>
    <row r="68" spans="1:27">
      <c r="A68" s="20"/>
      <c r="B68" s="27" t="s">
        <v>10</v>
      </c>
      <c r="C68" s="27" t="s">
        <v>603</v>
      </c>
      <c r="D68" s="28" t="s">
        <v>609</v>
      </c>
      <c r="E68" s="20"/>
      <c r="F68" s="20"/>
      <c r="G68" s="20"/>
      <c r="H68" s="20"/>
      <c r="I68" s="20"/>
      <c r="J68" s="20"/>
      <c r="K68" s="20"/>
      <c r="L68" s="20"/>
      <c r="M68" s="20"/>
      <c r="N68" s="20"/>
      <c r="O68" s="20"/>
      <c r="P68" s="20"/>
      <c r="Q68" s="20"/>
      <c r="R68" s="20"/>
      <c r="S68" s="20"/>
      <c r="T68" s="20"/>
      <c r="U68" s="20"/>
      <c r="V68" s="20"/>
      <c r="W68" s="20"/>
      <c r="X68" s="20"/>
      <c r="Y68" s="20"/>
      <c r="Z68" s="20"/>
      <c r="AA68" s="20"/>
    </row>
    <row r="69" spans="1:27">
      <c r="A69" s="20"/>
      <c r="B69" s="25" t="s">
        <v>57</v>
      </c>
      <c r="C69" s="25">
        <v>76</v>
      </c>
      <c r="D69" s="29">
        <v>0.628</v>
      </c>
      <c r="E69" s="20"/>
      <c r="F69" s="20"/>
      <c r="G69" s="20"/>
      <c r="H69" s="20"/>
      <c r="I69" s="20"/>
      <c r="J69" s="20"/>
      <c r="K69" s="20"/>
      <c r="L69" s="20"/>
      <c r="O69" s="20"/>
      <c r="P69" s="20"/>
      <c r="Q69" s="20"/>
      <c r="R69" s="20"/>
      <c r="S69" s="20"/>
      <c r="T69" s="20"/>
      <c r="U69" s="20"/>
      <c r="V69" s="20"/>
      <c r="W69" s="20"/>
      <c r="X69" s="20"/>
      <c r="Y69" s="20"/>
      <c r="Z69" s="20"/>
      <c r="AA69" s="20"/>
    </row>
    <row r="70" spans="1:27">
      <c r="A70" s="20"/>
      <c r="B70" s="25" t="s">
        <v>72</v>
      </c>
      <c r="C70" s="25">
        <v>27</v>
      </c>
      <c r="D70" s="29">
        <v>0.223</v>
      </c>
      <c r="E70" s="20"/>
      <c r="F70" s="20"/>
      <c r="G70" s="20"/>
      <c r="H70" s="20"/>
      <c r="I70" s="20"/>
      <c r="J70" s="20"/>
      <c r="K70" s="20"/>
      <c r="L70" s="20"/>
      <c r="O70" s="20"/>
      <c r="P70" s="20"/>
      <c r="Q70" s="20"/>
      <c r="R70" s="20"/>
      <c r="S70" s="20"/>
      <c r="T70" s="20"/>
      <c r="U70" s="20"/>
      <c r="V70" s="20"/>
      <c r="W70" s="20"/>
      <c r="X70" s="20"/>
      <c r="Y70" s="20"/>
      <c r="Z70" s="20"/>
      <c r="AA70" s="20"/>
    </row>
    <row r="71" spans="1:27">
      <c r="A71" s="20"/>
      <c r="B71" s="25" t="s">
        <v>188</v>
      </c>
      <c r="C71" s="25">
        <v>29</v>
      </c>
      <c r="D71" s="29">
        <v>0.24</v>
      </c>
      <c r="E71" s="20"/>
      <c r="F71" s="20"/>
      <c r="G71" s="20"/>
      <c r="H71" s="20"/>
      <c r="I71" s="20"/>
      <c r="J71" s="20"/>
      <c r="K71" s="20"/>
      <c r="L71" s="20"/>
      <c r="O71" s="20"/>
      <c r="P71" s="20"/>
      <c r="Q71" s="20"/>
      <c r="R71" s="20"/>
      <c r="S71" s="20"/>
      <c r="T71" s="20"/>
      <c r="U71" s="20"/>
      <c r="V71" s="20"/>
      <c r="W71" s="20"/>
      <c r="X71" s="20"/>
      <c r="Y71" s="20"/>
      <c r="Z71" s="20"/>
      <c r="AA71" s="20"/>
    </row>
    <row r="72" spans="1:27">
      <c r="A72" s="20"/>
      <c r="B72" s="25" t="s">
        <v>39</v>
      </c>
      <c r="C72" s="25">
        <v>38</v>
      </c>
      <c r="D72" s="29">
        <v>0.314</v>
      </c>
      <c r="E72" s="20"/>
      <c r="F72" s="20"/>
      <c r="G72" s="20"/>
      <c r="H72" s="20"/>
      <c r="I72" s="20"/>
      <c r="J72" s="20"/>
      <c r="K72" s="20"/>
      <c r="L72" s="20"/>
      <c r="O72" s="20"/>
      <c r="P72" s="20"/>
      <c r="Q72" s="20"/>
      <c r="R72" s="20"/>
      <c r="S72" s="20"/>
      <c r="T72" s="20"/>
      <c r="U72" s="20"/>
      <c r="V72" s="20"/>
      <c r="W72" s="20"/>
      <c r="X72" s="20"/>
      <c r="Y72" s="20"/>
      <c r="Z72" s="20"/>
      <c r="AA72" s="20"/>
    </row>
    <row r="73" spans="1:27">
      <c r="A73" s="20"/>
      <c r="B73" s="25" t="s">
        <v>611</v>
      </c>
      <c r="C73" s="25">
        <v>3</v>
      </c>
      <c r="D73" s="29">
        <v>2.5000000000000001E-2</v>
      </c>
      <c r="E73" s="20"/>
      <c r="F73" s="20"/>
      <c r="G73" s="20"/>
      <c r="H73" s="20"/>
      <c r="I73" s="20"/>
      <c r="J73" s="20"/>
      <c r="K73" s="20"/>
      <c r="L73" s="20"/>
      <c r="O73" s="20"/>
      <c r="P73" s="20"/>
      <c r="Q73" s="20"/>
      <c r="R73" s="20"/>
      <c r="S73" s="20"/>
      <c r="T73" s="20"/>
      <c r="U73" s="20"/>
      <c r="V73" s="20"/>
      <c r="W73" s="20"/>
      <c r="X73" s="20"/>
      <c r="Y73" s="20"/>
      <c r="Z73" s="20"/>
      <c r="AA73" s="20"/>
    </row>
    <row r="74" spans="1:27">
      <c r="A74" s="20"/>
      <c r="B74" s="25" t="s">
        <v>292</v>
      </c>
      <c r="C74" s="25">
        <v>4</v>
      </c>
      <c r="D74" s="29">
        <v>3.3000000000000002E-2</v>
      </c>
      <c r="E74" s="20"/>
      <c r="F74" s="20"/>
      <c r="G74" s="20"/>
      <c r="H74" s="20"/>
      <c r="I74" s="20"/>
      <c r="J74" s="20"/>
      <c r="K74" s="20"/>
      <c r="L74" s="20"/>
      <c r="O74" s="20"/>
      <c r="P74" s="20"/>
      <c r="Q74" s="20"/>
      <c r="R74" s="20"/>
      <c r="S74" s="20"/>
      <c r="T74" s="20"/>
      <c r="U74" s="20"/>
      <c r="V74" s="20"/>
      <c r="W74" s="20"/>
      <c r="X74" s="20"/>
      <c r="Y74" s="20"/>
      <c r="Z74" s="20"/>
      <c r="AA74" s="20"/>
    </row>
    <row r="75" spans="1:27">
      <c r="A75" s="20"/>
      <c r="B75" s="20"/>
      <c r="C75" s="20"/>
      <c r="D75" s="20"/>
      <c r="E75" s="20"/>
      <c r="F75" s="20"/>
      <c r="G75" s="20"/>
      <c r="H75" s="20"/>
      <c r="I75" s="20"/>
      <c r="J75" s="20"/>
      <c r="K75" s="20"/>
      <c r="L75" s="20"/>
      <c r="M75" s="30"/>
      <c r="N75" s="7"/>
      <c r="O75" s="20"/>
      <c r="P75" s="20"/>
      <c r="Q75" s="20"/>
      <c r="R75" s="20"/>
      <c r="S75" s="20"/>
      <c r="T75" s="20"/>
      <c r="U75" s="20"/>
      <c r="V75" s="20"/>
      <c r="W75" s="20"/>
      <c r="X75" s="20"/>
      <c r="Y75" s="20"/>
      <c r="Z75" s="20"/>
      <c r="AA75" s="20"/>
    </row>
    <row r="76" spans="1:27">
      <c r="A76" s="20"/>
      <c r="B76" s="20"/>
      <c r="C76" s="20"/>
      <c r="D76" s="20"/>
      <c r="E76" s="20"/>
      <c r="H76" s="20"/>
      <c r="I76" s="20"/>
      <c r="J76" s="20"/>
      <c r="K76" s="20"/>
      <c r="L76" s="20"/>
      <c r="M76" s="20"/>
      <c r="N76" s="20"/>
      <c r="O76" s="20"/>
      <c r="P76" s="20"/>
      <c r="Q76" s="20"/>
      <c r="R76" s="20"/>
      <c r="S76" s="20"/>
      <c r="T76" s="20"/>
      <c r="U76" s="20"/>
      <c r="V76" s="20"/>
      <c r="W76" s="20"/>
      <c r="X76" s="20"/>
      <c r="Y76" s="20"/>
      <c r="Z76" s="20"/>
      <c r="AA76" s="20"/>
    </row>
    <row r="77" spans="1:27">
      <c r="A77" s="20"/>
      <c r="B77" s="100" t="s">
        <v>11</v>
      </c>
      <c r="C77" s="96"/>
      <c r="D77" s="20"/>
      <c r="E77" s="20"/>
      <c r="H77" s="20"/>
      <c r="I77" s="20"/>
      <c r="J77" s="20"/>
      <c r="K77" s="20"/>
      <c r="L77" s="20"/>
      <c r="M77" s="20"/>
      <c r="N77" s="20"/>
      <c r="O77" s="20"/>
      <c r="P77" s="20"/>
      <c r="Q77" s="20"/>
      <c r="R77" s="20"/>
      <c r="S77" s="20"/>
      <c r="T77" s="20"/>
      <c r="U77" s="20"/>
      <c r="V77" s="20"/>
      <c r="W77" s="20"/>
      <c r="X77" s="20"/>
      <c r="Y77" s="20"/>
      <c r="Z77" s="20"/>
      <c r="AA77" s="20"/>
    </row>
    <row r="78" spans="1:27">
      <c r="A78" s="20"/>
      <c r="B78" s="31" t="s">
        <v>235</v>
      </c>
      <c r="C78" s="25">
        <v>1</v>
      </c>
      <c r="D78" s="20"/>
      <c r="E78" s="20"/>
      <c r="H78" s="20"/>
      <c r="I78" s="20"/>
      <c r="J78" s="20"/>
      <c r="K78" s="20"/>
      <c r="L78" s="20"/>
      <c r="M78" s="20"/>
      <c r="N78" s="20"/>
      <c r="O78" s="20"/>
      <c r="P78" s="20"/>
      <c r="Q78" s="20"/>
      <c r="R78" s="20"/>
      <c r="S78" s="20"/>
      <c r="T78" s="20"/>
      <c r="U78" s="20"/>
      <c r="V78" s="20"/>
      <c r="W78" s="20"/>
      <c r="X78" s="20"/>
      <c r="Y78" s="20"/>
      <c r="Z78" s="20"/>
      <c r="AA78" s="20"/>
    </row>
    <row r="79" spans="1:27">
      <c r="A79" s="20"/>
      <c r="B79" s="25" t="s">
        <v>449</v>
      </c>
      <c r="C79" s="25">
        <v>1</v>
      </c>
      <c r="D79" s="20"/>
      <c r="E79" s="20"/>
      <c r="H79" s="20"/>
      <c r="I79" s="20"/>
      <c r="J79" s="20"/>
      <c r="K79" s="20"/>
      <c r="L79" s="20"/>
      <c r="M79" s="20"/>
      <c r="N79" s="20"/>
      <c r="O79" s="20"/>
      <c r="P79" s="20"/>
      <c r="Q79" s="20"/>
      <c r="R79" s="20"/>
      <c r="S79" s="20"/>
      <c r="T79" s="20"/>
      <c r="U79" s="20"/>
      <c r="V79" s="20"/>
      <c r="W79" s="20"/>
      <c r="X79" s="20"/>
      <c r="Y79" s="20"/>
      <c r="Z79" s="20"/>
      <c r="AA79" s="20"/>
    </row>
    <row r="80" spans="1:27">
      <c r="A80" s="20"/>
      <c r="B80" s="25" t="s">
        <v>612</v>
      </c>
      <c r="C80" s="25">
        <v>2</v>
      </c>
      <c r="D80" s="20"/>
      <c r="E80" s="20"/>
      <c r="H80" s="20"/>
      <c r="I80" s="20"/>
      <c r="J80" s="20"/>
      <c r="K80" s="20"/>
      <c r="L80" s="20"/>
      <c r="M80" s="20"/>
      <c r="N80" s="20"/>
      <c r="O80" s="20"/>
      <c r="P80" s="20"/>
      <c r="Q80" s="20"/>
      <c r="R80" s="20"/>
      <c r="S80" s="20"/>
      <c r="T80" s="20"/>
      <c r="U80" s="20"/>
      <c r="V80" s="20"/>
      <c r="W80" s="20"/>
      <c r="X80" s="20"/>
      <c r="Y80" s="20"/>
      <c r="Z80" s="20"/>
      <c r="AA80" s="20"/>
    </row>
    <row r="81" spans="1:27">
      <c r="A81" s="20"/>
      <c r="B81" s="26" t="s">
        <v>315</v>
      </c>
      <c r="C81" s="25">
        <v>1</v>
      </c>
      <c r="D81" s="20"/>
      <c r="E81" s="20"/>
      <c r="H81" s="20"/>
      <c r="I81" s="20"/>
      <c r="J81" s="20"/>
      <c r="K81" s="20"/>
      <c r="L81" s="20"/>
      <c r="M81" s="20"/>
      <c r="N81" s="20"/>
      <c r="O81" s="20"/>
      <c r="P81" s="20"/>
      <c r="Q81" s="20"/>
      <c r="R81" s="20"/>
      <c r="S81" s="20"/>
      <c r="T81" s="20"/>
      <c r="U81" s="20"/>
      <c r="V81" s="20"/>
      <c r="W81" s="20"/>
      <c r="X81" s="20"/>
      <c r="Y81" s="20"/>
      <c r="Z81" s="20"/>
      <c r="AA81" s="20"/>
    </row>
    <row r="82" spans="1:27">
      <c r="A82" s="20"/>
      <c r="B82" s="6" t="s">
        <v>603</v>
      </c>
      <c r="C82" s="5">
        <f>SUM(C78:C81)</f>
        <v>5</v>
      </c>
      <c r="D82" s="20"/>
      <c r="E82" s="20"/>
      <c r="F82" s="20"/>
      <c r="G82" s="20"/>
      <c r="H82" s="20"/>
      <c r="I82" s="20"/>
      <c r="J82" s="20"/>
      <c r="K82" s="20"/>
      <c r="L82" s="20"/>
      <c r="M82" s="20"/>
      <c r="N82" s="20"/>
      <c r="O82" s="20"/>
      <c r="P82" s="20"/>
      <c r="Q82" s="20"/>
      <c r="R82" s="20"/>
      <c r="S82" s="20"/>
      <c r="T82" s="20"/>
      <c r="U82" s="20"/>
      <c r="V82" s="20"/>
      <c r="W82" s="20"/>
      <c r="X82" s="20"/>
      <c r="Y82" s="20"/>
      <c r="Z82" s="20"/>
      <c r="AA82" s="20"/>
    </row>
    <row r="83" spans="1:27">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row>
    <row r="84" spans="1:27">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row>
    <row r="85" spans="1:27">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row>
    <row r="86" spans="1:27">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row>
    <row r="87" spans="1:27">
      <c r="A87" s="20"/>
      <c r="B87" s="27" t="s">
        <v>12</v>
      </c>
      <c r="C87" s="28" t="s">
        <v>603</v>
      </c>
      <c r="D87" s="28" t="s">
        <v>609</v>
      </c>
      <c r="E87" s="20"/>
      <c r="F87" s="20"/>
      <c r="G87" s="20"/>
      <c r="H87" s="20"/>
      <c r="I87" s="20"/>
      <c r="J87" s="20"/>
      <c r="K87" s="20"/>
      <c r="L87" s="20"/>
      <c r="M87" s="20"/>
      <c r="N87" s="20"/>
      <c r="O87" s="20"/>
      <c r="P87" s="20"/>
      <c r="Q87" s="20"/>
      <c r="R87" s="20"/>
      <c r="S87" s="20"/>
      <c r="T87" s="20"/>
      <c r="U87" s="20"/>
      <c r="V87" s="20"/>
      <c r="W87" s="20"/>
      <c r="X87" s="20"/>
      <c r="Y87" s="20"/>
      <c r="Z87" s="20"/>
      <c r="AA87" s="20"/>
    </row>
    <row r="88" spans="1:27">
      <c r="A88" s="20"/>
      <c r="B88" s="25" t="s">
        <v>58</v>
      </c>
      <c r="C88" s="21">
        <v>59</v>
      </c>
      <c r="D88" s="32">
        <v>0.48799999999999999</v>
      </c>
      <c r="E88" s="20"/>
      <c r="F88" s="20"/>
      <c r="G88" s="20"/>
      <c r="H88" s="20"/>
      <c r="I88" s="20"/>
      <c r="J88" s="20"/>
      <c r="K88" s="20"/>
      <c r="L88" s="20"/>
      <c r="M88" s="20"/>
      <c r="N88" s="20"/>
      <c r="O88" s="20"/>
      <c r="P88" s="20"/>
      <c r="Q88" s="20"/>
      <c r="R88" s="20"/>
      <c r="S88" s="20"/>
      <c r="T88" s="20"/>
      <c r="U88" s="20"/>
      <c r="V88" s="20"/>
      <c r="W88" s="20"/>
      <c r="X88" s="20"/>
      <c r="Y88" s="20"/>
      <c r="Z88" s="20"/>
      <c r="AA88" s="20"/>
    </row>
    <row r="89" spans="1:27">
      <c r="A89" s="20"/>
      <c r="B89" s="25" t="s">
        <v>453</v>
      </c>
      <c r="C89" s="21">
        <v>18</v>
      </c>
      <c r="D89" s="32">
        <v>0.14899999999999999</v>
      </c>
      <c r="E89" s="20"/>
      <c r="F89" s="20"/>
      <c r="G89" s="20"/>
      <c r="H89" s="20"/>
      <c r="I89" s="20"/>
      <c r="J89" s="20"/>
      <c r="K89" s="20"/>
      <c r="L89" s="20"/>
      <c r="M89" s="20"/>
      <c r="N89" s="20"/>
      <c r="O89" s="20"/>
      <c r="P89" s="20"/>
      <c r="Q89" s="20"/>
      <c r="R89" s="20"/>
      <c r="S89" s="20"/>
      <c r="T89" s="20"/>
      <c r="U89" s="20"/>
      <c r="V89" s="20"/>
      <c r="W89" s="20"/>
      <c r="X89" s="20"/>
      <c r="Y89" s="20"/>
      <c r="Z89" s="20"/>
      <c r="AA89" s="20"/>
    </row>
    <row r="90" spans="1:27">
      <c r="A90" s="20"/>
      <c r="B90" s="25" t="s">
        <v>200</v>
      </c>
      <c r="C90" s="21">
        <v>26</v>
      </c>
      <c r="D90" s="32">
        <v>0.215</v>
      </c>
      <c r="E90" s="20"/>
      <c r="F90" s="20"/>
      <c r="G90" s="20"/>
      <c r="H90" s="20"/>
      <c r="I90" s="20"/>
      <c r="J90" s="20"/>
      <c r="K90" s="20"/>
      <c r="L90" s="20"/>
      <c r="M90" s="20"/>
      <c r="N90" s="20"/>
      <c r="O90" s="20"/>
      <c r="P90" s="20"/>
      <c r="Q90" s="20"/>
      <c r="R90" s="20"/>
      <c r="S90" s="20"/>
      <c r="T90" s="20"/>
      <c r="U90" s="20"/>
      <c r="V90" s="20"/>
      <c r="W90" s="20"/>
      <c r="X90" s="20"/>
      <c r="Y90" s="20"/>
      <c r="Z90" s="20"/>
      <c r="AA90" s="20"/>
    </row>
    <row r="91" spans="1:27">
      <c r="A91" s="20"/>
      <c r="B91" s="25" t="s">
        <v>73</v>
      </c>
      <c r="C91" s="21">
        <v>47</v>
      </c>
      <c r="D91" s="32">
        <v>0.38800000000000001</v>
      </c>
      <c r="E91" s="20"/>
      <c r="F91" s="20"/>
      <c r="G91" s="20"/>
      <c r="H91" s="20"/>
      <c r="I91" s="20"/>
      <c r="J91" s="20"/>
      <c r="K91" s="20"/>
      <c r="L91" s="20"/>
      <c r="M91" s="20"/>
      <c r="N91" s="20"/>
      <c r="O91" s="20"/>
      <c r="P91" s="20"/>
      <c r="Q91" s="20"/>
      <c r="R91" s="20"/>
      <c r="S91" s="20"/>
      <c r="T91" s="20"/>
      <c r="U91" s="20"/>
      <c r="V91" s="20"/>
      <c r="W91" s="20"/>
      <c r="X91" s="20"/>
      <c r="Y91" s="20"/>
      <c r="Z91" s="20"/>
      <c r="AA91" s="20"/>
    </row>
    <row r="92" spans="1:27">
      <c r="A92" s="20"/>
      <c r="B92" s="25" t="s">
        <v>236</v>
      </c>
      <c r="C92" s="21">
        <v>55</v>
      </c>
      <c r="D92" s="32">
        <v>0.45500000000000002</v>
      </c>
      <c r="E92" s="20"/>
      <c r="F92" s="20"/>
      <c r="G92" s="20"/>
      <c r="H92" s="20"/>
      <c r="I92" s="20"/>
      <c r="J92" s="20"/>
      <c r="K92" s="20"/>
      <c r="L92" s="20"/>
      <c r="M92" s="20"/>
      <c r="N92" s="20"/>
      <c r="O92" s="20"/>
      <c r="P92" s="20"/>
      <c r="Q92" s="20"/>
      <c r="R92" s="20"/>
      <c r="S92" s="20"/>
      <c r="T92" s="20"/>
      <c r="U92" s="20"/>
      <c r="V92" s="20"/>
      <c r="W92" s="20"/>
      <c r="X92" s="20"/>
      <c r="Y92" s="20"/>
      <c r="Z92" s="20"/>
      <c r="AA92" s="20"/>
    </row>
    <row r="93" spans="1:27">
      <c r="A93" s="20"/>
      <c r="B93" s="25" t="s">
        <v>255</v>
      </c>
      <c r="C93" s="21">
        <v>78</v>
      </c>
      <c r="D93" s="32">
        <v>0.64500000000000002</v>
      </c>
      <c r="E93" s="20"/>
      <c r="F93" s="20"/>
      <c r="G93" s="20"/>
      <c r="H93" s="20"/>
      <c r="I93" s="20"/>
      <c r="J93" s="20"/>
      <c r="K93" s="20"/>
      <c r="L93" s="20"/>
      <c r="M93" s="20"/>
      <c r="N93" s="20"/>
      <c r="O93" s="20"/>
      <c r="P93" s="20"/>
      <c r="Q93" s="20"/>
      <c r="R93" s="20"/>
      <c r="S93" s="20"/>
      <c r="T93" s="20"/>
      <c r="U93" s="20"/>
      <c r="V93" s="20"/>
      <c r="W93" s="20"/>
      <c r="X93" s="20"/>
      <c r="Y93" s="20"/>
      <c r="Z93" s="20"/>
      <c r="AA93" s="20"/>
    </row>
    <row r="94" spans="1:27">
      <c r="A94" s="20"/>
      <c r="B94" s="25" t="s">
        <v>213</v>
      </c>
      <c r="C94" s="21">
        <v>55</v>
      </c>
      <c r="D94" s="32">
        <v>0.45500000000000002</v>
      </c>
      <c r="E94" s="20"/>
      <c r="F94" s="20"/>
      <c r="G94" s="20"/>
      <c r="H94" s="20"/>
      <c r="I94" s="20"/>
      <c r="J94" s="20"/>
      <c r="K94" s="20"/>
      <c r="L94" s="20"/>
      <c r="M94" s="20"/>
      <c r="N94" s="20"/>
      <c r="O94" s="20"/>
      <c r="P94" s="20"/>
      <c r="Q94" s="20"/>
      <c r="R94" s="20"/>
      <c r="S94" s="20"/>
      <c r="T94" s="20"/>
      <c r="U94" s="20"/>
      <c r="V94" s="20"/>
      <c r="W94" s="20"/>
      <c r="X94" s="20"/>
      <c r="Y94" s="20"/>
      <c r="Z94" s="20"/>
      <c r="AA94" s="20"/>
    </row>
    <row r="95" spans="1:27">
      <c r="A95" s="20"/>
      <c r="B95" s="25" t="s">
        <v>142</v>
      </c>
      <c r="C95" s="21">
        <v>86</v>
      </c>
      <c r="D95" s="32">
        <v>0.71099999999999997</v>
      </c>
      <c r="E95" s="20"/>
      <c r="F95" s="20"/>
      <c r="G95" s="20"/>
      <c r="H95" s="20"/>
      <c r="I95" s="20"/>
      <c r="J95" s="20"/>
      <c r="K95" s="20"/>
      <c r="L95" s="20"/>
      <c r="M95" s="20"/>
      <c r="N95" s="20"/>
      <c r="O95" s="20"/>
      <c r="P95" s="20"/>
      <c r="Q95" s="20"/>
      <c r="R95" s="20"/>
      <c r="S95" s="20"/>
      <c r="T95" s="20"/>
      <c r="U95" s="20"/>
      <c r="V95" s="20"/>
      <c r="W95" s="20"/>
      <c r="X95" s="20"/>
      <c r="Y95" s="20"/>
      <c r="Z95" s="20"/>
      <c r="AA95" s="20"/>
    </row>
    <row r="96" spans="1:27">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row>
    <row r="97" spans="1:27">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row>
    <row r="98" spans="1:27">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row>
    <row r="99" spans="1:27">
      <c r="A99" s="20"/>
      <c r="B99" s="33" t="s">
        <v>13</v>
      </c>
      <c r="C99" s="34" t="s">
        <v>603</v>
      </c>
      <c r="D99" s="34" t="s">
        <v>609</v>
      </c>
      <c r="E99" s="20"/>
      <c r="F99" s="20"/>
      <c r="G99" s="20"/>
      <c r="H99" s="20"/>
      <c r="I99" s="20"/>
      <c r="J99" s="20"/>
      <c r="K99" s="20"/>
      <c r="L99" s="20"/>
      <c r="M99" s="20"/>
      <c r="N99" s="20"/>
      <c r="O99" s="20"/>
      <c r="P99" s="20"/>
      <c r="Q99" s="20"/>
      <c r="R99" s="20"/>
      <c r="S99" s="20"/>
      <c r="T99" s="20"/>
      <c r="U99" s="20"/>
      <c r="V99" s="20"/>
      <c r="W99" s="20"/>
      <c r="X99" s="20"/>
      <c r="Y99" s="20"/>
      <c r="Z99" s="20"/>
      <c r="AA99" s="20"/>
    </row>
    <row r="100" spans="1:27">
      <c r="A100" s="20"/>
      <c r="B100" s="25" t="s">
        <v>158</v>
      </c>
      <c r="C100" s="25">
        <v>45</v>
      </c>
      <c r="D100" s="35">
        <v>0.372</v>
      </c>
      <c r="E100" s="20"/>
      <c r="F100" s="20"/>
      <c r="G100" s="20"/>
      <c r="H100" s="20"/>
      <c r="I100" s="20"/>
      <c r="J100" s="20"/>
      <c r="K100" s="20"/>
      <c r="L100" s="20"/>
      <c r="M100" s="20"/>
      <c r="N100" s="20"/>
      <c r="O100" s="20"/>
      <c r="P100" s="20"/>
      <c r="Q100" s="20"/>
      <c r="R100" s="20"/>
      <c r="S100" s="20"/>
      <c r="T100" s="20"/>
      <c r="U100" s="20"/>
      <c r="V100" s="20"/>
      <c r="W100" s="20"/>
      <c r="X100" s="20"/>
      <c r="Y100" s="20"/>
      <c r="Z100" s="20"/>
      <c r="AA100" s="20"/>
    </row>
    <row r="101" spans="1:27">
      <c r="A101" s="20"/>
      <c r="B101" s="25" t="s">
        <v>74</v>
      </c>
      <c r="C101" s="25">
        <v>19</v>
      </c>
      <c r="D101" s="35">
        <v>0.157</v>
      </c>
      <c r="E101" s="20"/>
      <c r="F101" s="20"/>
      <c r="G101" s="20"/>
      <c r="H101" s="20"/>
      <c r="I101" s="20"/>
      <c r="J101" s="20"/>
      <c r="K101" s="20"/>
      <c r="L101" s="20"/>
      <c r="M101" s="20"/>
      <c r="N101" s="20"/>
      <c r="O101" s="20"/>
      <c r="P101" s="20"/>
      <c r="Q101" s="20"/>
      <c r="R101" s="20"/>
      <c r="S101" s="20"/>
      <c r="T101" s="20"/>
      <c r="U101" s="20"/>
      <c r="V101" s="20"/>
      <c r="W101" s="20"/>
      <c r="X101" s="20"/>
      <c r="Y101" s="20"/>
      <c r="Z101" s="20"/>
      <c r="AA101" s="20"/>
    </row>
    <row r="102" spans="1:27">
      <c r="A102" s="20"/>
      <c r="B102" s="25" t="s">
        <v>31</v>
      </c>
      <c r="C102" s="25">
        <v>67</v>
      </c>
      <c r="D102" s="35">
        <v>0.55400000000000005</v>
      </c>
      <c r="E102" s="20"/>
      <c r="F102" s="20"/>
      <c r="G102" s="20"/>
      <c r="H102" s="20"/>
      <c r="I102" s="20"/>
      <c r="J102" s="20"/>
      <c r="K102" s="20"/>
      <c r="L102" s="20"/>
      <c r="M102" s="20"/>
      <c r="N102" s="20"/>
      <c r="O102" s="20"/>
      <c r="P102" s="20"/>
      <c r="Q102" s="20"/>
      <c r="R102" s="20"/>
      <c r="S102" s="20"/>
      <c r="T102" s="20"/>
      <c r="U102" s="20"/>
      <c r="V102" s="20"/>
      <c r="W102" s="20"/>
      <c r="X102" s="20"/>
      <c r="Y102" s="20"/>
      <c r="Z102" s="20"/>
      <c r="AA102" s="20"/>
    </row>
    <row r="103" spans="1:27">
      <c r="A103" s="20"/>
      <c r="B103" s="25" t="s">
        <v>273</v>
      </c>
      <c r="C103" s="25">
        <v>5</v>
      </c>
      <c r="D103" s="36">
        <v>0.05</v>
      </c>
      <c r="E103" s="20"/>
      <c r="F103" s="20"/>
      <c r="G103" s="20"/>
      <c r="H103" s="20"/>
      <c r="I103" s="20"/>
      <c r="J103" s="20"/>
      <c r="K103" s="20"/>
      <c r="L103" s="20"/>
      <c r="M103" s="20"/>
      <c r="N103" s="20"/>
      <c r="O103" s="20"/>
      <c r="P103" s="20"/>
      <c r="Q103" s="20"/>
      <c r="R103" s="20"/>
      <c r="S103" s="20"/>
      <c r="T103" s="20"/>
      <c r="U103" s="20"/>
      <c r="V103" s="20"/>
      <c r="W103" s="20"/>
      <c r="X103" s="20"/>
      <c r="Y103" s="20"/>
      <c r="Z103" s="20"/>
      <c r="AA103" s="20"/>
    </row>
    <row r="104" spans="1:27">
      <c r="A104" s="20"/>
      <c r="B104" s="25" t="s">
        <v>201</v>
      </c>
      <c r="C104" s="25">
        <v>43</v>
      </c>
      <c r="D104" s="35">
        <v>0.35499999999999998</v>
      </c>
      <c r="E104" s="20"/>
      <c r="F104" s="20"/>
      <c r="G104" s="20"/>
      <c r="H104" s="20"/>
      <c r="I104" s="20"/>
      <c r="J104" s="20"/>
      <c r="K104" s="20"/>
      <c r="L104" s="20"/>
      <c r="M104" s="20"/>
      <c r="N104" s="20"/>
      <c r="O104" s="20"/>
      <c r="P104" s="20"/>
      <c r="Q104" s="20"/>
      <c r="R104" s="20"/>
      <c r="S104" s="20"/>
      <c r="T104" s="20"/>
      <c r="U104" s="20"/>
      <c r="V104" s="20"/>
      <c r="W104" s="20"/>
      <c r="X104" s="20"/>
      <c r="Y104" s="20"/>
      <c r="Z104" s="20"/>
      <c r="AA104" s="20"/>
    </row>
    <row r="105" spans="1:27">
      <c r="A105" s="20"/>
      <c r="B105" s="25" t="s">
        <v>487</v>
      </c>
      <c r="C105" s="25">
        <v>41</v>
      </c>
      <c r="D105" s="35">
        <v>0.33900000000000002</v>
      </c>
      <c r="E105" s="20"/>
      <c r="F105" s="20"/>
      <c r="G105" s="20"/>
      <c r="H105" s="20"/>
      <c r="I105" s="20"/>
      <c r="J105" s="20"/>
      <c r="K105" s="20"/>
      <c r="L105" s="20"/>
      <c r="M105" s="20"/>
      <c r="N105" s="20"/>
      <c r="O105" s="20"/>
      <c r="P105" s="20"/>
      <c r="Q105" s="20"/>
      <c r="R105" s="20"/>
      <c r="S105" s="20"/>
      <c r="T105" s="20"/>
      <c r="U105" s="20"/>
      <c r="V105" s="20"/>
      <c r="W105" s="20"/>
      <c r="X105" s="20"/>
      <c r="Y105" s="20"/>
      <c r="Z105" s="20"/>
      <c r="AA105" s="20"/>
    </row>
    <row r="106" spans="1:27">
      <c r="A106" s="20"/>
      <c r="B106" s="25" t="s">
        <v>613</v>
      </c>
      <c r="C106" s="25">
        <v>6</v>
      </c>
      <c r="D106" s="36">
        <v>0.05</v>
      </c>
      <c r="E106" s="20"/>
      <c r="F106" s="20"/>
      <c r="G106" s="20"/>
      <c r="H106" s="20"/>
      <c r="I106" s="20"/>
      <c r="J106" s="20"/>
      <c r="K106" s="20"/>
      <c r="L106" s="20"/>
      <c r="M106" s="20"/>
      <c r="N106" s="20"/>
      <c r="O106" s="20"/>
      <c r="P106" s="20"/>
      <c r="Q106" s="20"/>
      <c r="R106" s="20"/>
      <c r="S106" s="20"/>
      <c r="T106" s="20"/>
      <c r="U106" s="20"/>
      <c r="V106" s="20"/>
      <c r="W106" s="20"/>
      <c r="X106" s="20"/>
      <c r="Y106" s="20"/>
      <c r="Z106" s="20"/>
      <c r="AA106" s="20"/>
    </row>
    <row r="107" spans="1:27">
      <c r="A107" s="20"/>
      <c r="B107" s="25" t="s">
        <v>41</v>
      </c>
      <c r="C107" s="25">
        <v>15</v>
      </c>
      <c r="D107" s="35">
        <v>0.124</v>
      </c>
      <c r="E107" s="20"/>
      <c r="F107" s="20"/>
      <c r="G107" s="20"/>
      <c r="H107" s="20"/>
      <c r="I107" s="20"/>
      <c r="J107" s="20"/>
      <c r="K107" s="20"/>
      <c r="L107" s="20"/>
      <c r="M107" s="20"/>
      <c r="N107" s="20"/>
      <c r="O107" s="20"/>
      <c r="P107" s="20"/>
      <c r="Q107" s="20"/>
      <c r="R107" s="20"/>
      <c r="S107" s="20"/>
      <c r="T107" s="20"/>
      <c r="U107" s="20"/>
      <c r="V107" s="20"/>
      <c r="W107" s="20"/>
      <c r="X107" s="20"/>
      <c r="Y107" s="20"/>
      <c r="Z107" s="20"/>
      <c r="AA107" s="20"/>
    </row>
    <row r="108" spans="1:27">
      <c r="A108" s="20"/>
      <c r="B108" s="25" t="s">
        <v>152</v>
      </c>
      <c r="C108" s="25">
        <v>21</v>
      </c>
      <c r="D108" s="35">
        <v>0.17399999999999999</v>
      </c>
      <c r="E108" s="20"/>
      <c r="F108" s="20"/>
      <c r="G108" s="20"/>
      <c r="H108" s="20"/>
      <c r="I108" s="20"/>
      <c r="J108" s="20"/>
      <c r="K108" s="20"/>
      <c r="L108" s="20"/>
      <c r="M108" s="20"/>
      <c r="N108" s="20"/>
      <c r="O108" s="20"/>
      <c r="P108" s="20"/>
      <c r="Q108" s="20"/>
      <c r="R108" s="20"/>
      <c r="S108" s="20"/>
      <c r="T108" s="20"/>
      <c r="U108" s="20"/>
      <c r="V108" s="20"/>
      <c r="W108" s="20"/>
      <c r="X108" s="20"/>
      <c r="Y108" s="20"/>
      <c r="Z108" s="20"/>
      <c r="AA108" s="20"/>
    </row>
    <row r="109" spans="1:27">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row>
    <row r="110" spans="1:27">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row>
    <row r="111" spans="1:27">
      <c r="A111" s="20"/>
      <c r="B111" s="100" t="s">
        <v>14</v>
      </c>
      <c r="C111" s="96"/>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row>
    <row r="112" spans="1:27">
      <c r="A112" s="20"/>
      <c r="B112" s="26" t="s">
        <v>287</v>
      </c>
      <c r="C112" s="25">
        <v>1</v>
      </c>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row>
    <row r="113" spans="1:27">
      <c r="A113" s="20"/>
      <c r="B113" s="26" t="s">
        <v>295</v>
      </c>
      <c r="C113" s="25">
        <v>1</v>
      </c>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row>
    <row r="114" spans="1:27">
      <c r="A114" s="20"/>
      <c r="B114" s="26" t="s">
        <v>302</v>
      </c>
      <c r="C114" s="25">
        <v>1</v>
      </c>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row>
    <row r="115" spans="1:27">
      <c r="A115" s="20"/>
      <c r="B115" s="20"/>
      <c r="C115" s="37"/>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row>
    <row r="116" spans="1:27">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row>
    <row r="117" spans="1:27">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row>
    <row r="118" spans="1:27">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row>
    <row r="119" spans="1:27">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row>
    <row r="120" spans="1:27">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row>
    <row r="121" spans="1:27">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row>
    <row r="122" spans="1:27">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row>
    <row r="123" spans="1:27">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row>
    <row r="124" spans="1:27">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row>
    <row r="125" spans="1:27">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row>
    <row r="126" spans="1:27">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row>
    <row r="127" spans="1:27">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row>
    <row r="128" spans="1:27">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row>
    <row r="129" spans="1:27">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row>
    <row r="130" spans="1:27">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row>
    <row r="131" spans="1:27">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row>
    <row r="132" spans="1:27">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row>
    <row r="133" spans="1:27">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row>
    <row r="134" spans="1:27">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row>
    <row r="135" spans="1:27">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row>
    <row r="136" spans="1:27">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row>
    <row r="137" spans="1:27">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row>
    <row r="138" spans="1:27">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row>
    <row r="139" spans="1:27">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row>
    <row r="140" spans="1:27">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row>
    <row r="141" spans="1:27">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row>
    <row r="142" spans="1:27">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row>
    <row r="143" spans="1:27">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row>
    <row r="144" spans="1:27">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row>
    <row r="145" spans="1:27">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row>
    <row r="146" spans="1:27">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row>
    <row r="147" spans="1:27">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row>
    <row r="148" spans="1:27">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row>
    <row r="149" spans="1:27">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row>
    <row r="150" spans="1:27">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row>
    <row r="151" spans="1:27">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row>
    <row r="152" spans="1:27">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row>
    <row r="153" spans="1:27">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row>
    <row r="154" spans="1:27">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row>
    <row r="155" spans="1:27">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row>
    <row r="156" spans="1:27">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row>
    <row r="157" spans="1:27">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row>
    <row r="158" spans="1:27">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row>
    <row r="159" spans="1:27">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row>
    <row r="160" spans="1:27">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row>
    <row r="161" spans="1:27">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row>
    <row r="162" spans="1:27">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row>
    <row r="163" spans="1:27">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row>
    <row r="164" spans="1:27">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row>
    <row r="165" spans="1:27">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row>
    <row r="166" spans="1:27">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row>
    <row r="167" spans="1:27">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row>
    <row r="168" spans="1:27">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row>
    <row r="169" spans="1:27">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row>
    <row r="170" spans="1:27">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row>
    <row r="171" spans="1:27">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row>
    <row r="172" spans="1:27">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row>
    <row r="173" spans="1:27">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row>
    <row r="174" spans="1:27">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row>
    <row r="175" spans="1:27">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row>
    <row r="176" spans="1:27">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row>
    <row r="177" spans="1:27">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row>
    <row r="178" spans="1:27">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row>
    <row r="179" spans="1:27">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row>
    <row r="180" spans="1:27">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row>
    <row r="181" spans="1:27">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row>
    <row r="182" spans="1:27">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row>
    <row r="183" spans="1:27">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row>
    <row r="184" spans="1:27">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row>
    <row r="185" spans="1:27">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row>
    <row r="186" spans="1:27">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row>
    <row r="187" spans="1:27">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row>
    <row r="188" spans="1:27">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row>
    <row r="189" spans="1:27">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row>
    <row r="190" spans="1:27">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row>
    <row r="191" spans="1:27">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row>
    <row r="192" spans="1:27">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row>
    <row r="193" spans="1:27">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row>
    <row r="194" spans="1:27">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row>
    <row r="195" spans="1:27">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row>
    <row r="196" spans="1:27">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row>
    <row r="197" spans="1:27">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c r="AA197" s="20"/>
    </row>
    <row r="198" spans="1:27">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row>
    <row r="199" spans="1:27">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row>
    <row r="200" spans="1:27">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c r="AA200" s="20"/>
    </row>
    <row r="201" spans="1:27">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row>
    <row r="202" spans="1:27">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c r="AA202" s="20"/>
    </row>
    <row r="203" spans="1:27">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c r="AA203" s="20"/>
    </row>
    <row r="204" spans="1:27">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row>
    <row r="205" spans="1:27">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row>
    <row r="206" spans="1:27">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c r="AA206" s="20"/>
    </row>
    <row r="207" spans="1:27">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row>
    <row r="208" spans="1:27">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row>
    <row r="209" spans="1:27">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row>
    <row r="210" spans="1:27">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c r="AA210" s="20"/>
    </row>
    <row r="211" spans="1:27">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row>
    <row r="212" spans="1:27">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c r="AA212" s="20"/>
    </row>
    <row r="213" spans="1:27">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row>
    <row r="214" spans="1:27">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row>
    <row r="215" spans="1:27">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row>
    <row r="216" spans="1:27">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row>
    <row r="217" spans="1:27">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c r="AA217" s="20"/>
    </row>
    <row r="218" spans="1:27">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c r="AA218" s="20"/>
    </row>
    <row r="219" spans="1:27">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row>
    <row r="220" spans="1:27">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row>
    <row r="221" spans="1:27">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row>
    <row r="222" spans="1:27">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row>
    <row r="223" spans="1:27">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row>
    <row r="224" spans="1:27">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row>
    <row r="225" spans="1:27">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row>
    <row r="226" spans="1:27">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row>
    <row r="227" spans="1:27">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row>
    <row r="228" spans="1:27">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row>
    <row r="229" spans="1:27">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row>
    <row r="230" spans="1:27">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row>
    <row r="231" spans="1:27">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row>
    <row r="232" spans="1:27">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row>
    <row r="233" spans="1:27">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row>
    <row r="234" spans="1:27">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row>
    <row r="235" spans="1:27">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row>
    <row r="236" spans="1:27">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row>
    <row r="237" spans="1:27">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row>
    <row r="238" spans="1:27">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row>
    <row r="239" spans="1:27">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row>
    <row r="240" spans="1:27">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row>
    <row r="241" spans="1:27">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row>
    <row r="242" spans="1:27">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row>
    <row r="243" spans="1:27">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row>
    <row r="244" spans="1:27">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row>
    <row r="245" spans="1:27">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row>
    <row r="246" spans="1:27">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row>
    <row r="247" spans="1:27">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row>
    <row r="248" spans="1:27">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row>
    <row r="249" spans="1:27">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row>
    <row r="250" spans="1:27">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row>
    <row r="251" spans="1:27">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row>
    <row r="252" spans="1:27">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row>
    <row r="253" spans="1:27">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row>
    <row r="254" spans="1:27">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row>
    <row r="255" spans="1:27">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row>
    <row r="256" spans="1:27">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row>
    <row r="257" spans="1:27">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row>
    <row r="258" spans="1:27">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row>
    <row r="259" spans="1:27">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row>
    <row r="260" spans="1:27">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row>
    <row r="261" spans="1:27">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row>
    <row r="262" spans="1:27">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row>
    <row r="263" spans="1:27">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row>
    <row r="264" spans="1:27">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row>
    <row r="265" spans="1:27">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row>
    <row r="266" spans="1:27">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row>
    <row r="267" spans="1:27">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row>
    <row r="268" spans="1:27">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row>
    <row r="269" spans="1:27">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row>
    <row r="270" spans="1:27">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row>
    <row r="271" spans="1:27">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row>
    <row r="272" spans="1:27">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row>
    <row r="273" spans="1:27">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row>
    <row r="274" spans="1:27">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row>
    <row r="275" spans="1:27">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row>
    <row r="276" spans="1:27">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row>
    <row r="277" spans="1:27">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row>
    <row r="278" spans="1:27">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row>
    <row r="279" spans="1:27">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row>
    <row r="280" spans="1:27">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row>
    <row r="281" spans="1:27">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row>
    <row r="282" spans="1:27">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row>
    <row r="283" spans="1:27">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row>
    <row r="284" spans="1:27">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row>
    <row r="285" spans="1:27">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row>
    <row r="286" spans="1:27">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row>
    <row r="287" spans="1:27">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row>
    <row r="288" spans="1:27">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row>
    <row r="289" spans="1:27">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row>
    <row r="290" spans="1:27">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row>
    <row r="291" spans="1:27">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row>
    <row r="292" spans="1:27">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row>
    <row r="293" spans="1:27">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row>
    <row r="294" spans="1:27">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row>
    <row r="295" spans="1:27">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row>
    <row r="296" spans="1:27">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row>
    <row r="297" spans="1:27">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row>
    <row r="298" spans="1:27">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row>
    <row r="299" spans="1:27">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row>
    <row r="300" spans="1:27">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row>
    <row r="301" spans="1:27">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row>
    <row r="302" spans="1:27">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row>
    <row r="303" spans="1:27">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row>
    <row r="304" spans="1:27">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row>
    <row r="305" spans="1:27">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row>
    <row r="306" spans="1:27">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row>
    <row r="307" spans="1:27">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row>
    <row r="308" spans="1:27">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row>
    <row r="309" spans="1:27">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row>
    <row r="310" spans="1:27">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row>
    <row r="311" spans="1:27">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row>
    <row r="312" spans="1:27">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row>
    <row r="313" spans="1:27">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row>
    <row r="314" spans="1:27">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row>
    <row r="315" spans="1:27">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row>
    <row r="316" spans="1:27">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row>
    <row r="317" spans="1:27">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row>
    <row r="318" spans="1:27">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row>
    <row r="319" spans="1:27">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row>
    <row r="320" spans="1:27">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row>
    <row r="321" spans="1:27">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row>
    <row r="322" spans="1:27">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row>
    <row r="323" spans="1:27">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row>
    <row r="324" spans="1:27">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row>
    <row r="325" spans="1:27">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row>
    <row r="326" spans="1:27">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row>
    <row r="327" spans="1:27">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row>
    <row r="328" spans="1:27">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row>
    <row r="329" spans="1:27">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row>
    <row r="330" spans="1:27">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row>
    <row r="331" spans="1:27">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row>
    <row r="332" spans="1:27">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row>
    <row r="333" spans="1:27">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row>
    <row r="334" spans="1:27">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row>
    <row r="335" spans="1:27">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row>
    <row r="336" spans="1:27">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row>
    <row r="337" spans="1:27">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row>
    <row r="338" spans="1:27">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row>
    <row r="339" spans="1:27">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row>
    <row r="340" spans="1:27">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row>
    <row r="341" spans="1:27">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row>
    <row r="342" spans="1:27">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row>
    <row r="343" spans="1:27">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row>
    <row r="344" spans="1:27">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row>
    <row r="345" spans="1:27">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row>
    <row r="346" spans="1:27">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row>
    <row r="347" spans="1:27">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row>
    <row r="348" spans="1:27">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row>
    <row r="349" spans="1:27">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row>
    <row r="350" spans="1:27">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row>
    <row r="351" spans="1:27">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row>
    <row r="352" spans="1:27">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row>
    <row r="353" spans="1:27">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row>
    <row r="354" spans="1:27">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row>
    <row r="355" spans="1:27">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row>
    <row r="356" spans="1:27">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row>
    <row r="357" spans="1:27">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row>
    <row r="358" spans="1:27">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row>
    <row r="359" spans="1:27">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row>
    <row r="360" spans="1:27">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row>
    <row r="361" spans="1:27">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row>
    <row r="362" spans="1:27">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row>
    <row r="363" spans="1:27">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row>
    <row r="364" spans="1:27">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row>
    <row r="365" spans="1:27">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row>
    <row r="366" spans="1:27">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row>
    <row r="367" spans="1:27">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row>
    <row r="368" spans="1:27">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row>
    <row r="369" spans="1:27">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row>
    <row r="370" spans="1:27">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row>
    <row r="371" spans="1:27">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row>
    <row r="372" spans="1:27">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row>
    <row r="373" spans="1:27">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row>
    <row r="374" spans="1:27">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row>
    <row r="375" spans="1:27">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row>
    <row r="376" spans="1:27">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row>
    <row r="377" spans="1:27">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row>
    <row r="378" spans="1:27">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row>
    <row r="379" spans="1:27">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row>
    <row r="380" spans="1:27">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row>
    <row r="381" spans="1:27">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row>
    <row r="382" spans="1:27">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row>
    <row r="383" spans="1:27">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row>
    <row r="384" spans="1:27">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row>
    <row r="385" spans="1:27">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row>
    <row r="386" spans="1:27">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row>
    <row r="387" spans="1:27">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row>
    <row r="388" spans="1:27">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row>
    <row r="389" spans="1:27">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row>
    <row r="390" spans="1:27">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row>
    <row r="391" spans="1:27">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row>
    <row r="392" spans="1:27">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row>
    <row r="393" spans="1:27">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row>
    <row r="394" spans="1:27">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row>
    <row r="395" spans="1:27">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row>
    <row r="396" spans="1:27">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row>
    <row r="397" spans="1:27">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row>
    <row r="398" spans="1:27">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row>
    <row r="399" spans="1:27">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row>
    <row r="400" spans="1:27">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row>
    <row r="401" spans="1:27">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row>
    <row r="402" spans="1:27">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row>
    <row r="403" spans="1:27">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row>
    <row r="404" spans="1:27">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c r="AA404" s="20"/>
    </row>
    <row r="405" spans="1:27">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c r="AA405" s="20"/>
    </row>
    <row r="406" spans="1:27">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c r="AA406" s="20"/>
    </row>
    <row r="407" spans="1:27">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c r="AA407" s="20"/>
    </row>
    <row r="408" spans="1:27">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c r="AA408" s="20"/>
    </row>
    <row r="409" spans="1:27">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row>
    <row r="410" spans="1:27">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c r="AA410" s="20"/>
    </row>
    <row r="411" spans="1:27">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row>
    <row r="412" spans="1:27">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c r="AA412" s="20"/>
    </row>
    <row r="413" spans="1:27">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row>
    <row r="414" spans="1:27">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row>
    <row r="415" spans="1:27">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row>
    <row r="416" spans="1:27">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c r="AA416" s="20"/>
    </row>
    <row r="417" spans="1:27">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c r="AA417" s="20"/>
    </row>
    <row r="418" spans="1:27">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c r="AA418" s="20"/>
    </row>
    <row r="419" spans="1:27">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c r="AA419" s="20"/>
    </row>
    <row r="420" spans="1:27">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row>
    <row r="421" spans="1:27">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c r="AA421" s="20"/>
    </row>
    <row r="422" spans="1:27">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row>
    <row r="423" spans="1:27">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row>
    <row r="424" spans="1:27">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c r="AA424" s="20"/>
    </row>
    <row r="425" spans="1:27">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c r="AA425" s="20"/>
    </row>
    <row r="426" spans="1:27">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c r="AA426" s="20"/>
    </row>
    <row r="427" spans="1:27">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c r="AA427" s="20"/>
    </row>
    <row r="428" spans="1:27">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c r="AA428" s="20"/>
    </row>
    <row r="429" spans="1:27">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c r="AA429" s="20"/>
    </row>
    <row r="430" spans="1:27">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c r="AA430" s="20"/>
    </row>
    <row r="431" spans="1:27">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c r="AA431" s="20"/>
    </row>
    <row r="432" spans="1:27">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row>
    <row r="433" spans="1:27">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c r="AA433" s="20"/>
    </row>
    <row r="434" spans="1:27">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c r="AA434" s="20"/>
    </row>
    <row r="435" spans="1:27">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c r="AA435" s="20"/>
    </row>
    <row r="436" spans="1:27">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c r="AA436" s="20"/>
    </row>
    <row r="437" spans="1:27">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c r="AA437" s="20"/>
    </row>
    <row r="438" spans="1:27">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c r="AA438" s="20"/>
    </row>
    <row r="439" spans="1:27">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c r="AA439" s="20"/>
    </row>
    <row r="440" spans="1:27">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c r="AA440" s="20"/>
    </row>
    <row r="441" spans="1:27">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c r="AA441" s="20"/>
    </row>
    <row r="442" spans="1:27">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c r="AA442" s="20"/>
    </row>
    <row r="443" spans="1:27">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c r="AA443" s="20"/>
    </row>
    <row r="444" spans="1:27">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c r="AA444" s="20"/>
    </row>
    <row r="445" spans="1:27">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c r="AA445" s="20"/>
    </row>
    <row r="446" spans="1:27">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c r="AA446" s="20"/>
    </row>
    <row r="447" spans="1:27">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c r="AA447" s="20"/>
    </row>
    <row r="448" spans="1:27">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c r="AA448" s="20"/>
    </row>
    <row r="449" spans="1:27">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c r="AA449" s="20"/>
    </row>
    <row r="450" spans="1:27">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c r="AA450" s="20"/>
    </row>
    <row r="451" spans="1:27">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c r="AA451" s="20"/>
    </row>
    <row r="452" spans="1:27">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row>
    <row r="453" spans="1:27">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c r="AA453" s="20"/>
    </row>
    <row r="454" spans="1:27">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row>
    <row r="455" spans="1:27">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c r="AA455" s="20"/>
    </row>
    <row r="456" spans="1:27">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row>
    <row r="457" spans="1:27">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c r="AA457" s="20"/>
    </row>
    <row r="458" spans="1:27">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row>
    <row r="459" spans="1:27">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c r="AA459" s="20"/>
    </row>
    <row r="460" spans="1:27">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c r="AA460" s="20"/>
    </row>
    <row r="461" spans="1:27">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c r="AA461" s="20"/>
    </row>
    <row r="462" spans="1:27">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c r="AA462" s="20"/>
    </row>
    <row r="463" spans="1:27">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c r="AA463" s="20"/>
    </row>
    <row r="464" spans="1:27">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c r="AA464" s="20"/>
    </row>
    <row r="465" spans="1:27">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c r="AA465" s="20"/>
    </row>
    <row r="466" spans="1:27">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c r="AA466" s="20"/>
    </row>
    <row r="467" spans="1:27">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c r="AA467" s="20"/>
    </row>
    <row r="468" spans="1:27">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c r="AA468" s="20"/>
    </row>
    <row r="469" spans="1:27">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c r="AA469" s="20"/>
    </row>
    <row r="470" spans="1:27">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c r="AA470" s="20"/>
    </row>
    <row r="471" spans="1:27">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row>
    <row r="472" spans="1:27">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c r="AA472" s="20"/>
    </row>
    <row r="473" spans="1:27">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c r="AA473" s="20"/>
    </row>
    <row r="474" spans="1:27">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c r="AA474" s="20"/>
    </row>
    <row r="475" spans="1:27">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c r="AA475" s="20"/>
    </row>
    <row r="476" spans="1:27">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c r="AA476" s="20"/>
    </row>
    <row r="477" spans="1:27">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c r="AA477" s="20"/>
    </row>
    <row r="478" spans="1:27">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c r="AA478" s="20"/>
    </row>
    <row r="479" spans="1:27">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c r="AA479" s="20"/>
    </row>
    <row r="480" spans="1:27">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c r="AA480" s="20"/>
    </row>
    <row r="481" spans="1:27">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c r="AA481" s="20"/>
    </row>
    <row r="482" spans="1:27">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c r="AA482" s="20"/>
    </row>
    <row r="483" spans="1:27">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c r="AA483" s="20"/>
    </row>
    <row r="484" spans="1:27">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c r="AA484" s="20"/>
    </row>
    <row r="485" spans="1:27">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c r="AA485" s="20"/>
    </row>
    <row r="486" spans="1:27">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c r="AA486" s="20"/>
    </row>
    <row r="487" spans="1:27">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c r="AA487" s="20"/>
    </row>
    <row r="488" spans="1:27">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c r="AA488" s="20"/>
    </row>
    <row r="489" spans="1:27">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c r="AA489" s="20"/>
    </row>
    <row r="490" spans="1:27">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c r="AA490" s="20"/>
    </row>
    <row r="491" spans="1:27">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c r="AA491" s="20"/>
    </row>
    <row r="492" spans="1:27">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c r="AA492" s="20"/>
    </row>
    <row r="493" spans="1:27">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c r="AA493" s="20"/>
    </row>
    <row r="494" spans="1:27">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c r="AA494" s="20"/>
    </row>
    <row r="495" spans="1:27">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c r="AA495" s="20"/>
    </row>
    <row r="496" spans="1:27">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c r="AA496" s="20"/>
    </row>
    <row r="497" spans="1:27">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c r="AA497" s="20"/>
    </row>
    <row r="498" spans="1:27">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c r="AA498" s="20"/>
    </row>
    <row r="499" spans="1:27">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c r="AA499" s="20"/>
    </row>
    <row r="500" spans="1:27">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c r="AA500" s="20"/>
    </row>
    <row r="501" spans="1:27">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c r="AA501" s="20"/>
    </row>
    <row r="502" spans="1:27">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c r="AA502" s="20"/>
    </row>
    <row r="503" spans="1:27">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c r="AA503" s="20"/>
    </row>
    <row r="504" spans="1:27">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c r="AA504" s="20"/>
    </row>
    <row r="505" spans="1:27">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c r="AA505" s="20"/>
    </row>
    <row r="506" spans="1:27">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c r="AA506" s="20"/>
    </row>
    <row r="507" spans="1:27">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c r="AA507" s="20"/>
    </row>
    <row r="508" spans="1:27">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c r="AA508" s="20"/>
    </row>
    <row r="509" spans="1:27">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c r="AA509" s="20"/>
    </row>
    <row r="510" spans="1:27">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c r="AA510" s="20"/>
    </row>
    <row r="511" spans="1:27">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c r="AA511" s="20"/>
    </row>
    <row r="512" spans="1:27">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c r="AA512" s="20"/>
    </row>
    <row r="513" spans="1:27">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c r="AA513" s="20"/>
    </row>
    <row r="514" spans="1:27">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c r="AA514" s="20"/>
    </row>
    <row r="515" spans="1:27">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c r="AA515" s="20"/>
    </row>
    <row r="516" spans="1:27">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c r="AA516" s="20"/>
    </row>
    <row r="517" spans="1:27">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c r="AA517" s="20"/>
    </row>
    <row r="518" spans="1:27">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c r="AA518" s="20"/>
    </row>
    <row r="519" spans="1:27">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row>
    <row r="520" spans="1:27">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c r="AA520" s="20"/>
    </row>
    <row r="521" spans="1:27">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c r="AA521" s="20"/>
    </row>
    <row r="522" spans="1:27">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c r="AA522" s="20"/>
    </row>
    <row r="523" spans="1:27">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c r="AA523" s="20"/>
    </row>
    <row r="524" spans="1:27">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c r="AA524" s="20"/>
    </row>
    <row r="525" spans="1:27">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c r="AA525" s="20"/>
    </row>
    <row r="526" spans="1:27">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c r="AA526" s="20"/>
    </row>
    <row r="527" spans="1:27">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c r="AA527" s="20"/>
    </row>
    <row r="528" spans="1:27">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c r="AA528" s="20"/>
    </row>
    <row r="529" spans="1:27">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c r="AA529" s="20"/>
    </row>
    <row r="530" spans="1:27">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c r="AA530" s="20"/>
    </row>
    <row r="531" spans="1:27">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c r="AA531" s="20"/>
    </row>
    <row r="532" spans="1:27">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c r="AA532" s="20"/>
    </row>
    <row r="533" spans="1:27">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c r="AA533" s="20"/>
    </row>
    <row r="534" spans="1:27">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c r="AA534" s="20"/>
    </row>
    <row r="535" spans="1:27">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c r="AA535" s="20"/>
    </row>
    <row r="536" spans="1:27">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c r="AA536" s="20"/>
    </row>
    <row r="537" spans="1:27">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c r="AA537" s="20"/>
    </row>
    <row r="538" spans="1:27">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c r="AA538" s="20"/>
    </row>
    <row r="539" spans="1:27">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c r="AA539" s="20"/>
    </row>
    <row r="540" spans="1:27">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c r="AA540" s="20"/>
    </row>
    <row r="541" spans="1:27">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c r="AA541" s="20"/>
    </row>
    <row r="542" spans="1:27">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c r="AA542" s="20"/>
    </row>
    <row r="543" spans="1:27">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c r="AA543" s="20"/>
    </row>
    <row r="544" spans="1:27">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c r="AA544" s="20"/>
    </row>
    <row r="545" spans="1:27">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c r="AA545" s="20"/>
    </row>
    <row r="546" spans="1:27">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c r="AA546" s="20"/>
    </row>
    <row r="547" spans="1:27">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c r="AA547" s="20"/>
    </row>
    <row r="548" spans="1:27">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c r="AA548" s="20"/>
    </row>
    <row r="549" spans="1:27">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c r="AA549" s="20"/>
    </row>
    <row r="550" spans="1:27">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c r="AA550" s="20"/>
    </row>
    <row r="551" spans="1:27">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c r="AA551" s="20"/>
    </row>
    <row r="552" spans="1:27">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c r="AA552" s="20"/>
    </row>
    <row r="553" spans="1:27">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c r="AA553" s="20"/>
    </row>
    <row r="554" spans="1:27">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c r="AA554" s="20"/>
    </row>
    <row r="555" spans="1:27">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c r="AA555" s="20"/>
    </row>
    <row r="556" spans="1:27">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c r="AA556" s="20"/>
    </row>
    <row r="557" spans="1:27">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c r="AA557" s="20"/>
    </row>
    <row r="558" spans="1:27">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c r="AA558" s="20"/>
    </row>
    <row r="559" spans="1:27">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c r="AA559" s="20"/>
    </row>
    <row r="560" spans="1:27">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c r="AA560" s="20"/>
    </row>
    <row r="561" spans="1:27">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c r="AA561" s="20"/>
    </row>
    <row r="562" spans="1:27">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c r="AA562" s="20"/>
    </row>
    <row r="563" spans="1:27">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c r="AA563" s="20"/>
    </row>
    <row r="564" spans="1:27">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c r="AA564" s="20"/>
    </row>
    <row r="565" spans="1:27">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c r="AA565" s="20"/>
    </row>
    <row r="566" spans="1:27">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c r="AA566" s="20"/>
    </row>
    <row r="567" spans="1:27">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c r="AA567" s="20"/>
    </row>
    <row r="568" spans="1:27">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c r="AA568" s="20"/>
    </row>
    <row r="569" spans="1:27">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c r="AA569" s="20"/>
    </row>
    <row r="570" spans="1:27">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c r="AA570" s="20"/>
    </row>
    <row r="571" spans="1:27">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c r="AA571" s="20"/>
    </row>
    <row r="572" spans="1:27">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c r="AA572" s="20"/>
    </row>
    <row r="573" spans="1:27">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c r="AA573" s="20"/>
    </row>
    <row r="574" spans="1:27">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row>
    <row r="575" spans="1:27">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c r="AA575" s="20"/>
    </row>
    <row r="576" spans="1:27">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c r="AA576" s="20"/>
    </row>
    <row r="577" spans="1:27">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c r="AA577" s="20"/>
    </row>
    <row r="578" spans="1:27">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c r="AA578" s="20"/>
    </row>
    <row r="579" spans="1:27">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c r="AA579" s="20"/>
    </row>
    <row r="580" spans="1:27">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c r="AA580" s="20"/>
    </row>
    <row r="581" spans="1:27">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c r="AA581" s="20"/>
    </row>
    <row r="582" spans="1:27">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c r="AA582" s="20"/>
    </row>
    <row r="583" spans="1:27">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c r="AA583" s="20"/>
    </row>
    <row r="584" spans="1:27">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c r="AA584" s="20"/>
    </row>
    <row r="585" spans="1:27">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c r="AA585" s="20"/>
    </row>
    <row r="586" spans="1:27">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c r="AA586" s="20"/>
    </row>
    <row r="587" spans="1:27">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c r="AA587" s="20"/>
    </row>
    <row r="588" spans="1:27">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c r="AA588" s="20"/>
    </row>
    <row r="589" spans="1:27">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c r="AA589" s="20"/>
    </row>
    <row r="590" spans="1:27">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c r="AA590" s="20"/>
    </row>
    <row r="591" spans="1:27">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c r="AA591" s="20"/>
    </row>
    <row r="592" spans="1:27">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c r="AA592" s="20"/>
    </row>
    <row r="593" spans="1:27">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c r="AA593" s="20"/>
    </row>
    <row r="594" spans="1:27">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c r="AA594" s="20"/>
    </row>
    <row r="595" spans="1:27">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c r="AA595" s="20"/>
    </row>
    <row r="596" spans="1:27">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c r="AA596" s="20"/>
    </row>
    <row r="597" spans="1:27">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c r="AA597" s="20"/>
    </row>
    <row r="598" spans="1:27">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c r="AA598" s="20"/>
    </row>
    <row r="599" spans="1:27">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c r="AA599" s="20"/>
    </row>
    <row r="600" spans="1:27">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c r="AA600" s="20"/>
    </row>
    <row r="601" spans="1:27">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c r="AA601" s="20"/>
    </row>
    <row r="602" spans="1:27">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c r="AA602" s="20"/>
    </row>
    <row r="603" spans="1:27">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c r="AA603" s="20"/>
    </row>
    <row r="604" spans="1:27">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c r="AA604" s="20"/>
    </row>
    <row r="605" spans="1:27">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c r="AA605" s="20"/>
    </row>
    <row r="606" spans="1:27">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c r="AA606" s="20"/>
    </row>
    <row r="607" spans="1:27">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c r="AA607" s="20"/>
    </row>
    <row r="608" spans="1:27">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c r="AA608" s="20"/>
    </row>
    <row r="609" spans="1:27">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c r="AA609" s="20"/>
    </row>
    <row r="610" spans="1:27">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c r="AA610" s="20"/>
    </row>
    <row r="611" spans="1:27">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c r="AA611" s="20"/>
    </row>
    <row r="612" spans="1:27">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c r="AA612" s="20"/>
    </row>
    <row r="613" spans="1:27">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c r="AA613" s="20"/>
    </row>
    <row r="614" spans="1:27">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row>
    <row r="615" spans="1:27">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c r="AA615" s="20"/>
    </row>
    <row r="616" spans="1:27">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row>
    <row r="617" spans="1:27">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c r="AA617" s="20"/>
    </row>
    <row r="618" spans="1:27">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row>
    <row r="619" spans="1:27">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row>
    <row r="620" spans="1:27">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row>
    <row r="621" spans="1:27">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row>
    <row r="622" spans="1:27">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row>
    <row r="623" spans="1:27">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row>
    <row r="624" spans="1:27">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row>
    <row r="625" spans="1:27">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row>
    <row r="626" spans="1:27">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row>
    <row r="627" spans="1:27">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row>
    <row r="628" spans="1:27">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row>
    <row r="629" spans="1:27">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row>
    <row r="630" spans="1:27">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row>
    <row r="631" spans="1:27">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row>
    <row r="632" spans="1:27">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row>
    <row r="633" spans="1:27">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row>
    <row r="634" spans="1:27">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row>
    <row r="635" spans="1:27">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row>
    <row r="636" spans="1:27">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row>
    <row r="637" spans="1:27">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row>
    <row r="638" spans="1:27">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row>
    <row r="639" spans="1:27">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row>
    <row r="640" spans="1:27">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row>
    <row r="641" spans="1:27">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row>
    <row r="642" spans="1:27">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row>
    <row r="643" spans="1:27">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row>
    <row r="644" spans="1:27">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row>
    <row r="645" spans="1:27">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row>
    <row r="646" spans="1:27">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row>
    <row r="647" spans="1:27">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row>
    <row r="648" spans="1:27">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row>
    <row r="649" spans="1:27">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row>
    <row r="650" spans="1:27">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row>
    <row r="651" spans="1:27">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row>
    <row r="652" spans="1:27">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row>
    <row r="653" spans="1:27">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row>
    <row r="654" spans="1:27">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row>
    <row r="655" spans="1:27">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row>
    <row r="656" spans="1:27">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row>
    <row r="657" spans="1:27">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row>
    <row r="658" spans="1:27">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row>
    <row r="659" spans="1:27">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row>
    <row r="660" spans="1:27">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row>
    <row r="661" spans="1:27">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row>
    <row r="662" spans="1:27">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row>
    <row r="663" spans="1:27">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row>
    <row r="664" spans="1:27">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row>
    <row r="665" spans="1:27">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row>
    <row r="666" spans="1:27">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row>
    <row r="667" spans="1:27">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row>
    <row r="668" spans="1:27">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row>
    <row r="669" spans="1:27">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row>
    <row r="670" spans="1:27">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row>
    <row r="671" spans="1:27">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c r="AA671" s="20"/>
    </row>
    <row r="672" spans="1:27">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c r="AA672" s="20"/>
    </row>
    <row r="673" spans="1:27">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c r="AA673" s="20"/>
    </row>
    <row r="674" spans="1:27">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c r="AA674" s="20"/>
    </row>
    <row r="675" spans="1:27">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c r="AA675" s="20"/>
    </row>
    <row r="676" spans="1:27">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c r="AA676" s="20"/>
    </row>
    <row r="677" spans="1:27">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c r="AA677" s="20"/>
    </row>
    <row r="678" spans="1:27">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c r="AA678" s="20"/>
    </row>
    <row r="679" spans="1:27">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c r="AA679" s="20"/>
    </row>
    <row r="680" spans="1:27">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c r="AA680" s="20"/>
    </row>
    <row r="681" spans="1:27">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c r="AA681" s="20"/>
    </row>
    <row r="682" spans="1:27">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c r="AA682" s="20"/>
    </row>
    <row r="683" spans="1:27">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c r="AA683" s="20"/>
    </row>
    <row r="684" spans="1:27">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c r="AA684" s="20"/>
    </row>
    <row r="685" spans="1:27">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c r="AA685" s="20"/>
    </row>
    <row r="686" spans="1:27">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c r="AA686" s="20"/>
    </row>
    <row r="687" spans="1:27">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c r="AA687" s="20"/>
    </row>
    <row r="688" spans="1:27">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c r="AA688" s="20"/>
    </row>
    <row r="689" spans="1:27">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c r="AA689" s="20"/>
    </row>
    <row r="690" spans="1:27">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c r="AA690" s="20"/>
    </row>
    <row r="691" spans="1:27">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c r="AA691" s="20"/>
    </row>
    <row r="692" spans="1:27">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c r="AA692" s="20"/>
    </row>
    <row r="693" spans="1:27">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c r="AA693" s="20"/>
    </row>
    <row r="694" spans="1:27">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c r="AA694" s="20"/>
    </row>
    <row r="695" spans="1:27">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c r="AA695" s="20"/>
    </row>
    <row r="696" spans="1:27">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c r="AA696" s="20"/>
    </row>
    <row r="697" spans="1:27">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c r="AA697" s="20"/>
    </row>
    <row r="698" spans="1:27">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c r="AA698" s="20"/>
    </row>
    <row r="699" spans="1:27">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c r="AA699" s="20"/>
    </row>
    <row r="700" spans="1:27">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c r="AA700" s="20"/>
    </row>
    <row r="701" spans="1:27">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c r="AA701" s="20"/>
    </row>
    <row r="702" spans="1:27">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c r="AA702" s="20"/>
    </row>
    <row r="703" spans="1:27">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c r="AA703" s="20"/>
    </row>
    <row r="704" spans="1:27">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c r="AA704" s="20"/>
    </row>
    <row r="705" spans="1:27">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c r="AA705" s="20"/>
    </row>
    <row r="706" spans="1:27">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c r="AA706" s="20"/>
    </row>
    <row r="707" spans="1:27">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c r="AA707" s="20"/>
    </row>
    <row r="708" spans="1:27">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row>
    <row r="709" spans="1:27">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c r="AA709" s="20"/>
    </row>
    <row r="710" spans="1:27">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c r="AA710" s="20"/>
    </row>
    <row r="711" spans="1:27">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c r="AA711" s="20"/>
    </row>
    <row r="712" spans="1:27">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c r="AA712" s="20"/>
    </row>
    <row r="713" spans="1:27">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c r="AA713" s="20"/>
    </row>
    <row r="714" spans="1:27">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c r="AA714" s="20"/>
    </row>
    <row r="715" spans="1:27">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c r="AA715" s="20"/>
    </row>
    <row r="716" spans="1:27">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c r="AA716" s="20"/>
    </row>
    <row r="717" spans="1:27">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c r="AA717" s="20"/>
    </row>
    <row r="718" spans="1:27">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c r="AA718" s="20"/>
    </row>
    <row r="719" spans="1:27">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c r="AA719" s="20"/>
    </row>
    <row r="720" spans="1:27">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c r="AA720" s="20"/>
    </row>
    <row r="721" spans="1:27">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c r="AA721" s="20"/>
    </row>
    <row r="722" spans="1:27">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c r="AA722" s="20"/>
    </row>
    <row r="723" spans="1:27">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c r="AA723" s="20"/>
    </row>
    <row r="724" spans="1:27">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c r="AA724" s="20"/>
    </row>
    <row r="725" spans="1:27">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c r="AA725" s="20"/>
    </row>
    <row r="726" spans="1:27">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c r="AA726" s="20"/>
    </row>
    <row r="727" spans="1:27">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c r="AA727" s="20"/>
    </row>
    <row r="728" spans="1:27">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c r="AA728" s="20"/>
    </row>
    <row r="729" spans="1:27">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c r="AA729" s="20"/>
    </row>
    <row r="730" spans="1:27">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c r="AA730" s="20"/>
    </row>
    <row r="731" spans="1:27">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c r="AA731" s="20"/>
    </row>
    <row r="732" spans="1:27">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c r="AA732" s="20"/>
    </row>
    <row r="733" spans="1:27">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c r="AA733" s="20"/>
    </row>
    <row r="734" spans="1:27">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c r="AA734" s="20"/>
    </row>
    <row r="735" spans="1:27">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c r="AA735" s="20"/>
    </row>
    <row r="736" spans="1:27">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row>
    <row r="737" spans="1:27">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c r="AA737" s="20"/>
    </row>
    <row r="738" spans="1:27">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c r="AA738" s="20"/>
    </row>
    <row r="739" spans="1:27">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c r="AA739" s="20"/>
    </row>
    <row r="740" spans="1:27">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c r="AA740" s="20"/>
    </row>
    <row r="741" spans="1:27">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c r="AA741" s="20"/>
    </row>
    <row r="742" spans="1:27">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c r="AA742" s="20"/>
    </row>
    <row r="743" spans="1:27">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c r="AA743" s="20"/>
    </row>
    <row r="744" spans="1:27">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c r="AA744" s="20"/>
    </row>
    <row r="745" spans="1:27">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c r="AA745" s="20"/>
    </row>
    <row r="746" spans="1:27">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c r="AA746" s="20"/>
    </row>
    <row r="747" spans="1:27">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c r="AA747" s="20"/>
    </row>
    <row r="748" spans="1:27">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c r="AA748" s="20"/>
    </row>
    <row r="749" spans="1:27">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c r="AA749" s="20"/>
    </row>
    <row r="750" spans="1:27">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c r="AA750" s="20"/>
    </row>
    <row r="751" spans="1:27">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c r="AA751" s="20"/>
    </row>
    <row r="752" spans="1:27">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c r="AA752" s="20"/>
    </row>
    <row r="753" spans="1:27">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c r="AA753" s="20"/>
    </row>
    <row r="754" spans="1:27">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c r="AA754" s="20"/>
    </row>
    <row r="755" spans="1:27">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c r="AA755" s="20"/>
    </row>
    <row r="756" spans="1:27">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c r="AA756" s="20"/>
    </row>
    <row r="757" spans="1:27">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c r="AA757" s="20"/>
    </row>
    <row r="758" spans="1:27">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c r="AA758" s="20"/>
    </row>
    <row r="759" spans="1:27">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c r="AA759" s="20"/>
    </row>
    <row r="760" spans="1:27">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row>
    <row r="761" spans="1:27">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c r="AA761" s="20"/>
    </row>
    <row r="762" spans="1:27">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c r="AA762" s="20"/>
    </row>
    <row r="763" spans="1:27">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c r="AA763" s="20"/>
    </row>
    <row r="764" spans="1:27">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c r="AA764" s="20"/>
    </row>
    <row r="765" spans="1:27">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c r="AA765" s="20"/>
    </row>
    <row r="766" spans="1:27">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c r="AA766" s="20"/>
    </row>
    <row r="767" spans="1:27">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c r="AA767" s="20"/>
    </row>
    <row r="768" spans="1:27">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c r="AA768" s="20"/>
    </row>
    <row r="769" spans="1:27">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c r="AA769" s="20"/>
    </row>
    <row r="770" spans="1:27">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c r="AA770" s="20"/>
    </row>
    <row r="771" spans="1:27">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c r="AA771" s="20"/>
    </row>
    <row r="772" spans="1:27">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c r="AA772" s="20"/>
    </row>
    <row r="773" spans="1:27">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c r="AA773" s="20"/>
    </row>
    <row r="774" spans="1:27">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c r="AA774" s="20"/>
    </row>
    <row r="775" spans="1:27">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c r="AA775" s="20"/>
    </row>
    <row r="776" spans="1:27">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c r="AA776" s="20"/>
    </row>
    <row r="777" spans="1:27">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c r="AA777" s="20"/>
    </row>
    <row r="778" spans="1:27">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c r="AA778" s="20"/>
    </row>
    <row r="779" spans="1:27">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c r="AA779" s="20"/>
    </row>
    <row r="780" spans="1:27">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c r="AA780" s="20"/>
    </row>
    <row r="781" spans="1:27">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c r="AA781" s="20"/>
    </row>
    <row r="782" spans="1:27">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c r="AA782" s="20"/>
    </row>
    <row r="783" spans="1:27">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c r="AA783" s="20"/>
    </row>
    <row r="784" spans="1:27">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c r="AA784" s="20"/>
    </row>
    <row r="785" spans="1:27">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c r="AA785" s="20"/>
    </row>
    <row r="786" spans="1:27">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c r="AA786" s="20"/>
    </row>
    <row r="787" spans="1:27">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c r="AA787" s="20"/>
    </row>
    <row r="788" spans="1:27">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c r="AA788" s="20"/>
    </row>
    <row r="789" spans="1:27">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c r="AA789" s="20"/>
    </row>
    <row r="790" spans="1:27">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c r="AA790" s="20"/>
    </row>
    <row r="791" spans="1:27">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c r="AA791" s="20"/>
    </row>
    <row r="792" spans="1:27">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c r="AA792" s="20"/>
    </row>
    <row r="793" spans="1:27">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c r="AA793" s="20"/>
    </row>
    <row r="794" spans="1:27">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c r="AA794" s="20"/>
    </row>
    <row r="795" spans="1:27">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c r="AA795" s="20"/>
    </row>
    <row r="796" spans="1:27">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c r="AA796" s="20"/>
    </row>
    <row r="797" spans="1:27">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c r="AA797" s="20"/>
    </row>
    <row r="798" spans="1:27">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c r="AA798" s="20"/>
    </row>
    <row r="799" spans="1:27">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c r="AA799" s="20"/>
    </row>
    <row r="800" spans="1:27">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c r="AA800" s="20"/>
    </row>
    <row r="801" spans="1:27">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c r="AA801" s="20"/>
    </row>
    <row r="802" spans="1:27">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c r="AA802" s="20"/>
    </row>
    <row r="803" spans="1:27">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c r="AA803" s="20"/>
    </row>
    <row r="804" spans="1:27">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c r="AA804" s="20"/>
    </row>
    <row r="805" spans="1:27">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c r="AA805" s="20"/>
    </row>
    <row r="806" spans="1:27">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c r="AA806" s="20"/>
    </row>
    <row r="807" spans="1:27">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c r="AA807" s="20"/>
    </row>
    <row r="808" spans="1:27">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c r="AA808" s="20"/>
    </row>
    <row r="809" spans="1:27">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c r="AA809" s="20"/>
    </row>
    <row r="810" spans="1:27">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c r="AA810" s="20"/>
    </row>
    <row r="811" spans="1:27">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c r="AA811" s="20"/>
    </row>
    <row r="812" spans="1:27">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c r="AA812" s="20"/>
    </row>
    <row r="813" spans="1:27">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c r="AA813" s="20"/>
    </row>
    <row r="814" spans="1:27">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c r="AA814" s="20"/>
    </row>
    <row r="815" spans="1:27">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c r="AA815" s="20"/>
    </row>
    <row r="816" spans="1:27">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c r="AA816" s="20"/>
    </row>
    <row r="817" spans="1:27">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c r="AA817" s="20"/>
    </row>
    <row r="818" spans="1:27">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c r="AA818" s="20"/>
    </row>
    <row r="819" spans="1:27">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c r="AA819" s="20"/>
    </row>
    <row r="820" spans="1:27">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c r="AA820" s="20"/>
    </row>
    <row r="821" spans="1:27">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c r="AA821" s="20"/>
    </row>
    <row r="822" spans="1:27">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c r="AA822" s="20"/>
    </row>
    <row r="823" spans="1:27">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c r="AA823" s="20"/>
    </row>
    <row r="824" spans="1:27">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c r="AA824" s="20"/>
    </row>
    <row r="825" spans="1:27">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c r="AA825" s="20"/>
    </row>
    <row r="826" spans="1:27">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c r="AA826" s="20"/>
    </row>
    <row r="827" spans="1:27">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c r="AA827" s="20"/>
    </row>
    <row r="828" spans="1:27">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c r="AA828" s="20"/>
    </row>
    <row r="829" spans="1:27">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c r="AA829" s="20"/>
    </row>
    <row r="830" spans="1:27">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c r="AA830" s="20"/>
    </row>
    <row r="831" spans="1:27">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c r="AA831" s="20"/>
    </row>
    <row r="832" spans="1:27">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c r="AA832" s="20"/>
    </row>
    <row r="833" spans="1:27">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c r="AA833" s="20"/>
    </row>
    <row r="834" spans="1:27">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c r="AA834" s="20"/>
    </row>
    <row r="835" spans="1:27">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c r="AA835" s="20"/>
    </row>
    <row r="836" spans="1:27">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c r="AA836" s="20"/>
    </row>
    <row r="837" spans="1:27">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c r="AA837" s="20"/>
    </row>
    <row r="838" spans="1:27">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c r="AA838" s="20"/>
    </row>
    <row r="839" spans="1:27">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c r="AA839" s="20"/>
    </row>
    <row r="840" spans="1:27">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c r="AA840" s="20"/>
    </row>
    <row r="841" spans="1:27">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c r="AA841" s="20"/>
    </row>
    <row r="842" spans="1:27">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c r="AA842" s="20"/>
    </row>
    <row r="843" spans="1:27">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c r="AA843" s="20"/>
    </row>
    <row r="844" spans="1:27">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c r="AA844" s="20"/>
    </row>
    <row r="845" spans="1:27">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c r="AA845" s="20"/>
    </row>
    <row r="846" spans="1:27">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c r="AA846" s="20"/>
    </row>
    <row r="847" spans="1:27">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c r="AA847" s="20"/>
    </row>
    <row r="848" spans="1:27">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c r="AA848" s="20"/>
    </row>
    <row r="849" spans="1:27">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row>
    <row r="850" spans="1:27">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c r="AA850" s="20"/>
    </row>
    <row r="851" spans="1:27">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c r="AA851" s="20"/>
    </row>
    <row r="852" spans="1:27">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c r="AA852" s="20"/>
    </row>
    <row r="853" spans="1:27">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c r="AA853" s="20"/>
    </row>
    <row r="854" spans="1:27">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c r="AA854" s="20"/>
    </row>
    <row r="855" spans="1:27">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c r="AA855" s="20"/>
    </row>
    <row r="856" spans="1:27">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c r="AA856" s="20"/>
    </row>
    <row r="857" spans="1:27">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c r="AA857" s="20"/>
    </row>
    <row r="858" spans="1:27">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c r="AA858" s="20"/>
    </row>
    <row r="859" spans="1:27">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c r="AA859" s="20"/>
    </row>
    <row r="860" spans="1:27">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c r="AA860" s="20"/>
    </row>
    <row r="861" spans="1:27">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c r="AA861" s="20"/>
    </row>
    <row r="862" spans="1:27">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c r="AA862" s="20"/>
    </row>
    <row r="863" spans="1:27">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c r="AA863" s="20"/>
    </row>
    <row r="864" spans="1:27">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c r="AA864" s="20"/>
    </row>
    <row r="865" spans="1:27">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c r="AA865" s="20"/>
    </row>
    <row r="866" spans="1:27">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c r="AA866" s="20"/>
    </row>
    <row r="867" spans="1:27">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c r="AA867" s="20"/>
    </row>
    <row r="868" spans="1:27">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c r="AA868" s="20"/>
    </row>
    <row r="869" spans="1:27">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c r="AA869" s="20"/>
    </row>
    <row r="870" spans="1:27">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c r="AA870" s="20"/>
    </row>
    <row r="871" spans="1:27">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c r="AA871" s="20"/>
    </row>
    <row r="872" spans="1:27">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c r="AA872" s="20"/>
    </row>
    <row r="873" spans="1:27">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c r="AA873" s="20"/>
    </row>
    <row r="874" spans="1:27">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c r="AA874" s="20"/>
    </row>
    <row r="875" spans="1:27">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c r="AA875" s="20"/>
    </row>
    <row r="876" spans="1:27">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c r="AA876" s="20"/>
    </row>
    <row r="877" spans="1:27">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c r="AA877" s="20"/>
    </row>
    <row r="878" spans="1:27">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c r="AA878" s="20"/>
    </row>
    <row r="879" spans="1:27">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c r="AA879" s="20"/>
    </row>
    <row r="880" spans="1:27">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c r="AA880" s="20"/>
    </row>
    <row r="881" spans="1:27">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c r="AA881" s="20"/>
    </row>
    <row r="882" spans="1:27">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c r="AA882" s="20"/>
    </row>
    <row r="883" spans="1:27">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c r="AA883" s="20"/>
    </row>
    <row r="884" spans="1:27">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c r="AA884" s="20"/>
    </row>
    <row r="885" spans="1:27">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c r="AA885" s="20"/>
    </row>
    <row r="886" spans="1:27">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c r="AA886" s="20"/>
    </row>
    <row r="887" spans="1:27">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c r="AA887" s="20"/>
    </row>
    <row r="888" spans="1:27">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c r="AA888" s="20"/>
    </row>
    <row r="889" spans="1:27">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c r="AA889" s="20"/>
    </row>
    <row r="890" spans="1:27">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c r="AA890" s="20"/>
    </row>
    <row r="891" spans="1:27">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c r="AA891" s="20"/>
    </row>
    <row r="892" spans="1:27">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c r="AA892" s="20"/>
    </row>
    <row r="893" spans="1:27">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c r="AA893" s="20"/>
    </row>
    <row r="894" spans="1:27">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c r="AA894" s="20"/>
    </row>
    <row r="895" spans="1:27">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c r="AA895" s="20"/>
    </row>
    <row r="896" spans="1:27">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c r="AA896" s="20"/>
    </row>
    <row r="897" spans="1:27">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c r="AA897" s="20"/>
    </row>
    <row r="898" spans="1:27">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c r="AA898" s="20"/>
    </row>
    <row r="899" spans="1:27">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c r="AA899" s="20"/>
    </row>
    <row r="900" spans="1:27">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c r="AA900" s="20"/>
    </row>
    <row r="901" spans="1:27">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c r="AA901" s="20"/>
    </row>
    <row r="902" spans="1:27">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c r="AA902" s="20"/>
    </row>
    <row r="903" spans="1:27">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c r="AA903" s="20"/>
    </row>
    <row r="904" spans="1:27">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c r="AA904" s="20"/>
    </row>
    <row r="905" spans="1:27">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c r="AA905" s="20"/>
    </row>
    <row r="906" spans="1:27">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c r="AA906" s="20"/>
    </row>
    <row r="907" spans="1:27">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c r="AA907" s="20"/>
    </row>
    <row r="908" spans="1:27">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c r="AA908" s="20"/>
    </row>
    <row r="909" spans="1:27">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c r="AA909" s="20"/>
    </row>
    <row r="910" spans="1:27">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c r="AA910" s="20"/>
    </row>
    <row r="911" spans="1:27">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c r="AA911" s="20"/>
    </row>
    <row r="912" spans="1:27">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c r="AA912" s="20"/>
    </row>
    <row r="913" spans="1:27">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c r="AA913" s="20"/>
    </row>
    <row r="914" spans="1:27">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c r="AA914" s="20"/>
    </row>
    <row r="915" spans="1:27">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c r="AA915" s="20"/>
    </row>
    <row r="916" spans="1:27">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c r="AA916" s="20"/>
    </row>
    <row r="917" spans="1:27">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c r="AA917" s="20"/>
    </row>
    <row r="918" spans="1:27">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c r="AA918" s="20"/>
    </row>
    <row r="919" spans="1:27">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c r="AA919" s="20"/>
    </row>
    <row r="920" spans="1:27">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c r="AA920" s="20"/>
    </row>
    <row r="921" spans="1:27">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c r="AA921" s="20"/>
    </row>
    <row r="922" spans="1:27">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c r="AA922" s="20"/>
    </row>
    <row r="923" spans="1:27">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c r="AA923" s="20"/>
    </row>
    <row r="924" spans="1:27">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c r="AA924" s="20"/>
    </row>
    <row r="925" spans="1:27">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c r="AA925" s="20"/>
    </row>
    <row r="926" spans="1:27">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c r="AA926" s="20"/>
    </row>
    <row r="927" spans="1:27">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c r="AA927" s="20"/>
    </row>
    <row r="928" spans="1:27">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c r="AA928" s="20"/>
    </row>
    <row r="929" spans="1:27">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c r="AA929" s="20"/>
    </row>
    <row r="930" spans="1:27">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c r="AA930" s="20"/>
    </row>
    <row r="931" spans="1:27">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c r="AA931" s="20"/>
    </row>
    <row r="932" spans="1:27">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c r="AA932" s="20"/>
    </row>
    <row r="933" spans="1:27">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c r="AA933" s="20"/>
    </row>
    <row r="934" spans="1:27">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c r="AA934" s="20"/>
    </row>
    <row r="935" spans="1:27">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c r="AA935" s="20"/>
    </row>
    <row r="936" spans="1:27">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c r="AA936" s="20"/>
    </row>
    <row r="937" spans="1:27">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c r="AA937" s="20"/>
    </row>
    <row r="938" spans="1:27">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c r="AA938" s="20"/>
    </row>
    <row r="939" spans="1:27">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c r="AA939" s="20"/>
    </row>
    <row r="940" spans="1:27">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c r="AA940" s="20"/>
    </row>
    <row r="941" spans="1:27">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c r="AA941" s="20"/>
    </row>
    <row r="942" spans="1:27">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c r="AA942" s="20"/>
    </row>
    <row r="943" spans="1:27">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c r="AA943" s="20"/>
    </row>
    <row r="944" spans="1:27">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c r="AA944" s="20"/>
    </row>
    <row r="945" spans="1:27">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c r="AA945" s="20"/>
    </row>
    <row r="946" spans="1:27">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c r="AA946" s="20"/>
    </row>
    <row r="947" spans="1:27">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c r="AA947" s="20"/>
    </row>
    <row r="948" spans="1:27">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c r="AA948" s="20"/>
    </row>
    <row r="949" spans="1:27">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c r="AA949" s="20"/>
    </row>
    <row r="950" spans="1:27">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c r="AA950" s="20"/>
    </row>
    <row r="951" spans="1:27">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c r="AA951" s="20"/>
    </row>
    <row r="952" spans="1:27">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c r="AA952" s="20"/>
    </row>
    <row r="953" spans="1:27">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c r="AA953" s="20"/>
    </row>
    <row r="954" spans="1:27">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c r="AA954" s="20"/>
    </row>
    <row r="955" spans="1:27">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c r="AA955" s="20"/>
    </row>
    <row r="956" spans="1:27">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c r="AA956" s="20"/>
    </row>
    <row r="957" spans="1:27">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c r="AA957" s="20"/>
    </row>
    <row r="958" spans="1:27">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c r="AA958" s="20"/>
    </row>
    <row r="959" spans="1:27">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c r="AA959" s="20"/>
    </row>
    <row r="960" spans="1:27">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c r="AA960" s="20"/>
    </row>
    <row r="961" spans="1:27">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c r="AA961" s="20"/>
    </row>
    <row r="962" spans="1:27">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c r="AA962" s="20"/>
    </row>
    <row r="963" spans="1:27">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c r="AA963" s="20"/>
    </row>
    <row r="964" spans="1:27">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c r="AA964" s="20"/>
    </row>
    <row r="965" spans="1:27">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c r="AA965" s="20"/>
    </row>
    <row r="966" spans="1:27">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c r="AA966" s="20"/>
    </row>
    <row r="967" spans="1:27">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c r="AA967" s="20"/>
    </row>
    <row r="968" spans="1:27">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c r="AA968" s="20"/>
    </row>
    <row r="969" spans="1:27">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c r="AA969" s="20"/>
    </row>
    <row r="970" spans="1:27">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c r="AA970" s="20"/>
    </row>
    <row r="971" spans="1:27">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c r="AA971" s="20"/>
    </row>
    <row r="972" spans="1:27">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c r="AA972" s="20"/>
    </row>
    <row r="973" spans="1:27">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c r="AA973" s="20"/>
    </row>
    <row r="974" spans="1:27">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c r="AA974" s="20"/>
    </row>
    <row r="975" spans="1:27">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c r="AA975" s="20"/>
    </row>
    <row r="976" spans="1:27">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c r="AA976" s="20"/>
    </row>
    <row r="977" spans="1:27">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c r="AA977" s="20"/>
    </row>
    <row r="978" spans="1:27">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c r="AA978" s="20"/>
    </row>
    <row r="979" spans="1:27">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c r="AA979" s="20"/>
    </row>
    <row r="980" spans="1:27">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c r="AA980" s="20"/>
    </row>
    <row r="981" spans="1:27">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c r="AA981" s="20"/>
    </row>
    <row r="982" spans="1:27">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c r="AA982" s="20"/>
    </row>
    <row r="983" spans="1:27">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c r="AA983" s="20"/>
    </row>
    <row r="984" spans="1:27">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c r="AA984" s="20"/>
    </row>
    <row r="985" spans="1:27">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c r="AA985" s="20"/>
    </row>
    <row r="986" spans="1:27">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c r="AA986" s="20"/>
    </row>
    <row r="987" spans="1:27">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c r="AA987" s="20"/>
    </row>
    <row r="988" spans="1:27">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c r="AA988" s="20"/>
    </row>
    <row r="989" spans="1:27">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c r="AA989" s="20"/>
    </row>
    <row r="990" spans="1:27">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c r="AA990" s="20"/>
    </row>
    <row r="991" spans="1:27">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c r="AA991" s="20"/>
    </row>
    <row r="992" spans="1:27">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c r="AA992" s="20"/>
    </row>
    <row r="993" spans="1:27">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c r="AA993" s="20"/>
    </row>
    <row r="994" spans="1:27">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c r="AA994" s="20"/>
    </row>
    <row r="995" spans="1:27">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c r="AA995" s="20"/>
    </row>
    <row r="996" spans="1:27">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c r="AA996" s="20"/>
    </row>
    <row r="997" spans="1:27">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c r="AA997" s="20"/>
    </row>
    <row r="998" spans="1:27">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c r="AA998" s="20"/>
    </row>
    <row r="999" spans="1:27">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c r="AA999" s="20"/>
    </row>
    <row r="1000" spans="1:27">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c r="AA1000" s="20"/>
    </row>
  </sheetData>
  <mergeCells count="6">
    <mergeCell ref="B111:C111"/>
    <mergeCell ref="B2:C2"/>
    <mergeCell ref="L2:M2"/>
    <mergeCell ref="B20:C20"/>
    <mergeCell ref="B50:C50"/>
    <mergeCell ref="B77:C7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EB1000"/>
  <sheetViews>
    <sheetView showGridLines="0" workbookViewId="0"/>
  </sheetViews>
  <sheetFormatPr baseColWidth="10" defaultColWidth="12.5703125" defaultRowHeight="15.75" customHeight="1"/>
  <cols>
    <col min="2" max="2" width="56.7109375" customWidth="1"/>
    <col min="3" max="5" width="19.7109375" customWidth="1"/>
    <col min="6" max="6" width="22.28515625" customWidth="1"/>
    <col min="7" max="7" width="34.5703125" customWidth="1"/>
  </cols>
  <sheetData>
    <row r="1" spans="1:132">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row>
    <row r="2" spans="1:132">
      <c r="A2" s="38"/>
      <c r="B2" s="27" t="s">
        <v>15</v>
      </c>
      <c r="C2" s="100" t="s">
        <v>614</v>
      </c>
      <c r="D2" s="99"/>
      <c r="E2" s="96"/>
      <c r="G2" s="27" t="s">
        <v>614</v>
      </c>
      <c r="H2" s="27" t="s">
        <v>603</v>
      </c>
      <c r="I2" s="27" t="s">
        <v>609</v>
      </c>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row>
    <row r="3" spans="1:132">
      <c r="A3" s="38"/>
      <c r="B3" s="39" t="str">
        <f ca="1">IFERROR(__xludf.DUMMYFUNCTION("UNIQUE(Respuestas!P2:P122,FALSE)"),"En momentos la vision es muy limitada por la cantidad de contaminación en el aire, igualmente, los transportes pesados y grandes expulsan demasiado humo toxico que nos entran a los bici-usuarios en nuestras vías respiratorias ")</f>
        <v xml:space="preserve">En momentos la vision es muy limitada por la cantidad de contaminación en el aire, igualmente, los transportes pesados y grandes expulsan demasiado humo toxico que nos entran a los bici-usuarios en nuestras vías respiratorias </v>
      </c>
      <c r="C3" s="40" t="s">
        <v>615</v>
      </c>
      <c r="D3" s="39"/>
      <c r="E3" s="41"/>
      <c r="G3" s="42" t="s">
        <v>616</v>
      </c>
      <c r="H3" s="42">
        <v>69</v>
      </c>
      <c r="I3" s="43">
        <v>0.57024793388429751</v>
      </c>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8"/>
      <c r="DT3" s="38"/>
      <c r="DU3" s="38"/>
      <c r="DV3" s="38"/>
      <c r="DW3" s="38"/>
      <c r="DX3" s="38"/>
      <c r="DY3" s="38"/>
      <c r="DZ3" s="38"/>
      <c r="EA3" s="38"/>
      <c r="EB3" s="38"/>
    </row>
    <row r="4" spans="1:132">
      <c r="A4" s="38"/>
      <c r="B4" s="39" t="str">
        <f ca="1">IFERROR(__xludf.DUMMYFUNCTION("""COMPUTED_VALUE"""),"Demasiada polusion ")</f>
        <v xml:space="preserve">Demasiada polusion </v>
      </c>
      <c r="C4" s="40" t="s">
        <v>615</v>
      </c>
      <c r="D4" s="39"/>
      <c r="E4" s="41"/>
      <c r="G4" s="42" t="s">
        <v>615</v>
      </c>
      <c r="H4" s="42">
        <v>42</v>
      </c>
      <c r="I4" s="43">
        <v>0.34710743801652894</v>
      </c>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row>
    <row r="5" spans="1:132">
      <c r="A5" s="38"/>
      <c r="B5" s="39" t="str">
        <f ca="1">IFERROR(__xludf.DUMMYFUNCTION("""COMPUTED_VALUE"""),"Síntomas de gripa")</f>
        <v>Síntomas de gripa</v>
      </c>
      <c r="C5" s="40" t="s">
        <v>616</v>
      </c>
      <c r="D5" s="39"/>
      <c r="E5" s="41"/>
      <c r="G5" s="42" t="s">
        <v>617</v>
      </c>
      <c r="H5" s="42">
        <v>11</v>
      </c>
      <c r="I5" s="43">
        <v>9.0909090909090912E-2</v>
      </c>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row>
    <row r="6" spans="1:132">
      <c r="A6" s="38"/>
      <c r="B6" s="39" t="str">
        <f ca="1">IFERROR(__xludf.DUMMYFUNCTION("""COMPUTED_VALUE"""),"Mal")</f>
        <v>Mal</v>
      </c>
      <c r="C6" s="40" t="s">
        <v>617</v>
      </c>
      <c r="D6" s="39"/>
      <c r="E6" s="41"/>
      <c r="G6" s="42" t="s">
        <v>618</v>
      </c>
      <c r="H6" s="42">
        <v>5</v>
      </c>
      <c r="I6" s="43">
        <v>4.1322314049586778E-2</v>
      </c>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row>
    <row r="7" spans="1:132">
      <c r="A7" s="38"/>
      <c r="B7" s="39" t="str">
        <f ca="1">IFERROR(__xludf.DUMMYFUNCTION("""COMPUTED_VALUE"""),"Es incomodo montar bici con tanta contaminacion sobre todo polvo ")</f>
        <v xml:space="preserve">Es incomodo montar bici con tanta contaminacion sobre todo polvo </v>
      </c>
      <c r="C7" s="40" t="s">
        <v>615</v>
      </c>
      <c r="D7" s="39"/>
      <c r="E7" s="41"/>
      <c r="G7" s="42" t="s">
        <v>619</v>
      </c>
      <c r="H7" s="42">
        <v>4</v>
      </c>
      <c r="I7" s="43">
        <v>3.3057851239669422E-2</v>
      </c>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row>
    <row r="8" spans="1:132">
      <c r="A8" s="38"/>
      <c r="B8" s="39" t="str">
        <f ca="1">IFERROR(__xludf.DUMMYFUNCTION("""COMPUTED_VALUE"""),"Problemas respiratorios")</f>
        <v>Problemas respiratorios</v>
      </c>
      <c r="C8" s="40" t="s">
        <v>616</v>
      </c>
      <c r="D8" s="39"/>
      <c r="E8" s="41"/>
      <c r="G8" s="42" t="s">
        <v>620</v>
      </c>
      <c r="H8" s="42">
        <v>2</v>
      </c>
      <c r="I8" s="43">
        <v>1.6528925619834711E-2</v>
      </c>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row>
    <row r="9" spans="1:132">
      <c r="A9" s="38"/>
      <c r="B9" s="39" t="str">
        <f ca="1">IFERROR(__xludf.DUMMYFUNCTION("""COMPUTED_VALUE"""),"Se me ha irritado la garganta y me da dificultad para respirar ")</f>
        <v xml:space="preserve">Se me ha irritado la garganta y me da dificultad para respirar </v>
      </c>
      <c r="C9" s="40" t="s">
        <v>616</v>
      </c>
      <c r="D9" s="39"/>
      <c r="E9" s="39"/>
      <c r="G9" s="42" t="s">
        <v>621</v>
      </c>
      <c r="H9" s="42">
        <v>2</v>
      </c>
      <c r="I9" s="43">
        <v>1.6528925619834711E-2</v>
      </c>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row>
    <row r="10" spans="1:132">
      <c r="A10" s="38"/>
      <c r="B10" s="39" t="str">
        <f ca="1">IFERROR(__xludf.DUMMYFUNCTION("""COMPUTED_VALUE"""),"Es muy stresante la contaminación auditiva , la congestión vehicular ,y la inseguridad
")</f>
        <v xml:space="preserve">Es muy stresante la contaminación auditiva , la congestión vehicular ,y la inseguridad
</v>
      </c>
      <c r="C10" s="40" t="s">
        <v>615</v>
      </c>
      <c r="D10" s="40" t="s">
        <v>618</v>
      </c>
      <c r="E10" s="39"/>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row>
    <row r="11" spans="1:132">
      <c r="A11" s="38"/>
      <c r="B11" s="39" t="str">
        <f ca="1">IFERROR(__xludf.DUMMYFUNCTION("""COMPUTED_VALUE"""),"Bastante afectada, incomoda.")</f>
        <v>Bastante afectada, incomoda.</v>
      </c>
      <c r="C11" s="40" t="s">
        <v>617</v>
      </c>
      <c r="D11" s="39"/>
      <c r="E11" s="39"/>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row>
    <row r="12" spans="1:132">
      <c r="A12" s="38"/>
      <c r="B12" s="39" t="str">
        <f ca="1">IFERROR(__xludf.DUMMYFUNCTION("""COMPUTED_VALUE"""),"Muy afectado ")</f>
        <v xml:space="preserve">Muy afectado </v>
      </c>
      <c r="C12" s="40" t="s">
        <v>617</v>
      </c>
      <c r="D12" s="39"/>
      <c r="E12" s="39"/>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row>
    <row r="13" spans="1:132">
      <c r="A13" s="38"/>
      <c r="B13" s="39" t="str">
        <f ca="1">IFERROR(__xludf.DUMMYFUNCTION("""COMPUTED_VALUE"""),"Gripa y congestión constante, mucha irritación de ojos.")</f>
        <v>Gripa y congestión constante, mucha irritación de ojos.</v>
      </c>
      <c r="C13" s="40" t="s">
        <v>616</v>
      </c>
      <c r="D13" s="39"/>
      <c r="E13" s="39"/>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row>
    <row r="14" spans="1:132">
      <c r="A14" s="38"/>
      <c r="B14" s="39" t="str">
        <f ca="1">IFERROR(__xludf.DUMMYFUNCTION("""COMPUTED_VALUE"""),"El aire se siente pesado, sucio")</f>
        <v>El aire se siente pesado, sucio</v>
      </c>
      <c r="C14" s="40" t="s">
        <v>615</v>
      </c>
      <c r="D14" s="39"/>
      <c r="E14" s="39"/>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row>
    <row r="15" spans="1:132">
      <c r="A15" s="38"/>
      <c r="B15" s="39" t="str">
        <f ca="1">IFERROR(__xludf.DUMMYFUNCTION("""COMPUTED_VALUE"""),"Se me irrita la garganta y los ojos")</f>
        <v>Se me irrita la garganta y los ojos</v>
      </c>
      <c r="C15" s="40" t="s">
        <v>616</v>
      </c>
      <c r="D15" s="39"/>
      <c r="E15" s="39"/>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row>
    <row r="16" spans="1:132">
      <c r="A16" s="38"/>
      <c r="B16" s="39" t="str">
        <f ca="1">IFERROR(__xludf.DUMMYFUNCTION("""COMPUTED_VALUE"""),"Se desarrollan problemas respiratorios")</f>
        <v>Se desarrollan problemas respiratorios</v>
      </c>
      <c r="C16" s="40" t="s">
        <v>616</v>
      </c>
      <c r="D16" s="39"/>
      <c r="E16" s="39"/>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row>
    <row r="17" spans="1:132">
      <c r="A17" s="38"/>
      <c r="B17" s="39" t="str">
        <f ca="1">IFERROR(__xludf.DUMMYFUNCTION("""COMPUTED_VALUE"""),"polucion y contaminacion visual")</f>
        <v>polucion y contaminacion visual</v>
      </c>
      <c r="C17" s="40" t="s">
        <v>615</v>
      </c>
      <c r="D17" s="39"/>
      <c r="E17" s="39"/>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row>
    <row r="18" spans="1:132">
      <c r="A18" s="38"/>
      <c r="B18" s="39" t="str">
        <f ca="1">IFERROR(__xludf.DUMMYFUNCTION("""COMPUTED_VALUE"""),"Es muy incómodo la polución, la irritación de los  ojos")</f>
        <v>Es muy incómodo la polución, la irritación de los  ojos</v>
      </c>
      <c r="C18" s="40" t="s">
        <v>616</v>
      </c>
      <c r="D18" s="40" t="s">
        <v>615</v>
      </c>
      <c r="E18" s="39"/>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row>
    <row r="19" spans="1:132">
      <c r="A19" s="38"/>
      <c r="B19" s="39" t="str">
        <f ca="1">IFERROR(__xludf.DUMMYFUNCTION("""COMPUTED_VALUE"""),"En las vias respiratorias por la alta contaminacion.")</f>
        <v>En las vias respiratorias por la alta contaminacion.</v>
      </c>
      <c r="C19" s="40" t="s">
        <v>616</v>
      </c>
      <c r="D19" s="39"/>
      <c r="E19" s="39"/>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row>
    <row r="20" spans="1:132">
      <c r="A20" s="38"/>
      <c r="B20" s="39" t="str">
        <f ca="1">IFERROR(__xludf.DUMMYFUNCTION("""COMPUTED_VALUE"""),"La contaminación afecta la salud a largo plazo así como disminuye la sensación de tranquilidad en el desplazamiento")</f>
        <v>La contaminación afecta la salud a largo plazo así como disminuye la sensación de tranquilidad en el desplazamiento</v>
      </c>
      <c r="C20" s="40" t="s">
        <v>616</v>
      </c>
      <c r="D20" s="40" t="s">
        <v>620</v>
      </c>
      <c r="E20" s="39"/>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row>
    <row r="21" spans="1:132">
      <c r="A21" s="38"/>
      <c r="B21" s="39" t="str">
        <f ca="1">IFERROR(__xludf.DUMMYFUNCTION("""COMPUTED_VALUE"""),"Me afecta la salud")</f>
        <v>Me afecta la salud</v>
      </c>
      <c r="C21" s="40" t="s">
        <v>616</v>
      </c>
      <c r="D21" s="39"/>
      <c r="E21" s="39"/>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row>
    <row r="22" spans="1:132">
      <c r="A22" s="38"/>
      <c r="B22" s="39" t="str">
        <f ca="1">IFERROR(__xludf.DUMMYFUNCTION("""COMPUTED_VALUE"""),"Alergias")</f>
        <v>Alergias</v>
      </c>
      <c r="C22" s="40" t="s">
        <v>616</v>
      </c>
      <c r="D22" s="39"/>
      <c r="E22" s="39"/>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row>
    <row r="23" spans="1:132">
      <c r="A23" s="38"/>
      <c r="B23" s="39" t="str">
        <f ca="1">IFERROR(__xludf.DUMMYFUNCTION("""COMPUTED_VALUE"""),"Mucha polucion")</f>
        <v>Mucha polucion</v>
      </c>
      <c r="C23" s="40" t="s">
        <v>615</v>
      </c>
      <c r="D23" s="39"/>
      <c r="E23" s="39"/>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row>
    <row r="24" spans="1:132">
      <c r="A24" s="38"/>
      <c r="B24" s="39" t="str">
        <f ca="1">IFERROR(__xludf.DUMMYFUNCTION("""COMPUTED_VALUE"""),"Con afección respiratorias")</f>
        <v>Con afección respiratorias</v>
      </c>
      <c r="C24" s="40" t="s">
        <v>616</v>
      </c>
      <c r="D24" s="39"/>
      <c r="E24" s="39"/>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c r="BR24" s="38"/>
      <c r="BS24" s="38"/>
      <c r="BT24" s="38"/>
      <c r="BU24" s="38"/>
      <c r="BV24" s="38"/>
      <c r="BW24" s="38"/>
      <c r="BX24" s="38"/>
      <c r="BY24" s="38"/>
      <c r="BZ24" s="38"/>
      <c r="CA24" s="38"/>
      <c r="CB24" s="38"/>
      <c r="CC24" s="38"/>
      <c r="CD24" s="38"/>
      <c r="CE24" s="38"/>
      <c r="CF24" s="38"/>
      <c r="CG24" s="38"/>
      <c r="CH24" s="38"/>
      <c r="CI24" s="38"/>
      <c r="CJ24" s="38"/>
      <c r="CK24" s="38"/>
      <c r="CL24" s="38"/>
      <c r="CM24" s="38"/>
      <c r="CN24" s="38"/>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38"/>
      <c r="DX24" s="38"/>
      <c r="DY24" s="38"/>
      <c r="DZ24" s="38"/>
      <c r="EA24" s="38"/>
      <c r="EB24" s="38"/>
    </row>
    <row r="25" spans="1:132">
      <c r="A25" s="38"/>
      <c r="B25" s="39" t="str">
        <f ca="1">IFERROR(__xludf.DUMMYFUNCTION("""COMPUTED_VALUE"""),"Mucha Gripa")</f>
        <v>Mucha Gripa</v>
      </c>
      <c r="C25" s="40" t="s">
        <v>616</v>
      </c>
      <c r="D25" s="39"/>
      <c r="E25" s="39"/>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row>
    <row r="26" spans="1:132">
      <c r="A26" s="38"/>
      <c r="B26" s="39" t="str">
        <f ca="1">IFERROR(__xludf.DUMMYFUNCTION("""COMPUTED_VALUE"""),"Tos ")</f>
        <v xml:space="preserve">Tos </v>
      </c>
      <c r="C26" s="40" t="s">
        <v>616</v>
      </c>
      <c r="D26" s="39"/>
      <c r="E26" s="39"/>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row>
    <row r="27" spans="1:132">
      <c r="A27" s="38"/>
      <c r="B27" s="39" t="str">
        <f ca="1">IFERROR(__xludf.DUMMYFUNCTION("""COMPUTED_VALUE"""),"ojos irritados ")</f>
        <v xml:space="preserve">ojos irritados </v>
      </c>
      <c r="C27" s="40" t="s">
        <v>616</v>
      </c>
      <c r="D27" s="39"/>
      <c r="E27" s="39"/>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row>
    <row r="28" spans="1:132">
      <c r="A28" s="38"/>
      <c r="B28" s="39" t="str">
        <f ca="1">IFERROR(__xludf.DUMMYFUNCTION("""COMPUTED_VALUE"""),"En la respiración me da congestion constantemente")</f>
        <v>En la respiración me da congestion constantemente</v>
      </c>
      <c r="C28" s="40" t="s">
        <v>616</v>
      </c>
      <c r="D28" s="39"/>
      <c r="E28" s="39"/>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row>
    <row r="29" spans="1:132">
      <c r="A29" s="38"/>
      <c r="B29" s="39" t="str">
        <f ca="1">IFERROR(__xludf.DUMMYFUNCTION("""COMPUTED_VALUE"""),"El humo de los carros y el dióxido de carbono se siente demasiado ")</f>
        <v xml:space="preserve">El humo de los carros y el dióxido de carbono se siente demasiado </v>
      </c>
      <c r="C29" s="40" t="s">
        <v>615</v>
      </c>
      <c r="D29" s="39"/>
      <c r="E29" s="39"/>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row>
    <row r="30" spans="1:132">
      <c r="A30" s="38"/>
      <c r="B30" s="39" t="str">
        <f ca="1">IFERROR(__xludf.DUMMYFUNCTION("""COMPUTED_VALUE"""),"Irritación en los ojos")</f>
        <v>Irritación en los ojos</v>
      </c>
      <c r="C30" s="40" t="s">
        <v>616</v>
      </c>
      <c r="D30" s="39"/>
      <c r="E30" s="39"/>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row>
    <row r="31" spans="1:132">
      <c r="A31" s="38"/>
      <c r="B31" s="39" t="str">
        <f ca="1">IFERROR(__xludf.DUMMYFUNCTION("""COMPUTED_VALUE"""),"Dificultad para respirar")</f>
        <v>Dificultad para respirar</v>
      </c>
      <c r="C31" s="40" t="s">
        <v>616</v>
      </c>
      <c r="D31" s="39"/>
      <c r="E31" s="39"/>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row>
    <row r="32" spans="1:132">
      <c r="A32" s="38"/>
      <c r="B32" s="39" t="str">
        <f ca="1">IFERROR(__xludf.DUMMYFUNCTION("""COMPUTED_VALUE"""),"El aire muy contaminado, el humo de los carros de carga")</f>
        <v>El aire muy contaminado, el humo de los carros de carga</v>
      </c>
      <c r="C32" s="40" t="s">
        <v>615</v>
      </c>
      <c r="D32" s="39"/>
      <c r="E32" s="39"/>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c r="AP32" s="38"/>
      <c r="AQ32" s="38"/>
      <c r="AR32" s="38"/>
      <c r="AS32" s="38"/>
      <c r="AT32" s="38"/>
      <c r="AU32" s="38"/>
      <c r="AV32" s="38"/>
      <c r="AW32" s="38"/>
      <c r="AX32" s="38"/>
      <c r="AY32" s="38"/>
      <c r="AZ32" s="38"/>
      <c r="BA32" s="38"/>
      <c r="BB32" s="38"/>
      <c r="BC32" s="38"/>
      <c r="BD32" s="38"/>
      <c r="BE32" s="38"/>
      <c r="BF32" s="38"/>
      <c r="BG32" s="38"/>
      <c r="BH32" s="38"/>
      <c r="BI32" s="38"/>
      <c r="BJ32" s="38"/>
      <c r="BK32" s="38"/>
      <c r="BL32" s="38"/>
      <c r="BM32" s="38"/>
      <c r="BN32" s="38"/>
      <c r="BO32" s="38"/>
      <c r="BP32" s="38"/>
      <c r="BQ32" s="38"/>
      <c r="BR32" s="38"/>
      <c r="BS32" s="38"/>
      <c r="BT32" s="38"/>
      <c r="BU32" s="38"/>
      <c r="BV32" s="38"/>
      <c r="BW32" s="38"/>
      <c r="BX32" s="38"/>
      <c r="BY32" s="38"/>
      <c r="BZ32" s="38"/>
      <c r="CA32" s="38"/>
      <c r="CB32" s="38"/>
      <c r="CC32" s="38"/>
      <c r="CD32" s="38"/>
      <c r="CE32" s="38"/>
      <c r="CF32" s="38"/>
      <c r="CG32" s="38"/>
      <c r="CH32" s="38"/>
      <c r="CI32" s="38"/>
      <c r="CJ32" s="38"/>
      <c r="CK32" s="38"/>
      <c r="CL32" s="38"/>
      <c r="CM32" s="38"/>
      <c r="CN32" s="38"/>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38"/>
      <c r="DX32" s="38"/>
      <c r="DY32" s="38"/>
      <c r="DZ32" s="38"/>
      <c r="EA32" s="38"/>
      <c r="EB32" s="38"/>
    </row>
    <row r="33" spans="1:132">
      <c r="A33" s="38"/>
      <c r="B33" s="39" t="str">
        <f ca="1">IFERROR(__xludf.DUMMYFUNCTION("""COMPUTED_VALUE"""),"Incomodo")</f>
        <v>Incomodo</v>
      </c>
      <c r="C33" s="40" t="s">
        <v>617</v>
      </c>
      <c r="D33" s="39"/>
      <c r="E33" s="39"/>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c r="AP33" s="38"/>
      <c r="AQ33" s="38"/>
      <c r="AR33" s="38"/>
      <c r="AS33" s="38"/>
      <c r="AT33" s="38"/>
      <c r="AU33" s="38"/>
      <c r="AV33" s="38"/>
      <c r="AW33" s="38"/>
      <c r="AX33" s="38"/>
      <c r="AY33" s="38"/>
      <c r="AZ33" s="38"/>
      <c r="BA33" s="38"/>
      <c r="BB33" s="38"/>
      <c r="BC33" s="38"/>
      <c r="BD33" s="38"/>
      <c r="BE33" s="38"/>
      <c r="BF33" s="38"/>
      <c r="BG33" s="38"/>
      <c r="BH33" s="38"/>
      <c r="BI33" s="38"/>
      <c r="BJ33" s="38"/>
      <c r="BK33" s="38"/>
      <c r="BL33" s="38"/>
      <c r="BM33" s="38"/>
      <c r="BN33" s="38"/>
      <c r="BO33" s="38"/>
      <c r="BP33" s="38"/>
      <c r="BQ33" s="38"/>
      <c r="BR33" s="38"/>
      <c r="BS33" s="38"/>
      <c r="BT33" s="38"/>
      <c r="BU33" s="38"/>
      <c r="BV33" s="38"/>
      <c r="BW33" s="38"/>
      <c r="BX33" s="38"/>
      <c r="BY33" s="38"/>
      <c r="BZ33" s="38"/>
      <c r="CA33" s="38"/>
      <c r="CB33" s="38"/>
      <c r="CC33" s="38"/>
      <c r="CD33" s="38"/>
      <c r="CE33" s="38"/>
      <c r="CF33" s="38"/>
      <c r="CG33" s="38"/>
      <c r="CH33" s="38"/>
      <c r="CI33" s="38"/>
      <c r="CJ33" s="38"/>
      <c r="CK33" s="38"/>
      <c r="CL33" s="38"/>
      <c r="CM33" s="38"/>
      <c r="CN33" s="38"/>
      <c r="CO33" s="38"/>
      <c r="CP33" s="38"/>
      <c r="CQ33" s="38"/>
      <c r="CR33" s="38"/>
      <c r="CS33" s="38"/>
      <c r="CT33" s="38"/>
      <c r="CU33" s="38"/>
      <c r="CV33" s="38"/>
      <c r="CW33" s="38"/>
      <c r="CX33" s="38"/>
      <c r="CY33" s="38"/>
      <c r="CZ33" s="38"/>
      <c r="DA33" s="38"/>
      <c r="DB33" s="38"/>
      <c r="DC33" s="38"/>
      <c r="DD33" s="38"/>
      <c r="DE33" s="38"/>
      <c r="DF33" s="38"/>
      <c r="DG33" s="38"/>
      <c r="DH33" s="38"/>
      <c r="DI33" s="38"/>
      <c r="DJ33" s="38"/>
      <c r="DK33" s="38"/>
      <c r="DL33" s="38"/>
      <c r="DM33" s="38"/>
      <c r="DN33" s="38"/>
      <c r="DO33" s="38"/>
      <c r="DP33" s="38"/>
      <c r="DQ33" s="38"/>
      <c r="DR33" s="38"/>
      <c r="DS33" s="38"/>
      <c r="DT33" s="38"/>
      <c r="DU33" s="38"/>
      <c r="DV33" s="38"/>
      <c r="DW33" s="38"/>
      <c r="DX33" s="38"/>
      <c r="DY33" s="38"/>
      <c r="DZ33" s="38"/>
      <c r="EA33" s="38"/>
      <c r="EB33" s="38"/>
    </row>
    <row r="34" spans="1:132">
      <c r="A34" s="38"/>
      <c r="B34" s="39" t="str">
        <f ca="1">IFERROR(__xludf.DUMMYFUNCTION("""COMPUTED_VALUE"""),"Dolor de garganta y molestia nariz ")</f>
        <v xml:space="preserve">Dolor de garganta y molestia nariz </v>
      </c>
      <c r="C34" s="40" t="s">
        <v>616</v>
      </c>
      <c r="D34" s="39"/>
      <c r="E34" s="39"/>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c r="BO34" s="38"/>
      <c r="BP34" s="38"/>
      <c r="BQ34" s="38"/>
      <c r="BR34" s="38"/>
      <c r="BS34" s="38"/>
      <c r="BT34" s="38"/>
      <c r="BU34" s="38"/>
      <c r="BV34" s="38"/>
      <c r="BW34" s="38"/>
      <c r="BX34" s="38"/>
      <c r="BY34" s="38"/>
      <c r="BZ34" s="38"/>
      <c r="CA34" s="38"/>
      <c r="CB34" s="38"/>
      <c r="CC34" s="38"/>
      <c r="CD34" s="38"/>
      <c r="CE34" s="38"/>
      <c r="CF34" s="38"/>
      <c r="CG34" s="38"/>
      <c r="CH34" s="38"/>
      <c r="CI34" s="38"/>
      <c r="CJ34" s="38"/>
      <c r="CK34" s="38"/>
      <c r="CL34" s="38"/>
      <c r="CM34" s="38"/>
      <c r="CN34" s="38"/>
      <c r="CO34" s="38"/>
      <c r="CP34" s="38"/>
      <c r="CQ34" s="38"/>
      <c r="CR34" s="38"/>
      <c r="CS34" s="38"/>
      <c r="CT34" s="38"/>
      <c r="CU34" s="38"/>
      <c r="CV34" s="38"/>
      <c r="CW34" s="38"/>
      <c r="CX34" s="38"/>
      <c r="CY34" s="38"/>
      <c r="CZ34" s="38"/>
      <c r="DA34" s="38"/>
      <c r="DB34" s="38"/>
      <c r="DC34" s="38"/>
      <c r="DD34" s="38"/>
      <c r="DE34" s="38"/>
      <c r="DF34" s="38"/>
      <c r="DG34" s="38"/>
      <c r="DH34" s="38"/>
      <c r="DI34" s="38"/>
      <c r="DJ34" s="38"/>
      <c r="DK34" s="38"/>
      <c r="DL34" s="38"/>
      <c r="DM34" s="38"/>
      <c r="DN34" s="38"/>
      <c r="DO34" s="38"/>
      <c r="DP34" s="38"/>
      <c r="DQ34" s="38"/>
      <c r="DR34" s="38"/>
      <c r="DS34" s="38"/>
      <c r="DT34" s="38"/>
      <c r="DU34" s="38"/>
      <c r="DV34" s="38"/>
      <c r="DW34" s="38"/>
      <c r="DX34" s="38"/>
      <c r="DY34" s="38"/>
      <c r="DZ34" s="38"/>
      <c r="EA34" s="38"/>
      <c r="EB34" s="38"/>
    </row>
    <row r="35" spans="1:132">
      <c r="A35" s="38"/>
      <c r="B35" s="39" t="str">
        <f ca="1">IFERROR(__xludf.DUMMYFUNCTION("""COMPUTED_VALUE"""),"Es incomodo por que uno a veces se siente ahogar ")</f>
        <v xml:space="preserve">Es incomodo por que uno a veces se siente ahogar </v>
      </c>
      <c r="C35" s="40" t="s">
        <v>615</v>
      </c>
      <c r="D35" s="39"/>
      <c r="E35" s="39"/>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38"/>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row>
    <row r="36" spans="1:132">
      <c r="A36" s="38"/>
      <c r="B36" s="39" t="str">
        <f ca="1">IFERROR(__xludf.DUMMYFUNCTION("""COMPUTED_VALUE"""),"Por el co2 de los carros de servicio público ")</f>
        <v xml:space="preserve">Por el co2 de los carros de servicio público </v>
      </c>
      <c r="C36" s="40" t="s">
        <v>619</v>
      </c>
      <c r="D36" s="39"/>
      <c r="E36" s="39"/>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c r="BF36" s="38"/>
      <c r="BG36" s="38"/>
      <c r="BH36" s="38"/>
      <c r="BI36" s="38"/>
      <c r="BJ36" s="38"/>
      <c r="BK36" s="38"/>
      <c r="BL36" s="38"/>
      <c r="BM36" s="38"/>
      <c r="BN36" s="38"/>
      <c r="BO36" s="38"/>
      <c r="BP36" s="38"/>
      <c r="BQ36" s="38"/>
      <c r="BR36" s="38"/>
      <c r="BS36" s="38"/>
      <c r="BT36" s="38"/>
      <c r="BU36" s="38"/>
      <c r="BV36" s="38"/>
      <c r="BW36" s="38"/>
      <c r="BX36" s="38"/>
      <c r="BY36" s="38"/>
      <c r="BZ36" s="38"/>
      <c r="CA36" s="38"/>
      <c r="CB36" s="38"/>
      <c r="CC36" s="38"/>
      <c r="CD36" s="38"/>
      <c r="CE36" s="38"/>
      <c r="CF36" s="38"/>
      <c r="CG36" s="38"/>
      <c r="CH36" s="38"/>
      <c r="CI36" s="38"/>
      <c r="CJ36" s="38"/>
      <c r="CK36" s="38"/>
      <c r="CL36" s="38"/>
      <c r="CM36" s="38"/>
      <c r="CN36" s="38"/>
      <c r="CO36" s="38"/>
      <c r="CP36" s="38"/>
      <c r="CQ36" s="38"/>
      <c r="CR36" s="38"/>
      <c r="CS36" s="38"/>
      <c r="CT36" s="38"/>
      <c r="CU36" s="38"/>
      <c r="CV36" s="38"/>
      <c r="CW36" s="38"/>
      <c r="CX36" s="38"/>
      <c r="CY36" s="38"/>
      <c r="CZ36" s="38"/>
      <c r="DA36" s="38"/>
      <c r="DB36" s="38"/>
      <c r="DC36" s="38"/>
      <c r="DD36" s="38"/>
      <c r="DE36" s="38"/>
      <c r="DF36" s="38"/>
      <c r="DG36" s="38"/>
      <c r="DH36" s="38"/>
      <c r="DI36" s="38"/>
      <c r="DJ36" s="38"/>
      <c r="DK36" s="38"/>
      <c r="DL36" s="38"/>
      <c r="DM36" s="38"/>
      <c r="DN36" s="38"/>
      <c r="DO36" s="38"/>
      <c r="DP36" s="38"/>
      <c r="DQ36" s="38"/>
      <c r="DR36" s="38"/>
      <c r="DS36" s="38"/>
      <c r="DT36" s="38"/>
      <c r="DU36" s="38"/>
      <c r="DV36" s="38"/>
      <c r="DW36" s="38"/>
      <c r="DX36" s="38"/>
      <c r="DY36" s="38"/>
      <c r="DZ36" s="38"/>
      <c r="EA36" s="38"/>
      <c r="EB36" s="38"/>
    </row>
    <row r="37" spans="1:132">
      <c r="A37" s="38"/>
      <c r="B37" s="39" t="str">
        <f ca="1">IFERROR(__xludf.DUMMYFUNCTION("""COMPUTED_VALUE"""),"No me he sentido afectada por la contaminación ")</f>
        <v xml:space="preserve">No me he sentido afectada por la contaminación </v>
      </c>
      <c r="C37" s="40" t="s">
        <v>615</v>
      </c>
      <c r="D37" s="39"/>
      <c r="E37" s="39"/>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c r="CQ37" s="38"/>
      <c r="CR37" s="38"/>
      <c r="CS37" s="38"/>
      <c r="CT37" s="38"/>
      <c r="CU37" s="38"/>
      <c r="CV37" s="38"/>
      <c r="CW37" s="38"/>
      <c r="CX37" s="38"/>
      <c r="CY37" s="38"/>
      <c r="CZ37" s="38"/>
      <c r="DA37" s="38"/>
      <c r="DB37" s="38"/>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row>
    <row r="38" spans="1:132">
      <c r="A38" s="38"/>
      <c r="B38" s="39" t="str">
        <f ca="1">IFERROR(__xludf.DUMMYFUNCTION("""COMPUTED_VALUE"""),"La contaminación, la polucuion, la dificultad para respirar tranquilamente, el mal estado de las vías")</f>
        <v>La contaminación, la polucuion, la dificultad para respirar tranquilamente, el mal estado de las vías</v>
      </c>
      <c r="C38" s="40" t="s">
        <v>616</v>
      </c>
      <c r="D38" s="40" t="s">
        <v>615</v>
      </c>
      <c r="E38" s="39"/>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c r="BF38" s="38"/>
      <c r="BG38" s="38"/>
      <c r="BH38" s="38"/>
      <c r="BI38" s="38"/>
      <c r="BJ38" s="38"/>
      <c r="BK38" s="38"/>
      <c r="BL38" s="38"/>
      <c r="BM38" s="38"/>
      <c r="BN38" s="38"/>
      <c r="BO38" s="38"/>
      <c r="BP38" s="38"/>
      <c r="BQ38" s="38"/>
      <c r="BR38" s="38"/>
      <c r="BS38" s="38"/>
      <c r="BT38" s="38"/>
      <c r="BU38" s="38"/>
      <c r="BV38" s="38"/>
      <c r="BW38" s="38"/>
      <c r="BX38" s="38"/>
      <c r="BY38" s="38"/>
      <c r="BZ38" s="38"/>
      <c r="CA38" s="38"/>
      <c r="CB38" s="38"/>
      <c r="CC38" s="38"/>
      <c r="CD38" s="38"/>
      <c r="CE38" s="38"/>
      <c r="CF38" s="38"/>
      <c r="CG38" s="38"/>
      <c r="CH38" s="38"/>
      <c r="CI38" s="38"/>
      <c r="CJ38" s="38"/>
      <c r="CK38" s="38"/>
      <c r="CL38" s="38"/>
      <c r="CM38" s="38"/>
      <c r="CN38" s="38"/>
      <c r="CO38" s="38"/>
      <c r="CP38" s="38"/>
      <c r="CQ38" s="38"/>
      <c r="CR38" s="38"/>
      <c r="CS38" s="38"/>
      <c r="CT38" s="38"/>
      <c r="CU38" s="38"/>
      <c r="CV38" s="38"/>
      <c r="CW38" s="38"/>
      <c r="CX38" s="38"/>
      <c r="CY38" s="38"/>
      <c r="CZ38" s="38"/>
      <c r="DA38" s="38"/>
      <c r="DB38" s="38"/>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row>
    <row r="39" spans="1:132">
      <c r="A39" s="38"/>
      <c r="B39" s="39" t="str">
        <f ca="1">IFERROR(__xludf.DUMMYFUNCTION("""COMPUTED_VALUE"""),"Dificultad respirar aire sucio")</f>
        <v>Dificultad respirar aire sucio</v>
      </c>
      <c r="C39" s="40" t="s">
        <v>615</v>
      </c>
      <c r="D39" s="39"/>
      <c r="E39" s="39"/>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row>
    <row r="40" spans="1:132">
      <c r="A40" s="38"/>
      <c r="B40" s="39" t="str">
        <f ca="1">IFERROR(__xludf.DUMMYFUNCTION("""COMPUTED_VALUE"""),"Garganta irritada se soluciona con algún analgésico ")</f>
        <v xml:space="preserve">Garganta irritada se soluciona con algún analgésico </v>
      </c>
      <c r="C40" s="40" t="s">
        <v>616</v>
      </c>
      <c r="D40" s="39"/>
      <c r="E40" s="39"/>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c r="AV40" s="38"/>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c r="BY40" s="38"/>
      <c r="BZ40" s="38"/>
      <c r="CA40" s="38"/>
      <c r="CB40" s="38"/>
      <c r="CC40" s="38"/>
      <c r="CD40" s="38"/>
      <c r="CE40" s="38"/>
      <c r="CF40" s="38"/>
      <c r="CG40" s="38"/>
      <c r="CH40" s="38"/>
      <c r="CI40" s="38"/>
      <c r="CJ40" s="38"/>
      <c r="CK40" s="38"/>
      <c r="CL40" s="38"/>
      <c r="CM40" s="38"/>
      <c r="CN40" s="38"/>
      <c r="CO40" s="38"/>
      <c r="CP40" s="38"/>
      <c r="CQ40" s="38"/>
      <c r="CR40" s="38"/>
      <c r="CS40" s="38"/>
      <c r="CT40" s="38"/>
      <c r="CU40" s="38"/>
      <c r="CV40" s="38"/>
      <c r="CW40" s="38"/>
      <c r="CX40" s="38"/>
      <c r="CY40" s="38"/>
      <c r="CZ40" s="38"/>
      <c r="DA40" s="38"/>
      <c r="DB40" s="38"/>
      <c r="DC40" s="38"/>
      <c r="DD40" s="38"/>
      <c r="DE40" s="38"/>
      <c r="DF40" s="38"/>
      <c r="DG40" s="38"/>
      <c r="DH40" s="38"/>
      <c r="DI40" s="38"/>
      <c r="DJ40" s="38"/>
      <c r="DK40" s="38"/>
      <c r="DL40" s="38"/>
      <c r="DM40" s="38"/>
      <c r="DN40" s="38"/>
      <c r="DO40" s="38"/>
      <c r="DP40" s="38"/>
      <c r="DQ40" s="38"/>
      <c r="DR40" s="38"/>
      <c r="DS40" s="38"/>
      <c r="DT40" s="38"/>
      <c r="DU40" s="38"/>
      <c r="DV40" s="38"/>
      <c r="DW40" s="38"/>
      <c r="DX40" s="38"/>
      <c r="DY40" s="38"/>
      <c r="DZ40" s="38"/>
      <c r="EA40" s="38"/>
      <c r="EB40" s="38"/>
    </row>
    <row r="41" spans="1:132">
      <c r="A41" s="38"/>
      <c r="B41" s="39" t="str">
        <f ca="1">IFERROR(__xludf.DUMMYFUNCTION("""COMPUTED_VALUE"""),"fallas al momento de respirar, por la polucion en el ambiente, e irritacion en los ojos ")</f>
        <v xml:space="preserve">fallas al momento de respirar, por la polucion en el ambiente, e irritacion en los ojos </v>
      </c>
      <c r="C41" s="40" t="s">
        <v>616</v>
      </c>
      <c r="D41" s="40" t="s">
        <v>615</v>
      </c>
      <c r="E41" s="39"/>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c r="CQ41" s="38"/>
      <c r="CR41" s="38"/>
      <c r="CS41" s="38"/>
      <c r="CT41" s="38"/>
      <c r="CU41" s="38"/>
      <c r="CV41" s="38"/>
      <c r="CW41" s="38"/>
      <c r="CX41" s="38"/>
      <c r="CY41" s="38"/>
      <c r="CZ41" s="38"/>
      <c r="DA41" s="38"/>
      <c r="DB41" s="38"/>
      <c r="DC41" s="38"/>
      <c r="DD41" s="38"/>
      <c r="DE41" s="38"/>
      <c r="DF41" s="38"/>
      <c r="DG41" s="38"/>
      <c r="DH41" s="38"/>
      <c r="DI41" s="38"/>
      <c r="DJ41" s="38"/>
      <c r="DK41" s="38"/>
      <c r="DL41" s="38"/>
      <c r="DM41" s="38"/>
      <c r="DN41" s="38"/>
      <c r="DO41" s="38"/>
      <c r="DP41" s="38"/>
      <c r="DQ41" s="38"/>
      <c r="DR41" s="38"/>
      <c r="DS41" s="38"/>
      <c r="DT41" s="38"/>
      <c r="DU41" s="38"/>
      <c r="DV41" s="38"/>
      <c r="DW41" s="38"/>
      <c r="DX41" s="38"/>
      <c r="DY41" s="38"/>
      <c r="DZ41" s="38"/>
      <c r="EA41" s="38"/>
      <c r="EB41" s="38"/>
    </row>
    <row r="42" spans="1:132">
      <c r="A42" s="38"/>
      <c r="B42" s="39" t="str">
        <f ca="1">IFERROR(__xludf.DUMMYFUNCTION("""COMPUTED_VALUE"""),"Hasta el momento no tengo consecuencia graves ")</f>
        <v xml:space="preserve">Hasta el momento no tengo consecuencia graves </v>
      </c>
      <c r="C42" s="40" t="s">
        <v>619</v>
      </c>
      <c r="D42" s="39"/>
      <c r="E42" s="39"/>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38"/>
      <c r="DX42" s="38"/>
      <c r="DY42" s="38"/>
      <c r="DZ42" s="38"/>
      <c r="EA42" s="38"/>
      <c r="EB42" s="38"/>
    </row>
    <row r="43" spans="1:132">
      <c r="A43" s="38"/>
      <c r="B43" s="39" t="str">
        <f ca="1">IFERROR(__xludf.DUMMYFUNCTION("""COMPUTED_VALUE"""),"Dolor o irritacion en los ojos")</f>
        <v>Dolor o irritacion en los ojos</v>
      </c>
      <c r="C43" s="40" t="s">
        <v>616</v>
      </c>
      <c r="D43" s="39"/>
      <c r="E43" s="39"/>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c r="CY43" s="38"/>
      <c r="CZ43" s="38"/>
      <c r="DA43" s="38"/>
      <c r="DB43" s="38"/>
      <c r="DC43" s="38"/>
      <c r="DD43" s="38"/>
      <c r="DE43" s="38"/>
      <c r="DF43" s="38"/>
      <c r="DG43" s="38"/>
      <c r="DH43" s="38"/>
      <c r="DI43" s="38"/>
      <c r="DJ43" s="38"/>
      <c r="DK43" s="38"/>
      <c r="DL43" s="38"/>
      <c r="DM43" s="38"/>
      <c r="DN43" s="38"/>
      <c r="DO43" s="38"/>
      <c r="DP43" s="38"/>
      <c r="DQ43" s="38"/>
      <c r="DR43" s="38"/>
      <c r="DS43" s="38"/>
      <c r="DT43" s="38"/>
      <c r="DU43" s="38"/>
      <c r="DV43" s="38"/>
      <c r="DW43" s="38"/>
      <c r="DX43" s="38"/>
      <c r="DY43" s="38"/>
      <c r="DZ43" s="38"/>
      <c r="EA43" s="38"/>
      <c r="EB43" s="38"/>
    </row>
    <row r="44" spans="1:132">
      <c r="A44" s="38"/>
      <c r="B44" s="39" t="str">
        <f ca="1">IFERROR(__xludf.DUMMYFUNCTION("""COMPUTED_VALUE"""),"En la salud")</f>
        <v>En la salud</v>
      </c>
      <c r="C44" s="40" t="s">
        <v>616</v>
      </c>
      <c r="D44" s="39"/>
      <c r="E44" s="39"/>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38"/>
      <c r="DX44" s="38"/>
      <c r="DY44" s="38"/>
      <c r="DZ44" s="38"/>
      <c r="EA44" s="38"/>
      <c r="EB44" s="38"/>
    </row>
    <row r="45" spans="1:132">
      <c r="A45" s="38"/>
      <c r="B45" s="39" t="str">
        <f ca="1">IFERROR(__xludf.DUMMYFUNCTION("""COMPUTED_VALUE"""),"Contaminación ")</f>
        <v xml:space="preserve">Contaminación </v>
      </c>
      <c r="C45" s="40" t="s">
        <v>615</v>
      </c>
      <c r="D45" s="39"/>
      <c r="E45" s="39"/>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c r="BZ45" s="38"/>
      <c r="CA45" s="38"/>
      <c r="CB45" s="38"/>
      <c r="CC45" s="38"/>
      <c r="CD45" s="38"/>
      <c r="CE45" s="38"/>
      <c r="CF45" s="38"/>
      <c r="CG45" s="38"/>
      <c r="CH45" s="38"/>
      <c r="CI45" s="38"/>
      <c r="CJ45" s="38"/>
      <c r="CK45" s="38"/>
      <c r="CL45" s="38"/>
      <c r="CM45" s="38"/>
      <c r="CN45" s="38"/>
      <c r="CO45" s="38"/>
      <c r="CP45" s="38"/>
      <c r="CQ45" s="38"/>
      <c r="CR45" s="38"/>
      <c r="CS45" s="38"/>
      <c r="CT45" s="38"/>
      <c r="CU45" s="38"/>
      <c r="CV45" s="38"/>
      <c r="CW45" s="38"/>
      <c r="CX45" s="38"/>
      <c r="CY45" s="38"/>
      <c r="CZ45" s="38"/>
      <c r="DA45" s="38"/>
      <c r="DB45" s="38"/>
      <c r="DC45" s="38"/>
      <c r="DD45" s="38"/>
      <c r="DE45" s="38"/>
      <c r="DF45" s="38"/>
      <c r="DG45" s="38"/>
      <c r="DH45" s="38"/>
      <c r="DI45" s="38"/>
      <c r="DJ45" s="38"/>
      <c r="DK45" s="38"/>
      <c r="DL45" s="38"/>
      <c r="DM45" s="38"/>
      <c r="DN45" s="38"/>
      <c r="DO45" s="38"/>
      <c r="DP45" s="38"/>
      <c r="DQ45" s="38"/>
      <c r="DR45" s="38"/>
      <c r="DS45" s="38"/>
      <c r="DT45" s="38"/>
      <c r="DU45" s="38"/>
      <c r="DV45" s="38"/>
      <c r="DW45" s="38"/>
      <c r="DX45" s="38"/>
      <c r="DY45" s="38"/>
      <c r="DZ45" s="38"/>
      <c r="EA45" s="38"/>
      <c r="EB45" s="38"/>
    </row>
    <row r="46" spans="1:132">
      <c r="A46" s="38"/>
      <c r="B46" s="39" t="str">
        <f ca="1">IFERROR(__xludf.DUMMYFUNCTION("""COMPUTED_VALUE"""),"dificultad respiratoria")</f>
        <v>dificultad respiratoria</v>
      </c>
      <c r="C46" s="40" t="s">
        <v>616</v>
      </c>
      <c r="D46" s="39"/>
      <c r="E46" s="39"/>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38"/>
      <c r="BB46" s="38"/>
      <c r="BC46" s="38"/>
      <c r="BD46" s="38"/>
      <c r="BE46" s="38"/>
      <c r="BF46" s="38"/>
      <c r="BG46" s="38"/>
      <c r="BH46" s="38"/>
      <c r="BI46" s="38"/>
      <c r="BJ46" s="38"/>
      <c r="BK46" s="38"/>
      <c r="BL46" s="38"/>
      <c r="BM46" s="38"/>
      <c r="BN46" s="38"/>
      <c r="BO46" s="38"/>
      <c r="BP46" s="38"/>
      <c r="BQ46" s="38"/>
      <c r="BR46" s="38"/>
      <c r="BS46" s="38"/>
      <c r="BT46" s="38"/>
      <c r="BU46" s="38"/>
      <c r="BV46" s="38"/>
      <c r="BW46" s="38"/>
      <c r="BX46" s="38"/>
      <c r="BY46" s="38"/>
      <c r="BZ46" s="38"/>
      <c r="CA46" s="38"/>
      <c r="CB46" s="38"/>
      <c r="CC46" s="38"/>
      <c r="CD46" s="38"/>
      <c r="CE46" s="38"/>
      <c r="CF46" s="38"/>
      <c r="CG46" s="38"/>
      <c r="CH46" s="38"/>
      <c r="CI46" s="38"/>
      <c r="CJ46" s="38"/>
      <c r="CK46" s="38"/>
      <c r="CL46" s="38"/>
      <c r="CM46" s="38"/>
      <c r="CN46" s="38"/>
      <c r="CO46" s="38"/>
      <c r="CP46" s="38"/>
      <c r="CQ46" s="38"/>
      <c r="CR46" s="38"/>
      <c r="CS46" s="38"/>
      <c r="CT46" s="38"/>
      <c r="CU46" s="38"/>
      <c r="CV46" s="38"/>
      <c r="CW46" s="38"/>
      <c r="CX46" s="38"/>
      <c r="CY46" s="38"/>
      <c r="CZ46" s="38"/>
      <c r="DA46" s="38"/>
      <c r="DB46" s="38"/>
      <c r="DC46" s="38"/>
      <c r="DD46" s="38"/>
      <c r="DE46" s="38"/>
      <c r="DF46" s="38"/>
      <c r="DG46" s="38"/>
      <c r="DH46" s="38"/>
      <c r="DI46" s="38"/>
      <c r="DJ46" s="38"/>
      <c r="DK46" s="38"/>
      <c r="DL46" s="38"/>
      <c r="DM46" s="38"/>
      <c r="DN46" s="38"/>
      <c r="DO46" s="38"/>
      <c r="DP46" s="38"/>
      <c r="DQ46" s="38"/>
      <c r="DR46" s="38"/>
      <c r="DS46" s="38"/>
      <c r="DT46" s="38"/>
      <c r="DU46" s="38"/>
      <c r="DV46" s="38"/>
      <c r="DW46" s="38"/>
      <c r="DX46" s="38"/>
      <c r="DY46" s="38"/>
      <c r="DZ46" s="38"/>
      <c r="EA46" s="38"/>
      <c r="EB46" s="38"/>
    </row>
    <row r="47" spans="1:132">
      <c r="A47" s="38"/>
      <c r="B47" s="39" t="str">
        <f ca="1">IFERROR(__xludf.DUMMYFUNCTION("""COMPUTED_VALUE"""),"Es complicado tener una buena visión")</f>
        <v>Es complicado tener una buena visión</v>
      </c>
      <c r="C47" s="40" t="s">
        <v>616</v>
      </c>
      <c r="D47" s="39"/>
      <c r="E47" s="39"/>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c r="DB47" s="38"/>
      <c r="DC47" s="38"/>
      <c r="DD47" s="38"/>
      <c r="DE47" s="38"/>
      <c r="DF47" s="38"/>
      <c r="DG47" s="38"/>
      <c r="DH47" s="38"/>
      <c r="DI47" s="38"/>
      <c r="DJ47" s="38"/>
      <c r="DK47" s="38"/>
      <c r="DL47" s="38"/>
      <c r="DM47" s="38"/>
      <c r="DN47" s="38"/>
      <c r="DO47" s="38"/>
      <c r="DP47" s="38"/>
      <c r="DQ47" s="38"/>
      <c r="DR47" s="38"/>
      <c r="DS47" s="38"/>
      <c r="DT47" s="38"/>
      <c r="DU47" s="38"/>
      <c r="DV47" s="38"/>
      <c r="DW47" s="38"/>
      <c r="DX47" s="38"/>
      <c r="DY47" s="38"/>
      <c r="DZ47" s="38"/>
      <c r="EA47" s="38"/>
      <c r="EB47" s="38"/>
    </row>
    <row r="48" spans="1:132">
      <c r="A48" s="38"/>
      <c r="B48" s="39" t="str">
        <f ca="1">IFERROR(__xludf.DUMMYFUNCTION("""COMPUTED_VALUE"""),"Por qué no puedo respirar bien, es más complicado respirar por tanta contaminación ")</f>
        <v xml:space="preserve">Por qué no puedo respirar bien, es más complicado respirar por tanta contaminación </v>
      </c>
      <c r="C48" s="40" t="s">
        <v>616</v>
      </c>
      <c r="D48" s="40" t="s">
        <v>615</v>
      </c>
      <c r="E48" s="39"/>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8"/>
      <c r="DT48" s="38"/>
      <c r="DU48" s="38"/>
      <c r="DV48" s="38"/>
      <c r="DW48" s="38"/>
      <c r="DX48" s="38"/>
      <c r="DY48" s="38"/>
      <c r="DZ48" s="38"/>
      <c r="EA48" s="38"/>
      <c r="EB48" s="38"/>
    </row>
    <row r="49" spans="1:132">
      <c r="A49" s="38"/>
      <c r="B49" s="39" t="str">
        <f ca="1">IFERROR(__xludf.DUMMYFUNCTION("""COMPUTED_VALUE"""),"Me afecta por qué con tanto carro la contaminación auditiva y pulmones se afecta")</f>
        <v>Me afecta por qué con tanto carro la contaminación auditiva y pulmones se afecta</v>
      </c>
      <c r="C49" s="40" t="s">
        <v>616</v>
      </c>
      <c r="D49" s="40" t="s">
        <v>615</v>
      </c>
      <c r="E49" s="39"/>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c r="BF49" s="38"/>
      <c r="BG49" s="38"/>
      <c r="BH49" s="38"/>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c r="DY49" s="38"/>
      <c r="DZ49" s="38"/>
      <c r="EA49" s="38"/>
      <c r="EB49" s="38"/>
    </row>
    <row r="50" spans="1:132">
      <c r="A50" s="38"/>
      <c r="B50" s="39" t="str">
        <f ca="1">IFERROR(__xludf.DUMMYFUNCTION("""COMPUTED_VALUE"""),"Es complicado el desplazamiento por qué se dificulta la respiración y el ruido")</f>
        <v>Es complicado el desplazamiento por qué se dificulta la respiración y el ruido</v>
      </c>
      <c r="C50" s="40" t="s">
        <v>616</v>
      </c>
      <c r="D50" s="39"/>
      <c r="E50" s="39"/>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row>
    <row r="51" spans="1:132">
      <c r="A51" s="38"/>
      <c r="B51" s="39" t="str">
        <f ca="1">IFERROR(__xludf.DUMMYFUNCTION("""COMPUTED_VALUE"""),"Me da mucha tos cuando pasan carro y levantan polvo ")</f>
        <v xml:space="preserve">Me da mucha tos cuando pasan carro y levantan polvo </v>
      </c>
      <c r="C51" s="40" t="s">
        <v>616</v>
      </c>
      <c r="D51" s="40" t="s">
        <v>615</v>
      </c>
      <c r="E51" s="39"/>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8"/>
      <c r="BP51" s="38"/>
      <c r="BQ51" s="38"/>
      <c r="BR51" s="38"/>
      <c r="BS51" s="38"/>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row>
    <row r="52" spans="1:132">
      <c r="A52" s="38"/>
      <c r="B52" s="39" t="str">
        <f ca="1">IFERROR(__xludf.DUMMYFUNCTION("""COMPUTED_VALUE"""),"Bien")</f>
        <v>Bien</v>
      </c>
      <c r="C52" s="40" t="s">
        <v>619</v>
      </c>
      <c r="D52" s="39"/>
      <c r="E52" s="39"/>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row>
    <row r="53" spans="1:132">
      <c r="A53" s="38"/>
      <c r="B53" s="39" t="str">
        <f ca="1">IFERROR(__xludf.DUMMYFUNCTION("""COMPUTED_VALUE"""),"Es muy incómoda la contaminación ambiental y basuras ")</f>
        <v xml:space="preserve">Es muy incómoda la contaminación ambiental y basuras </v>
      </c>
      <c r="C53" s="40" t="s">
        <v>615</v>
      </c>
      <c r="D53" s="39"/>
      <c r="E53" s="39"/>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row>
    <row r="54" spans="1:132">
      <c r="A54" s="38"/>
      <c r="B54" s="39" t="str">
        <f ca="1">IFERROR(__xludf.DUMMYFUNCTION("""COMPUTED_VALUE"""),"Afectación en la vías implica un daño en los ojos, por lo cual me he visto en la obligación de usar gafas. Por otra parte, la afectación en la vías produce dolor tanto leves como intensos en diferentes zonas del cuerpo")</f>
        <v>Afectación en la vías implica un daño en los ojos, por lo cual me he visto en la obligación de usar gafas. Por otra parte, la afectación en la vías produce dolor tanto leves como intensos en diferentes zonas del cuerpo</v>
      </c>
      <c r="C54" s="40" t="s">
        <v>616</v>
      </c>
      <c r="D54" s="40" t="s">
        <v>621</v>
      </c>
      <c r="E54" s="39"/>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c r="DY54" s="38"/>
      <c r="DZ54" s="38"/>
      <c r="EA54" s="38"/>
      <c r="EB54" s="38"/>
    </row>
    <row r="55" spans="1:132">
      <c r="A55" s="38"/>
      <c r="B55" s="39" t="str">
        <f ca="1">IFERROR(__xludf.DUMMYFUNCTION("""COMPUTED_VALUE"""),"Mal , en la 13 hay mucha arena y tierra y eso lo levantan los carros y los ciclistas , cayendole a uno en los ojos. ")</f>
        <v xml:space="preserve">Mal , en la 13 hay mucha arena y tierra y eso lo levantan los carros y los ciclistas , cayendole a uno en los ojos. </v>
      </c>
      <c r="C55" s="40" t="s">
        <v>616</v>
      </c>
      <c r="D55" s="40" t="s">
        <v>615</v>
      </c>
      <c r="E55" s="39"/>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c r="AZ55" s="38"/>
      <c r="BA55" s="38"/>
      <c r="BB55" s="38"/>
      <c r="BC55" s="38"/>
      <c r="BD55" s="38"/>
      <c r="BE55" s="38"/>
      <c r="BF55" s="38"/>
      <c r="BG55" s="38"/>
      <c r="BH55" s="38"/>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c r="DY55" s="38"/>
      <c r="DZ55" s="38"/>
      <c r="EA55" s="38"/>
      <c r="EB55" s="38"/>
    </row>
    <row r="56" spans="1:132">
      <c r="A56" s="38"/>
      <c r="B56" s="39" t="str">
        <f ca="1">IFERROR(__xludf.DUMMYFUNCTION("""COMPUTED_VALUE"""),"Muy afectada")</f>
        <v>Muy afectada</v>
      </c>
      <c r="C56" s="40" t="s">
        <v>617</v>
      </c>
      <c r="D56" s="39"/>
      <c r="E56" s="39"/>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c r="DY56" s="38"/>
      <c r="DZ56" s="38"/>
      <c r="EA56" s="38"/>
      <c r="EB56" s="38"/>
    </row>
    <row r="57" spans="1:132">
      <c r="A57" s="38"/>
      <c r="B57" s="39" t="str">
        <f ca="1">IFERROR(__xludf.DUMMYFUNCTION("""COMPUTED_VALUE"""),"En la apariencia personal y en salud")</f>
        <v>En la apariencia personal y en salud</v>
      </c>
      <c r="C57" s="40" t="s">
        <v>616</v>
      </c>
      <c r="D57" s="39"/>
      <c r="E57" s="39"/>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row>
    <row r="58" spans="1:132">
      <c r="A58" s="38"/>
      <c r="B58" s="39" t="str">
        <f ca="1">IFERROR(__xludf.DUMMYFUNCTION("""COMPUTED_VALUE"""),"Me he sentido afectado en el sentido que prefiero optar por otro medio de transporte antes que la bicicleta")</f>
        <v>Me he sentido afectado en el sentido que prefiero optar por otro medio de transporte antes que la bicicleta</v>
      </c>
      <c r="C58" s="40" t="s">
        <v>617</v>
      </c>
      <c r="D58" s="39"/>
      <c r="E58" s="39"/>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row>
    <row r="59" spans="1:132">
      <c r="A59" s="38"/>
      <c r="B59" s="39" t="str">
        <f ca="1">IFERROR(__xludf.DUMMYFUNCTION("""COMPUTED_VALUE"""),"No puedo respirar bien")</f>
        <v>No puedo respirar bien</v>
      </c>
      <c r="C59" s="40" t="s">
        <v>616</v>
      </c>
      <c r="D59" s="39"/>
      <c r="E59" s="39"/>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row>
    <row r="60" spans="1:132">
      <c r="A60" s="38"/>
      <c r="B60" s="39" t="str">
        <f ca="1">IFERROR(__xludf.DUMMYFUNCTION("""COMPUTED_VALUE"""),"Nada significativo")</f>
        <v>Nada significativo</v>
      </c>
      <c r="C60" s="40" t="s">
        <v>619</v>
      </c>
      <c r="D60" s="39"/>
      <c r="E60" s="39"/>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c r="DY60" s="38"/>
      <c r="DZ60" s="38"/>
      <c r="EA60" s="38"/>
      <c r="EB60" s="38"/>
    </row>
    <row r="61" spans="1:132">
      <c r="A61" s="38"/>
      <c r="B61" s="39" t="str">
        <f ca="1">IFERROR(__xludf.DUMMYFUNCTION("""COMPUTED_VALUE"""),"Principalmente el olor, me genera congestión nasal.")</f>
        <v>Principalmente el olor, me genera congestión nasal.</v>
      </c>
      <c r="C61" s="40" t="s">
        <v>616</v>
      </c>
      <c r="D61" s="39"/>
      <c r="E61" s="39"/>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c r="AY61" s="38"/>
      <c r="AZ61" s="38"/>
      <c r="BA61" s="38"/>
      <c r="BB61" s="38"/>
      <c r="BC61" s="38"/>
      <c r="BD61" s="38"/>
      <c r="BE61" s="38"/>
      <c r="BF61" s="38"/>
      <c r="BG61" s="38"/>
      <c r="BH61" s="38"/>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c r="DY61" s="38"/>
      <c r="DZ61" s="38"/>
      <c r="EA61" s="38"/>
      <c r="EB61" s="38"/>
    </row>
    <row r="62" spans="1:132">
      <c r="A62" s="38"/>
      <c r="B62" s="39" t="str">
        <f ca="1">IFERROR(__xludf.DUMMYFUNCTION("""COMPUTED_VALUE"""),"Me da tos y ganas de escupir")</f>
        <v>Me da tos y ganas de escupir</v>
      </c>
      <c r="C62" s="40" t="s">
        <v>616</v>
      </c>
      <c r="D62" s="39"/>
      <c r="E62" s="39"/>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c r="DY62" s="38"/>
      <c r="DZ62" s="38"/>
      <c r="EA62" s="38"/>
      <c r="EB62" s="38"/>
    </row>
    <row r="63" spans="1:132">
      <c r="A63" s="38"/>
      <c r="B63" s="39" t="str">
        <f ca="1">IFERROR(__xludf.DUMMYFUNCTION("""COMPUTED_VALUE"""),"Hay demasiado polvo y contaminación generada por los carros")</f>
        <v>Hay demasiado polvo y contaminación generada por los carros</v>
      </c>
      <c r="C63" s="40" t="s">
        <v>615</v>
      </c>
      <c r="D63" s="39"/>
      <c r="E63" s="39"/>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c r="AY63" s="38"/>
      <c r="AZ63" s="38"/>
      <c r="BA63" s="38"/>
      <c r="BB63" s="38"/>
      <c r="BC63" s="38"/>
      <c r="BD63" s="38"/>
      <c r="BE63" s="38"/>
      <c r="BF63" s="38"/>
      <c r="BG63" s="38"/>
      <c r="BH63" s="3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c r="DY63" s="38"/>
      <c r="DZ63" s="38"/>
      <c r="EA63" s="38"/>
      <c r="EB63" s="38"/>
    </row>
    <row r="64" spans="1:132">
      <c r="A64" s="38"/>
      <c r="B64" s="39" t="str">
        <f ca="1">IFERROR(__xludf.DUMMYFUNCTION("""COMPUTED_VALUE"""),"Muy estresado")</f>
        <v>Muy estresado</v>
      </c>
      <c r="C64" s="40" t="s">
        <v>618</v>
      </c>
      <c r="D64" s="39"/>
      <c r="E64" s="39"/>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c r="BA64" s="38"/>
      <c r="BB64" s="38"/>
      <c r="BC64" s="38"/>
      <c r="BD64" s="38"/>
      <c r="BE64" s="38"/>
      <c r="BF64" s="38"/>
      <c r="BG64" s="38"/>
      <c r="BH64" s="3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c r="DY64" s="38"/>
      <c r="DZ64" s="38"/>
      <c r="EA64" s="38"/>
      <c r="EB64" s="38"/>
    </row>
    <row r="65" spans="1:132">
      <c r="A65" s="38"/>
      <c r="B65" s="39" t="str">
        <f ca="1">IFERROR(__xludf.DUMMYFUNCTION("""COMPUTED_VALUE"""),"Incomodidad al usar la cicloruta")</f>
        <v>Incomodidad al usar la cicloruta</v>
      </c>
      <c r="C65" s="40" t="s">
        <v>617</v>
      </c>
      <c r="D65" s="39"/>
      <c r="E65" s="39"/>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c r="AY65" s="38"/>
      <c r="AZ65" s="38"/>
      <c r="BA65" s="38"/>
      <c r="BB65" s="38"/>
      <c r="BC65" s="38"/>
      <c r="BD65" s="38"/>
      <c r="BE65" s="38"/>
      <c r="BF65" s="38"/>
      <c r="BG65" s="38"/>
      <c r="BH65" s="38"/>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c r="DY65" s="38"/>
      <c r="DZ65" s="38"/>
      <c r="EA65" s="38"/>
      <c r="EB65" s="38"/>
    </row>
    <row r="66" spans="1:132">
      <c r="A66" s="38"/>
      <c r="B66" s="39" t="str">
        <f ca="1">IFERROR(__xludf.DUMMYFUNCTION("""COMPUTED_VALUE"""),"Porque me da gripes muy seguido")</f>
        <v>Porque me da gripes muy seguido</v>
      </c>
      <c r="C66" s="40" t="s">
        <v>616</v>
      </c>
      <c r="D66" s="39"/>
      <c r="E66" s="39"/>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c r="DY66" s="38"/>
      <c r="DZ66" s="38"/>
      <c r="EA66" s="38"/>
      <c r="EB66" s="38"/>
    </row>
    <row r="67" spans="1:132">
      <c r="A67" s="38"/>
      <c r="B67" s="39" t="str">
        <f ca="1">IFERROR(__xludf.DUMMYFUNCTION("""COMPUTED_VALUE"""),"Mucha tierra y mucha contaminación afecta mi desempeño en la bici")</f>
        <v>Mucha tierra y mucha contaminación afecta mi desempeño en la bici</v>
      </c>
      <c r="C67" s="40" t="s">
        <v>615</v>
      </c>
      <c r="D67" s="39"/>
      <c r="E67" s="39"/>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c r="DY67" s="38"/>
      <c r="DZ67" s="38"/>
      <c r="EA67" s="38"/>
      <c r="EB67" s="38"/>
    </row>
    <row r="68" spans="1:132">
      <c r="A68" s="38"/>
      <c r="B68" s="39" t="str">
        <f ca="1">IFERROR(__xludf.DUMMYFUNCTION("""COMPUTED_VALUE"""),"Es muy molesto, aparte todo el tiempo hay polvo")</f>
        <v>Es muy molesto, aparte todo el tiempo hay polvo</v>
      </c>
      <c r="C68" s="40" t="s">
        <v>615</v>
      </c>
      <c r="D68" s="39"/>
      <c r="E68" s="39"/>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c r="AY68" s="38"/>
      <c r="AZ68" s="38"/>
      <c r="BA68" s="38"/>
      <c r="BB68" s="38"/>
      <c r="BC68" s="38"/>
      <c r="BD68" s="38"/>
      <c r="BE68" s="38"/>
      <c r="BF68" s="38"/>
      <c r="BG68" s="38"/>
      <c r="BH68" s="38"/>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c r="DY68" s="38"/>
      <c r="DZ68" s="38"/>
      <c r="EA68" s="38"/>
      <c r="EB68" s="38"/>
    </row>
    <row r="69" spans="1:132">
      <c r="A69" s="38"/>
      <c r="B69" s="39" t="str">
        <f ca="1">IFERROR(__xludf.DUMMYFUNCTION("""COMPUTED_VALUE"""),"Mal ")</f>
        <v xml:space="preserve">Mal </v>
      </c>
      <c r="C69" s="40" t="s">
        <v>617</v>
      </c>
      <c r="D69" s="39"/>
      <c r="E69" s="39"/>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c r="DY69" s="38"/>
      <c r="DZ69" s="38"/>
      <c r="EA69" s="38"/>
      <c r="EB69" s="38"/>
    </row>
    <row r="70" spans="1:132">
      <c r="A70" s="38"/>
      <c r="B70" s="39" t="str">
        <f ca="1">IFERROR(__xludf.DUMMYFUNCTION("""COMPUTED_VALUE"""),"Se respira mucha polucion")</f>
        <v>Se respira mucha polucion</v>
      </c>
      <c r="C70" s="40" t="s">
        <v>615</v>
      </c>
      <c r="D70" s="39"/>
      <c r="E70" s="39"/>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c r="AY70" s="38"/>
      <c r="AZ70" s="38"/>
      <c r="BA70" s="38"/>
      <c r="BB70" s="38"/>
      <c r="BC70" s="38"/>
      <c r="BD70" s="38"/>
      <c r="BE70" s="38"/>
      <c r="BF70" s="38"/>
      <c r="BG70" s="38"/>
      <c r="BH70" s="3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c r="DY70" s="38"/>
      <c r="DZ70" s="38"/>
      <c r="EA70" s="38"/>
      <c r="EB70" s="38"/>
    </row>
    <row r="71" spans="1:132">
      <c r="A71" s="38"/>
      <c r="B71" s="39" t="str">
        <f ca="1">IFERROR(__xludf.DUMMYFUNCTION("""COMPUTED_VALUE"""),"Enfermedades respiratorias")</f>
        <v>Enfermedades respiratorias</v>
      </c>
      <c r="C71" s="40" t="s">
        <v>616</v>
      </c>
      <c r="D71" s="39"/>
      <c r="E71" s="39"/>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c r="BD71" s="38"/>
      <c r="BE71" s="38"/>
      <c r="BF71" s="38"/>
      <c r="BG71" s="38"/>
      <c r="BH71" s="38"/>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c r="DY71" s="38"/>
      <c r="DZ71" s="38"/>
      <c r="EA71" s="38"/>
      <c r="EB71" s="38"/>
    </row>
    <row r="72" spans="1:132">
      <c r="A72" s="38"/>
      <c r="B72" s="39" t="str">
        <f ca="1">IFERROR(__xludf.DUMMYFUNCTION("""COMPUTED_VALUE"""),"Salud, Stres, congestionado.")</f>
        <v>Salud, Stres, congestionado.</v>
      </c>
      <c r="C72" s="40" t="s">
        <v>616</v>
      </c>
      <c r="D72" s="40" t="s">
        <v>618</v>
      </c>
      <c r="E72" s="39"/>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c r="DY72" s="38"/>
      <c r="DZ72" s="38"/>
      <c r="EA72" s="38"/>
      <c r="EB72" s="38"/>
    </row>
    <row r="73" spans="1:132">
      <c r="A73" s="38"/>
      <c r="B73" s="39" t="str">
        <f ca="1">IFERROR(__xludf.DUMMYFUNCTION("""COMPUTED_VALUE"""),"Se siente pesado el ambiente ")</f>
        <v xml:space="preserve">Se siente pesado el ambiente </v>
      </c>
      <c r="C73" s="40" t="s">
        <v>617</v>
      </c>
      <c r="D73" s="39"/>
      <c r="E73" s="39"/>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c r="DY73" s="38"/>
      <c r="DZ73" s="38"/>
      <c r="EA73" s="38"/>
      <c r="EB73" s="38"/>
    </row>
    <row r="74" spans="1:132">
      <c r="A74" s="38"/>
      <c r="B74" s="39" t="str">
        <f ca="1">IFERROR(__xludf.DUMMYFUNCTION("""COMPUTED_VALUE"""),"Muy fastidiada")</f>
        <v>Muy fastidiada</v>
      </c>
      <c r="C74" s="40" t="s">
        <v>618</v>
      </c>
      <c r="D74" s="39"/>
      <c r="E74" s="39"/>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row>
    <row r="75" spans="1:132">
      <c r="A75" s="38"/>
      <c r="B75" s="39" t="str">
        <f ca="1">IFERROR(__xludf.DUMMYFUNCTION("""COMPUTED_VALUE"""),"Por el polvo de las calles")</f>
        <v>Por el polvo de las calles</v>
      </c>
      <c r="C75" s="40" t="s">
        <v>615</v>
      </c>
      <c r="D75" s="39"/>
      <c r="E75" s="39"/>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c r="DY75" s="38"/>
      <c r="DZ75" s="38"/>
      <c r="EA75" s="38"/>
      <c r="EB75" s="38"/>
    </row>
    <row r="76" spans="1:132">
      <c r="A76" s="38"/>
      <c r="B76" s="39" t="str">
        <f ca="1">IFERROR(__xludf.DUMMYFUNCTION("""COMPUTED_VALUE"""),"Gripas más frecuentes ")</f>
        <v xml:space="preserve">Gripas más frecuentes </v>
      </c>
      <c r="C76" s="40" t="s">
        <v>616</v>
      </c>
      <c r="D76" s="39"/>
      <c r="E76" s="39"/>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c r="DY76" s="38"/>
      <c r="DZ76" s="38"/>
      <c r="EA76" s="38"/>
      <c r="EB76" s="38"/>
    </row>
    <row r="77" spans="1:132">
      <c r="A77" s="38"/>
      <c r="B77" s="39" t="str">
        <f ca="1">IFERROR(__xludf.DUMMYFUNCTION("""COMPUTED_VALUE"""),"Mucha contaminación de los carros ")</f>
        <v xml:space="preserve">Mucha contaminación de los carros </v>
      </c>
      <c r="C77" s="40" t="s">
        <v>615</v>
      </c>
      <c r="D77" s="39"/>
      <c r="E77" s="39"/>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c r="DY77" s="38"/>
      <c r="DZ77" s="38"/>
      <c r="EA77" s="38"/>
      <c r="EB77" s="38"/>
    </row>
    <row r="78" spans="1:132">
      <c r="A78" s="38"/>
      <c r="B78" s="39" t="str">
        <f ca="1">IFERROR(__xludf.DUMMYFUNCTION("""COMPUTED_VALUE"""),"Mucho humo de los vehículos ")</f>
        <v xml:space="preserve">Mucho humo de los vehículos </v>
      </c>
      <c r="C78" s="40" t="s">
        <v>615</v>
      </c>
      <c r="D78" s="39"/>
      <c r="E78" s="39"/>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c r="DY78" s="38"/>
      <c r="DZ78" s="38"/>
      <c r="EA78" s="38"/>
      <c r="EB78" s="38"/>
    </row>
    <row r="79" spans="1:132">
      <c r="A79" s="38"/>
      <c r="B79" s="39" t="str">
        <f ca="1">IFERROR(__xludf.DUMMYFUNCTION("""COMPUTED_VALUE"""),"Smog")</f>
        <v>Smog</v>
      </c>
      <c r="C79" s="40" t="s">
        <v>615</v>
      </c>
      <c r="D79" s="39"/>
      <c r="E79" s="39"/>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c r="DY79" s="38"/>
      <c r="DZ79" s="38"/>
      <c r="EA79" s="38"/>
      <c r="EB79" s="38"/>
    </row>
    <row r="80" spans="1:132">
      <c r="A80" s="38"/>
      <c r="B80" s="39" t="str">
        <f ca="1">IFERROR(__xludf.DUMMYFUNCTION("""COMPUTED_VALUE"""),"Con alergia, como rinitis y tos.")</f>
        <v>Con alergia, como rinitis y tos.</v>
      </c>
      <c r="C80" s="40" t="s">
        <v>616</v>
      </c>
      <c r="D80" s="39"/>
      <c r="E80" s="39"/>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c r="DY80" s="38"/>
      <c r="DZ80" s="38"/>
      <c r="EA80" s="38"/>
      <c r="EB80" s="38"/>
    </row>
    <row r="81" spans="1:132">
      <c r="A81" s="38"/>
      <c r="B81" s="39" t="str">
        <f ca="1">IFERROR(__xludf.DUMMYFUNCTION("""COMPUTED_VALUE"""),"Dificultad a respirar ")</f>
        <v xml:space="preserve">Dificultad a respirar </v>
      </c>
      <c r="C81" s="40" t="s">
        <v>616</v>
      </c>
      <c r="D81" s="39"/>
      <c r="E81" s="39"/>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c r="DY81" s="38"/>
      <c r="DZ81" s="38"/>
      <c r="EA81" s="38"/>
      <c r="EB81" s="38"/>
    </row>
    <row r="82" spans="1:132">
      <c r="A82" s="38"/>
      <c r="B82" s="39" t="str">
        <f ca="1">IFERROR(__xludf.DUMMYFUNCTION("""COMPUTED_VALUE"""),"Se dificulta el ritno en la bicileta")</f>
        <v>Se dificulta el ritno en la bicileta</v>
      </c>
      <c r="C82" s="40" t="s">
        <v>617</v>
      </c>
      <c r="D82" s="39"/>
      <c r="E82" s="39"/>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c r="DY82" s="38"/>
      <c r="DZ82" s="38"/>
      <c r="EA82" s="38"/>
      <c r="EB82" s="38"/>
    </row>
    <row r="83" spans="1:132">
      <c r="A83" s="38"/>
      <c r="B83" s="39" t="str">
        <f ca="1">IFERROR(__xludf.DUMMYFUNCTION("""COMPUTED_VALUE"""),"Mucho polvo")</f>
        <v>Mucho polvo</v>
      </c>
      <c r="C83" s="40" t="s">
        <v>615</v>
      </c>
      <c r="D83" s="39"/>
      <c r="E83" s="39"/>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c r="DY83" s="38"/>
      <c r="DZ83" s="38"/>
      <c r="EA83" s="38"/>
      <c r="EB83" s="38"/>
    </row>
    <row r="84" spans="1:132">
      <c r="A84" s="38"/>
      <c r="B84" s="39" t="str">
        <f ca="1">IFERROR(__xludf.DUMMYFUNCTION("""COMPUTED_VALUE"""),"Irritación en las vias respiratorias, estrés ")</f>
        <v xml:space="preserve">Irritación en las vias respiratorias, estrés </v>
      </c>
      <c r="C84" s="40" t="s">
        <v>616</v>
      </c>
      <c r="D84" s="39"/>
      <c r="E84" s="39"/>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c r="DY84" s="38"/>
      <c r="DZ84" s="38"/>
      <c r="EA84" s="38"/>
      <c r="EB84" s="38"/>
    </row>
    <row r="85" spans="1:132">
      <c r="A85" s="38"/>
      <c r="B85" s="39" t="str">
        <f ca="1">IFERROR(__xludf.DUMMYFUNCTION("""COMPUTED_VALUE"""),"Siento los ojos con un poco de ardor ")</f>
        <v xml:space="preserve">Siento los ojos con un poco de ardor </v>
      </c>
      <c r="C85" s="40" t="s">
        <v>616</v>
      </c>
      <c r="D85" s="39"/>
      <c r="E85" s="39"/>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c r="DY85" s="38"/>
      <c r="DZ85" s="38"/>
      <c r="EA85" s="38"/>
      <c r="EB85" s="38"/>
    </row>
    <row r="86" spans="1:132">
      <c r="A86" s="38"/>
      <c r="B86" s="39" t="str">
        <f ca="1">IFERROR(__xludf.DUMMYFUNCTION("""COMPUTED_VALUE"""),"Congestion nasal ")</f>
        <v xml:space="preserve">Congestion nasal </v>
      </c>
      <c r="C86" s="40" t="s">
        <v>616</v>
      </c>
      <c r="D86" s="39"/>
      <c r="E86" s="39"/>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c r="DY86" s="38"/>
      <c r="DZ86" s="38"/>
      <c r="EA86" s="38"/>
      <c r="EB86" s="38"/>
    </row>
    <row r="87" spans="1:132">
      <c r="A87" s="38"/>
      <c r="B87" s="39" t="str">
        <f ca="1">IFERROR(__xludf.DUMMYFUNCTION("""COMPUTED_VALUE"""),"La contaminación permite q uno se enferme aún haciendo deporte ")</f>
        <v xml:space="preserve">La contaminación permite q uno se enferme aún haciendo deporte </v>
      </c>
      <c r="C87" s="40" t="s">
        <v>615</v>
      </c>
      <c r="D87" s="39"/>
      <c r="E87" s="39"/>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c r="DS87" s="38"/>
      <c r="DT87" s="38"/>
      <c r="DU87" s="38"/>
      <c r="DV87" s="38"/>
      <c r="DW87" s="38"/>
      <c r="DX87" s="38"/>
      <c r="DY87" s="38"/>
      <c r="DZ87" s="38"/>
      <c r="EA87" s="38"/>
      <c r="EB87" s="38"/>
    </row>
    <row r="88" spans="1:132">
      <c r="A88" s="38"/>
      <c r="B88" s="39" t="str">
        <f ca="1">IFERROR(__xludf.DUMMYFUNCTION("""COMPUTED_VALUE"""),"Me siento expuesto a enfermar")</f>
        <v>Me siento expuesto a enfermar</v>
      </c>
      <c r="C88" s="40" t="s">
        <v>616</v>
      </c>
      <c r="D88" s="39"/>
      <c r="E88" s="39"/>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c r="DS88" s="38"/>
      <c r="DT88" s="38"/>
      <c r="DU88" s="38"/>
      <c r="DV88" s="38"/>
      <c r="DW88" s="38"/>
      <c r="DX88" s="38"/>
      <c r="DY88" s="38"/>
      <c r="DZ88" s="38"/>
      <c r="EA88" s="38"/>
      <c r="EB88" s="38"/>
    </row>
    <row r="89" spans="1:132">
      <c r="A89" s="38"/>
      <c r="B89" s="39" t="str">
        <f ca="1">IFERROR(__xludf.DUMMYFUNCTION("""COMPUTED_VALUE"""),"Mucha contaminación, a veces tos ")</f>
        <v xml:space="preserve">Mucha contaminación, a veces tos </v>
      </c>
      <c r="C89" s="40" t="s">
        <v>616</v>
      </c>
      <c r="D89" s="40" t="s">
        <v>615</v>
      </c>
      <c r="E89" s="39"/>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c r="DS89" s="38"/>
      <c r="DT89" s="38"/>
      <c r="DU89" s="38"/>
      <c r="DV89" s="38"/>
      <c r="DW89" s="38"/>
      <c r="DX89" s="38"/>
      <c r="DY89" s="38"/>
      <c r="DZ89" s="38"/>
      <c r="EA89" s="38"/>
      <c r="EB89" s="38"/>
    </row>
    <row r="90" spans="1:132">
      <c r="A90" s="38"/>
      <c r="B90" s="39" t="str">
        <f ca="1">IFERROR(__xludf.DUMMYFUNCTION("""COMPUTED_VALUE"""),"Aveces hay demasiado polvo en la cicloruta y eso genera que me dé tos o dolor en la garganta ")</f>
        <v xml:space="preserve">Aveces hay demasiado polvo en la cicloruta y eso genera que me dé tos o dolor en la garganta </v>
      </c>
      <c r="C90" s="40" t="s">
        <v>616</v>
      </c>
      <c r="D90" s="39"/>
      <c r="E90" s="39"/>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c r="DS90" s="38"/>
      <c r="DT90" s="38"/>
      <c r="DU90" s="38"/>
      <c r="DV90" s="38"/>
      <c r="DW90" s="38"/>
      <c r="DX90" s="38"/>
      <c r="DY90" s="38"/>
      <c r="DZ90" s="38"/>
      <c r="EA90" s="38"/>
      <c r="EB90" s="38"/>
    </row>
    <row r="91" spans="1:132">
      <c r="A91" s="38"/>
      <c r="B91" s="39" t="str">
        <f ca="1">IFERROR(__xludf.DUMMYFUNCTION("""COMPUTED_VALUE"""),"Por la contaminación me da mucha tos o si está lloviendo me mojo y me enfermó ")</f>
        <v xml:space="preserve">Por la contaminación me da mucha tos o si está lloviendo me mojo y me enfermó </v>
      </c>
      <c r="C91" s="40" t="s">
        <v>616</v>
      </c>
      <c r="D91" s="40" t="s">
        <v>615</v>
      </c>
      <c r="E91" s="39"/>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c r="DS91" s="38"/>
      <c r="DT91" s="38"/>
      <c r="DU91" s="38"/>
      <c r="DV91" s="38"/>
      <c r="DW91" s="38"/>
      <c r="DX91" s="38"/>
      <c r="DY91" s="38"/>
      <c r="DZ91" s="38"/>
      <c r="EA91" s="38"/>
      <c r="EB91" s="38"/>
    </row>
    <row r="92" spans="1:132">
      <c r="A92" s="38"/>
      <c r="B92" s="39" t="str">
        <f ca="1">IFERROR(__xludf.DUMMYFUNCTION("""COMPUTED_VALUE"""),"Ardor en los ojos por el humo de los carros")</f>
        <v>Ardor en los ojos por el humo de los carros</v>
      </c>
      <c r="C92" s="40" t="s">
        <v>616</v>
      </c>
      <c r="D92" s="40" t="s">
        <v>615</v>
      </c>
      <c r="E92" s="39"/>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c r="BX92" s="38"/>
      <c r="BY92" s="38"/>
      <c r="BZ92" s="38"/>
      <c r="CA92" s="38"/>
      <c r="CB92" s="38"/>
      <c r="CC92" s="38"/>
      <c r="CD92" s="38"/>
      <c r="CE92" s="38"/>
      <c r="CF92" s="38"/>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row>
    <row r="93" spans="1:132">
      <c r="A93" s="38"/>
      <c r="B93" s="39" t="str">
        <f ca="1">IFERROR(__xludf.DUMMYFUNCTION("""COMPUTED_VALUE"""),"Cansada")</f>
        <v>Cansada</v>
      </c>
      <c r="C93" s="40" t="s">
        <v>618</v>
      </c>
      <c r="D93" s="39"/>
      <c r="E93" s="39"/>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row>
    <row r="94" spans="1:132">
      <c r="A94" s="38"/>
      <c r="B94" s="39" t="str">
        <f ca="1">IFERROR(__xludf.DUMMYFUNCTION("""COMPUTED_VALUE"""),"Falta  de aire")</f>
        <v>Falta  de aire</v>
      </c>
      <c r="C94" s="40" t="s">
        <v>616</v>
      </c>
      <c r="D94" s="39"/>
      <c r="E94" s="39"/>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c r="BX94" s="38"/>
      <c r="BY94" s="38"/>
      <c r="BZ94" s="38"/>
      <c r="CA94" s="38"/>
      <c r="CB94" s="38"/>
      <c r="CC94" s="38"/>
      <c r="CD94" s="38"/>
      <c r="CE94" s="38"/>
      <c r="CF94" s="38"/>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row>
    <row r="95" spans="1:132">
      <c r="A95" s="38"/>
      <c r="B95" s="39" t="str">
        <f ca="1">IFERROR(__xludf.DUMMYFUNCTION("""COMPUTED_VALUE"""),"Enfermedades respiratorias ")</f>
        <v xml:space="preserve">Enfermedades respiratorias </v>
      </c>
      <c r="C95" s="40" t="s">
        <v>616</v>
      </c>
      <c r="D95" s="39"/>
      <c r="E95" s="39"/>
      <c r="F95" s="38"/>
      <c r="G95" s="38"/>
      <c r="H95" s="38"/>
      <c r="I95" s="38"/>
      <c r="J95" s="38"/>
      <c r="K95" s="38"/>
      <c r="L95" s="38"/>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c r="BX95" s="38"/>
      <c r="BY95" s="38"/>
      <c r="BZ95" s="38"/>
      <c r="CA95" s="38"/>
      <c r="CB95" s="38"/>
      <c r="CC95" s="38"/>
      <c r="CD95" s="38"/>
      <c r="CE95" s="38"/>
      <c r="CF95" s="38"/>
      <c r="CG95" s="38"/>
      <c r="CH95" s="38"/>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row>
    <row r="96" spans="1:132">
      <c r="A96" s="38"/>
      <c r="B96" s="39" t="str">
        <f ca="1">IFERROR(__xludf.DUMMYFUNCTION("""COMPUTED_VALUE"""),"Demasiado humo contaminante de los carros ")</f>
        <v xml:space="preserve">Demasiado humo contaminante de los carros </v>
      </c>
      <c r="C96" s="40" t="s">
        <v>615</v>
      </c>
      <c r="D96" s="39"/>
      <c r="E96" s="39"/>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row>
    <row r="97" spans="1:132">
      <c r="A97" s="38"/>
      <c r="B97" s="39" t="str">
        <f ca="1">IFERROR(__xludf.DUMMYFUNCTION("""COMPUTED_VALUE"""),"Mi estado de salud no es el mismo")</f>
        <v>Mi estado de salud no es el mismo</v>
      </c>
      <c r="C97" s="40" t="s">
        <v>616</v>
      </c>
      <c r="D97" s="39"/>
      <c r="E97" s="39"/>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38"/>
      <c r="CR97" s="38"/>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38"/>
      <c r="DR97" s="38"/>
      <c r="DS97" s="38"/>
      <c r="DT97" s="38"/>
      <c r="DU97" s="38"/>
      <c r="DV97" s="38"/>
      <c r="DW97" s="38"/>
      <c r="DX97" s="38"/>
      <c r="DY97" s="38"/>
      <c r="DZ97" s="38"/>
      <c r="EA97" s="38"/>
      <c r="EB97" s="38"/>
    </row>
    <row r="98" spans="1:132">
      <c r="A98" s="38"/>
      <c r="B98" s="39" t="str">
        <f ca="1">IFERROR(__xludf.DUMMYFUNCTION("""COMPUTED_VALUE"""),"Disminuye mi capacidad física ")</f>
        <v xml:space="preserve">Disminuye mi capacidad física </v>
      </c>
      <c r="C98" s="40" t="s">
        <v>616</v>
      </c>
      <c r="D98" s="39"/>
      <c r="E98" s="39"/>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c r="BX98" s="38"/>
      <c r="BY98" s="38"/>
      <c r="BZ98" s="38"/>
      <c r="CA98" s="38"/>
      <c r="CB98" s="38"/>
      <c r="CC98" s="38"/>
      <c r="CD98" s="38"/>
      <c r="CE98" s="38"/>
      <c r="CF98" s="38"/>
      <c r="CG98" s="38"/>
      <c r="CH98" s="38"/>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8"/>
      <c r="DO98" s="38"/>
      <c r="DP98" s="38"/>
      <c r="DQ98" s="38"/>
      <c r="DR98" s="38"/>
      <c r="DS98" s="38"/>
      <c r="DT98" s="38"/>
      <c r="DU98" s="38"/>
      <c r="DV98" s="38"/>
      <c r="DW98" s="38"/>
      <c r="DX98" s="38"/>
      <c r="DY98" s="38"/>
      <c r="DZ98" s="38"/>
      <c r="EA98" s="38"/>
      <c r="EB98" s="38"/>
    </row>
    <row r="99" spans="1:132">
      <c r="A99" s="38"/>
      <c r="B99" s="39" t="str">
        <f ca="1">IFERROR(__xludf.DUMMYFUNCTION("""COMPUTED_VALUE"""),"La contaminacion del aire se puede persibir facilmente, polvo, humo hace que enfermedades gripales, de garganta y pecho sean comunes.")</f>
        <v>La contaminacion del aire se puede persibir facilmente, polvo, humo hace que enfermedades gripales, de garganta y pecho sean comunes.</v>
      </c>
      <c r="C99" s="40" t="s">
        <v>616</v>
      </c>
      <c r="D99" s="40" t="s">
        <v>615</v>
      </c>
      <c r="E99" s="39"/>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row>
    <row r="100" spans="1:132">
      <c r="A100" s="38"/>
      <c r="B100" s="39" t="str">
        <f ca="1">IFERROR(__xludf.DUMMYFUNCTION("""COMPUTED_VALUE"""),"Fisicamente")</f>
        <v>Fisicamente</v>
      </c>
      <c r="C100" s="40" t="s">
        <v>616</v>
      </c>
      <c r="D100" s="39"/>
      <c r="E100" s="39"/>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c r="BX100" s="38"/>
      <c r="BY100" s="38"/>
      <c r="BZ100" s="38"/>
      <c r="CA100" s="38"/>
      <c r="CB100" s="38"/>
      <c r="CC100" s="38"/>
      <c r="CD100" s="38"/>
      <c r="CE100" s="38"/>
      <c r="CF100" s="38"/>
      <c r="CG100" s="38"/>
      <c r="CH100" s="38"/>
      <c r="CI100" s="38"/>
      <c r="CJ100" s="38"/>
      <c r="CK100" s="38"/>
      <c r="CL100" s="38"/>
      <c r="CM100" s="38"/>
      <c r="CN100" s="38"/>
      <c r="CO100" s="38"/>
      <c r="CP100" s="38"/>
      <c r="CQ100" s="38"/>
      <c r="CR100" s="38"/>
      <c r="CS100" s="38"/>
      <c r="CT100" s="38"/>
      <c r="CU100" s="38"/>
      <c r="CV100" s="38"/>
      <c r="CW100" s="38"/>
      <c r="CX100" s="38"/>
      <c r="CY100" s="38"/>
      <c r="CZ100" s="38"/>
      <c r="DA100" s="38"/>
      <c r="DB100" s="38"/>
      <c r="DC100" s="38"/>
      <c r="DD100" s="38"/>
      <c r="DE100" s="38"/>
      <c r="DF100" s="38"/>
      <c r="DG100" s="38"/>
      <c r="DH100" s="38"/>
      <c r="DI100" s="38"/>
      <c r="DJ100" s="38"/>
      <c r="DK100" s="38"/>
      <c r="DL100" s="38"/>
      <c r="DM100" s="38"/>
      <c r="DN100" s="38"/>
      <c r="DO100" s="38"/>
      <c r="DP100" s="38"/>
      <c r="DQ100" s="38"/>
      <c r="DR100" s="38"/>
      <c r="DS100" s="38"/>
      <c r="DT100" s="38"/>
      <c r="DU100" s="38"/>
      <c r="DV100" s="38"/>
      <c r="DW100" s="38"/>
      <c r="DX100" s="38"/>
      <c r="DY100" s="38"/>
      <c r="DZ100" s="38"/>
      <c r="EA100" s="38"/>
      <c r="EB100" s="38"/>
    </row>
    <row r="101" spans="1:132">
      <c r="A101" s="38"/>
      <c r="B101" s="39" t="str">
        <f ca="1">IFERROR(__xludf.DUMMYFUNCTION("""COMPUTED_VALUE"""),"En la falta de aire ")</f>
        <v xml:space="preserve">En la falta de aire </v>
      </c>
      <c r="C101" s="40" t="s">
        <v>616</v>
      </c>
      <c r="D101" s="39"/>
      <c r="E101" s="39"/>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c r="BX101" s="38"/>
      <c r="BY101" s="38"/>
      <c r="BZ101" s="38"/>
      <c r="CA101" s="38"/>
      <c r="CB101" s="38"/>
      <c r="CC101" s="38"/>
      <c r="CD101" s="38"/>
      <c r="CE101" s="38"/>
      <c r="CF101" s="38"/>
      <c r="CG101" s="38"/>
      <c r="CH101" s="38"/>
      <c r="CI101" s="38"/>
      <c r="CJ101" s="38"/>
      <c r="CK101" s="38"/>
      <c r="CL101" s="38"/>
      <c r="CM101" s="38"/>
      <c r="CN101" s="38"/>
      <c r="CO101" s="38"/>
      <c r="CP101" s="38"/>
      <c r="CQ101" s="38"/>
      <c r="CR101" s="38"/>
      <c r="CS101" s="38"/>
      <c r="CT101" s="38"/>
      <c r="CU101" s="38"/>
      <c r="CV101" s="38"/>
      <c r="CW101" s="38"/>
      <c r="CX101" s="38"/>
      <c r="CY101" s="38"/>
      <c r="CZ101" s="38"/>
      <c r="DA101" s="38"/>
      <c r="DB101" s="38"/>
      <c r="DC101" s="38"/>
      <c r="DD101" s="38"/>
      <c r="DE101" s="38"/>
      <c r="DF101" s="38"/>
      <c r="DG101" s="38"/>
      <c r="DH101" s="38"/>
      <c r="DI101" s="38"/>
      <c r="DJ101" s="38"/>
      <c r="DK101" s="38"/>
      <c r="DL101" s="38"/>
      <c r="DM101" s="38"/>
      <c r="DN101" s="38"/>
      <c r="DO101" s="38"/>
      <c r="DP101" s="38"/>
      <c r="DQ101" s="38"/>
      <c r="DR101" s="38"/>
      <c r="DS101" s="38"/>
      <c r="DT101" s="38"/>
      <c r="DU101" s="38"/>
      <c r="DV101" s="38"/>
      <c r="DW101" s="38"/>
      <c r="DX101" s="38"/>
      <c r="DY101" s="38"/>
      <c r="DZ101" s="38"/>
      <c r="EA101" s="38"/>
      <c r="EB101" s="38"/>
    </row>
    <row r="102" spans="1:132">
      <c r="A102" s="38"/>
      <c r="B102" s="39" t="str">
        <f ca="1">IFERROR(__xludf.DUMMYFUNCTION("""COMPUTED_VALUE"""),"irritacion en los ojos ")</f>
        <v xml:space="preserve">irritacion en los ojos </v>
      </c>
      <c r="C102" s="40" t="s">
        <v>616</v>
      </c>
      <c r="D102" s="39"/>
      <c r="E102" s="39"/>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c r="BX102" s="38"/>
      <c r="BY102" s="38"/>
      <c r="BZ102" s="38"/>
      <c r="CA102" s="38"/>
      <c r="CB102" s="38"/>
      <c r="CC102" s="38"/>
      <c r="CD102" s="38"/>
      <c r="CE102" s="38"/>
      <c r="CF102" s="38"/>
      <c r="CG102" s="38"/>
      <c r="CH102" s="38"/>
      <c r="CI102" s="38"/>
      <c r="CJ102" s="38"/>
      <c r="CK102" s="38"/>
      <c r="CL102" s="38"/>
      <c r="CM102" s="38"/>
      <c r="CN102" s="38"/>
      <c r="CO102" s="38"/>
      <c r="CP102" s="38"/>
      <c r="CQ102" s="38"/>
      <c r="CR102" s="38"/>
      <c r="CS102" s="38"/>
      <c r="CT102" s="38"/>
      <c r="CU102" s="38"/>
      <c r="CV102" s="38"/>
      <c r="CW102" s="38"/>
      <c r="CX102" s="38"/>
      <c r="CY102" s="38"/>
      <c r="CZ102" s="38"/>
      <c r="DA102" s="38"/>
      <c r="DB102" s="38"/>
      <c r="DC102" s="38"/>
      <c r="DD102" s="38"/>
      <c r="DE102" s="38"/>
      <c r="DF102" s="38"/>
      <c r="DG102" s="38"/>
      <c r="DH102" s="38"/>
      <c r="DI102" s="38"/>
      <c r="DJ102" s="38"/>
      <c r="DK102" s="38"/>
      <c r="DL102" s="38"/>
      <c r="DM102" s="38"/>
      <c r="DN102" s="38"/>
      <c r="DO102" s="38"/>
      <c r="DP102" s="38"/>
      <c r="DQ102" s="38"/>
      <c r="DR102" s="38"/>
      <c r="DS102" s="38"/>
      <c r="DT102" s="38"/>
      <c r="DU102" s="38"/>
      <c r="DV102" s="38"/>
      <c r="DW102" s="38"/>
      <c r="DX102" s="38"/>
      <c r="DY102" s="38"/>
      <c r="DZ102" s="38"/>
      <c r="EA102" s="38"/>
      <c r="EB102" s="38"/>
    </row>
    <row r="103" spans="1:132">
      <c r="A103" s="38"/>
      <c r="B103" s="39" t="str">
        <f ca="1">IFERROR(__xludf.DUMMYFUNCTION("""COMPUTED_VALUE"""),"Dificultad para respirar ")</f>
        <v xml:space="preserve">Dificultad para respirar </v>
      </c>
      <c r="C103" s="40" t="s">
        <v>616</v>
      </c>
      <c r="D103" s="39"/>
      <c r="E103" s="39"/>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row>
    <row r="104" spans="1:132">
      <c r="A104" s="38"/>
      <c r="B104" s="39" t="str">
        <f ca="1">IFERROR(__xludf.DUMMYFUNCTION("""COMPUTED_VALUE"""),"Mal, al momento me transportarme es mas difícil respirar ")</f>
        <v xml:space="preserve">Mal, al momento me transportarme es mas difícil respirar </v>
      </c>
      <c r="C104" s="40" t="s">
        <v>616</v>
      </c>
      <c r="D104" s="39"/>
      <c r="E104" s="39"/>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c r="BX104" s="38"/>
      <c r="BY104" s="38"/>
      <c r="BZ104" s="38"/>
      <c r="CA104" s="38"/>
      <c r="CB104" s="38"/>
      <c r="CC104" s="38"/>
      <c r="CD104" s="38"/>
      <c r="CE104" s="38"/>
      <c r="CF104" s="38"/>
      <c r="CG104" s="38"/>
      <c r="CH104" s="38"/>
      <c r="CI104" s="38"/>
      <c r="CJ104" s="38"/>
      <c r="CK104" s="38"/>
      <c r="CL104" s="38"/>
      <c r="CM104" s="38"/>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c r="DW104" s="38"/>
      <c r="DX104" s="38"/>
      <c r="DY104" s="38"/>
      <c r="DZ104" s="38"/>
      <c r="EA104" s="38"/>
      <c r="EB104" s="38"/>
    </row>
    <row r="105" spans="1:132">
      <c r="A105" s="38"/>
      <c r="B105" s="39" t="str">
        <f ca="1">IFERROR(__xludf.DUMMYFUNCTION("""COMPUTED_VALUE"""),"Fatiga, congestionada y con dolor en los ojos")</f>
        <v>Fatiga, congestionada y con dolor en los ojos</v>
      </c>
      <c r="C105" s="40" t="s">
        <v>616</v>
      </c>
      <c r="D105" s="39"/>
      <c r="E105" s="39"/>
      <c r="F105" s="38"/>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c r="BX105" s="38"/>
      <c r="BY105" s="38"/>
      <c r="BZ105" s="38"/>
      <c r="CA105" s="38"/>
      <c r="CB105" s="38"/>
      <c r="CC105" s="38"/>
      <c r="CD105" s="38"/>
      <c r="CE105" s="38"/>
      <c r="CF105" s="38"/>
      <c r="CG105" s="38"/>
      <c r="CH105" s="38"/>
      <c r="CI105" s="38"/>
      <c r="CJ105" s="38"/>
      <c r="CK105" s="38"/>
      <c r="CL105" s="38"/>
      <c r="CM105" s="38"/>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c r="DW105" s="38"/>
      <c r="DX105" s="38"/>
      <c r="DY105" s="38"/>
      <c r="DZ105" s="38"/>
      <c r="EA105" s="38"/>
      <c r="EB105" s="38"/>
    </row>
    <row r="106" spans="1:132">
      <c r="A106" s="38"/>
      <c r="B106" s="39" t="str">
        <f ca="1">IFERROR(__xludf.DUMMYFUNCTION("""COMPUTED_VALUE"""),"La impureza del aire ha dificultado ls respiración y la visión amplia")</f>
        <v>La impureza del aire ha dificultado ls respiración y la visión amplia</v>
      </c>
      <c r="C106" s="40" t="s">
        <v>616</v>
      </c>
      <c r="D106" s="39"/>
      <c r="E106" s="39"/>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38"/>
      <c r="CR106" s="38"/>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38"/>
      <c r="DR106" s="38"/>
      <c r="DS106" s="38"/>
      <c r="DT106" s="38"/>
      <c r="DU106" s="38"/>
      <c r="DV106" s="38"/>
      <c r="DW106" s="38"/>
      <c r="DX106" s="38"/>
      <c r="DY106" s="38"/>
      <c r="DZ106" s="38"/>
      <c r="EA106" s="38"/>
      <c r="EB106" s="38"/>
    </row>
    <row r="107" spans="1:132">
      <c r="A107" s="38"/>
      <c r="B107" s="39" t="str">
        <f ca="1">IFERROR(__xludf.DUMMYFUNCTION("""COMPUTED_VALUE"""),"Muy afectada, por posibles problemas de respiración ")</f>
        <v xml:space="preserve">Muy afectada, por posibles problemas de respiración </v>
      </c>
      <c r="C107" s="40" t="s">
        <v>616</v>
      </c>
      <c r="D107" s="39"/>
      <c r="E107" s="39"/>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row>
    <row r="108" spans="1:132">
      <c r="A108" s="38"/>
      <c r="B108" s="39" t="str">
        <f ca="1">IFERROR(__xludf.DUMMYFUNCTION("""COMPUTED_VALUE"""),"Poco agradable... No es un espacio óptimo para hacer recorridos en bicicleta. Inseguridad en la zona, mal ambiente, congestión vehicular entre otros, hace de esta zona un espacio poco recomendado para el uso de la bicicleta.")</f>
        <v>Poco agradable... No es un espacio óptimo para hacer recorridos en bicicleta. Inseguridad en la zona, mal ambiente, congestión vehicular entre otros, hace de esta zona un espacio poco recomendado para el uso de la bicicleta.</v>
      </c>
      <c r="C108" s="40" t="s">
        <v>620</v>
      </c>
      <c r="D108" s="40" t="s">
        <v>615</v>
      </c>
      <c r="E108" s="40" t="s">
        <v>621</v>
      </c>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row>
    <row r="109" spans="1:132">
      <c r="A109" s="38"/>
      <c r="B109" s="39" t="str">
        <f ca="1">IFERROR(__xludf.DUMMYFUNCTION("""COMPUTED_VALUE"""),"Resulta ser un método nocivo para la salud en esas circunstancias")</f>
        <v>Resulta ser un método nocivo para la salud en esas circunstancias</v>
      </c>
      <c r="C109" s="40" t="s">
        <v>616</v>
      </c>
      <c r="D109" s="39"/>
      <c r="E109" s="39"/>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38"/>
      <c r="DO109" s="38"/>
      <c r="DP109" s="38"/>
      <c r="DQ109" s="38"/>
      <c r="DR109" s="38"/>
      <c r="DS109" s="38"/>
      <c r="DT109" s="38"/>
      <c r="DU109" s="38"/>
      <c r="DV109" s="38"/>
      <c r="DW109" s="38"/>
      <c r="DX109" s="38"/>
      <c r="DY109" s="38"/>
      <c r="DZ109" s="38"/>
      <c r="EA109" s="38"/>
      <c r="EB109" s="38"/>
    </row>
    <row r="110" spans="1:132">
      <c r="A110" s="38"/>
      <c r="B110" s="39" t="str">
        <f ca="1">IFERROR(__xludf.DUMMYFUNCTION("""COMPUTED_VALUE"""),"Por el smog dado que genera dificultad al respirar y puede llegar a causar asma ")</f>
        <v xml:space="preserve">Por el smog dado que genera dificultad al respirar y puede llegar a causar asma </v>
      </c>
      <c r="C110" s="40" t="s">
        <v>616</v>
      </c>
      <c r="D110" s="40" t="s">
        <v>615</v>
      </c>
      <c r="E110" s="39"/>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8"/>
      <c r="DO110" s="38"/>
      <c r="DP110" s="38"/>
      <c r="DQ110" s="38"/>
      <c r="DR110" s="38"/>
      <c r="DS110" s="38"/>
      <c r="DT110" s="38"/>
      <c r="DU110" s="38"/>
      <c r="DV110" s="38"/>
      <c r="DW110" s="38"/>
      <c r="DX110" s="38"/>
      <c r="DY110" s="38"/>
      <c r="DZ110" s="38"/>
      <c r="EA110" s="38"/>
      <c r="EB110" s="38"/>
    </row>
    <row r="111" spans="1:132">
      <c r="A111" s="38"/>
      <c r="B111" s="39" t="str">
        <f ca="1">IFERROR(__xludf.DUMMYFUNCTION("""COMPUTED_VALUE"""),"Smog en los recorridos.")</f>
        <v>Smog en los recorridos.</v>
      </c>
      <c r="C111" s="40" t="s">
        <v>616</v>
      </c>
      <c r="D111" s="39"/>
      <c r="E111" s="39"/>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8"/>
      <c r="DO111" s="38"/>
      <c r="DP111" s="38"/>
      <c r="DQ111" s="38"/>
      <c r="DR111" s="38"/>
      <c r="DS111" s="38"/>
      <c r="DT111" s="38"/>
      <c r="DU111" s="38"/>
      <c r="DV111" s="38"/>
      <c r="DW111" s="38"/>
      <c r="DX111" s="38"/>
      <c r="DY111" s="38"/>
      <c r="DZ111" s="38"/>
      <c r="EA111" s="38"/>
      <c r="EB111" s="38"/>
    </row>
    <row r="112" spans="1:132">
      <c r="A112" s="38"/>
      <c r="B112" s="39" t="str">
        <f ca="1">IFERROR(__xludf.DUMMYFUNCTION("""COMPUTED_VALUE"""),"Mucha polución, contaminación auditiva y demás que afectan mi salud ")</f>
        <v xml:space="preserve">Mucha polución, contaminación auditiva y demás que afectan mi salud </v>
      </c>
      <c r="C112" s="40" t="s">
        <v>616</v>
      </c>
      <c r="D112" s="40" t="s">
        <v>615</v>
      </c>
      <c r="E112" s="39"/>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c r="DF112" s="38"/>
      <c r="DG112" s="38"/>
      <c r="DH112" s="38"/>
      <c r="DI112" s="38"/>
      <c r="DJ112" s="38"/>
      <c r="DK112" s="38"/>
      <c r="DL112" s="38"/>
      <c r="DM112" s="38"/>
      <c r="DN112" s="38"/>
      <c r="DO112" s="38"/>
      <c r="DP112" s="38"/>
      <c r="DQ112" s="38"/>
      <c r="DR112" s="38"/>
      <c r="DS112" s="38"/>
      <c r="DT112" s="38"/>
      <c r="DU112" s="38"/>
      <c r="DV112" s="38"/>
      <c r="DW112" s="38"/>
      <c r="DX112" s="38"/>
      <c r="DY112" s="38"/>
      <c r="DZ112" s="38"/>
      <c r="EA112" s="38"/>
      <c r="EB112" s="38"/>
    </row>
    <row r="113" spans="1:132">
      <c r="A113" s="38"/>
      <c r="B113" s="39" t="str">
        <f ca="1">IFERROR(__xludf.DUMMYFUNCTION("""COMPUTED_VALUE"""),"Algunas veces con irritación en los ojos y tos por la contaminación.")</f>
        <v>Algunas veces con irritación en los ojos y tos por la contaminación.</v>
      </c>
      <c r="C113" s="40" t="s">
        <v>616</v>
      </c>
      <c r="D113" s="40" t="s">
        <v>615</v>
      </c>
      <c r="E113" s="39"/>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c r="BX113" s="38"/>
      <c r="BY113" s="38"/>
      <c r="BZ113" s="38"/>
      <c r="CA113" s="38"/>
      <c r="CB113" s="38"/>
      <c r="CC113" s="38"/>
      <c r="CD113" s="38"/>
      <c r="CE113" s="38"/>
      <c r="CF113" s="38"/>
      <c r="CG113" s="38"/>
      <c r="CH113" s="38"/>
      <c r="CI113" s="38"/>
      <c r="CJ113" s="38"/>
      <c r="CK113" s="38"/>
      <c r="CL113" s="38"/>
      <c r="CM113" s="38"/>
      <c r="CN113" s="38"/>
      <c r="CO113" s="38"/>
      <c r="CP113" s="38"/>
      <c r="CQ113" s="38"/>
      <c r="CR113" s="38"/>
      <c r="CS113" s="38"/>
      <c r="CT113" s="38"/>
      <c r="CU113" s="38"/>
      <c r="CV113" s="38"/>
      <c r="CW113" s="38"/>
      <c r="CX113" s="38"/>
      <c r="CY113" s="38"/>
      <c r="CZ113" s="38"/>
      <c r="DA113" s="38"/>
      <c r="DB113" s="38"/>
      <c r="DC113" s="38"/>
      <c r="DD113" s="38"/>
      <c r="DE113" s="38"/>
      <c r="DF113" s="38"/>
      <c r="DG113" s="38"/>
      <c r="DH113" s="38"/>
      <c r="DI113" s="38"/>
      <c r="DJ113" s="38"/>
      <c r="DK113" s="38"/>
      <c r="DL113" s="38"/>
      <c r="DM113" s="38"/>
      <c r="DN113" s="38"/>
      <c r="DO113" s="38"/>
      <c r="DP113" s="38"/>
      <c r="DQ113" s="38"/>
      <c r="DR113" s="38"/>
      <c r="DS113" s="38"/>
      <c r="DT113" s="38"/>
      <c r="DU113" s="38"/>
      <c r="DV113" s="38"/>
      <c r="DW113" s="38"/>
      <c r="DX113" s="38"/>
      <c r="DY113" s="38"/>
      <c r="DZ113" s="38"/>
      <c r="EA113" s="38"/>
      <c r="EB113" s="38"/>
    </row>
    <row r="114" spans="1:132">
      <c r="A114" s="38"/>
      <c r="B114" s="39" t="str">
        <f ca="1">IFERROR(__xludf.DUMMYFUNCTION("""COMPUTED_VALUE"""),"Por la emisión de contaminación de fuentes moviles")</f>
        <v>Por la emisión de contaminación de fuentes moviles</v>
      </c>
      <c r="C114" s="40" t="s">
        <v>615</v>
      </c>
      <c r="D114" s="39"/>
      <c r="E114" s="39"/>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38"/>
      <c r="DO114" s="38"/>
      <c r="DP114" s="38"/>
      <c r="DQ114" s="38"/>
      <c r="DR114" s="38"/>
      <c r="DS114" s="38"/>
      <c r="DT114" s="38"/>
      <c r="DU114" s="38"/>
      <c r="DV114" s="38"/>
      <c r="DW114" s="38"/>
      <c r="DX114" s="38"/>
      <c r="DY114" s="38"/>
      <c r="DZ114" s="38"/>
      <c r="EA114" s="38"/>
      <c r="EB114" s="38"/>
    </row>
    <row r="115" spans="1:132">
      <c r="A115" s="38"/>
      <c r="B115" s="39" t="str">
        <f ca="1">IFERROR(__xludf.DUMMYFUNCTION("""COMPUTED_VALUE"""),"El humo de los vehículos es molesto, y causa irritación de ojos y molestias respiratorias ")</f>
        <v xml:space="preserve">El humo de los vehículos es molesto, y causa irritación de ojos y molestias respiratorias </v>
      </c>
      <c r="C115" s="40" t="s">
        <v>616</v>
      </c>
      <c r="D115" s="40" t="s">
        <v>615</v>
      </c>
      <c r="E115" s="39"/>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row>
    <row r="116" spans="1:132">
      <c r="A116" s="38"/>
      <c r="B116" s="39" t="str">
        <f ca="1">IFERROR(__xludf.DUMMYFUNCTION("""COMPUTED_VALUE"""),".")</f>
        <v>.</v>
      </c>
      <c r="C116" s="39"/>
      <c r="D116" s="39"/>
      <c r="E116" s="39"/>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38"/>
      <c r="DO116" s="38"/>
      <c r="DP116" s="38"/>
      <c r="DQ116" s="38"/>
      <c r="DR116" s="38"/>
      <c r="DS116" s="38"/>
      <c r="DT116" s="38"/>
      <c r="DU116" s="38"/>
      <c r="DV116" s="38"/>
      <c r="DW116" s="38"/>
      <c r="DX116" s="38"/>
      <c r="DY116" s="38"/>
      <c r="DZ116" s="38"/>
      <c r="EA116" s="38"/>
      <c r="EB116" s="38"/>
    </row>
    <row r="117" spans="1:132">
      <c r="A117" s="38"/>
      <c r="B117" s="39" t="str">
        <f ca="1">IFERROR(__xludf.DUMMYFUNCTION("""COMPUTED_VALUE"""),"Requiere utilizar protección")</f>
        <v>Requiere utilizar protección</v>
      </c>
      <c r="C117" s="40" t="s">
        <v>617</v>
      </c>
      <c r="D117" s="39"/>
      <c r="E117" s="39"/>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row>
    <row r="118" spans="1:132">
      <c r="A118" s="38"/>
      <c r="B118" s="39" t="str">
        <f ca="1">IFERROR(__xludf.DUMMYFUNCTION("""COMPUTED_VALUE"""),"Mucha congestión ")</f>
        <v xml:space="preserve">Mucha congestión </v>
      </c>
      <c r="C118" s="40" t="s">
        <v>616</v>
      </c>
      <c r="D118" s="39"/>
      <c r="E118" s="39"/>
      <c r="F118" s="38"/>
      <c r="G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row>
    <row r="119" spans="1:132">
      <c r="A119" s="38"/>
      <c r="B119" s="39" t="str">
        <f ca="1">IFERROR(__xludf.DUMMYFUNCTION("""COMPUTED_VALUE"""),"Congestión nasal")</f>
        <v>Congestión nasal</v>
      </c>
      <c r="C119" s="40" t="s">
        <v>616</v>
      </c>
      <c r="D119" s="39"/>
      <c r="E119" s="39"/>
      <c r="F119" s="38"/>
      <c r="G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row>
    <row r="120" spans="1:132">
      <c r="A120" s="38"/>
      <c r="B120" s="39" t="str">
        <f ca="1">IFERROR(__xludf.DUMMYFUNCTION("""COMPUTED_VALUE"""),"Enfermedad y malestar en los ojos")</f>
        <v>Enfermedad y malestar en los ojos</v>
      </c>
      <c r="C120" s="40" t="s">
        <v>616</v>
      </c>
      <c r="D120" s="39"/>
      <c r="E120" s="39"/>
      <c r="F120" s="38"/>
      <c r="G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row>
    <row r="121" spans="1:132">
      <c r="A121" s="38"/>
      <c r="B121" s="39" t="str">
        <f ca="1">IFERROR(__xludf.DUMMYFUNCTION("""COMPUTED_VALUE"""),"Nariz tapada")</f>
        <v>Nariz tapada</v>
      </c>
      <c r="C121" s="40" t="s">
        <v>616</v>
      </c>
      <c r="D121" s="39"/>
      <c r="E121" s="39"/>
      <c r="F121" s="38"/>
      <c r="G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c r="BX121" s="38"/>
      <c r="BY121" s="38"/>
      <c r="BZ121" s="38"/>
      <c r="CA121" s="38"/>
      <c r="CB121" s="38"/>
      <c r="CC121" s="38"/>
      <c r="CD121" s="38"/>
      <c r="CE121" s="38"/>
      <c r="CF121" s="38"/>
      <c r="CG121" s="38"/>
      <c r="CH121" s="38"/>
      <c r="CI121" s="38"/>
      <c r="CJ121" s="38"/>
      <c r="CK121" s="38"/>
      <c r="CL121" s="38"/>
      <c r="CM121" s="38"/>
      <c r="CN121" s="38"/>
      <c r="CO121" s="38"/>
      <c r="CP121" s="38"/>
      <c r="CQ121" s="38"/>
      <c r="CR121" s="38"/>
      <c r="CS121" s="38"/>
      <c r="CT121" s="38"/>
      <c r="CU121" s="38"/>
      <c r="CV121" s="38"/>
      <c r="CW121" s="38"/>
      <c r="CX121" s="38"/>
      <c r="CY121" s="38"/>
      <c r="CZ121" s="38"/>
      <c r="DA121" s="38"/>
      <c r="DB121" s="38"/>
      <c r="DC121" s="38"/>
      <c r="DD121" s="38"/>
      <c r="DE121" s="38"/>
      <c r="DF121" s="38"/>
      <c r="DG121" s="38"/>
      <c r="DH121" s="38"/>
      <c r="DI121" s="38"/>
      <c r="DJ121" s="38"/>
      <c r="DK121" s="38"/>
      <c r="DL121" s="38"/>
      <c r="DM121" s="38"/>
      <c r="DN121" s="38"/>
      <c r="DO121" s="38"/>
      <c r="DP121" s="38"/>
      <c r="DQ121" s="38"/>
      <c r="DR121" s="38"/>
      <c r="DS121" s="38"/>
      <c r="DT121" s="38"/>
      <c r="DU121" s="38"/>
      <c r="DV121" s="38"/>
      <c r="DW121" s="38"/>
      <c r="DX121" s="38"/>
      <c r="DY121" s="38"/>
      <c r="DZ121" s="38"/>
      <c r="EA121" s="38"/>
      <c r="EB121" s="38"/>
    </row>
    <row r="122" spans="1:132">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c r="BX122" s="38"/>
      <c r="BY122" s="38"/>
      <c r="BZ122" s="38"/>
      <c r="CA122" s="38"/>
      <c r="CB122" s="38"/>
      <c r="CC122" s="38"/>
      <c r="CD122" s="38"/>
      <c r="CE122" s="38"/>
      <c r="CF122" s="38"/>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38"/>
      <c r="DO122" s="38"/>
      <c r="DP122" s="38"/>
      <c r="DQ122" s="38"/>
      <c r="DR122" s="38"/>
      <c r="DS122" s="38"/>
      <c r="DT122" s="38"/>
      <c r="DU122" s="38"/>
      <c r="DV122" s="38"/>
      <c r="DW122" s="38"/>
      <c r="DX122" s="38"/>
      <c r="DY122" s="38"/>
      <c r="DZ122" s="38"/>
      <c r="EA122" s="38"/>
      <c r="EB122" s="38"/>
    </row>
    <row r="123" spans="1:132">
      <c r="A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c r="BX123" s="38"/>
      <c r="BY123" s="38"/>
      <c r="BZ123" s="38"/>
      <c r="CA123" s="38"/>
      <c r="CB123" s="38"/>
      <c r="CC123" s="38"/>
      <c r="CD123" s="38"/>
      <c r="CE123" s="38"/>
      <c r="CF123" s="38"/>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c r="DN123" s="38"/>
      <c r="DO123" s="38"/>
      <c r="DP123" s="38"/>
      <c r="DQ123" s="38"/>
      <c r="DR123" s="38"/>
      <c r="DS123" s="38"/>
      <c r="DT123" s="38"/>
      <c r="DU123" s="38"/>
      <c r="DV123" s="38"/>
      <c r="DW123" s="38"/>
      <c r="DX123" s="38"/>
      <c r="DY123" s="38"/>
      <c r="DZ123" s="38"/>
      <c r="EA123" s="38"/>
      <c r="EB123" s="38"/>
    </row>
    <row r="124" spans="1:132">
      <c r="A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c r="DN124" s="38"/>
      <c r="DO124" s="38"/>
      <c r="DP124" s="38"/>
      <c r="DQ124" s="38"/>
      <c r="DR124" s="38"/>
      <c r="DS124" s="38"/>
      <c r="DT124" s="38"/>
      <c r="DU124" s="38"/>
      <c r="DV124" s="38"/>
      <c r="DW124" s="38"/>
      <c r="DX124" s="38"/>
      <c r="DY124" s="38"/>
      <c r="DZ124" s="38"/>
      <c r="EA124" s="38"/>
      <c r="EB124" s="38"/>
    </row>
    <row r="125" spans="1:132">
      <c r="A125" s="38"/>
      <c r="B125" s="100" t="s">
        <v>622</v>
      </c>
      <c r="C125" s="96"/>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BM125" s="38"/>
      <c r="BN125" s="38"/>
      <c r="BO125" s="38"/>
      <c r="BP125" s="38"/>
      <c r="BQ125" s="38"/>
      <c r="BR125" s="38"/>
      <c r="BS125" s="38"/>
      <c r="BT125" s="38"/>
      <c r="BU125" s="38"/>
      <c r="BV125" s="38"/>
      <c r="BW125" s="38"/>
      <c r="BX125" s="38"/>
      <c r="BY125" s="38"/>
      <c r="BZ125" s="38"/>
      <c r="CA125" s="38"/>
      <c r="CB125" s="38"/>
      <c r="CC125" s="38"/>
      <c r="CD125" s="38"/>
      <c r="CE125" s="38"/>
      <c r="CF125" s="38"/>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38"/>
      <c r="DO125" s="38"/>
      <c r="DP125" s="38"/>
      <c r="DQ125" s="38"/>
      <c r="DR125" s="38"/>
      <c r="DS125" s="38"/>
      <c r="DT125" s="38"/>
      <c r="DU125" s="38"/>
      <c r="DV125" s="38"/>
      <c r="DW125" s="38"/>
      <c r="DX125" s="38"/>
      <c r="DY125" s="38"/>
      <c r="DZ125" s="38"/>
      <c r="EA125" s="38"/>
      <c r="EB125" s="38"/>
    </row>
    <row r="126" spans="1:132">
      <c r="A126" s="38"/>
      <c r="B126" s="25" t="s">
        <v>43</v>
      </c>
      <c r="C126" s="25">
        <v>23</v>
      </c>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c r="BX126" s="38"/>
      <c r="BY126" s="38"/>
      <c r="BZ126" s="38"/>
      <c r="CA126" s="38"/>
      <c r="CB126" s="38"/>
      <c r="CC126" s="38"/>
      <c r="CD126" s="38"/>
      <c r="CE126" s="38"/>
      <c r="CF126" s="38"/>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row>
    <row r="127" spans="1:132">
      <c r="A127" s="38"/>
      <c r="B127" s="25" t="s">
        <v>25</v>
      </c>
      <c r="C127" s="26">
        <f>COUNTIF(Respuestas!Q3:Q123,B127)</f>
        <v>98</v>
      </c>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row>
    <row r="128" spans="1:132">
      <c r="A128" s="38"/>
      <c r="B128" s="6" t="s">
        <v>603</v>
      </c>
      <c r="C128" s="5">
        <f>SUM(C126:C127)</f>
        <v>121</v>
      </c>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c r="AP128" s="38"/>
      <c r="AQ128" s="38"/>
      <c r="AR128" s="38"/>
      <c r="AS128" s="38"/>
      <c r="AT128" s="38"/>
      <c r="AU128" s="38"/>
      <c r="AV128" s="38"/>
      <c r="AW128" s="38"/>
      <c r="AX128" s="38"/>
      <c r="AY128" s="38"/>
      <c r="AZ128" s="38"/>
      <c r="BA128" s="38"/>
      <c r="BB128" s="38"/>
      <c r="BC128" s="38"/>
      <c r="BD128" s="38"/>
      <c r="BE128" s="38"/>
      <c r="BF128" s="38"/>
      <c r="BG128" s="38"/>
      <c r="BH128" s="38"/>
      <c r="BI128" s="38"/>
      <c r="BJ128" s="38"/>
      <c r="BK128" s="38"/>
      <c r="BL128" s="38"/>
      <c r="BM128" s="38"/>
      <c r="BN128" s="38"/>
      <c r="BO128" s="38"/>
      <c r="BP128" s="38"/>
      <c r="BQ128" s="38"/>
      <c r="BR128" s="38"/>
      <c r="BS128" s="38"/>
      <c r="BT128" s="38"/>
      <c r="BU128" s="38"/>
      <c r="BV128" s="38"/>
      <c r="BW128" s="38"/>
      <c r="BX128" s="38"/>
      <c r="BY128" s="38"/>
      <c r="BZ128" s="38"/>
      <c r="CA128" s="38"/>
      <c r="CB128" s="38"/>
      <c r="CC128" s="38"/>
      <c r="CD128" s="38"/>
      <c r="CE128" s="38"/>
      <c r="CF128" s="38"/>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row>
    <row r="129" spans="1:132">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BM129" s="38"/>
      <c r="BN129" s="38"/>
      <c r="BO129" s="38"/>
      <c r="BP129" s="38"/>
      <c r="BQ129" s="38"/>
      <c r="BR129" s="38"/>
      <c r="BS129" s="38"/>
      <c r="BT129" s="38"/>
      <c r="BU129" s="38"/>
      <c r="BV129" s="38"/>
      <c r="BW129" s="38"/>
      <c r="BX129" s="38"/>
      <c r="BY129" s="38"/>
      <c r="BZ129" s="38"/>
      <c r="CA129" s="38"/>
      <c r="CB129" s="38"/>
      <c r="CC129" s="38"/>
      <c r="CD129" s="38"/>
      <c r="CE129" s="38"/>
      <c r="CF129" s="38"/>
      <c r="CG129" s="38"/>
      <c r="CH129" s="38"/>
      <c r="CI129" s="38"/>
      <c r="CJ129" s="38"/>
      <c r="CK129" s="38"/>
      <c r="CL129" s="38"/>
      <c r="CM129" s="38"/>
      <c r="CN129" s="38"/>
      <c r="CO129" s="38"/>
      <c r="CP129" s="38"/>
      <c r="CQ129" s="38"/>
      <c r="CR129" s="38"/>
      <c r="CS129" s="38"/>
      <c r="CT129" s="38"/>
      <c r="CU129" s="38"/>
      <c r="CV129" s="38"/>
      <c r="CW129" s="38"/>
      <c r="CX129" s="38"/>
      <c r="CY129" s="38"/>
      <c r="CZ129" s="38"/>
      <c r="DA129" s="38"/>
      <c r="DB129" s="38"/>
      <c r="DC129" s="38"/>
      <c r="DD129" s="38"/>
      <c r="DE129" s="38"/>
      <c r="DF129" s="38"/>
      <c r="DG129" s="38"/>
      <c r="DH129" s="38"/>
      <c r="DI129" s="38"/>
      <c r="DJ129" s="38"/>
      <c r="DK129" s="38"/>
      <c r="DL129" s="38"/>
      <c r="DM129" s="38"/>
      <c r="DN129" s="38"/>
      <c r="DO129" s="38"/>
      <c r="DP129" s="38"/>
      <c r="DQ129" s="38"/>
      <c r="DR129" s="38"/>
      <c r="DS129" s="38"/>
      <c r="DT129" s="38"/>
      <c r="DU129" s="38"/>
      <c r="DV129" s="38"/>
      <c r="DW129" s="38"/>
      <c r="DX129" s="38"/>
      <c r="DY129" s="38"/>
      <c r="DZ129" s="38"/>
      <c r="EA129" s="38"/>
      <c r="EB129" s="38"/>
    </row>
    <row r="130" spans="1:132">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BM130" s="38"/>
      <c r="BN130" s="38"/>
      <c r="BO130" s="38"/>
      <c r="BP130" s="38"/>
      <c r="BQ130" s="38"/>
      <c r="BR130" s="38"/>
      <c r="BS130" s="38"/>
      <c r="BT130" s="38"/>
      <c r="BU130" s="38"/>
      <c r="BV130" s="38"/>
      <c r="BW130" s="38"/>
      <c r="BX130" s="38"/>
      <c r="BY130" s="38"/>
      <c r="BZ130" s="38"/>
      <c r="CA130" s="38"/>
      <c r="CB130" s="38"/>
      <c r="CC130" s="38"/>
      <c r="CD130" s="38"/>
      <c r="CE130" s="38"/>
      <c r="CF130" s="38"/>
      <c r="CG130" s="38"/>
      <c r="CH130" s="38"/>
      <c r="CI130" s="38"/>
      <c r="CJ130" s="38"/>
      <c r="CK130" s="38"/>
      <c r="CL130" s="38"/>
      <c r="CM130" s="38"/>
      <c r="CN130" s="38"/>
      <c r="CO130" s="38"/>
      <c r="CP130" s="38"/>
      <c r="CQ130" s="38"/>
      <c r="CR130" s="38"/>
      <c r="CS130" s="38"/>
      <c r="CT130" s="38"/>
      <c r="CU130" s="38"/>
      <c r="CV130" s="38"/>
      <c r="CW130" s="38"/>
      <c r="CX130" s="38"/>
      <c r="CY130" s="38"/>
      <c r="CZ130" s="38"/>
      <c r="DA130" s="38"/>
      <c r="DB130" s="38"/>
      <c r="DC130" s="38"/>
      <c r="DD130" s="38"/>
      <c r="DE130" s="38"/>
      <c r="DF130" s="38"/>
      <c r="DG130" s="38"/>
      <c r="DH130" s="38"/>
      <c r="DI130" s="38"/>
      <c r="DJ130" s="38"/>
      <c r="DK130" s="38"/>
      <c r="DL130" s="38"/>
      <c r="DM130" s="38"/>
      <c r="DN130" s="38"/>
      <c r="DO130" s="38"/>
      <c r="DP130" s="38"/>
      <c r="DQ130" s="38"/>
      <c r="DR130" s="38"/>
      <c r="DS130" s="38"/>
      <c r="DT130" s="38"/>
      <c r="DU130" s="38"/>
      <c r="DV130" s="38"/>
      <c r="DW130" s="38"/>
      <c r="DX130" s="38"/>
      <c r="DY130" s="38"/>
      <c r="DZ130" s="38"/>
      <c r="EA130" s="38"/>
      <c r="EB130" s="38"/>
    </row>
    <row r="131" spans="1:132">
      <c r="A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c r="CQ131" s="38"/>
      <c r="CR131" s="38"/>
      <c r="CS131" s="38"/>
      <c r="CT131" s="38"/>
      <c r="CU131" s="38"/>
      <c r="CV131" s="38"/>
      <c r="CW131" s="38"/>
      <c r="CX131" s="38"/>
      <c r="CY131" s="38"/>
      <c r="CZ131" s="38"/>
      <c r="DA131" s="38"/>
      <c r="DB131" s="38"/>
      <c r="DC131" s="38"/>
      <c r="DD131" s="38"/>
      <c r="DE131" s="38"/>
      <c r="DF131" s="38"/>
      <c r="DG131" s="38"/>
      <c r="DH131" s="38"/>
      <c r="DI131" s="38"/>
      <c r="DJ131" s="38"/>
      <c r="DK131" s="38"/>
      <c r="DL131" s="38"/>
      <c r="DM131" s="38"/>
      <c r="DN131" s="38"/>
      <c r="DO131" s="38"/>
      <c r="DP131" s="38"/>
      <c r="DQ131" s="38"/>
      <c r="DR131" s="38"/>
      <c r="DS131" s="38"/>
      <c r="DT131" s="38"/>
      <c r="DU131" s="38"/>
      <c r="DV131" s="38"/>
      <c r="DW131" s="38"/>
      <c r="DX131" s="38"/>
      <c r="DY131" s="38"/>
      <c r="DZ131" s="38"/>
      <c r="EA131" s="38"/>
      <c r="EB131" s="38"/>
    </row>
    <row r="132" spans="1:132">
      <c r="A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c r="AP132" s="38"/>
      <c r="AQ132" s="38"/>
      <c r="AR132" s="38"/>
      <c r="AS132" s="38"/>
      <c r="AT132" s="38"/>
      <c r="AU132" s="38"/>
      <c r="AV132" s="38"/>
      <c r="AW132" s="38"/>
      <c r="AX132" s="38"/>
      <c r="AY132" s="38"/>
      <c r="AZ132" s="38"/>
      <c r="BA132" s="38"/>
      <c r="BB132" s="38"/>
      <c r="BC132" s="38"/>
      <c r="BD132" s="38"/>
      <c r="BE132" s="38"/>
      <c r="BF132" s="38"/>
      <c r="BG132" s="38"/>
      <c r="BH132" s="38"/>
      <c r="BI132" s="38"/>
      <c r="BJ132" s="38"/>
      <c r="BK132" s="38"/>
      <c r="BL132" s="38"/>
      <c r="BM132" s="38"/>
      <c r="BN132" s="38"/>
      <c r="BO132" s="38"/>
      <c r="BP132" s="38"/>
      <c r="BQ132" s="38"/>
      <c r="BR132" s="38"/>
      <c r="BS132" s="38"/>
      <c r="BT132" s="38"/>
      <c r="BU132" s="38"/>
      <c r="BV132" s="38"/>
      <c r="BW132" s="38"/>
      <c r="BX132" s="38"/>
      <c r="BY132" s="38"/>
      <c r="BZ132" s="38"/>
      <c r="CA132" s="38"/>
      <c r="CB132" s="38"/>
      <c r="CC132" s="38"/>
      <c r="CD132" s="38"/>
      <c r="CE132" s="38"/>
      <c r="CF132" s="38"/>
      <c r="CG132" s="38"/>
      <c r="CH132" s="38"/>
      <c r="CI132" s="38"/>
      <c r="CJ132" s="38"/>
      <c r="CK132" s="38"/>
      <c r="CL132" s="38"/>
      <c r="CM132" s="38"/>
      <c r="CN132" s="38"/>
      <c r="CO132" s="38"/>
      <c r="CP132" s="38"/>
      <c r="CQ132" s="38"/>
      <c r="CR132" s="38"/>
      <c r="CS132" s="38"/>
      <c r="CT132" s="38"/>
      <c r="CU132" s="38"/>
      <c r="CV132" s="38"/>
      <c r="CW132" s="38"/>
      <c r="CX132" s="38"/>
      <c r="CY132" s="38"/>
      <c r="CZ132" s="38"/>
      <c r="DA132" s="38"/>
      <c r="DB132" s="38"/>
      <c r="DC132" s="38"/>
      <c r="DD132" s="38"/>
      <c r="DE132" s="38"/>
      <c r="DF132" s="38"/>
      <c r="DG132" s="38"/>
      <c r="DH132" s="38"/>
      <c r="DI132" s="38"/>
      <c r="DJ132" s="38"/>
      <c r="DK132" s="38"/>
      <c r="DL132" s="38"/>
      <c r="DM132" s="38"/>
      <c r="DN132" s="38"/>
      <c r="DO132" s="38"/>
      <c r="DP132" s="38"/>
      <c r="DQ132" s="38"/>
      <c r="DR132" s="38"/>
      <c r="DS132" s="38"/>
      <c r="DT132" s="38"/>
      <c r="DU132" s="38"/>
      <c r="DV132" s="38"/>
      <c r="DW132" s="38"/>
      <c r="DX132" s="38"/>
      <c r="DY132" s="38"/>
      <c r="DZ132" s="38"/>
      <c r="EA132" s="38"/>
      <c r="EB132" s="38"/>
    </row>
    <row r="133" spans="1:132">
      <c r="A133" s="38"/>
      <c r="F133" s="38"/>
      <c r="G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c r="CQ133" s="38"/>
      <c r="CR133" s="38"/>
      <c r="CS133" s="38"/>
      <c r="CT133" s="38"/>
      <c r="CU133" s="38"/>
      <c r="CV133" s="38"/>
      <c r="CW133" s="38"/>
      <c r="CX133" s="38"/>
      <c r="CY133" s="38"/>
      <c r="CZ133" s="38"/>
      <c r="DA133" s="38"/>
      <c r="DB133" s="38"/>
      <c r="DC133" s="38"/>
      <c r="DD133" s="38"/>
      <c r="DE133" s="38"/>
      <c r="DF133" s="38"/>
      <c r="DG133" s="38"/>
      <c r="DH133" s="38"/>
      <c r="DI133" s="38"/>
      <c r="DJ133" s="38"/>
      <c r="DK133" s="38"/>
      <c r="DL133" s="38"/>
      <c r="DM133" s="38"/>
      <c r="DN133" s="38"/>
      <c r="DO133" s="38"/>
      <c r="DP133" s="38"/>
      <c r="DQ133" s="38"/>
      <c r="DR133" s="38"/>
      <c r="DS133" s="38"/>
      <c r="DT133" s="38"/>
      <c r="DU133" s="38"/>
      <c r="DV133" s="38"/>
      <c r="DW133" s="38"/>
      <c r="DX133" s="38"/>
      <c r="DY133" s="38"/>
      <c r="DZ133" s="38"/>
      <c r="EA133" s="38"/>
      <c r="EB133" s="38"/>
    </row>
    <row r="134" spans="1:132">
      <c r="A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c r="AP134" s="38"/>
      <c r="AQ134" s="38"/>
      <c r="AR134" s="38"/>
      <c r="AS134" s="38"/>
      <c r="AT134" s="38"/>
      <c r="AU134" s="38"/>
      <c r="AV134" s="38"/>
      <c r="AW134" s="38"/>
      <c r="AX134" s="38"/>
      <c r="AY134" s="38"/>
      <c r="AZ134" s="38"/>
      <c r="BA134" s="38"/>
      <c r="BB134" s="38"/>
      <c r="BC134" s="38"/>
      <c r="BD134" s="38"/>
      <c r="BE134" s="38"/>
      <c r="BF134" s="38"/>
      <c r="BG134" s="38"/>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G134" s="38"/>
      <c r="CH134" s="38"/>
      <c r="CI134" s="38"/>
      <c r="CJ134" s="38"/>
      <c r="CK134" s="38"/>
      <c r="CL134" s="38"/>
      <c r="CM134" s="38"/>
      <c r="CN134" s="38"/>
      <c r="CO134" s="38"/>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38"/>
      <c r="DM134" s="38"/>
      <c r="DN134" s="38"/>
      <c r="DO134" s="38"/>
      <c r="DP134" s="38"/>
      <c r="DQ134" s="38"/>
      <c r="DR134" s="38"/>
      <c r="DS134" s="38"/>
      <c r="DT134" s="38"/>
      <c r="DU134" s="38"/>
      <c r="DV134" s="38"/>
      <c r="DW134" s="38"/>
      <c r="DX134" s="38"/>
      <c r="DY134" s="38"/>
      <c r="DZ134" s="38"/>
      <c r="EA134" s="38"/>
      <c r="EB134" s="38"/>
    </row>
    <row r="135" spans="1:132">
      <c r="A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BM135" s="38"/>
      <c r="BN135" s="38"/>
      <c r="BO135" s="38"/>
      <c r="BP135" s="38"/>
      <c r="BQ135" s="38"/>
      <c r="BR135" s="38"/>
      <c r="BS135" s="38"/>
      <c r="BT135" s="38"/>
      <c r="BU135" s="38"/>
      <c r="BV135" s="38"/>
      <c r="BW135" s="38"/>
      <c r="BX135" s="38"/>
      <c r="BY135" s="38"/>
      <c r="BZ135" s="38"/>
      <c r="CA135" s="38"/>
      <c r="CB135" s="38"/>
      <c r="CC135" s="38"/>
      <c r="CD135" s="38"/>
      <c r="CE135" s="38"/>
      <c r="CF135" s="38"/>
      <c r="CG135" s="38"/>
      <c r="CH135" s="38"/>
      <c r="CI135" s="38"/>
      <c r="CJ135" s="38"/>
      <c r="CK135" s="38"/>
      <c r="CL135" s="38"/>
      <c r="CM135" s="38"/>
      <c r="CN135" s="38"/>
      <c r="CO135" s="38"/>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38"/>
      <c r="DM135" s="38"/>
      <c r="DN135" s="38"/>
      <c r="DO135" s="38"/>
      <c r="DP135" s="38"/>
      <c r="DQ135" s="38"/>
      <c r="DR135" s="38"/>
      <c r="DS135" s="38"/>
      <c r="DT135" s="38"/>
      <c r="DU135" s="38"/>
      <c r="DV135" s="38"/>
      <c r="DW135" s="38"/>
      <c r="DX135" s="38"/>
      <c r="DY135" s="38"/>
      <c r="DZ135" s="38"/>
      <c r="EA135" s="38"/>
      <c r="EB135" s="38"/>
    </row>
    <row r="136" spans="1:132">
      <c r="A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c r="AP136" s="38"/>
      <c r="AQ136" s="38"/>
      <c r="AR136" s="38"/>
      <c r="AS136" s="38"/>
      <c r="AT136" s="38"/>
      <c r="AU136" s="38"/>
      <c r="AV136" s="38"/>
      <c r="AW136" s="38"/>
      <c r="AX136" s="38"/>
      <c r="AY136" s="38"/>
      <c r="AZ136" s="38"/>
      <c r="BA136" s="38"/>
      <c r="BB136" s="38"/>
      <c r="BC136" s="38"/>
      <c r="BD136" s="38"/>
      <c r="BE136" s="38"/>
      <c r="BF136" s="38"/>
      <c r="BG136" s="38"/>
      <c r="BH136" s="38"/>
      <c r="BI136" s="38"/>
      <c r="BJ136" s="38"/>
      <c r="BK136" s="38"/>
      <c r="BL136" s="38"/>
      <c r="BM136" s="38"/>
      <c r="BN136" s="38"/>
      <c r="BO136" s="38"/>
      <c r="BP136" s="38"/>
      <c r="BQ136" s="38"/>
      <c r="BR136" s="38"/>
      <c r="BS136" s="38"/>
      <c r="BT136" s="38"/>
      <c r="BU136" s="38"/>
      <c r="BV136" s="38"/>
      <c r="BW136" s="38"/>
      <c r="BX136" s="38"/>
      <c r="BY136" s="38"/>
      <c r="BZ136" s="38"/>
      <c r="CA136" s="38"/>
      <c r="CB136" s="38"/>
      <c r="CC136" s="38"/>
      <c r="CD136" s="38"/>
      <c r="CE136" s="38"/>
      <c r="CF136" s="38"/>
      <c r="CG136" s="38"/>
      <c r="CH136" s="38"/>
      <c r="CI136" s="38"/>
      <c r="CJ136" s="38"/>
      <c r="CK136" s="38"/>
      <c r="CL136" s="38"/>
      <c r="CM136" s="38"/>
      <c r="CN136" s="38"/>
      <c r="CO136" s="38"/>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38"/>
      <c r="DM136" s="38"/>
      <c r="DN136" s="38"/>
      <c r="DO136" s="38"/>
      <c r="DP136" s="38"/>
      <c r="DQ136" s="38"/>
      <c r="DR136" s="38"/>
      <c r="DS136" s="38"/>
      <c r="DT136" s="38"/>
      <c r="DU136" s="38"/>
      <c r="DV136" s="38"/>
      <c r="DW136" s="38"/>
      <c r="DX136" s="38"/>
      <c r="DY136" s="38"/>
      <c r="DZ136" s="38"/>
      <c r="EA136" s="38"/>
      <c r="EB136" s="38"/>
    </row>
    <row r="137" spans="1:132">
      <c r="A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38"/>
      <c r="DM137" s="38"/>
      <c r="DN137" s="38"/>
      <c r="DO137" s="38"/>
      <c r="DP137" s="38"/>
      <c r="DQ137" s="38"/>
      <c r="DR137" s="38"/>
      <c r="DS137" s="38"/>
      <c r="DT137" s="38"/>
      <c r="DU137" s="38"/>
      <c r="DV137" s="38"/>
      <c r="DW137" s="38"/>
      <c r="DX137" s="38"/>
      <c r="DY137" s="38"/>
      <c r="DZ137" s="38"/>
      <c r="EA137" s="38"/>
      <c r="EB137" s="38"/>
    </row>
    <row r="138" spans="1:132">
      <c r="A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c r="CG138" s="38"/>
      <c r="CH138" s="38"/>
      <c r="CI138" s="38"/>
      <c r="CJ138" s="38"/>
      <c r="CK138" s="38"/>
      <c r="CL138" s="38"/>
      <c r="CM138" s="38"/>
      <c r="CN138" s="38"/>
      <c r="CO138" s="38"/>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38"/>
      <c r="DM138" s="38"/>
      <c r="DN138" s="38"/>
      <c r="DO138" s="38"/>
      <c r="DP138" s="38"/>
      <c r="DQ138" s="38"/>
      <c r="DR138" s="38"/>
      <c r="DS138" s="38"/>
      <c r="DT138" s="38"/>
      <c r="DU138" s="38"/>
      <c r="DV138" s="38"/>
      <c r="DW138" s="38"/>
      <c r="DX138" s="38"/>
      <c r="DY138" s="38"/>
      <c r="DZ138" s="38"/>
      <c r="EA138" s="38"/>
      <c r="EB138" s="38"/>
    </row>
    <row r="139" spans="1:132">
      <c r="A139" s="3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38"/>
      <c r="DM139" s="38"/>
      <c r="DN139" s="38"/>
      <c r="DO139" s="38"/>
      <c r="DP139" s="38"/>
      <c r="DQ139" s="38"/>
      <c r="DR139" s="38"/>
      <c r="DS139" s="38"/>
      <c r="DT139" s="38"/>
      <c r="DU139" s="38"/>
      <c r="DV139" s="38"/>
      <c r="DW139" s="38"/>
      <c r="DX139" s="38"/>
      <c r="DY139" s="38"/>
      <c r="DZ139" s="38"/>
      <c r="EA139" s="38"/>
      <c r="EB139" s="38"/>
    </row>
    <row r="140" spans="1:132">
      <c r="A140" s="38"/>
      <c r="F140" s="38"/>
      <c r="G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c r="AP140" s="38"/>
      <c r="AQ140" s="38"/>
      <c r="AR140" s="38"/>
      <c r="AS140" s="38"/>
      <c r="AT140" s="38"/>
      <c r="AU140" s="38"/>
      <c r="AV140" s="38"/>
      <c r="AW140" s="38"/>
      <c r="AX140" s="38"/>
      <c r="AY140" s="38"/>
      <c r="AZ140" s="38"/>
      <c r="BA140" s="38"/>
      <c r="BB140" s="38"/>
      <c r="BC140" s="38"/>
      <c r="BD140" s="38"/>
      <c r="BE140" s="38"/>
      <c r="BF140" s="38"/>
      <c r="BG140" s="38"/>
      <c r="BH140" s="38"/>
      <c r="BI140" s="38"/>
      <c r="BJ140" s="38"/>
      <c r="BK140" s="38"/>
      <c r="BL140" s="38"/>
      <c r="BM140" s="38"/>
      <c r="BN140" s="38"/>
      <c r="BO140" s="38"/>
      <c r="BP140" s="38"/>
      <c r="BQ140" s="38"/>
      <c r="BR140" s="38"/>
      <c r="BS140" s="38"/>
      <c r="BT140" s="38"/>
      <c r="BU140" s="38"/>
      <c r="BV140" s="38"/>
      <c r="BW140" s="38"/>
      <c r="BX140" s="38"/>
      <c r="BY140" s="38"/>
      <c r="BZ140" s="38"/>
      <c r="CA140" s="38"/>
      <c r="CB140" s="38"/>
      <c r="CC140" s="38"/>
      <c r="CD140" s="38"/>
      <c r="CE140" s="38"/>
      <c r="CF140" s="38"/>
      <c r="CG140" s="38"/>
      <c r="CH140" s="38"/>
      <c r="CI140" s="38"/>
      <c r="CJ140" s="38"/>
      <c r="CK140" s="38"/>
      <c r="CL140" s="38"/>
      <c r="CM140" s="38"/>
      <c r="CN140" s="38"/>
      <c r="CO140" s="38"/>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38"/>
      <c r="DM140" s="38"/>
      <c r="DN140" s="38"/>
      <c r="DO140" s="38"/>
      <c r="DP140" s="38"/>
      <c r="DQ140" s="38"/>
      <c r="DR140" s="38"/>
      <c r="DS140" s="38"/>
      <c r="DT140" s="38"/>
      <c r="DU140" s="38"/>
      <c r="DV140" s="38"/>
      <c r="DW140" s="38"/>
      <c r="DX140" s="38"/>
      <c r="DY140" s="38"/>
      <c r="DZ140" s="38"/>
      <c r="EA140" s="38"/>
      <c r="EB140" s="38"/>
    </row>
    <row r="141" spans="1:132">
      <c r="A141" s="38"/>
      <c r="F141" s="38"/>
      <c r="G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c r="AP141" s="38"/>
      <c r="AQ141" s="38"/>
      <c r="AR141" s="38"/>
      <c r="AS141" s="38"/>
      <c r="AT141" s="38"/>
      <c r="AU141" s="38"/>
      <c r="AV141" s="38"/>
      <c r="AW141" s="38"/>
      <c r="AX141" s="38"/>
      <c r="AY141" s="38"/>
      <c r="AZ141" s="38"/>
      <c r="BA141" s="38"/>
      <c r="BB141" s="38"/>
      <c r="BC141" s="38"/>
      <c r="BD141" s="38"/>
      <c r="BE141" s="38"/>
      <c r="BF141" s="38"/>
      <c r="BG141" s="38"/>
      <c r="BH141" s="38"/>
      <c r="BI141" s="38"/>
      <c r="BJ141" s="38"/>
      <c r="BK141" s="38"/>
      <c r="BL141" s="38"/>
      <c r="BM141" s="38"/>
      <c r="BN141" s="38"/>
      <c r="BO141" s="38"/>
      <c r="BP141" s="38"/>
      <c r="BQ141" s="38"/>
      <c r="BR141" s="38"/>
      <c r="BS141" s="38"/>
      <c r="BT141" s="38"/>
      <c r="BU141" s="38"/>
      <c r="BV141" s="38"/>
      <c r="BW141" s="38"/>
      <c r="BX141" s="38"/>
      <c r="BY141" s="38"/>
      <c r="BZ141" s="38"/>
      <c r="CA141" s="38"/>
      <c r="CB141" s="38"/>
      <c r="CC141" s="38"/>
      <c r="CD141" s="38"/>
      <c r="CE141" s="38"/>
      <c r="CF141" s="38"/>
      <c r="CG141" s="38"/>
      <c r="CH141" s="38"/>
      <c r="CI141" s="38"/>
      <c r="CJ141" s="38"/>
      <c r="CK141" s="38"/>
      <c r="CL141" s="38"/>
      <c r="CM141" s="38"/>
      <c r="CN141" s="38"/>
      <c r="CO141" s="38"/>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38"/>
      <c r="DM141" s="38"/>
      <c r="DN141" s="38"/>
      <c r="DO141" s="38"/>
      <c r="DP141" s="38"/>
      <c r="DQ141" s="38"/>
      <c r="DR141" s="38"/>
      <c r="DS141" s="38"/>
      <c r="DT141" s="38"/>
      <c r="DU141" s="38"/>
      <c r="DV141" s="38"/>
      <c r="DW141" s="38"/>
      <c r="DX141" s="38"/>
      <c r="DY141" s="38"/>
      <c r="DZ141" s="38"/>
      <c r="EA141" s="38"/>
      <c r="EB141" s="38"/>
    </row>
    <row r="142" spans="1:132">
      <c r="A142" s="38"/>
      <c r="F142" s="38"/>
      <c r="G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38"/>
      <c r="DM142" s="38"/>
      <c r="DN142" s="38"/>
      <c r="DO142" s="38"/>
      <c r="DP142" s="38"/>
      <c r="DQ142" s="38"/>
      <c r="DR142" s="38"/>
      <c r="DS142" s="38"/>
      <c r="DT142" s="38"/>
      <c r="DU142" s="38"/>
      <c r="DV142" s="38"/>
      <c r="DW142" s="38"/>
      <c r="DX142" s="38"/>
      <c r="DY142" s="38"/>
      <c r="DZ142" s="38"/>
      <c r="EA142" s="38"/>
      <c r="EB142" s="38"/>
    </row>
    <row r="143" spans="1:132">
      <c r="A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c r="CG143" s="38"/>
      <c r="CH143" s="38"/>
      <c r="CI143" s="38"/>
      <c r="CJ143" s="38"/>
      <c r="CK143" s="38"/>
      <c r="CL143" s="38"/>
      <c r="CM143" s="38"/>
      <c r="CN143" s="38"/>
      <c r="CO143" s="38"/>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38"/>
      <c r="DM143" s="38"/>
      <c r="DN143" s="38"/>
      <c r="DO143" s="38"/>
      <c r="DP143" s="38"/>
      <c r="DQ143" s="38"/>
      <c r="DR143" s="38"/>
      <c r="DS143" s="38"/>
      <c r="DT143" s="38"/>
      <c r="DU143" s="38"/>
      <c r="DV143" s="38"/>
      <c r="DW143" s="38"/>
      <c r="DX143" s="38"/>
      <c r="DY143" s="38"/>
      <c r="DZ143" s="38"/>
      <c r="EA143" s="38"/>
      <c r="EB143" s="38"/>
    </row>
    <row r="144" spans="1:132">
      <c r="A144" s="38"/>
      <c r="B144" s="6" t="s">
        <v>20</v>
      </c>
      <c r="C144" s="101" t="s">
        <v>614</v>
      </c>
      <c r="D144" s="96"/>
      <c r="F144" s="27" t="s">
        <v>614</v>
      </c>
      <c r="G144" s="27" t="s">
        <v>603</v>
      </c>
      <c r="H144" s="27" t="s">
        <v>609</v>
      </c>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38"/>
      <c r="DM144" s="38"/>
      <c r="DN144" s="38"/>
      <c r="DO144" s="38"/>
      <c r="DP144" s="38"/>
      <c r="DQ144" s="38"/>
      <c r="DR144" s="38"/>
      <c r="DS144" s="38"/>
      <c r="DT144" s="38"/>
      <c r="DU144" s="38"/>
      <c r="DV144" s="38"/>
      <c r="DW144" s="38"/>
      <c r="DX144" s="38"/>
      <c r="DY144" s="38"/>
      <c r="DZ144" s="38"/>
      <c r="EA144" s="38"/>
      <c r="EB144" s="38"/>
    </row>
    <row r="145" spans="1:132">
      <c r="A145" s="38"/>
      <c r="B145" s="10" t="s">
        <v>54</v>
      </c>
      <c r="C145" s="44" t="s">
        <v>623</v>
      </c>
      <c r="D145" s="10"/>
      <c r="F145" s="26" t="s">
        <v>623</v>
      </c>
      <c r="G145" s="26">
        <v>5</v>
      </c>
      <c r="H145" s="43">
        <v>0.21739130434782608</v>
      </c>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38"/>
      <c r="DM145" s="38"/>
      <c r="DN145" s="38"/>
      <c r="DO145" s="38"/>
      <c r="DP145" s="38"/>
      <c r="DQ145" s="38"/>
      <c r="DR145" s="38"/>
      <c r="DS145" s="38"/>
      <c r="DT145" s="38"/>
      <c r="DU145" s="38"/>
      <c r="DV145" s="38"/>
      <c r="DW145" s="38"/>
      <c r="DX145" s="38"/>
      <c r="DY145" s="38"/>
      <c r="DZ145" s="38"/>
      <c r="EA145" s="38"/>
      <c r="EB145" s="38"/>
    </row>
    <row r="146" spans="1:132">
      <c r="A146" s="38"/>
      <c r="B146" s="10" t="s">
        <v>63</v>
      </c>
      <c r="C146" s="9" t="s">
        <v>624</v>
      </c>
      <c r="D146" s="10"/>
      <c r="F146" s="26" t="s">
        <v>75</v>
      </c>
      <c r="G146" s="26">
        <v>5</v>
      </c>
      <c r="H146" s="43">
        <v>0.21739130434782608</v>
      </c>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38"/>
      <c r="DM146" s="38"/>
      <c r="DN146" s="38"/>
      <c r="DO146" s="38"/>
      <c r="DP146" s="38"/>
      <c r="DQ146" s="38"/>
      <c r="DR146" s="38"/>
      <c r="DS146" s="38"/>
      <c r="DT146" s="38"/>
      <c r="DU146" s="38"/>
      <c r="DV146" s="38"/>
      <c r="DW146" s="38"/>
      <c r="DX146" s="38"/>
      <c r="DY146" s="38"/>
      <c r="DZ146" s="38"/>
      <c r="EA146" s="38"/>
      <c r="EB146" s="38"/>
    </row>
    <row r="147" spans="1:132">
      <c r="A147" s="38"/>
      <c r="B147" s="10" t="s">
        <v>69</v>
      </c>
      <c r="C147" s="9" t="s">
        <v>623</v>
      </c>
      <c r="D147" s="44" t="s">
        <v>75</v>
      </c>
      <c r="F147" s="26" t="s">
        <v>624</v>
      </c>
      <c r="G147" s="26">
        <v>3</v>
      </c>
      <c r="H147" s="43">
        <v>0.13043478260869565</v>
      </c>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c r="AP147" s="38"/>
      <c r="AQ147" s="38"/>
      <c r="AR147" s="38"/>
      <c r="AS147" s="38"/>
      <c r="AT147" s="38"/>
      <c r="AU147" s="38"/>
      <c r="AV147" s="38"/>
      <c r="AW147" s="38"/>
      <c r="AX147" s="38"/>
      <c r="AY147" s="38"/>
      <c r="AZ147" s="38"/>
      <c r="BA147" s="38"/>
      <c r="BB147" s="38"/>
      <c r="BC147" s="38"/>
      <c r="BD147" s="38"/>
      <c r="BE147" s="38"/>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38"/>
      <c r="DM147" s="38"/>
      <c r="DN147" s="38"/>
      <c r="DO147" s="38"/>
      <c r="DP147" s="38"/>
      <c r="DQ147" s="38"/>
      <c r="DR147" s="38"/>
      <c r="DS147" s="38"/>
      <c r="DT147" s="38"/>
      <c r="DU147" s="38"/>
      <c r="DV147" s="38"/>
      <c r="DW147" s="38"/>
      <c r="DX147" s="38"/>
      <c r="DY147" s="38"/>
      <c r="DZ147" s="38"/>
      <c r="EA147" s="38"/>
      <c r="EB147" s="38"/>
    </row>
    <row r="148" spans="1:132">
      <c r="A148" s="38"/>
      <c r="B148" s="10" t="s">
        <v>114</v>
      </c>
      <c r="C148" s="9" t="s">
        <v>623</v>
      </c>
      <c r="D148" s="9" t="s">
        <v>624</v>
      </c>
      <c r="F148" s="26" t="s">
        <v>625</v>
      </c>
      <c r="G148" s="26">
        <v>3</v>
      </c>
      <c r="H148" s="43">
        <v>0.13043478260869565</v>
      </c>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38"/>
      <c r="DM148" s="38"/>
      <c r="DN148" s="38"/>
      <c r="DO148" s="38"/>
      <c r="DP148" s="38"/>
      <c r="DQ148" s="38"/>
      <c r="DR148" s="38"/>
      <c r="DS148" s="38"/>
      <c r="DT148" s="38"/>
      <c r="DU148" s="38"/>
      <c r="DV148" s="38"/>
      <c r="DW148" s="38"/>
      <c r="DX148" s="38"/>
      <c r="DY148" s="38"/>
      <c r="DZ148" s="38"/>
      <c r="EA148" s="38"/>
      <c r="EB148" s="38"/>
    </row>
    <row r="149" spans="1:132">
      <c r="A149" s="38"/>
      <c r="B149" s="10" t="s">
        <v>120</v>
      </c>
      <c r="C149" s="9" t="s">
        <v>624</v>
      </c>
      <c r="D149" s="45"/>
      <c r="F149" s="26" t="s">
        <v>158</v>
      </c>
      <c r="G149" s="26">
        <v>3</v>
      </c>
      <c r="H149" s="43">
        <v>0.13043478260869565</v>
      </c>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row>
    <row r="150" spans="1:132">
      <c r="A150" s="38"/>
      <c r="B150" s="10" t="s">
        <v>156</v>
      </c>
      <c r="C150" s="9" t="s">
        <v>625</v>
      </c>
      <c r="D150" s="10"/>
      <c r="F150" s="26" t="s">
        <v>598</v>
      </c>
      <c r="G150" s="26">
        <v>2</v>
      </c>
      <c r="H150" s="43">
        <v>8.6956521739130432E-2</v>
      </c>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c r="AP150" s="38"/>
      <c r="AQ150" s="38"/>
      <c r="AR150" s="38"/>
      <c r="AS150" s="38"/>
      <c r="AT150" s="38"/>
      <c r="AU150" s="38"/>
      <c r="AV150" s="38"/>
      <c r="AW150" s="38"/>
      <c r="AX150" s="38"/>
      <c r="AY150" s="38"/>
      <c r="AZ150" s="38"/>
      <c r="BA150" s="38"/>
      <c r="BB150" s="38"/>
      <c r="BC150" s="38"/>
      <c r="BD150" s="38"/>
      <c r="BE150" s="38"/>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38"/>
      <c r="DM150" s="38"/>
      <c r="DN150" s="38"/>
      <c r="DO150" s="38"/>
      <c r="DP150" s="38"/>
      <c r="DQ150" s="38"/>
      <c r="DR150" s="38"/>
      <c r="DS150" s="38"/>
      <c r="DT150" s="38"/>
      <c r="DU150" s="38"/>
      <c r="DV150" s="38"/>
      <c r="DW150" s="38"/>
      <c r="DX150" s="38"/>
      <c r="DY150" s="38"/>
      <c r="DZ150" s="38"/>
      <c r="EA150" s="38"/>
      <c r="EB150" s="38"/>
    </row>
    <row r="151" spans="1:132">
      <c r="A151" s="38"/>
      <c r="B151" s="10" t="s">
        <v>176</v>
      </c>
      <c r="C151" s="9" t="s">
        <v>75</v>
      </c>
      <c r="D151" s="10"/>
      <c r="F151" s="26" t="s">
        <v>626</v>
      </c>
      <c r="G151" s="26">
        <v>2</v>
      </c>
      <c r="H151" s="43">
        <v>8.6956521739130432E-2</v>
      </c>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c r="AP151" s="38"/>
      <c r="AQ151" s="38"/>
      <c r="AR151" s="38"/>
      <c r="AS151" s="38"/>
      <c r="AT151" s="38"/>
      <c r="AU151" s="38"/>
      <c r="AV151" s="38"/>
      <c r="AW151" s="38"/>
      <c r="AX151" s="38"/>
      <c r="AY151" s="38"/>
      <c r="AZ151" s="38"/>
      <c r="BA151" s="38"/>
      <c r="BB151" s="38"/>
      <c r="BC151" s="38"/>
      <c r="BD151" s="38"/>
      <c r="BE151" s="38"/>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38"/>
      <c r="DM151" s="38"/>
      <c r="DN151" s="38"/>
      <c r="DO151" s="38"/>
      <c r="DP151" s="38"/>
      <c r="DQ151" s="38"/>
      <c r="DR151" s="38"/>
      <c r="DS151" s="38"/>
      <c r="DT151" s="38"/>
      <c r="DU151" s="38"/>
      <c r="DV151" s="38"/>
      <c r="DW151" s="38"/>
      <c r="DX151" s="38"/>
      <c r="DY151" s="38"/>
      <c r="DZ151" s="38"/>
      <c r="EA151" s="38"/>
      <c r="EB151" s="38"/>
    </row>
    <row r="152" spans="1:132">
      <c r="A152" s="38"/>
      <c r="B152" s="10" t="s">
        <v>186</v>
      </c>
      <c r="C152" s="9" t="s">
        <v>158</v>
      </c>
      <c r="D152" s="10"/>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38"/>
      <c r="DM152" s="38"/>
      <c r="DN152" s="38"/>
      <c r="DO152" s="38"/>
      <c r="DP152" s="38"/>
      <c r="DQ152" s="38"/>
      <c r="DR152" s="38"/>
      <c r="DS152" s="38"/>
      <c r="DT152" s="38"/>
      <c r="DU152" s="38"/>
      <c r="DV152" s="38"/>
      <c r="DW152" s="38"/>
      <c r="DX152" s="38"/>
      <c r="DY152" s="38"/>
      <c r="DZ152" s="38"/>
      <c r="EA152" s="38"/>
      <c r="EB152" s="38"/>
    </row>
    <row r="153" spans="1:132">
      <c r="A153" s="38"/>
      <c r="B153" s="10" t="s">
        <v>198</v>
      </c>
      <c r="C153" s="9" t="s">
        <v>625</v>
      </c>
      <c r="D153" s="10"/>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38"/>
      <c r="DM153" s="38"/>
      <c r="DN153" s="38"/>
      <c r="DO153" s="38"/>
      <c r="DP153" s="38"/>
      <c r="DQ153" s="38"/>
      <c r="DR153" s="38"/>
      <c r="DS153" s="38"/>
      <c r="DT153" s="38"/>
      <c r="DU153" s="38"/>
      <c r="DV153" s="38"/>
      <c r="DW153" s="38"/>
      <c r="DX153" s="38"/>
      <c r="DY153" s="38"/>
      <c r="DZ153" s="38"/>
      <c r="EA153" s="38"/>
      <c r="EB153" s="38"/>
    </row>
    <row r="154" spans="1:132">
      <c r="A154" s="38"/>
      <c r="B154" s="10" t="s">
        <v>205</v>
      </c>
      <c r="C154" s="9" t="s">
        <v>625</v>
      </c>
      <c r="D154" s="10"/>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38"/>
      <c r="DM154" s="38"/>
      <c r="DN154" s="38"/>
      <c r="DO154" s="38"/>
      <c r="DP154" s="38"/>
      <c r="DQ154" s="38"/>
      <c r="DR154" s="38"/>
      <c r="DS154" s="38"/>
      <c r="DT154" s="38"/>
      <c r="DU154" s="38"/>
      <c r="DV154" s="38"/>
      <c r="DW154" s="38"/>
      <c r="DX154" s="38"/>
      <c r="DY154" s="38"/>
      <c r="DZ154" s="38"/>
      <c r="EA154" s="38"/>
      <c r="EB154" s="38"/>
    </row>
    <row r="155" spans="1:132">
      <c r="A155" s="38"/>
      <c r="B155" s="10" t="s">
        <v>232</v>
      </c>
      <c r="C155" s="9" t="s">
        <v>598</v>
      </c>
      <c r="D155" s="10"/>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38"/>
      <c r="DM155" s="38"/>
      <c r="DN155" s="38"/>
      <c r="DO155" s="38"/>
      <c r="DP155" s="38"/>
      <c r="DQ155" s="38"/>
      <c r="DR155" s="38"/>
      <c r="DS155" s="38"/>
      <c r="DT155" s="38"/>
      <c r="DU155" s="38"/>
      <c r="DV155" s="38"/>
      <c r="DW155" s="38"/>
      <c r="DX155" s="38"/>
      <c r="DY155" s="38"/>
      <c r="DZ155" s="38"/>
      <c r="EA155" s="38"/>
      <c r="EB155" s="38"/>
    </row>
    <row r="156" spans="1:132">
      <c r="A156" s="38"/>
      <c r="B156" s="10" t="s">
        <v>163</v>
      </c>
      <c r="C156" s="9" t="s">
        <v>346</v>
      </c>
      <c r="D156" s="10"/>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38"/>
      <c r="DM156" s="38"/>
      <c r="DN156" s="38"/>
      <c r="DO156" s="38"/>
      <c r="DP156" s="38"/>
      <c r="DQ156" s="38"/>
      <c r="DR156" s="38"/>
      <c r="DS156" s="38"/>
      <c r="DT156" s="38"/>
      <c r="DU156" s="38"/>
      <c r="DV156" s="38"/>
      <c r="DW156" s="38"/>
      <c r="DX156" s="38"/>
      <c r="DY156" s="38"/>
      <c r="DZ156" s="38"/>
      <c r="EA156" s="38"/>
      <c r="EB156" s="38"/>
    </row>
    <row r="157" spans="1:132">
      <c r="A157" s="38"/>
      <c r="B157" s="10" t="s">
        <v>329</v>
      </c>
      <c r="C157" s="9" t="s">
        <v>346</v>
      </c>
      <c r="D157" s="10"/>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38"/>
      <c r="DM157" s="38"/>
      <c r="DN157" s="38"/>
      <c r="DO157" s="38"/>
      <c r="DP157" s="38"/>
      <c r="DQ157" s="38"/>
      <c r="DR157" s="38"/>
      <c r="DS157" s="38"/>
      <c r="DT157" s="38"/>
      <c r="DU157" s="38"/>
      <c r="DV157" s="38"/>
      <c r="DW157" s="38"/>
      <c r="DX157" s="38"/>
      <c r="DY157" s="38"/>
      <c r="DZ157" s="38"/>
      <c r="EA157" s="38"/>
      <c r="EB157" s="38"/>
    </row>
    <row r="158" spans="1:132">
      <c r="A158" s="38"/>
      <c r="B158" s="10" t="s">
        <v>346</v>
      </c>
      <c r="C158" s="9" t="s">
        <v>346</v>
      </c>
      <c r="D158" s="10"/>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38"/>
      <c r="DM158" s="38"/>
      <c r="DN158" s="38"/>
      <c r="DO158" s="38"/>
      <c r="DP158" s="38"/>
      <c r="DQ158" s="38"/>
      <c r="DR158" s="38"/>
      <c r="DS158" s="38"/>
      <c r="DT158" s="38"/>
      <c r="DU158" s="38"/>
      <c r="DV158" s="38"/>
      <c r="DW158" s="38"/>
      <c r="DX158" s="38"/>
      <c r="DY158" s="38"/>
      <c r="DZ158" s="38"/>
      <c r="EA158" s="38"/>
      <c r="EB158" s="38"/>
    </row>
    <row r="159" spans="1:132">
      <c r="A159" s="38"/>
      <c r="B159" s="10" t="s">
        <v>389</v>
      </c>
      <c r="C159" s="9" t="s">
        <v>75</v>
      </c>
      <c r="D159" s="10"/>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38"/>
      <c r="DM159" s="38"/>
      <c r="DN159" s="38"/>
      <c r="DO159" s="38"/>
      <c r="DP159" s="38"/>
      <c r="DQ159" s="38"/>
      <c r="DR159" s="38"/>
      <c r="DS159" s="38"/>
      <c r="DT159" s="38"/>
      <c r="DU159" s="38"/>
      <c r="DV159" s="38"/>
      <c r="DW159" s="38"/>
      <c r="DX159" s="38"/>
      <c r="DY159" s="38"/>
      <c r="DZ159" s="38"/>
      <c r="EA159" s="38"/>
      <c r="EB159" s="38"/>
    </row>
    <row r="160" spans="1:132">
      <c r="A160" s="38"/>
      <c r="B160" s="10" t="s">
        <v>396</v>
      </c>
      <c r="C160" s="9" t="s">
        <v>75</v>
      </c>
      <c r="D160" s="10"/>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38"/>
      <c r="DM160" s="38"/>
      <c r="DN160" s="38"/>
      <c r="DO160" s="38"/>
      <c r="DP160" s="38"/>
      <c r="DQ160" s="38"/>
      <c r="DR160" s="38"/>
      <c r="DS160" s="38"/>
      <c r="DT160" s="38"/>
      <c r="DU160" s="38"/>
      <c r="DV160" s="38"/>
      <c r="DW160" s="38"/>
      <c r="DX160" s="38"/>
      <c r="DY160" s="38"/>
      <c r="DZ160" s="38"/>
      <c r="EA160" s="38"/>
      <c r="EB160" s="38"/>
    </row>
    <row r="161" spans="1:132">
      <c r="A161" s="38"/>
      <c r="B161" s="10" t="s">
        <v>419</v>
      </c>
      <c r="C161" s="9" t="s">
        <v>623</v>
      </c>
      <c r="D161" s="10"/>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row>
    <row r="162" spans="1:132">
      <c r="A162" s="38"/>
      <c r="B162" s="10" t="s">
        <v>472</v>
      </c>
      <c r="C162" s="9" t="s">
        <v>158</v>
      </c>
      <c r="D162" s="10"/>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row>
    <row r="163" spans="1:132">
      <c r="A163" s="38"/>
      <c r="B163" s="10" t="s">
        <v>484</v>
      </c>
      <c r="C163" s="9" t="s">
        <v>623</v>
      </c>
      <c r="D163" s="10"/>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row>
    <row r="164" spans="1:132">
      <c r="A164" s="38"/>
      <c r="B164" s="10" t="s">
        <v>519</v>
      </c>
      <c r="C164" s="9" t="s">
        <v>75</v>
      </c>
      <c r="D164" s="10"/>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38"/>
      <c r="DM164" s="38"/>
      <c r="DN164" s="38"/>
      <c r="DO164" s="38"/>
      <c r="DP164" s="38"/>
      <c r="DQ164" s="38"/>
      <c r="DR164" s="38"/>
      <c r="DS164" s="38"/>
      <c r="DT164" s="38"/>
      <c r="DU164" s="38"/>
      <c r="DV164" s="38"/>
      <c r="DW164" s="38"/>
      <c r="DX164" s="38"/>
      <c r="DY164" s="38"/>
      <c r="DZ164" s="38"/>
      <c r="EA164" s="38"/>
      <c r="EB164" s="38"/>
    </row>
    <row r="165" spans="1:132">
      <c r="A165" s="38"/>
      <c r="B165" s="10" t="s">
        <v>542</v>
      </c>
      <c r="C165" s="9" t="s">
        <v>626</v>
      </c>
      <c r="D165" s="44" t="s">
        <v>158</v>
      </c>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38"/>
      <c r="DM165" s="38"/>
      <c r="DN165" s="38"/>
      <c r="DO165" s="38"/>
      <c r="DP165" s="38"/>
      <c r="DQ165" s="38"/>
      <c r="DR165" s="38"/>
      <c r="DS165" s="38"/>
      <c r="DT165" s="38"/>
      <c r="DU165" s="38"/>
      <c r="DV165" s="38"/>
      <c r="DW165" s="38"/>
      <c r="DX165" s="38"/>
      <c r="DY165" s="38"/>
      <c r="DZ165" s="38"/>
      <c r="EA165" s="38"/>
      <c r="EB165" s="38"/>
    </row>
    <row r="166" spans="1:132">
      <c r="A166" s="38"/>
      <c r="B166" s="10" t="s">
        <v>596</v>
      </c>
      <c r="C166" s="9" t="s">
        <v>626</v>
      </c>
      <c r="D166" s="45"/>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38"/>
      <c r="DM166" s="38"/>
      <c r="DN166" s="38"/>
      <c r="DO166" s="38"/>
      <c r="DP166" s="38"/>
      <c r="DQ166" s="38"/>
      <c r="DR166" s="38"/>
      <c r="DS166" s="38"/>
      <c r="DT166" s="38"/>
      <c r="DU166" s="38"/>
      <c r="DV166" s="38"/>
      <c r="DW166" s="38"/>
      <c r="DX166" s="38"/>
      <c r="DY166" s="38"/>
      <c r="DZ166" s="38"/>
      <c r="EA166" s="38"/>
      <c r="EB166" s="38"/>
    </row>
    <row r="167" spans="1:132">
      <c r="A167" s="38"/>
      <c r="B167" s="10" t="s">
        <v>598</v>
      </c>
      <c r="C167" s="9" t="s">
        <v>598</v>
      </c>
      <c r="D167" s="10"/>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38"/>
      <c r="DM167" s="38"/>
      <c r="DN167" s="38"/>
      <c r="DO167" s="38"/>
      <c r="DP167" s="38"/>
      <c r="DQ167" s="38"/>
      <c r="DR167" s="38"/>
      <c r="DS167" s="38"/>
      <c r="DT167" s="38"/>
      <c r="DU167" s="38"/>
      <c r="DV167" s="38"/>
      <c r="DW167" s="38"/>
      <c r="DX167" s="38"/>
      <c r="DY167" s="38"/>
      <c r="DZ167" s="38"/>
      <c r="EA167" s="38"/>
      <c r="EB167" s="38"/>
    </row>
    <row r="168" spans="1:132">
      <c r="A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38"/>
      <c r="DM168" s="38"/>
      <c r="DN168" s="38"/>
      <c r="DO168" s="38"/>
      <c r="DP168" s="38"/>
      <c r="DQ168" s="38"/>
      <c r="DR168" s="38"/>
      <c r="DS168" s="38"/>
      <c r="DT168" s="38"/>
      <c r="DU168" s="38"/>
      <c r="DV168" s="38"/>
      <c r="DW168" s="38"/>
      <c r="DX168" s="38"/>
      <c r="DY168" s="38"/>
      <c r="DZ168" s="38"/>
      <c r="EA168" s="38"/>
      <c r="EB168" s="38"/>
    </row>
    <row r="169" spans="1:132">
      <c r="A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38"/>
      <c r="DM169" s="38"/>
      <c r="DN169" s="38"/>
      <c r="DO169" s="38"/>
      <c r="DP169" s="38"/>
      <c r="DQ169" s="38"/>
      <c r="DR169" s="38"/>
      <c r="DS169" s="38"/>
      <c r="DT169" s="38"/>
      <c r="DU169" s="38"/>
      <c r="DV169" s="38"/>
      <c r="DW169" s="38"/>
      <c r="DX169" s="38"/>
      <c r="DY169" s="38"/>
      <c r="DZ169" s="38"/>
      <c r="EA169" s="38"/>
      <c r="EB169" s="38"/>
    </row>
    <row r="170" spans="1:132">
      <c r="A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38"/>
      <c r="DM170" s="38"/>
      <c r="DN170" s="38"/>
      <c r="DO170" s="38"/>
      <c r="DP170" s="38"/>
      <c r="DQ170" s="38"/>
      <c r="DR170" s="38"/>
      <c r="DS170" s="38"/>
      <c r="DT170" s="38"/>
      <c r="DU170" s="38"/>
      <c r="DV170" s="38"/>
      <c r="DW170" s="38"/>
      <c r="DX170" s="38"/>
      <c r="DY170" s="38"/>
      <c r="DZ170" s="38"/>
      <c r="EA170" s="38"/>
      <c r="EB170" s="38"/>
    </row>
    <row r="171" spans="1:132">
      <c r="A171" s="38"/>
      <c r="B171" s="102" t="s">
        <v>627</v>
      </c>
      <c r="C171" s="96"/>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38"/>
      <c r="DM171" s="38"/>
      <c r="DN171" s="38"/>
      <c r="DO171" s="38"/>
      <c r="DP171" s="38"/>
      <c r="DQ171" s="38"/>
      <c r="DR171" s="38"/>
      <c r="DS171" s="38"/>
      <c r="DT171" s="38"/>
      <c r="DU171" s="38"/>
      <c r="DV171" s="38"/>
      <c r="DW171" s="38"/>
      <c r="DX171" s="38"/>
      <c r="DY171" s="38"/>
      <c r="DZ171" s="38"/>
      <c r="EA171" s="38"/>
      <c r="EB171" s="38"/>
    </row>
    <row r="172" spans="1:132">
      <c r="A172" s="38"/>
      <c r="B172" s="46" t="s">
        <v>43</v>
      </c>
      <c r="C172" s="46">
        <v>90</v>
      </c>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38"/>
      <c r="DM172" s="38"/>
      <c r="DN172" s="38"/>
      <c r="DO172" s="38"/>
      <c r="DP172" s="38"/>
      <c r="DQ172" s="38"/>
      <c r="DR172" s="38"/>
      <c r="DS172" s="38"/>
      <c r="DT172" s="38"/>
      <c r="DU172" s="38"/>
      <c r="DV172" s="38"/>
      <c r="DW172" s="38"/>
      <c r="DX172" s="38"/>
      <c r="DY172" s="38"/>
      <c r="DZ172" s="38"/>
      <c r="EA172" s="38"/>
      <c r="EB172" s="38"/>
    </row>
    <row r="173" spans="1:132">
      <c r="A173" s="38"/>
      <c r="B173" s="46" t="s">
        <v>25</v>
      </c>
      <c r="C173" s="47">
        <f>COUNTIF(Respuestas!R3:R123,B173)</f>
        <v>31</v>
      </c>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38"/>
      <c r="DM173" s="38"/>
      <c r="DN173" s="38"/>
      <c r="DO173" s="38"/>
      <c r="DP173" s="38"/>
      <c r="DQ173" s="38"/>
      <c r="DR173" s="38"/>
      <c r="DS173" s="38"/>
      <c r="DT173" s="38"/>
      <c r="DU173" s="38"/>
      <c r="DV173" s="38"/>
      <c r="DW173" s="38"/>
      <c r="DX173" s="38"/>
      <c r="DY173" s="38"/>
      <c r="DZ173" s="38"/>
      <c r="EA173" s="38"/>
      <c r="EB173" s="38"/>
    </row>
    <row r="174" spans="1:132">
      <c r="A174" s="38"/>
      <c r="B174" s="48" t="s">
        <v>603</v>
      </c>
      <c r="C174" s="49">
        <f>SUM(C171:C173)</f>
        <v>121</v>
      </c>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row>
    <row r="175" spans="1:132">
      <c r="A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38"/>
      <c r="DM175" s="38"/>
      <c r="DN175" s="38"/>
      <c r="DO175" s="38"/>
      <c r="DP175" s="38"/>
      <c r="DQ175" s="38"/>
      <c r="DR175" s="38"/>
      <c r="DS175" s="38"/>
      <c r="DT175" s="38"/>
      <c r="DU175" s="38"/>
      <c r="DV175" s="38"/>
      <c r="DW175" s="38"/>
      <c r="DX175" s="38"/>
      <c r="DY175" s="38"/>
      <c r="DZ175" s="38"/>
      <c r="EA175" s="38"/>
      <c r="EB175" s="38"/>
    </row>
    <row r="176" spans="1:132">
      <c r="A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38"/>
      <c r="DM176" s="38"/>
      <c r="DN176" s="38"/>
      <c r="DO176" s="38"/>
      <c r="DP176" s="38"/>
      <c r="DQ176" s="38"/>
      <c r="DR176" s="38"/>
      <c r="DS176" s="38"/>
      <c r="DT176" s="38"/>
      <c r="DU176" s="38"/>
      <c r="DV176" s="38"/>
      <c r="DW176" s="38"/>
      <c r="DX176" s="38"/>
      <c r="DY176" s="38"/>
      <c r="DZ176" s="38"/>
      <c r="EA176" s="38"/>
      <c r="EB176" s="38"/>
    </row>
    <row r="177" spans="1:132">
      <c r="A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38"/>
      <c r="DM177" s="38"/>
      <c r="DN177" s="38"/>
      <c r="DO177" s="38"/>
      <c r="DP177" s="38"/>
      <c r="DQ177" s="38"/>
      <c r="DR177" s="38"/>
      <c r="DS177" s="38"/>
      <c r="DT177" s="38"/>
      <c r="DU177" s="38"/>
      <c r="DV177" s="38"/>
      <c r="DW177" s="38"/>
      <c r="DX177" s="38"/>
      <c r="DY177" s="38"/>
      <c r="DZ177" s="38"/>
      <c r="EA177" s="38"/>
      <c r="EB177" s="38"/>
    </row>
    <row r="178" spans="1:132">
      <c r="A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38"/>
      <c r="DM178" s="38"/>
      <c r="DN178" s="38"/>
      <c r="DO178" s="38"/>
      <c r="DP178" s="38"/>
      <c r="DQ178" s="38"/>
      <c r="DR178" s="38"/>
      <c r="DS178" s="38"/>
      <c r="DT178" s="38"/>
      <c r="DU178" s="38"/>
      <c r="DV178" s="38"/>
      <c r="DW178" s="38"/>
      <c r="DX178" s="38"/>
      <c r="DY178" s="38"/>
      <c r="DZ178" s="38"/>
      <c r="EA178" s="38"/>
      <c r="EB178" s="38"/>
    </row>
    <row r="179" spans="1:132">
      <c r="A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38"/>
      <c r="DM179" s="38"/>
      <c r="DN179" s="38"/>
      <c r="DO179" s="38"/>
      <c r="DP179" s="38"/>
      <c r="DQ179" s="38"/>
      <c r="DR179" s="38"/>
      <c r="DS179" s="38"/>
      <c r="DT179" s="38"/>
      <c r="DU179" s="38"/>
      <c r="DV179" s="38"/>
      <c r="DW179" s="38"/>
      <c r="DX179" s="38"/>
      <c r="DY179" s="38"/>
      <c r="DZ179" s="38"/>
      <c r="EA179" s="38"/>
      <c r="EB179" s="38"/>
    </row>
    <row r="180" spans="1:132">
      <c r="A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38"/>
      <c r="DM180" s="38"/>
      <c r="DN180" s="38"/>
      <c r="DO180" s="38"/>
      <c r="DP180" s="38"/>
      <c r="DQ180" s="38"/>
      <c r="DR180" s="38"/>
      <c r="DS180" s="38"/>
      <c r="DT180" s="38"/>
      <c r="DU180" s="38"/>
      <c r="DV180" s="38"/>
      <c r="DW180" s="38"/>
      <c r="DX180" s="38"/>
      <c r="DY180" s="38"/>
      <c r="DZ180" s="38"/>
      <c r="EA180" s="38"/>
      <c r="EB180" s="38"/>
    </row>
    <row r="181" spans="1:132">
      <c r="A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row>
    <row r="182" spans="1:132">
      <c r="A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38"/>
      <c r="DM182" s="38"/>
      <c r="DN182" s="38"/>
      <c r="DO182" s="38"/>
      <c r="DP182" s="38"/>
      <c r="DQ182" s="38"/>
      <c r="DR182" s="38"/>
      <c r="DS182" s="38"/>
      <c r="DT182" s="38"/>
      <c r="DU182" s="38"/>
      <c r="DV182" s="38"/>
      <c r="DW182" s="38"/>
      <c r="DX182" s="38"/>
      <c r="DY182" s="38"/>
      <c r="DZ182" s="38"/>
      <c r="EA182" s="38"/>
      <c r="EB182" s="38"/>
    </row>
    <row r="183" spans="1:132">
      <c r="A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38"/>
      <c r="DM183" s="38"/>
      <c r="DN183" s="38"/>
      <c r="DO183" s="38"/>
      <c r="DP183" s="38"/>
      <c r="DQ183" s="38"/>
      <c r="DR183" s="38"/>
      <c r="DS183" s="38"/>
      <c r="DT183" s="38"/>
      <c r="DU183" s="38"/>
      <c r="DV183" s="38"/>
      <c r="DW183" s="38"/>
      <c r="DX183" s="38"/>
      <c r="DY183" s="38"/>
      <c r="DZ183" s="38"/>
      <c r="EA183" s="38"/>
      <c r="EB183" s="38"/>
    </row>
    <row r="184" spans="1:132">
      <c r="A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38"/>
      <c r="DM184" s="38"/>
      <c r="DN184" s="38"/>
      <c r="DO184" s="38"/>
      <c r="DP184" s="38"/>
      <c r="DQ184" s="38"/>
      <c r="DR184" s="38"/>
      <c r="DS184" s="38"/>
      <c r="DT184" s="38"/>
      <c r="DU184" s="38"/>
      <c r="DV184" s="38"/>
      <c r="DW184" s="38"/>
      <c r="DX184" s="38"/>
      <c r="DY184" s="38"/>
      <c r="DZ184" s="38"/>
      <c r="EA184" s="38"/>
      <c r="EB184" s="38"/>
    </row>
    <row r="185" spans="1:132">
      <c r="A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row>
    <row r="186" spans="1:132">
      <c r="A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row>
    <row r="187" spans="1:132">
      <c r="A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38"/>
      <c r="DM187" s="38"/>
      <c r="DN187" s="38"/>
      <c r="DO187" s="38"/>
      <c r="DP187" s="38"/>
      <c r="DQ187" s="38"/>
      <c r="DR187" s="38"/>
      <c r="DS187" s="38"/>
      <c r="DT187" s="38"/>
      <c r="DU187" s="38"/>
      <c r="DV187" s="38"/>
      <c r="DW187" s="38"/>
      <c r="DX187" s="38"/>
      <c r="DY187" s="38"/>
      <c r="DZ187" s="38"/>
      <c r="EA187" s="38"/>
      <c r="EB187" s="38"/>
    </row>
    <row r="188" spans="1:132">
      <c r="A188" s="38"/>
      <c r="B188" s="27" t="s">
        <v>628</v>
      </c>
      <c r="C188" s="100" t="s">
        <v>614</v>
      </c>
      <c r="D188" s="99"/>
      <c r="E188" s="96"/>
      <c r="F188" s="38"/>
      <c r="G188" s="27" t="s">
        <v>614</v>
      </c>
      <c r="H188" s="27" t="s">
        <v>603</v>
      </c>
      <c r="I188" s="27" t="s">
        <v>609</v>
      </c>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row>
    <row r="189" spans="1:132">
      <c r="A189" s="38"/>
      <c r="B189" s="39" t="s">
        <v>45</v>
      </c>
      <c r="C189" s="40" t="s">
        <v>629</v>
      </c>
      <c r="D189" s="39"/>
      <c r="E189" s="39"/>
      <c r="F189" s="38"/>
      <c r="G189" s="26" t="s">
        <v>615</v>
      </c>
      <c r="H189" s="26">
        <v>36</v>
      </c>
      <c r="I189" s="43">
        <v>0.4</v>
      </c>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row>
    <row r="190" spans="1:132">
      <c r="A190" s="38"/>
      <c r="B190" s="39" t="s">
        <v>53</v>
      </c>
      <c r="C190" s="40" t="s">
        <v>629</v>
      </c>
      <c r="D190" s="40" t="s">
        <v>615</v>
      </c>
      <c r="E190" s="39"/>
      <c r="F190" s="38"/>
      <c r="G190" s="26" t="s">
        <v>629</v>
      </c>
      <c r="H190" s="26">
        <v>32</v>
      </c>
      <c r="I190" s="43">
        <v>0.35555555555555557</v>
      </c>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row>
    <row r="191" spans="1:132">
      <c r="A191" s="38"/>
      <c r="B191" s="39" t="s">
        <v>62</v>
      </c>
      <c r="C191" s="40" t="s">
        <v>615</v>
      </c>
      <c r="D191" s="39"/>
      <c r="E191" s="39"/>
      <c r="F191" s="38"/>
      <c r="G191" s="26" t="s">
        <v>616</v>
      </c>
      <c r="H191" s="26">
        <v>24</v>
      </c>
      <c r="I191" s="43">
        <v>0.26666666666666666</v>
      </c>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38"/>
      <c r="DM191" s="38"/>
      <c r="DN191" s="38"/>
      <c r="DO191" s="38"/>
      <c r="DP191" s="38"/>
      <c r="DQ191" s="38"/>
      <c r="DR191" s="38"/>
      <c r="DS191" s="38"/>
      <c r="DT191" s="38"/>
      <c r="DU191" s="38"/>
      <c r="DV191" s="38"/>
      <c r="DW191" s="38"/>
      <c r="DX191" s="38"/>
      <c r="DY191" s="38"/>
      <c r="DZ191" s="38"/>
      <c r="EA191" s="38"/>
      <c r="EB191" s="38"/>
    </row>
    <row r="192" spans="1:132">
      <c r="A192" s="38"/>
      <c r="B192" s="39" t="s">
        <v>68</v>
      </c>
      <c r="C192" s="40" t="s">
        <v>629</v>
      </c>
      <c r="D192" s="40" t="s">
        <v>616</v>
      </c>
      <c r="E192" s="39"/>
      <c r="F192" s="38"/>
      <c r="G192" s="26" t="s">
        <v>630</v>
      </c>
      <c r="H192" s="26">
        <v>10</v>
      </c>
      <c r="I192" s="43">
        <v>0.1111111111111111</v>
      </c>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38"/>
      <c r="DM192" s="38"/>
      <c r="DN192" s="38"/>
      <c r="DO192" s="38"/>
      <c r="DP192" s="38"/>
      <c r="DQ192" s="38"/>
      <c r="DR192" s="38"/>
      <c r="DS192" s="38"/>
      <c r="DT192" s="38"/>
      <c r="DU192" s="38"/>
      <c r="DV192" s="38"/>
      <c r="DW192" s="38"/>
      <c r="DX192" s="38"/>
      <c r="DY192" s="38"/>
      <c r="DZ192" s="38"/>
      <c r="EA192" s="38"/>
      <c r="EB192" s="38"/>
    </row>
    <row r="193" spans="1:132">
      <c r="A193" s="38"/>
      <c r="B193" s="39" t="s">
        <v>77</v>
      </c>
      <c r="C193" s="40" t="s">
        <v>615</v>
      </c>
      <c r="D193" s="39"/>
      <c r="E193" s="39"/>
      <c r="F193" s="38"/>
      <c r="G193" s="26" t="s">
        <v>631</v>
      </c>
      <c r="H193" s="26">
        <v>3</v>
      </c>
      <c r="I193" s="43">
        <v>3.3333333333333333E-2</v>
      </c>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38"/>
      <c r="DM193" s="38"/>
      <c r="DN193" s="38"/>
      <c r="DO193" s="38"/>
      <c r="DP193" s="38"/>
      <c r="DQ193" s="38"/>
      <c r="DR193" s="38"/>
      <c r="DS193" s="38"/>
      <c r="DT193" s="38"/>
      <c r="DU193" s="38"/>
      <c r="DV193" s="38"/>
      <c r="DW193" s="38"/>
      <c r="DX193" s="38"/>
      <c r="DY193" s="38"/>
      <c r="DZ193" s="38"/>
      <c r="EA193" s="38"/>
      <c r="EB193" s="38"/>
    </row>
    <row r="194" spans="1:132">
      <c r="A194" s="38"/>
      <c r="B194" s="39" t="s">
        <v>85</v>
      </c>
      <c r="C194" s="40" t="s">
        <v>629</v>
      </c>
      <c r="D194" s="39"/>
      <c r="E194" s="39"/>
      <c r="F194" s="38"/>
      <c r="G194" s="26" t="s">
        <v>632</v>
      </c>
      <c r="H194" s="26">
        <v>3</v>
      </c>
      <c r="I194" s="43">
        <v>3.3333333333333333E-2</v>
      </c>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38"/>
      <c r="DM194" s="38"/>
      <c r="DN194" s="38"/>
      <c r="DO194" s="38"/>
      <c r="DP194" s="38"/>
      <c r="DQ194" s="38"/>
      <c r="DR194" s="38"/>
      <c r="DS194" s="38"/>
      <c r="DT194" s="38"/>
      <c r="DU194" s="38"/>
      <c r="DV194" s="38"/>
      <c r="DW194" s="38"/>
      <c r="DX194" s="38"/>
      <c r="DY194" s="38"/>
      <c r="DZ194" s="38"/>
      <c r="EA194" s="38"/>
      <c r="EB194" s="38"/>
    </row>
    <row r="195" spans="1:132">
      <c r="A195" s="38"/>
      <c r="B195" s="39" t="s">
        <v>92</v>
      </c>
      <c r="C195" s="40" t="s">
        <v>615</v>
      </c>
      <c r="D195" s="39"/>
      <c r="E195" s="39"/>
      <c r="F195" s="38"/>
      <c r="G195" s="26" t="s">
        <v>620</v>
      </c>
      <c r="H195" s="26">
        <v>2</v>
      </c>
      <c r="I195" s="43">
        <v>2.2222222222222223E-2</v>
      </c>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38"/>
      <c r="DM195" s="38"/>
      <c r="DN195" s="38"/>
      <c r="DO195" s="38"/>
      <c r="DP195" s="38"/>
      <c r="DQ195" s="38"/>
      <c r="DR195" s="38"/>
      <c r="DS195" s="38"/>
      <c r="DT195" s="38"/>
      <c r="DU195" s="38"/>
      <c r="DV195" s="38"/>
      <c r="DW195" s="38"/>
      <c r="DX195" s="38"/>
      <c r="DY195" s="38"/>
      <c r="DZ195" s="38"/>
      <c r="EA195" s="38"/>
      <c r="EB195" s="38"/>
    </row>
    <row r="196" spans="1:132">
      <c r="A196" s="38"/>
      <c r="B196" s="39" t="s">
        <v>99</v>
      </c>
      <c r="C196" s="40" t="s">
        <v>616</v>
      </c>
      <c r="D196" s="40" t="s">
        <v>632</v>
      </c>
      <c r="E196" s="39"/>
      <c r="F196" s="38"/>
      <c r="G196" s="26" t="s">
        <v>633</v>
      </c>
      <c r="H196" s="26">
        <v>1</v>
      </c>
      <c r="I196" s="43">
        <v>1.1111111111111112E-2</v>
      </c>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38"/>
      <c r="DM196" s="38"/>
      <c r="DN196" s="38"/>
      <c r="DO196" s="38"/>
      <c r="DP196" s="38"/>
      <c r="DQ196" s="38"/>
      <c r="DR196" s="38"/>
      <c r="DS196" s="38"/>
      <c r="DT196" s="38"/>
      <c r="DU196" s="38"/>
      <c r="DV196" s="38"/>
      <c r="DW196" s="38"/>
      <c r="DX196" s="38"/>
      <c r="DY196" s="38"/>
      <c r="DZ196" s="38"/>
      <c r="EA196" s="38"/>
      <c r="EB196" s="38"/>
    </row>
    <row r="197" spans="1:132">
      <c r="A197" s="38"/>
      <c r="B197" s="39" t="s">
        <v>106</v>
      </c>
      <c r="C197" s="40" t="s">
        <v>615</v>
      </c>
      <c r="D197" s="39"/>
      <c r="E197" s="39"/>
      <c r="F197" s="38"/>
      <c r="G197" s="42" t="s">
        <v>634</v>
      </c>
      <c r="H197" s="26">
        <v>1</v>
      </c>
      <c r="I197" s="43">
        <v>1.1111111111111112E-2</v>
      </c>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row>
    <row r="198" spans="1:132">
      <c r="A198" s="38"/>
      <c r="B198" s="39" t="s">
        <v>113</v>
      </c>
      <c r="C198" s="40" t="s">
        <v>615</v>
      </c>
      <c r="D198" s="39"/>
      <c r="E198" s="39"/>
      <c r="F198" s="38"/>
      <c r="G198" s="42" t="s">
        <v>618</v>
      </c>
      <c r="H198" s="26">
        <v>1</v>
      </c>
      <c r="I198" s="43">
        <v>1.1111111111111112E-2</v>
      </c>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c r="CY198" s="38"/>
      <c r="CZ198" s="38"/>
      <c r="DA198" s="38"/>
      <c r="DB198" s="38"/>
      <c r="DC198" s="38"/>
      <c r="DD198" s="38"/>
      <c r="DE198" s="38"/>
      <c r="DF198" s="38"/>
      <c r="DG198" s="38"/>
      <c r="DH198" s="38"/>
      <c r="DI198" s="38"/>
      <c r="DJ198" s="38"/>
      <c r="DK198" s="38"/>
      <c r="DL198" s="38"/>
      <c r="DM198" s="38"/>
      <c r="DN198" s="38"/>
      <c r="DO198" s="38"/>
      <c r="DP198" s="38"/>
      <c r="DQ198" s="38"/>
      <c r="DR198" s="38"/>
      <c r="DS198" s="38"/>
      <c r="DT198" s="38"/>
      <c r="DU198" s="38"/>
      <c r="DV198" s="38"/>
      <c r="DW198" s="38"/>
      <c r="DX198" s="38"/>
      <c r="DY198" s="38"/>
      <c r="DZ198" s="38"/>
      <c r="EA198" s="38"/>
      <c r="EB198" s="38"/>
    </row>
    <row r="199" spans="1:132">
      <c r="A199" s="38"/>
      <c r="B199" s="39" t="s">
        <v>119</v>
      </c>
      <c r="C199" s="40" t="s">
        <v>616</v>
      </c>
      <c r="D199" s="40" t="s">
        <v>615</v>
      </c>
      <c r="E199" s="39"/>
      <c r="F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c r="CY199" s="38"/>
      <c r="CZ199" s="38"/>
      <c r="DA199" s="38"/>
      <c r="DB199" s="38"/>
      <c r="DC199" s="38"/>
      <c r="DD199" s="38"/>
      <c r="DE199" s="38"/>
      <c r="DF199" s="38"/>
      <c r="DG199" s="38"/>
      <c r="DH199" s="38"/>
      <c r="DI199" s="38"/>
      <c r="DJ199" s="38"/>
      <c r="DK199" s="38"/>
      <c r="DL199" s="38"/>
      <c r="DM199" s="38"/>
      <c r="DN199" s="38"/>
      <c r="DO199" s="38"/>
      <c r="DP199" s="38"/>
      <c r="DQ199" s="38"/>
      <c r="DR199" s="38"/>
      <c r="DS199" s="38"/>
      <c r="DT199" s="38"/>
      <c r="DU199" s="38"/>
      <c r="DV199" s="38"/>
      <c r="DW199" s="38"/>
      <c r="DX199" s="38"/>
      <c r="DY199" s="38"/>
      <c r="DZ199" s="38"/>
      <c r="EA199" s="38"/>
      <c r="EB199" s="38"/>
    </row>
    <row r="200" spans="1:132">
      <c r="A200" s="38"/>
      <c r="B200" s="39" t="s">
        <v>127</v>
      </c>
      <c r="C200" s="40" t="s">
        <v>615</v>
      </c>
      <c r="D200" s="40" t="s">
        <v>616</v>
      </c>
      <c r="E200" s="40" t="s">
        <v>629</v>
      </c>
      <c r="F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c r="CY200" s="38"/>
      <c r="CZ200" s="38"/>
      <c r="DA200" s="38"/>
      <c r="DB200" s="38"/>
      <c r="DC200" s="38"/>
      <c r="DD200" s="38"/>
      <c r="DE200" s="38"/>
      <c r="DF200" s="38"/>
      <c r="DG200" s="38"/>
      <c r="DH200" s="38"/>
      <c r="DI200" s="38"/>
      <c r="DJ200" s="38"/>
      <c r="DK200" s="38"/>
      <c r="DL200" s="38"/>
      <c r="DM200" s="38"/>
      <c r="DN200" s="38"/>
      <c r="DO200" s="38"/>
      <c r="DP200" s="38"/>
      <c r="DQ200" s="38"/>
      <c r="DR200" s="38"/>
      <c r="DS200" s="38"/>
      <c r="DT200" s="38"/>
      <c r="DU200" s="38"/>
      <c r="DV200" s="38"/>
      <c r="DW200" s="38"/>
      <c r="DX200" s="38"/>
      <c r="DY200" s="38"/>
      <c r="DZ200" s="38"/>
      <c r="EA200" s="38"/>
      <c r="EB200" s="38"/>
    </row>
    <row r="201" spans="1:132">
      <c r="A201" s="38"/>
      <c r="B201" s="39" t="s">
        <v>134</v>
      </c>
      <c r="C201" s="40" t="s">
        <v>615</v>
      </c>
      <c r="D201" s="39"/>
      <c r="E201" s="39"/>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c r="CY201" s="38"/>
      <c r="CZ201" s="38"/>
      <c r="DA201" s="38"/>
      <c r="DB201" s="38"/>
      <c r="DC201" s="38"/>
      <c r="DD201" s="38"/>
      <c r="DE201" s="38"/>
      <c r="DF201" s="38"/>
      <c r="DG201" s="38"/>
      <c r="DH201" s="38"/>
      <c r="DI201" s="38"/>
      <c r="DJ201" s="38"/>
      <c r="DK201" s="38"/>
      <c r="DL201" s="38"/>
      <c r="DM201" s="38"/>
      <c r="DN201" s="38"/>
      <c r="DO201" s="38"/>
      <c r="DP201" s="38"/>
      <c r="DQ201" s="38"/>
      <c r="DR201" s="38"/>
      <c r="DS201" s="38"/>
      <c r="DT201" s="38"/>
      <c r="DU201" s="38"/>
      <c r="DV201" s="38"/>
      <c r="DW201" s="38"/>
      <c r="DX201" s="38"/>
      <c r="DY201" s="38"/>
      <c r="DZ201" s="38"/>
      <c r="EA201" s="38"/>
      <c r="EB201" s="38"/>
    </row>
    <row r="202" spans="1:132">
      <c r="A202" s="38"/>
      <c r="B202" s="39" t="s">
        <v>140</v>
      </c>
      <c r="C202" s="40" t="s">
        <v>629</v>
      </c>
      <c r="D202" s="40" t="s">
        <v>632</v>
      </c>
      <c r="E202" s="40" t="s">
        <v>616</v>
      </c>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c r="CY202" s="38"/>
      <c r="CZ202" s="38"/>
      <c r="DA202" s="38"/>
      <c r="DB202" s="38"/>
      <c r="DC202" s="38"/>
      <c r="DD202" s="38"/>
      <c r="DE202" s="38"/>
      <c r="DF202" s="38"/>
      <c r="DG202" s="38"/>
      <c r="DH202" s="38"/>
      <c r="DI202" s="38"/>
      <c r="DJ202" s="38"/>
      <c r="DK202" s="38"/>
      <c r="DL202" s="38"/>
      <c r="DM202" s="38"/>
      <c r="DN202" s="38"/>
      <c r="DO202" s="38"/>
      <c r="DP202" s="38"/>
      <c r="DQ202" s="38"/>
      <c r="DR202" s="38"/>
      <c r="DS202" s="38"/>
      <c r="DT202" s="38"/>
      <c r="DU202" s="38"/>
      <c r="DV202" s="38"/>
      <c r="DW202" s="38"/>
      <c r="DX202" s="38"/>
      <c r="DY202" s="38"/>
      <c r="DZ202" s="38"/>
      <c r="EA202" s="38"/>
      <c r="EB202" s="38"/>
    </row>
    <row r="203" spans="1:132">
      <c r="A203" s="38"/>
      <c r="B203" s="39" t="s">
        <v>145</v>
      </c>
      <c r="C203" s="40" t="s">
        <v>615</v>
      </c>
      <c r="D203" s="40" t="s">
        <v>616</v>
      </c>
      <c r="E203" s="39"/>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c r="CY203" s="38"/>
      <c r="CZ203" s="38"/>
      <c r="DA203" s="38"/>
      <c r="DB203" s="38"/>
      <c r="DC203" s="38"/>
      <c r="DD203" s="38"/>
      <c r="DE203" s="38"/>
      <c r="DF203" s="38"/>
      <c r="DG203" s="38"/>
      <c r="DH203" s="38"/>
      <c r="DI203" s="38"/>
      <c r="DJ203" s="38"/>
      <c r="DK203" s="38"/>
      <c r="DL203" s="38"/>
      <c r="DM203" s="38"/>
      <c r="DN203" s="38"/>
      <c r="DO203" s="38"/>
      <c r="DP203" s="38"/>
      <c r="DQ203" s="38"/>
      <c r="DR203" s="38"/>
      <c r="DS203" s="38"/>
      <c r="DT203" s="38"/>
      <c r="DU203" s="38"/>
      <c r="DV203" s="38"/>
      <c r="DW203" s="38"/>
      <c r="DX203" s="38"/>
      <c r="DY203" s="38"/>
      <c r="DZ203" s="38"/>
      <c r="EA203" s="38"/>
      <c r="EB203" s="38"/>
    </row>
    <row r="204" spans="1:132">
      <c r="A204" s="38"/>
      <c r="B204" s="39" t="s">
        <v>150</v>
      </c>
      <c r="C204" s="40" t="s">
        <v>630</v>
      </c>
      <c r="D204" s="40" t="s">
        <v>615</v>
      </c>
      <c r="E204" s="39"/>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row>
    <row r="205" spans="1:132">
      <c r="A205" s="38"/>
      <c r="B205" s="39" t="s">
        <v>155</v>
      </c>
      <c r="C205" s="40" t="s">
        <v>615</v>
      </c>
      <c r="D205" s="39"/>
      <c r="E205" s="39"/>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c r="CY205" s="38"/>
      <c r="CZ205" s="38"/>
      <c r="DA205" s="38"/>
      <c r="DB205" s="38"/>
      <c r="DC205" s="38"/>
      <c r="DD205" s="38"/>
      <c r="DE205" s="38"/>
      <c r="DF205" s="38"/>
      <c r="DG205" s="38"/>
      <c r="DH205" s="38"/>
      <c r="DI205" s="38"/>
      <c r="DJ205" s="38"/>
      <c r="DK205" s="38"/>
      <c r="DL205" s="38"/>
      <c r="DM205" s="38"/>
      <c r="DN205" s="38"/>
      <c r="DO205" s="38"/>
      <c r="DP205" s="38"/>
      <c r="DQ205" s="38"/>
      <c r="DR205" s="38"/>
      <c r="DS205" s="38"/>
      <c r="DT205" s="38"/>
      <c r="DU205" s="38"/>
      <c r="DV205" s="38"/>
      <c r="DW205" s="38"/>
      <c r="DX205" s="38"/>
      <c r="DY205" s="38"/>
      <c r="DZ205" s="38"/>
      <c r="EA205" s="38"/>
      <c r="EB205" s="38"/>
    </row>
    <row r="206" spans="1:132">
      <c r="A206" s="38"/>
      <c r="B206" s="39" t="s">
        <v>161</v>
      </c>
      <c r="C206" s="40" t="s">
        <v>629</v>
      </c>
      <c r="D206" s="39"/>
      <c r="E206" s="39"/>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c r="CY206" s="38"/>
      <c r="CZ206" s="38"/>
      <c r="DA206" s="38"/>
      <c r="DB206" s="38"/>
      <c r="DC206" s="38"/>
      <c r="DD206" s="38"/>
      <c r="DE206" s="38"/>
      <c r="DF206" s="38"/>
      <c r="DG206" s="38"/>
      <c r="DH206" s="38"/>
      <c r="DI206" s="38"/>
      <c r="DJ206" s="38"/>
      <c r="DK206" s="38"/>
      <c r="DL206" s="38"/>
      <c r="DM206" s="38"/>
      <c r="DN206" s="38"/>
      <c r="DO206" s="38"/>
      <c r="DP206" s="38"/>
      <c r="DQ206" s="38"/>
      <c r="DR206" s="38"/>
      <c r="DS206" s="38"/>
      <c r="DT206" s="38"/>
      <c r="DU206" s="38"/>
      <c r="DV206" s="38"/>
      <c r="DW206" s="38"/>
      <c r="DX206" s="38"/>
      <c r="DY206" s="38"/>
      <c r="DZ206" s="38"/>
      <c r="EA206" s="38"/>
      <c r="EB206" s="38"/>
    </row>
    <row r="207" spans="1:132">
      <c r="A207" s="38"/>
      <c r="B207" s="39" t="s">
        <v>168</v>
      </c>
      <c r="C207" s="40" t="s">
        <v>615</v>
      </c>
      <c r="D207" s="40" t="s">
        <v>634</v>
      </c>
      <c r="E207" s="39"/>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row>
    <row r="208" spans="1:132">
      <c r="A208" s="38"/>
      <c r="B208" s="39" t="s">
        <v>175</v>
      </c>
      <c r="C208" s="40" t="s">
        <v>615</v>
      </c>
      <c r="D208" s="39"/>
      <c r="E208" s="39"/>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c r="CY208" s="38"/>
      <c r="CZ208" s="38"/>
      <c r="DA208" s="38"/>
      <c r="DB208" s="38"/>
      <c r="DC208" s="38"/>
      <c r="DD208" s="38"/>
      <c r="DE208" s="38"/>
      <c r="DF208" s="38"/>
      <c r="DG208" s="38"/>
      <c r="DH208" s="38"/>
      <c r="DI208" s="38"/>
      <c r="DJ208" s="38"/>
      <c r="DK208" s="38"/>
      <c r="DL208" s="38"/>
      <c r="DM208" s="38"/>
      <c r="DN208" s="38"/>
      <c r="DO208" s="38"/>
      <c r="DP208" s="38"/>
      <c r="DQ208" s="38"/>
      <c r="DR208" s="38"/>
      <c r="DS208" s="38"/>
      <c r="DT208" s="38"/>
      <c r="DU208" s="38"/>
      <c r="DV208" s="38"/>
      <c r="DW208" s="38"/>
      <c r="DX208" s="38"/>
      <c r="DY208" s="38"/>
      <c r="DZ208" s="38"/>
      <c r="EA208" s="38"/>
      <c r="EB208" s="38"/>
    </row>
    <row r="209" spans="1:132">
      <c r="A209" s="38"/>
      <c r="B209" s="39" t="s">
        <v>185</v>
      </c>
      <c r="C209" s="40" t="s">
        <v>615</v>
      </c>
      <c r="D209" s="39"/>
      <c r="E209" s="39"/>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c r="CY209" s="38"/>
      <c r="CZ209" s="38"/>
      <c r="DA209" s="38"/>
      <c r="DB209" s="38"/>
      <c r="DC209" s="38"/>
      <c r="DD209" s="38"/>
      <c r="DE209" s="38"/>
      <c r="DF209" s="38"/>
      <c r="DG209" s="38"/>
      <c r="DH209" s="38"/>
      <c r="DI209" s="38"/>
      <c r="DJ209" s="38"/>
      <c r="DK209" s="38"/>
      <c r="DL209" s="38"/>
      <c r="DM209" s="38"/>
      <c r="DN209" s="38"/>
      <c r="DO209" s="38"/>
      <c r="DP209" s="38"/>
      <c r="DQ209" s="38"/>
      <c r="DR209" s="38"/>
      <c r="DS209" s="38"/>
      <c r="DT209" s="38"/>
      <c r="DU209" s="38"/>
      <c r="DV209" s="38"/>
      <c r="DW209" s="38"/>
      <c r="DX209" s="38"/>
      <c r="DY209" s="38"/>
      <c r="DZ209" s="38"/>
      <c r="EA209" s="38"/>
      <c r="EB209" s="38"/>
    </row>
    <row r="210" spans="1:132">
      <c r="A210" s="38"/>
      <c r="B210" s="39" t="s">
        <v>197</v>
      </c>
      <c r="C210" s="40" t="s">
        <v>629</v>
      </c>
      <c r="D210" s="39"/>
      <c r="E210" s="39"/>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c r="CY210" s="38"/>
      <c r="CZ210" s="38"/>
      <c r="DA210" s="38"/>
      <c r="DB210" s="38"/>
      <c r="DC210" s="38"/>
      <c r="DD210" s="38"/>
      <c r="DE210" s="38"/>
      <c r="DF210" s="38"/>
      <c r="DG210" s="38"/>
      <c r="DH210" s="38"/>
      <c r="DI210" s="38"/>
      <c r="DJ210" s="38"/>
      <c r="DK210" s="38"/>
      <c r="DL210" s="38"/>
      <c r="DM210" s="38"/>
      <c r="DN210" s="38"/>
      <c r="DO210" s="38"/>
      <c r="DP210" s="38"/>
      <c r="DQ210" s="38"/>
      <c r="DR210" s="38"/>
      <c r="DS210" s="38"/>
      <c r="DT210" s="38"/>
      <c r="DU210" s="38"/>
      <c r="DV210" s="38"/>
      <c r="DW210" s="38"/>
      <c r="DX210" s="38"/>
      <c r="DY210" s="38"/>
      <c r="DZ210" s="38"/>
      <c r="EA210" s="38"/>
      <c r="EB210" s="38"/>
    </row>
    <row r="211" spans="1:132">
      <c r="A211" s="38"/>
      <c r="B211" s="39" t="s">
        <v>204</v>
      </c>
      <c r="C211" s="40" t="s">
        <v>629</v>
      </c>
      <c r="D211" s="39"/>
      <c r="E211" s="39"/>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c r="CY211" s="38"/>
      <c r="CZ211" s="38"/>
      <c r="DA211" s="38"/>
      <c r="DB211" s="38"/>
      <c r="DC211" s="38"/>
      <c r="DD211" s="38"/>
      <c r="DE211" s="38"/>
      <c r="DF211" s="38"/>
      <c r="DG211" s="38"/>
      <c r="DH211" s="38"/>
      <c r="DI211" s="38"/>
      <c r="DJ211" s="38"/>
      <c r="DK211" s="38"/>
      <c r="DL211" s="38"/>
      <c r="DM211" s="38"/>
      <c r="DN211" s="38"/>
      <c r="DO211" s="38"/>
      <c r="DP211" s="38"/>
      <c r="DQ211" s="38"/>
      <c r="DR211" s="38"/>
      <c r="DS211" s="38"/>
      <c r="DT211" s="38"/>
      <c r="DU211" s="38"/>
      <c r="DV211" s="38"/>
      <c r="DW211" s="38"/>
      <c r="DX211" s="38"/>
      <c r="DY211" s="38"/>
      <c r="DZ211" s="38"/>
      <c r="EA211" s="38"/>
      <c r="EB211" s="38"/>
    </row>
    <row r="212" spans="1:132">
      <c r="A212" s="38"/>
      <c r="B212" s="39" t="s">
        <v>211</v>
      </c>
      <c r="C212" s="40" t="s">
        <v>616</v>
      </c>
      <c r="D212" s="39"/>
      <c r="E212" s="39"/>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c r="CY212" s="38"/>
      <c r="CZ212" s="38"/>
      <c r="DA212" s="38"/>
      <c r="DB212" s="38"/>
      <c r="DC212" s="38"/>
      <c r="DD212" s="38"/>
      <c r="DE212" s="38"/>
      <c r="DF212" s="38"/>
      <c r="DG212" s="38"/>
      <c r="DH212" s="38"/>
      <c r="DI212" s="38"/>
      <c r="DJ212" s="38"/>
      <c r="DK212" s="38"/>
      <c r="DL212" s="38"/>
      <c r="DM212" s="38"/>
      <c r="DN212" s="38"/>
      <c r="DO212" s="38"/>
      <c r="DP212" s="38"/>
      <c r="DQ212" s="38"/>
      <c r="DR212" s="38"/>
      <c r="DS212" s="38"/>
      <c r="DT212" s="38"/>
      <c r="DU212" s="38"/>
      <c r="DV212" s="38"/>
      <c r="DW212" s="38"/>
      <c r="DX212" s="38"/>
      <c r="DY212" s="38"/>
      <c r="DZ212" s="38"/>
      <c r="EA212" s="38"/>
      <c r="EB212" s="38"/>
    </row>
    <row r="213" spans="1:132">
      <c r="A213" s="38"/>
      <c r="B213" s="39" t="s">
        <v>216</v>
      </c>
      <c r="C213" s="40" t="s">
        <v>629</v>
      </c>
      <c r="D213" s="39"/>
      <c r="E213" s="39"/>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row>
    <row r="214" spans="1:132">
      <c r="A214" s="38"/>
      <c r="B214" s="39" t="s">
        <v>223</v>
      </c>
      <c r="C214" s="40" t="s">
        <v>630</v>
      </c>
      <c r="D214" s="40" t="s">
        <v>615</v>
      </c>
      <c r="E214" s="39"/>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c r="CQ214" s="38"/>
      <c r="CR214" s="38"/>
      <c r="CS214" s="38"/>
      <c r="CT214" s="38"/>
      <c r="CU214" s="38"/>
      <c r="CV214" s="38"/>
      <c r="CW214" s="38"/>
      <c r="CX214" s="38"/>
      <c r="CY214" s="38"/>
      <c r="CZ214" s="38"/>
      <c r="DA214" s="38"/>
      <c r="DB214" s="38"/>
      <c r="DC214" s="38"/>
      <c r="DD214" s="38"/>
      <c r="DE214" s="38"/>
      <c r="DF214" s="38"/>
      <c r="DG214" s="38"/>
      <c r="DH214" s="38"/>
      <c r="DI214" s="38"/>
      <c r="DJ214" s="38"/>
      <c r="DK214" s="38"/>
      <c r="DL214" s="38"/>
      <c r="DM214" s="38"/>
      <c r="DN214" s="38"/>
      <c r="DO214" s="38"/>
      <c r="DP214" s="38"/>
      <c r="DQ214" s="38"/>
      <c r="DR214" s="38"/>
      <c r="DS214" s="38"/>
      <c r="DT214" s="38"/>
      <c r="DU214" s="38"/>
      <c r="DV214" s="38"/>
      <c r="DW214" s="38"/>
      <c r="DX214" s="38"/>
      <c r="DY214" s="38"/>
      <c r="DZ214" s="38"/>
      <c r="EA214" s="38"/>
      <c r="EB214" s="38"/>
    </row>
    <row r="215" spans="1:132">
      <c r="A215" s="38"/>
      <c r="B215" s="39" t="s">
        <v>231</v>
      </c>
      <c r="C215" s="40" t="s">
        <v>615</v>
      </c>
      <c r="D215" s="39"/>
      <c r="E215" s="39"/>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c r="CM215" s="38"/>
      <c r="CN215" s="38"/>
      <c r="CO215" s="38"/>
      <c r="CP215" s="38"/>
      <c r="CQ215" s="38"/>
      <c r="CR215" s="38"/>
      <c r="CS215" s="38"/>
      <c r="CT215" s="38"/>
      <c r="CU215" s="38"/>
      <c r="CV215" s="38"/>
      <c r="CW215" s="38"/>
      <c r="CX215" s="38"/>
      <c r="CY215" s="38"/>
      <c r="CZ215" s="38"/>
      <c r="DA215" s="38"/>
      <c r="DB215" s="38"/>
      <c r="DC215" s="38"/>
      <c r="DD215" s="38"/>
      <c r="DE215" s="38"/>
      <c r="DF215" s="38"/>
      <c r="DG215" s="38"/>
      <c r="DH215" s="38"/>
      <c r="DI215" s="38"/>
      <c r="DJ215" s="38"/>
      <c r="DK215" s="38"/>
      <c r="DL215" s="38"/>
      <c r="DM215" s="38"/>
      <c r="DN215" s="38"/>
      <c r="DO215" s="38"/>
      <c r="DP215" s="38"/>
      <c r="DQ215" s="38"/>
      <c r="DR215" s="38"/>
      <c r="DS215" s="38"/>
      <c r="DT215" s="38"/>
      <c r="DU215" s="38"/>
      <c r="DV215" s="38"/>
      <c r="DW215" s="38"/>
      <c r="DX215" s="38"/>
      <c r="DY215" s="38"/>
      <c r="DZ215" s="38"/>
      <c r="EA215" s="38"/>
      <c r="EB215" s="38"/>
    </row>
    <row r="216" spans="1:132">
      <c r="A216" s="38"/>
      <c r="B216" s="39" t="s">
        <v>244</v>
      </c>
      <c r="C216" s="40" t="s">
        <v>629</v>
      </c>
      <c r="D216" s="40" t="s">
        <v>615</v>
      </c>
      <c r="E216" s="40" t="s">
        <v>616</v>
      </c>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c r="CM216" s="38"/>
      <c r="CN216" s="38"/>
      <c r="CO216" s="38"/>
      <c r="CP216" s="38"/>
      <c r="CQ216" s="38"/>
      <c r="CR216" s="38"/>
      <c r="CS216" s="38"/>
      <c r="CT216" s="38"/>
      <c r="CU216" s="38"/>
      <c r="CV216" s="38"/>
      <c r="CW216" s="38"/>
      <c r="CX216" s="38"/>
      <c r="CY216" s="38"/>
      <c r="CZ216" s="38"/>
      <c r="DA216" s="38"/>
      <c r="DB216" s="38"/>
      <c r="DC216" s="38"/>
      <c r="DD216" s="38"/>
      <c r="DE216" s="38"/>
      <c r="DF216" s="38"/>
      <c r="DG216" s="38"/>
      <c r="DH216" s="38"/>
      <c r="DI216" s="38"/>
      <c r="DJ216" s="38"/>
      <c r="DK216" s="38"/>
      <c r="DL216" s="38"/>
      <c r="DM216" s="38"/>
      <c r="DN216" s="38"/>
      <c r="DO216" s="38"/>
      <c r="DP216" s="38"/>
      <c r="DQ216" s="38"/>
      <c r="DR216" s="38"/>
      <c r="DS216" s="38"/>
      <c r="DT216" s="38"/>
      <c r="DU216" s="38"/>
      <c r="DV216" s="38"/>
      <c r="DW216" s="38"/>
      <c r="DX216" s="38"/>
      <c r="DY216" s="38"/>
      <c r="DZ216" s="38"/>
      <c r="EA216" s="38"/>
      <c r="EB216" s="38"/>
    </row>
    <row r="217" spans="1:132">
      <c r="A217" s="38"/>
      <c r="B217" s="39" t="s">
        <v>250</v>
      </c>
      <c r="C217" s="40" t="s">
        <v>630</v>
      </c>
      <c r="D217" s="39"/>
      <c r="E217" s="39"/>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c r="CM217" s="38"/>
      <c r="CN217" s="38"/>
      <c r="CO217" s="38"/>
      <c r="CP217" s="38"/>
      <c r="CQ217" s="38"/>
      <c r="CR217" s="38"/>
      <c r="CS217" s="38"/>
      <c r="CT217" s="38"/>
      <c r="CU217" s="38"/>
      <c r="CV217" s="38"/>
      <c r="CW217" s="38"/>
      <c r="CX217" s="38"/>
      <c r="CY217" s="38"/>
      <c r="CZ217" s="38"/>
      <c r="DA217" s="38"/>
      <c r="DB217" s="38"/>
      <c r="DC217" s="38"/>
      <c r="DD217" s="38"/>
      <c r="DE217" s="38"/>
      <c r="DF217" s="38"/>
      <c r="DG217" s="38"/>
      <c r="DH217" s="38"/>
      <c r="DI217" s="38"/>
      <c r="DJ217" s="38"/>
      <c r="DK217" s="38"/>
      <c r="DL217" s="38"/>
      <c r="DM217" s="38"/>
      <c r="DN217" s="38"/>
      <c r="DO217" s="38"/>
      <c r="DP217" s="38"/>
      <c r="DQ217" s="38"/>
      <c r="DR217" s="38"/>
      <c r="DS217" s="38"/>
      <c r="DT217" s="38"/>
      <c r="DU217" s="38"/>
      <c r="DV217" s="38"/>
      <c r="DW217" s="38"/>
      <c r="DX217" s="38"/>
      <c r="DY217" s="38"/>
      <c r="DZ217" s="38"/>
      <c r="EA217" s="38"/>
      <c r="EB217" s="38"/>
    </row>
    <row r="218" spans="1:132">
      <c r="A218" s="38"/>
      <c r="B218" s="39" t="s">
        <v>258</v>
      </c>
      <c r="C218" s="40" t="s">
        <v>630</v>
      </c>
      <c r="D218" s="40" t="s">
        <v>629</v>
      </c>
      <c r="E218" s="40" t="s">
        <v>616</v>
      </c>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c r="CQ218" s="38"/>
      <c r="CR218" s="38"/>
      <c r="CS218" s="38"/>
      <c r="CT218" s="38"/>
      <c r="CU218" s="38"/>
      <c r="CV218" s="38"/>
      <c r="CW218" s="38"/>
      <c r="CX218" s="38"/>
      <c r="CY218" s="38"/>
      <c r="CZ218" s="38"/>
      <c r="DA218" s="38"/>
      <c r="DB218" s="38"/>
      <c r="DC218" s="38"/>
      <c r="DD218" s="38"/>
      <c r="DE218" s="38"/>
      <c r="DF218" s="38"/>
      <c r="DG218" s="38"/>
      <c r="DH218" s="38"/>
      <c r="DI218" s="38"/>
      <c r="DJ218" s="38"/>
      <c r="DK218" s="38"/>
      <c r="DL218" s="38"/>
      <c r="DM218" s="38"/>
      <c r="DN218" s="38"/>
      <c r="DO218" s="38"/>
      <c r="DP218" s="38"/>
      <c r="DQ218" s="38"/>
      <c r="DR218" s="38"/>
      <c r="DS218" s="38"/>
      <c r="DT218" s="38"/>
      <c r="DU218" s="38"/>
      <c r="DV218" s="38"/>
      <c r="DW218" s="38"/>
      <c r="DX218" s="38"/>
      <c r="DY218" s="38"/>
      <c r="DZ218" s="38"/>
      <c r="EA218" s="38"/>
      <c r="EB218" s="38"/>
    </row>
    <row r="219" spans="1:132">
      <c r="A219" s="38"/>
      <c r="B219" s="39" t="s">
        <v>264</v>
      </c>
      <c r="C219" s="40" t="s">
        <v>616</v>
      </c>
      <c r="D219" s="39"/>
      <c r="E219" s="39"/>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c r="CM219" s="38"/>
      <c r="CN219" s="38"/>
      <c r="CO219" s="38"/>
      <c r="CP219" s="38"/>
      <c r="CQ219" s="38"/>
      <c r="CR219" s="38"/>
      <c r="CS219" s="38"/>
      <c r="CT219" s="38"/>
      <c r="CU219" s="38"/>
      <c r="CV219" s="38"/>
      <c r="CW219" s="38"/>
      <c r="CX219" s="38"/>
      <c r="CY219" s="38"/>
      <c r="CZ219" s="38"/>
      <c r="DA219" s="38"/>
      <c r="DB219" s="38"/>
      <c r="DC219" s="38"/>
      <c r="DD219" s="38"/>
      <c r="DE219" s="38"/>
      <c r="DF219" s="38"/>
      <c r="DG219" s="38"/>
      <c r="DH219" s="38"/>
      <c r="DI219" s="38"/>
      <c r="DJ219" s="38"/>
      <c r="DK219" s="38"/>
      <c r="DL219" s="38"/>
      <c r="DM219" s="38"/>
      <c r="DN219" s="38"/>
      <c r="DO219" s="38"/>
      <c r="DP219" s="38"/>
      <c r="DQ219" s="38"/>
      <c r="DR219" s="38"/>
      <c r="DS219" s="38"/>
      <c r="DT219" s="38"/>
      <c r="DU219" s="38"/>
      <c r="DV219" s="38"/>
      <c r="DW219" s="38"/>
      <c r="DX219" s="38"/>
      <c r="DY219" s="38"/>
      <c r="DZ219" s="38"/>
      <c r="EA219" s="38"/>
      <c r="EB219" s="38"/>
    </row>
    <row r="220" spans="1:132">
      <c r="A220" s="38"/>
      <c r="B220" s="39" t="s">
        <v>290</v>
      </c>
      <c r="C220" s="40" t="s">
        <v>615</v>
      </c>
      <c r="D220" s="39"/>
      <c r="E220" s="39"/>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c r="CY220" s="38"/>
      <c r="CZ220" s="38"/>
      <c r="DA220" s="38"/>
      <c r="DB220" s="38"/>
      <c r="DC220" s="38"/>
      <c r="DD220" s="38"/>
      <c r="DE220" s="38"/>
      <c r="DF220" s="38"/>
      <c r="DG220" s="38"/>
      <c r="DH220" s="38"/>
      <c r="DI220" s="38"/>
      <c r="DJ220" s="38"/>
      <c r="DK220" s="38"/>
      <c r="DL220" s="38"/>
      <c r="DM220" s="38"/>
      <c r="DN220" s="38"/>
      <c r="DO220" s="38"/>
      <c r="DP220" s="38"/>
      <c r="DQ220" s="38"/>
      <c r="DR220" s="38"/>
      <c r="DS220" s="38"/>
      <c r="DT220" s="38"/>
      <c r="DU220" s="38"/>
      <c r="DV220" s="38"/>
      <c r="DW220" s="38"/>
      <c r="DX220" s="38"/>
      <c r="DY220" s="38"/>
      <c r="DZ220" s="38"/>
      <c r="EA220" s="38"/>
      <c r="EB220" s="38"/>
    </row>
    <row r="221" spans="1:132">
      <c r="A221" s="38"/>
      <c r="B221" s="39" t="s">
        <v>298</v>
      </c>
      <c r="C221" s="40" t="s">
        <v>615</v>
      </c>
      <c r="D221" s="40" t="s">
        <v>616</v>
      </c>
      <c r="E221" s="39"/>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c r="CM221" s="38"/>
      <c r="CN221" s="38"/>
      <c r="CO221" s="38"/>
      <c r="CP221" s="38"/>
      <c r="CQ221" s="38"/>
      <c r="CR221" s="38"/>
      <c r="CS221" s="38"/>
      <c r="CT221" s="38"/>
      <c r="CU221" s="38"/>
      <c r="CV221" s="38"/>
      <c r="CW221" s="38"/>
      <c r="CX221" s="38"/>
      <c r="CY221" s="38"/>
      <c r="CZ221" s="38"/>
      <c r="DA221" s="38"/>
      <c r="DB221" s="38"/>
      <c r="DC221" s="38"/>
      <c r="DD221" s="38"/>
      <c r="DE221" s="38"/>
      <c r="DF221" s="38"/>
      <c r="DG221" s="38"/>
      <c r="DH221" s="38"/>
      <c r="DI221" s="38"/>
      <c r="DJ221" s="38"/>
      <c r="DK221" s="38"/>
      <c r="DL221" s="38"/>
      <c r="DM221" s="38"/>
      <c r="DN221" s="38"/>
      <c r="DO221" s="38"/>
      <c r="DP221" s="38"/>
      <c r="DQ221" s="38"/>
      <c r="DR221" s="38"/>
      <c r="DS221" s="38"/>
      <c r="DT221" s="38"/>
      <c r="DU221" s="38"/>
      <c r="DV221" s="38"/>
      <c r="DW221" s="38"/>
      <c r="DX221" s="38"/>
      <c r="DY221" s="38"/>
      <c r="DZ221" s="38"/>
      <c r="EA221" s="38"/>
      <c r="EB221" s="38"/>
    </row>
    <row r="222" spans="1:132">
      <c r="A222" s="38"/>
      <c r="B222" s="39" t="s">
        <v>305</v>
      </c>
      <c r="C222" s="40" t="s">
        <v>616</v>
      </c>
      <c r="D222" s="40" t="s">
        <v>615</v>
      </c>
      <c r="E222" s="39"/>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c r="CM222" s="38"/>
      <c r="CN222" s="38"/>
      <c r="CO222" s="38"/>
      <c r="CP222" s="38"/>
      <c r="CQ222" s="38"/>
      <c r="CR222" s="38"/>
      <c r="CS222" s="38"/>
      <c r="CT222" s="38"/>
      <c r="CU222" s="38"/>
      <c r="CV222" s="38"/>
      <c r="CW222" s="38"/>
      <c r="CX222" s="38"/>
      <c r="CY222" s="38"/>
      <c r="CZ222" s="38"/>
      <c r="DA222" s="38"/>
      <c r="DB222" s="38"/>
      <c r="DC222" s="38"/>
      <c r="DD222" s="38"/>
      <c r="DE222" s="38"/>
      <c r="DF222" s="38"/>
      <c r="DG222" s="38"/>
      <c r="DH222" s="38"/>
      <c r="DI222" s="38"/>
      <c r="DJ222" s="38"/>
      <c r="DK222" s="38"/>
      <c r="DL222" s="38"/>
      <c r="DM222" s="38"/>
      <c r="DN222" s="38"/>
      <c r="DO222" s="38"/>
      <c r="DP222" s="38"/>
      <c r="DQ222" s="38"/>
      <c r="DR222" s="38"/>
      <c r="DS222" s="38"/>
      <c r="DT222" s="38"/>
      <c r="DU222" s="38"/>
      <c r="DV222" s="38"/>
      <c r="DW222" s="38"/>
      <c r="DX222" s="38"/>
      <c r="DY222" s="38"/>
      <c r="DZ222" s="38"/>
      <c r="EA222" s="38"/>
      <c r="EB222" s="38"/>
    </row>
    <row r="223" spans="1:132">
      <c r="A223" s="38"/>
      <c r="B223" s="39" t="s">
        <v>309</v>
      </c>
      <c r="C223" s="40" t="s">
        <v>615</v>
      </c>
      <c r="D223" s="39"/>
      <c r="E223" s="39"/>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c r="CM223" s="38"/>
      <c r="CN223" s="38"/>
      <c r="CO223" s="38"/>
      <c r="CP223" s="38"/>
      <c r="CQ223" s="38"/>
      <c r="CR223" s="38"/>
      <c r="CS223" s="38"/>
      <c r="CT223" s="38"/>
      <c r="CU223" s="38"/>
      <c r="CV223" s="38"/>
      <c r="CW223" s="38"/>
      <c r="CX223" s="38"/>
      <c r="CY223" s="38"/>
      <c r="CZ223" s="38"/>
      <c r="DA223" s="38"/>
      <c r="DB223" s="38"/>
      <c r="DC223" s="38"/>
      <c r="DD223" s="38"/>
      <c r="DE223" s="38"/>
      <c r="DF223" s="38"/>
      <c r="DG223" s="38"/>
      <c r="DH223" s="38"/>
      <c r="DI223" s="38"/>
      <c r="DJ223" s="38"/>
      <c r="DK223" s="38"/>
      <c r="DL223" s="38"/>
      <c r="DM223" s="38"/>
      <c r="DN223" s="38"/>
      <c r="DO223" s="38"/>
      <c r="DP223" s="38"/>
      <c r="DQ223" s="38"/>
      <c r="DR223" s="38"/>
      <c r="DS223" s="38"/>
      <c r="DT223" s="38"/>
      <c r="DU223" s="38"/>
      <c r="DV223" s="38"/>
      <c r="DW223" s="38"/>
      <c r="DX223" s="38"/>
      <c r="DY223" s="38"/>
      <c r="DZ223" s="38"/>
      <c r="EA223" s="38"/>
      <c r="EB223" s="38"/>
    </row>
    <row r="224" spans="1:132">
      <c r="A224" s="38"/>
      <c r="B224" s="39" t="s">
        <v>328</v>
      </c>
      <c r="C224" s="40" t="s">
        <v>629</v>
      </c>
      <c r="D224" s="39"/>
      <c r="E224" s="39"/>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c r="CY224" s="38"/>
      <c r="CZ224" s="38"/>
      <c r="DA224" s="38"/>
      <c r="DB224" s="38"/>
      <c r="DC224" s="38"/>
      <c r="DD224" s="38"/>
      <c r="DE224" s="38"/>
      <c r="DF224" s="38"/>
      <c r="DG224" s="38"/>
      <c r="DH224" s="38"/>
      <c r="DI224" s="38"/>
      <c r="DJ224" s="38"/>
      <c r="DK224" s="38"/>
      <c r="DL224" s="38"/>
      <c r="DM224" s="38"/>
      <c r="DN224" s="38"/>
      <c r="DO224" s="38"/>
      <c r="DP224" s="38"/>
      <c r="DQ224" s="38"/>
      <c r="DR224" s="38"/>
      <c r="DS224" s="38"/>
      <c r="DT224" s="38"/>
      <c r="DU224" s="38"/>
      <c r="DV224" s="38"/>
      <c r="DW224" s="38"/>
      <c r="DX224" s="38"/>
      <c r="DY224" s="38"/>
      <c r="DZ224" s="38"/>
      <c r="EA224" s="38"/>
      <c r="EB224" s="38"/>
    </row>
    <row r="225" spans="1:132">
      <c r="A225" s="38"/>
      <c r="B225" s="39" t="s">
        <v>329</v>
      </c>
      <c r="C225" s="40" t="s">
        <v>346</v>
      </c>
      <c r="D225" s="39"/>
      <c r="E225" s="39"/>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c r="CM225" s="38"/>
      <c r="CN225" s="38"/>
      <c r="CO225" s="38"/>
      <c r="CP225" s="38"/>
      <c r="CQ225" s="38"/>
      <c r="CR225" s="38"/>
      <c r="CS225" s="38"/>
      <c r="CT225" s="38"/>
      <c r="CU225" s="38"/>
      <c r="CV225" s="38"/>
      <c r="CW225" s="38"/>
      <c r="CX225" s="38"/>
      <c r="CY225" s="38"/>
      <c r="CZ225" s="38"/>
      <c r="DA225" s="38"/>
      <c r="DB225" s="38"/>
      <c r="DC225" s="38"/>
      <c r="DD225" s="38"/>
      <c r="DE225" s="38"/>
      <c r="DF225" s="38"/>
      <c r="DG225" s="38"/>
      <c r="DH225" s="38"/>
      <c r="DI225" s="38"/>
      <c r="DJ225" s="38"/>
      <c r="DK225" s="38"/>
      <c r="DL225" s="38"/>
      <c r="DM225" s="38"/>
      <c r="DN225" s="38"/>
      <c r="DO225" s="38"/>
      <c r="DP225" s="38"/>
      <c r="DQ225" s="38"/>
      <c r="DR225" s="38"/>
      <c r="DS225" s="38"/>
      <c r="DT225" s="38"/>
      <c r="DU225" s="38"/>
      <c r="DV225" s="38"/>
      <c r="DW225" s="38"/>
      <c r="DX225" s="38"/>
      <c r="DY225" s="38"/>
      <c r="DZ225" s="38"/>
      <c r="EA225" s="38"/>
      <c r="EB225" s="38"/>
    </row>
    <row r="226" spans="1:132">
      <c r="A226" s="38"/>
      <c r="B226" s="39" t="s">
        <v>340</v>
      </c>
      <c r="C226" s="40" t="s">
        <v>629</v>
      </c>
      <c r="D226" s="39"/>
      <c r="E226" s="39"/>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c r="CQ226" s="38"/>
      <c r="CR226" s="38"/>
      <c r="CS226" s="38"/>
      <c r="CT226" s="38"/>
      <c r="CU226" s="38"/>
      <c r="CV226" s="38"/>
      <c r="CW226" s="38"/>
      <c r="CX226" s="38"/>
      <c r="CY226" s="38"/>
      <c r="CZ226" s="38"/>
      <c r="DA226" s="38"/>
      <c r="DB226" s="38"/>
      <c r="DC226" s="38"/>
      <c r="DD226" s="38"/>
      <c r="DE226" s="38"/>
      <c r="DF226" s="38"/>
      <c r="DG226" s="38"/>
      <c r="DH226" s="38"/>
      <c r="DI226" s="38"/>
      <c r="DJ226" s="38"/>
      <c r="DK226" s="38"/>
      <c r="DL226" s="38"/>
      <c r="DM226" s="38"/>
      <c r="DN226" s="38"/>
      <c r="DO226" s="38"/>
      <c r="DP226" s="38"/>
      <c r="DQ226" s="38"/>
      <c r="DR226" s="38"/>
      <c r="DS226" s="38"/>
      <c r="DT226" s="38"/>
      <c r="DU226" s="38"/>
      <c r="DV226" s="38"/>
      <c r="DW226" s="38"/>
      <c r="DX226" s="38"/>
      <c r="DY226" s="38"/>
      <c r="DZ226" s="38"/>
      <c r="EA226" s="38"/>
      <c r="EB226" s="38"/>
    </row>
    <row r="227" spans="1:132">
      <c r="A227" s="38"/>
      <c r="B227" s="39" t="s">
        <v>344</v>
      </c>
      <c r="C227" s="40" t="s">
        <v>615</v>
      </c>
      <c r="D227" s="40" t="s">
        <v>616</v>
      </c>
      <c r="E227" s="39"/>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c r="CY227" s="38"/>
      <c r="CZ227" s="38"/>
      <c r="DA227" s="38"/>
      <c r="DB227" s="38"/>
      <c r="DC227" s="38"/>
      <c r="DD227" s="38"/>
      <c r="DE227" s="38"/>
      <c r="DF227" s="38"/>
      <c r="DG227" s="38"/>
      <c r="DH227" s="38"/>
      <c r="DI227" s="38"/>
      <c r="DJ227" s="38"/>
      <c r="DK227" s="38"/>
      <c r="DL227" s="38"/>
      <c r="DM227" s="38"/>
      <c r="DN227" s="38"/>
      <c r="DO227" s="38"/>
      <c r="DP227" s="38"/>
      <c r="DQ227" s="38"/>
      <c r="DR227" s="38"/>
      <c r="DS227" s="38"/>
      <c r="DT227" s="38"/>
      <c r="DU227" s="38"/>
      <c r="DV227" s="38"/>
      <c r="DW227" s="38"/>
      <c r="DX227" s="38"/>
      <c r="DY227" s="38"/>
      <c r="DZ227" s="38"/>
      <c r="EA227" s="38"/>
      <c r="EB227" s="38"/>
    </row>
    <row r="228" spans="1:132">
      <c r="A228" s="38"/>
      <c r="B228" s="39" t="s">
        <v>349</v>
      </c>
      <c r="C228" s="40" t="s">
        <v>629</v>
      </c>
      <c r="D228" s="39"/>
      <c r="E228" s="39"/>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c r="CM228" s="38"/>
      <c r="CN228" s="38"/>
      <c r="CO228" s="38"/>
      <c r="CP228" s="38"/>
      <c r="CQ228" s="38"/>
      <c r="CR228" s="38"/>
      <c r="CS228" s="38"/>
      <c r="CT228" s="38"/>
      <c r="CU228" s="38"/>
      <c r="CV228" s="38"/>
      <c r="CW228" s="38"/>
      <c r="CX228" s="38"/>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c r="DU228" s="38"/>
      <c r="DV228" s="38"/>
      <c r="DW228" s="38"/>
      <c r="DX228" s="38"/>
      <c r="DY228" s="38"/>
      <c r="DZ228" s="38"/>
      <c r="EA228" s="38"/>
      <c r="EB228" s="38"/>
    </row>
    <row r="229" spans="1:132">
      <c r="A229" s="38"/>
      <c r="B229" s="39" t="s">
        <v>365</v>
      </c>
      <c r="C229" s="40" t="s">
        <v>629</v>
      </c>
      <c r="D229" s="40" t="s">
        <v>630</v>
      </c>
      <c r="E229" s="40" t="s">
        <v>615</v>
      </c>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c r="CM229" s="38"/>
      <c r="CN229" s="38"/>
      <c r="CO229" s="38"/>
      <c r="CP229" s="38"/>
      <c r="CQ229" s="38"/>
      <c r="CR229" s="38"/>
      <c r="CS229" s="38"/>
      <c r="CT229" s="38"/>
      <c r="CU229" s="38"/>
      <c r="CV229" s="38"/>
      <c r="CW229" s="38"/>
      <c r="CX229" s="38"/>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row>
    <row r="230" spans="1:132">
      <c r="A230" s="38"/>
      <c r="B230" s="39" t="s">
        <v>370</v>
      </c>
      <c r="C230" s="40" t="s">
        <v>615</v>
      </c>
      <c r="D230" s="40" t="s">
        <v>618</v>
      </c>
      <c r="E230" s="39"/>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c r="CQ230" s="38"/>
      <c r="CR230" s="38"/>
      <c r="CS230" s="38"/>
      <c r="CT230" s="38"/>
      <c r="CU230" s="38"/>
      <c r="CV230" s="38"/>
      <c r="CW230" s="38"/>
      <c r="CX230" s="38"/>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row>
    <row r="231" spans="1:132">
      <c r="A231" s="38"/>
      <c r="B231" s="39" t="s">
        <v>373</v>
      </c>
      <c r="C231" s="40" t="s">
        <v>633</v>
      </c>
      <c r="D231" s="39"/>
      <c r="E231" s="39"/>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c r="CM231" s="38"/>
      <c r="CN231" s="38"/>
      <c r="CO231" s="38"/>
      <c r="CP231" s="38"/>
      <c r="CQ231" s="38"/>
      <c r="CR231" s="38"/>
      <c r="CS231" s="38"/>
      <c r="CT231" s="38"/>
      <c r="CU231" s="38"/>
      <c r="CV231" s="38"/>
      <c r="CW231" s="38"/>
      <c r="CX231" s="38"/>
      <c r="CY231" s="38"/>
      <c r="CZ231" s="38"/>
      <c r="DA231" s="38"/>
      <c r="DB231" s="38"/>
      <c r="DC231" s="38"/>
      <c r="DD231" s="38"/>
      <c r="DE231" s="38"/>
      <c r="DF231" s="38"/>
      <c r="DG231" s="38"/>
      <c r="DH231" s="38"/>
      <c r="DI231" s="38"/>
      <c r="DJ231" s="38"/>
      <c r="DK231" s="38"/>
      <c r="DL231" s="38"/>
      <c r="DM231" s="38"/>
      <c r="DN231" s="38"/>
      <c r="DO231" s="38"/>
      <c r="DP231" s="38"/>
      <c r="DQ231" s="38"/>
      <c r="DR231" s="38"/>
      <c r="DS231" s="38"/>
      <c r="DT231" s="38"/>
      <c r="DU231" s="38"/>
      <c r="DV231" s="38"/>
      <c r="DW231" s="38"/>
      <c r="DX231" s="38"/>
      <c r="DY231" s="38"/>
      <c r="DZ231" s="38"/>
      <c r="EA231" s="38"/>
      <c r="EB231" s="38"/>
    </row>
    <row r="232" spans="1:132">
      <c r="A232" s="38"/>
      <c r="B232" s="39" t="s">
        <v>385</v>
      </c>
      <c r="C232" s="40" t="s">
        <v>629</v>
      </c>
      <c r="D232" s="39"/>
      <c r="E232" s="39"/>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c r="CM232" s="38"/>
      <c r="CN232" s="38"/>
      <c r="CO232" s="38"/>
      <c r="CP232" s="38"/>
      <c r="CQ232" s="38"/>
      <c r="CR232" s="38"/>
      <c r="CS232" s="38"/>
      <c r="CT232" s="38"/>
      <c r="CU232" s="38"/>
      <c r="CV232" s="38"/>
      <c r="CW232" s="38"/>
      <c r="CX232" s="38"/>
      <c r="CY232" s="38"/>
      <c r="CZ232" s="38"/>
      <c r="DA232" s="38"/>
      <c r="DB232" s="38"/>
      <c r="DC232" s="38"/>
      <c r="DD232" s="38"/>
      <c r="DE232" s="38"/>
      <c r="DF232" s="38"/>
      <c r="DG232" s="38"/>
      <c r="DH232" s="38"/>
      <c r="DI232" s="38"/>
      <c r="DJ232" s="38"/>
      <c r="DK232" s="38"/>
      <c r="DL232" s="38"/>
      <c r="DM232" s="38"/>
      <c r="DN232" s="38"/>
      <c r="DO232" s="38"/>
      <c r="DP232" s="38"/>
      <c r="DQ232" s="38"/>
      <c r="DR232" s="38"/>
      <c r="DS232" s="38"/>
      <c r="DT232" s="38"/>
      <c r="DU232" s="38"/>
      <c r="DV232" s="38"/>
      <c r="DW232" s="38"/>
      <c r="DX232" s="38"/>
      <c r="DY232" s="38"/>
      <c r="DZ232" s="38"/>
      <c r="EA232" s="38"/>
      <c r="EB232" s="38"/>
    </row>
    <row r="233" spans="1:132">
      <c r="A233" s="38"/>
      <c r="B233" s="39" t="s">
        <v>392</v>
      </c>
      <c r="C233" s="40" t="s">
        <v>629</v>
      </c>
      <c r="D233" s="39"/>
      <c r="E233" s="39"/>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c r="CM233" s="38"/>
      <c r="CN233" s="38"/>
      <c r="CO233" s="38"/>
      <c r="CP233" s="38"/>
      <c r="CQ233" s="38"/>
      <c r="CR233" s="38"/>
      <c r="CS233" s="38"/>
      <c r="CT233" s="38"/>
      <c r="CU233" s="38"/>
      <c r="CV233" s="38"/>
      <c r="CW233" s="38"/>
      <c r="CX233" s="38"/>
      <c r="CY233" s="38"/>
      <c r="CZ233" s="38"/>
      <c r="DA233" s="38"/>
      <c r="DB233" s="38"/>
      <c r="DC233" s="38"/>
      <c r="DD233" s="38"/>
      <c r="DE233" s="38"/>
      <c r="DF233" s="38"/>
      <c r="DG233" s="38"/>
      <c r="DH233" s="38"/>
      <c r="DI233" s="38"/>
      <c r="DJ233" s="38"/>
      <c r="DK233" s="38"/>
      <c r="DL233" s="38"/>
      <c r="DM233" s="38"/>
      <c r="DN233" s="38"/>
      <c r="DO233" s="38"/>
      <c r="DP233" s="38"/>
      <c r="DQ233" s="38"/>
      <c r="DR233" s="38"/>
      <c r="DS233" s="38"/>
      <c r="DT233" s="38"/>
      <c r="DU233" s="38"/>
      <c r="DV233" s="38"/>
      <c r="DW233" s="38"/>
      <c r="DX233" s="38"/>
      <c r="DY233" s="38"/>
      <c r="DZ233" s="38"/>
      <c r="EA233" s="38"/>
      <c r="EB233" s="38"/>
    </row>
    <row r="234" spans="1:132">
      <c r="A234" s="38"/>
      <c r="B234" s="39" t="s">
        <v>403</v>
      </c>
      <c r="C234" s="40" t="s">
        <v>616</v>
      </c>
      <c r="D234" s="39"/>
      <c r="E234" s="39"/>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c r="CM234" s="38"/>
      <c r="CN234" s="38"/>
      <c r="CO234" s="38"/>
      <c r="CP234" s="38"/>
      <c r="CQ234" s="38"/>
      <c r="CR234" s="38"/>
      <c r="CS234" s="38"/>
      <c r="CT234" s="38"/>
      <c r="CU234" s="38"/>
      <c r="CV234" s="38"/>
      <c r="CW234" s="38"/>
      <c r="CX234" s="38"/>
      <c r="CY234" s="38"/>
      <c r="CZ234" s="38"/>
      <c r="DA234" s="38"/>
      <c r="DB234" s="38"/>
      <c r="DC234" s="38"/>
      <c r="DD234" s="38"/>
      <c r="DE234" s="38"/>
      <c r="DF234" s="38"/>
      <c r="DG234" s="38"/>
      <c r="DH234" s="38"/>
      <c r="DI234" s="38"/>
      <c r="DJ234" s="38"/>
      <c r="DK234" s="38"/>
      <c r="DL234" s="38"/>
      <c r="DM234" s="38"/>
      <c r="DN234" s="38"/>
      <c r="DO234" s="38"/>
      <c r="DP234" s="38"/>
      <c r="DQ234" s="38"/>
      <c r="DR234" s="38"/>
      <c r="DS234" s="38"/>
      <c r="DT234" s="38"/>
      <c r="DU234" s="38"/>
      <c r="DV234" s="38"/>
      <c r="DW234" s="38"/>
      <c r="DX234" s="38"/>
      <c r="DY234" s="38"/>
      <c r="DZ234" s="38"/>
      <c r="EA234" s="38"/>
      <c r="EB234" s="38"/>
    </row>
    <row r="235" spans="1:132">
      <c r="A235" s="38"/>
      <c r="B235" s="39" t="s">
        <v>159</v>
      </c>
      <c r="C235" s="40" t="s">
        <v>616</v>
      </c>
      <c r="D235" s="39"/>
      <c r="E235" s="39"/>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c r="CM235" s="38"/>
      <c r="CN235" s="38"/>
      <c r="CO235" s="38"/>
      <c r="CP235" s="38"/>
      <c r="CQ235" s="38"/>
      <c r="CR235" s="38"/>
      <c r="CS235" s="38"/>
      <c r="CT235" s="38"/>
      <c r="CU235" s="38"/>
      <c r="CV235" s="38"/>
      <c r="CW235" s="38"/>
      <c r="CX235" s="38"/>
      <c r="CY235" s="38"/>
      <c r="CZ235" s="38"/>
      <c r="DA235" s="38"/>
      <c r="DB235" s="38"/>
      <c r="DC235" s="38"/>
      <c r="DD235" s="38"/>
      <c r="DE235" s="38"/>
      <c r="DF235" s="38"/>
      <c r="DG235" s="38"/>
      <c r="DH235" s="38"/>
      <c r="DI235" s="38"/>
      <c r="DJ235" s="38"/>
      <c r="DK235" s="38"/>
      <c r="DL235" s="38"/>
      <c r="DM235" s="38"/>
      <c r="DN235" s="38"/>
      <c r="DO235" s="38"/>
      <c r="DP235" s="38"/>
      <c r="DQ235" s="38"/>
      <c r="DR235" s="38"/>
      <c r="DS235" s="38"/>
      <c r="DT235" s="38"/>
      <c r="DU235" s="38"/>
      <c r="DV235" s="38"/>
      <c r="DW235" s="38"/>
      <c r="DX235" s="38"/>
      <c r="DY235" s="38"/>
      <c r="DZ235" s="38"/>
      <c r="EA235" s="38"/>
      <c r="EB235" s="38"/>
    </row>
    <row r="236" spans="1:132">
      <c r="A236" s="38"/>
      <c r="B236" s="39" t="s">
        <v>412</v>
      </c>
      <c r="C236" s="40" t="s">
        <v>616</v>
      </c>
      <c r="D236" s="39"/>
      <c r="E236" s="39"/>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c r="CQ236" s="38"/>
      <c r="CR236" s="38"/>
      <c r="CS236" s="38"/>
      <c r="CT236" s="38"/>
      <c r="CU236" s="38"/>
      <c r="CV236" s="38"/>
      <c r="CW236" s="38"/>
      <c r="CX236" s="38"/>
      <c r="CY236" s="38"/>
      <c r="CZ236" s="38"/>
      <c r="DA236" s="38"/>
      <c r="DB236" s="38"/>
      <c r="DC236" s="38"/>
      <c r="DD236" s="38"/>
      <c r="DE236" s="38"/>
      <c r="DF236" s="38"/>
      <c r="DG236" s="38"/>
      <c r="DH236" s="38"/>
      <c r="DI236" s="38"/>
      <c r="DJ236" s="38"/>
      <c r="DK236" s="38"/>
      <c r="DL236" s="38"/>
      <c r="DM236" s="38"/>
      <c r="DN236" s="38"/>
      <c r="DO236" s="38"/>
      <c r="DP236" s="38"/>
      <c r="DQ236" s="38"/>
      <c r="DR236" s="38"/>
      <c r="DS236" s="38"/>
      <c r="DT236" s="38"/>
      <c r="DU236" s="38"/>
      <c r="DV236" s="38"/>
      <c r="DW236" s="38"/>
      <c r="DX236" s="38"/>
      <c r="DY236" s="38"/>
      <c r="DZ236" s="38"/>
      <c r="EA236" s="38"/>
      <c r="EB236" s="38"/>
    </row>
    <row r="237" spans="1:132">
      <c r="A237" s="38"/>
      <c r="B237" s="39" t="s">
        <v>415</v>
      </c>
      <c r="C237" s="40" t="s">
        <v>615</v>
      </c>
      <c r="D237" s="39"/>
      <c r="E237" s="39"/>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c r="CM237" s="38"/>
      <c r="CN237" s="38"/>
      <c r="CO237" s="38"/>
      <c r="CP237" s="38"/>
      <c r="CQ237" s="38"/>
      <c r="CR237" s="38"/>
      <c r="CS237" s="38"/>
      <c r="CT237" s="38"/>
      <c r="CU237" s="38"/>
      <c r="CV237" s="38"/>
      <c r="CW237" s="38"/>
      <c r="CX237" s="38"/>
      <c r="CY237" s="38"/>
      <c r="CZ237" s="38"/>
      <c r="DA237" s="38"/>
      <c r="DB237" s="38"/>
      <c r="DC237" s="38"/>
      <c r="DD237" s="38"/>
      <c r="DE237" s="38"/>
      <c r="DF237" s="38"/>
      <c r="DG237" s="38"/>
      <c r="DH237" s="38"/>
      <c r="DI237" s="38"/>
      <c r="DJ237" s="38"/>
      <c r="DK237" s="38"/>
      <c r="DL237" s="38"/>
      <c r="DM237" s="38"/>
      <c r="DN237" s="38"/>
      <c r="DO237" s="38"/>
      <c r="DP237" s="38"/>
      <c r="DQ237" s="38"/>
      <c r="DR237" s="38"/>
      <c r="DS237" s="38"/>
      <c r="DT237" s="38"/>
      <c r="DU237" s="38"/>
      <c r="DV237" s="38"/>
      <c r="DW237" s="38"/>
      <c r="DX237" s="38"/>
      <c r="DY237" s="38"/>
      <c r="DZ237" s="38"/>
      <c r="EA237" s="38"/>
      <c r="EB237" s="38"/>
    </row>
    <row r="238" spans="1:132">
      <c r="A238" s="38"/>
      <c r="B238" s="39" t="s">
        <v>166</v>
      </c>
      <c r="C238" s="40" t="s">
        <v>615</v>
      </c>
      <c r="D238" s="39"/>
      <c r="E238" s="39"/>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row>
    <row r="239" spans="1:132">
      <c r="A239" s="38"/>
      <c r="B239" s="39" t="s">
        <v>423</v>
      </c>
      <c r="C239" s="40" t="s">
        <v>629</v>
      </c>
      <c r="D239" s="39"/>
      <c r="E239" s="39"/>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c r="CM239" s="38"/>
      <c r="CN239" s="38"/>
      <c r="CO239" s="38"/>
      <c r="CP239" s="38"/>
      <c r="CQ239" s="38"/>
      <c r="CR239" s="38"/>
      <c r="CS239" s="38"/>
      <c r="CT239" s="38"/>
      <c r="CU239" s="38"/>
      <c r="CV239" s="38"/>
      <c r="CW239" s="38"/>
      <c r="CX239" s="38"/>
      <c r="CY239" s="38"/>
      <c r="CZ239" s="38"/>
      <c r="DA239" s="38"/>
      <c r="DB239" s="38"/>
      <c r="DC239" s="38"/>
      <c r="DD239" s="38"/>
      <c r="DE239" s="38"/>
      <c r="DF239" s="38"/>
      <c r="DG239" s="38"/>
      <c r="DH239" s="38"/>
      <c r="DI239" s="38"/>
      <c r="DJ239" s="38"/>
      <c r="DK239" s="38"/>
      <c r="DL239" s="38"/>
      <c r="DM239" s="38"/>
      <c r="DN239" s="38"/>
      <c r="DO239" s="38"/>
      <c r="DP239" s="38"/>
      <c r="DQ239" s="38"/>
      <c r="DR239" s="38"/>
      <c r="DS239" s="38"/>
      <c r="DT239" s="38"/>
      <c r="DU239" s="38"/>
      <c r="DV239" s="38"/>
      <c r="DW239" s="38"/>
      <c r="DX239" s="38"/>
      <c r="DY239" s="38"/>
      <c r="DZ239" s="38"/>
      <c r="EA239" s="38"/>
      <c r="EB239" s="38"/>
    </row>
    <row r="240" spans="1:132">
      <c r="A240" s="38"/>
      <c r="B240" s="39" t="s">
        <v>427</v>
      </c>
      <c r="C240" s="40" t="s">
        <v>629</v>
      </c>
      <c r="D240" s="39"/>
      <c r="E240" s="39"/>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c r="CQ240" s="38"/>
      <c r="CR240" s="38"/>
      <c r="CS240" s="38"/>
      <c r="CT240" s="38"/>
      <c r="CU240" s="38"/>
      <c r="CV240" s="38"/>
      <c r="CW240" s="38"/>
      <c r="CX240" s="38"/>
      <c r="CY240" s="38"/>
      <c r="CZ240" s="38"/>
      <c r="DA240" s="38"/>
      <c r="DB240" s="38"/>
      <c r="DC240" s="38"/>
      <c r="DD240" s="38"/>
      <c r="DE240" s="38"/>
      <c r="DF240" s="38"/>
      <c r="DG240" s="38"/>
      <c r="DH240" s="38"/>
      <c r="DI240" s="38"/>
      <c r="DJ240" s="38"/>
      <c r="DK240" s="38"/>
      <c r="DL240" s="38"/>
      <c r="DM240" s="38"/>
      <c r="DN240" s="38"/>
      <c r="DO240" s="38"/>
      <c r="DP240" s="38"/>
      <c r="DQ240" s="38"/>
      <c r="DR240" s="38"/>
      <c r="DS240" s="38"/>
      <c r="DT240" s="38"/>
      <c r="DU240" s="38"/>
      <c r="DV240" s="38"/>
      <c r="DW240" s="38"/>
      <c r="DX240" s="38"/>
      <c r="DY240" s="38"/>
      <c r="DZ240" s="38"/>
      <c r="EA240" s="38"/>
      <c r="EB240" s="38"/>
    </row>
    <row r="241" spans="1:132">
      <c r="A241" s="38"/>
      <c r="B241" s="39" t="s">
        <v>435</v>
      </c>
      <c r="C241" s="40" t="s">
        <v>616</v>
      </c>
      <c r="D241" s="39"/>
      <c r="E241" s="39"/>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c r="CM241" s="38"/>
      <c r="CN241" s="38"/>
      <c r="CO241" s="38"/>
      <c r="CP241" s="38"/>
      <c r="CQ241" s="38"/>
      <c r="CR241" s="38"/>
      <c r="CS241" s="38"/>
      <c r="CT241" s="38"/>
      <c r="CU241" s="38"/>
      <c r="CV241" s="38"/>
      <c r="CW241" s="38"/>
      <c r="CX241" s="38"/>
      <c r="CY241" s="38"/>
      <c r="CZ241" s="38"/>
      <c r="DA241" s="38"/>
      <c r="DB241" s="38"/>
      <c r="DC241" s="38"/>
      <c r="DD241" s="38"/>
      <c r="DE241" s="38"/>
      <c r="DF241" s="38"/>
      <c r="DG241" s="38"/>
      <c r="DH241" s="38"/>
      <c r="DI241" s="38"/>
      <c r="DJ241" s="38"/>
      <c r="DK241" s="38"/>
      <c r="DL241" s="38"/>
      <c r="DM241" s="38"/>
      <c r="DN241" s="38"/>
      <c r="DO241" s="38"/>
      <c r="DP241" s="38"/>
      <c r="DQ241" s="38"/>
      <c r="DR241" s="38"/>
      <c r="DS241" s="38"/>
      <c r="DT241" s="38"/>
      <c r="DU241" s="38"/>
      <c r="DV241" s="38"/>
      <c r="DW241" s="38"/>
      <c r="DX241" s="38"/>
      <c r="DY241" s="38"/>
      <c r="DZ241" s="38"/>
      <c r="EA241" s="38"/>
      <c r="EB241" s="38"/>
    </row>
    <row r="242" spans="1:132">
      <c r="A242" s="38"/>
      <c r="B242" s="39" t="s">
        <v>442</v>
      </c>
      <c r="C242" s="40" t="s">
        <v>616</v>
      </c>
      <c r="D242" s="39"/>
      <c r="E242" s="39"/>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c r="CQ242" s="38"/>
      <c r="CR242" s="38"/>
      <c r="CS242" s="38"/>
      <c r="CT242" s="38"/>
      <c r="CU242" s="38"/>
      <c r="CV242" s="38"/>
      <c r="CW242" s="38"/>
      <c r="CX242" s="38"/>
      <c r="CY242" s="38"/>
      <c r="CZ242" s="38"/>
      <c r="DA242" s="38"/>
      <c r="DB242" s="38"/>
      <c r="DC242" s="38"/>
      <c r="DD242" s="38"/>
      <c r="DE242" s="38"/>
      <c r="DF242" s="38"/>
      <c r="DG242" s="38"/>
      <c r="DH242" s="38"/>
      <c r="DI242" s="38"/>
      <c r="DJ242" s="38"/>
      <c r="DK242" s="38"/>
      <c r="DL242" s="38"/>
      <c r="DM242" s="38"/>
      <c r="DN242" s="38"/>
      <c r="DO242" s="38"/>
      <c r="DP242" s="38"/>
      <c r="DQ242" s="38"/>
      <c r="DR242" s="38"/>
      <c r="DS242" s="38"/>
      <c r="DT242" s="38"/>
      <c r="DU242" s="38"/>
      <c r="DV242" s="38"/>
      <c r="DW242" s="38"/>
      <c r="DX242" s="38"/>
      <c r="DY242" s="38"/>
      <c r="DZ242" s="38"/>
      <c r="EA242" s="38"/>
      <c r="EB242" s="38"/>
    </row>
    <row r="243" spans="1:132">
      <c r="A243" s="38"/>
      <c r="B243" s="39" t="s">
        <v>447</v>
      </c>
      <c r="C243" s="40" t="s">
        <v>620</v>
      </c>
      <c r="D243" s="40" t="s">
        <v>630</v>
      </c>
      <c r="E243" s="39"/>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c r="CM243" s="38"/>
      <c r="CN243" s="38"/>
      <c r="CO243" s="38"/>
      <c r="CP243" s="38"/>
      <c r="CQ243" s="38"/>
      <c r="CR243" s="38"/>
      <c r="CS243" s="38"/>
      <c r="CT243" s="38"/>
      <c r="CU243" s="38"/>
      <c r="CV243" s="38"/>
      <c r="CW243" s="38"/>
      <c r="CX243" s="38"/>
      <c r="CY243" s="38"/>
      <c r="CZ243" s="38"/>
      <c r="DA243" s="38"/>
      <c r="DB243" s="38"/>
      <c r="DC243" s="38"/>
      <c r="DD243" s="38"/>
      <c r="DE243" s="38"/>
      <c r="DF243" s="38"/>
      <c r="DG243" s="38"/>
      <c r="DH243" s="38"/>
      <c r="DI243" s="38"/>
      <c r="DJ243" s="38"/>
      <c r="DK243" s="38"/>
      <c r="DL243" s="38"/>
      <c r="DM243" s="38"/>
      <c r="DN243" s="38"/>
      <c r="DO243" s="38"/>
      <c r="DP243" s="38"/>
      <c r="DQ243" s="38"/>
      <c r="DR243" s="38"/>
      <c r="DS243" s="38"/>
      <c r="DT243" s="38"/>
      <c r="DU243" s="38"/>
      <c r="DV243" s="38"/>
      <c r="DW243" s="38"/>
      <c r="DX243" s="38"/>
      <c r="DY243" s="38"/>
      <c r="DZ243" s="38"/>
      <c r="EA243" s="38"/>
      <c r="EB243" s="38"/>
    </row>
    <row r="244" spans="1:132">
      <c r="A244" s="38"/>
      <c r="B244" s="39" t="s">
        <v>458</v>
      </c>
      <c r="C244" s="40" t="s">
        <v>615</v>
      </c>
      <c r="D244" s="39"/>
      <c r="E244" s="39"/>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c r="CM244" s="38"/>
      <c r="CN244" s="38"/>
      <c r="CO244" s="38"/>
      <c r="CP244" s="38"/>
      <c r="CQ244" s="38"/>
      <c r="CR244" s="38"/>
      <c r="CS244" s="38"/>
      <c r="CT244" s="38"/>
      <c r="CU244" s="38"/>
      <c r="CV244" s="38"/>
      <c r="CW244" s="38"/>
      <c r="CX244" s="38"/>
      <c r="CY244" s="38"/>
      <c r="CZ244" s="38"/>
      <c r="DA244" s="38"/>
      <c r="DB244" s="38"/>
      <c r="DC244" s="38"/>
      <c r="DD244" s="38"/>
      <c r="DE244" s="38"/>
      <c r="DF244" s="38"/>
      <c r="DG244" s="38"/>
      <c r="DH244" s="38"/>
      <c r="DI244" s="38"/>
      <c r="DJ244" s="38"/>
      <c r="DK244" s="38"/>
      <c r="DL244" s="38"/>
      <c r="DM244" s="38"/>
      <c r="DN244" s="38"/>
      <c r="DO244" s="38"/>
      <c r="DP244" s="38"/>
      <c r="DQ244" s="38"/>
      <c r="DR244" s="38"/>
      <c r="DS244" s="38"/>
      <c r="DT244" s="38"/>
      <c r="DU244" s="38"/>
      <c r="DV244" s="38"/>
      <c r="DW244" s="38"/>
      <c r="DX244" s="38"/>
      <c r="DY244" s="38"/>
      <c r="DZ244" s="38"/>
      <c r="EA244" s="38"/>
      <c r="EB244" s="38"/>
    </row>
    <row r="245" spans="1:132">
      <c r="A245" s="38"/>
      <c r="B245" s="39" t="s">
        <v>466</v>
      </c>
      <c r="C245" s="40" t="s">
        <v>616</v>
      </c>
      <c r="D245" s="40" t="s">
        <v>615</v>
      </c>
      <c r="E245" s="39"/>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row>
    <row r="246" spans="1:132">
      <c r="A246" s="38"/>
      <c r="B246" s="39" t="s">
        <v>471</v>
      </c>
      <c r="C246" s="40" t="s">
        <v>615</v>
      </c>
      <c r="D246" s="40" t="s">
        <v>630</v>
      </c>
      <c r="E246" s="39"/>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c r="CY246" s="38"/>
      <c r="CZ246" s="38"/>
      <c r="DA246" s="38"/>
      <c r="DB246" s="38"/>
      <c r="DC246" s="38"/>
      <c r="DD246" s="38"/>
      <c r="DE246" s="38"/>
      <c r="DF246" s="38"/>
      <c r="DG246" s="38"/>
      <c r="DH246" s="38"/>
      <c r="DI246" s="38"/>
      <c r="DJ246" s="38"/>
      <c r="DK246" s="38"/>
      <c r="DL246" s="38"/>
      <c r="DM246" s="38"/>
      <c r="DN246" s="38"/>
      <c r="DO246" s="38"/>
      <c r="DP246" s="38"/>
      <c r="DQ246" s="38"/>
      <c r="DR246" s="38"/>
      <c r="DS246" s="38"/>
      <c r="DT246" s="38"/>
      <c r="DU246" s="38"/>
      <c r="DV246" s="38"/>
      <c r="DW246" s="38"/>
      <c r="DX246" s="38"/>
      <c r="DY246" s="38"/>
      <c r="DZ246" s="38"/>
      <c r="EA246" s="38"/>
      <c r="EB246" s="38"/>
    </row>
    <row r="247" spans="1:132">
      <c r="A247" s="38"/>
      <c r="B247" s="39" t="s">
        <v>475</v>
      </c>
      <c r="C247" s="40" t="s">
        <v>629</v>
      </c>
      <c r="D247" s="40" t="s">
        <v>616</v>
      </c>
      <c r="E247" s="39"/>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c r="CM247" s="38"/>
      <c r="CN247" s="38"/>
      <c r="CO247" s="38"/>
      <c r="CP247" s="38"/>
      <c r="CQ247" s="38"/>
      <c r="CR247" s="38"/>
      <c r="CS247" s="38"/>
      <c r="CT247" s="38"/>
      <c r="CU247" s="38"/>
      <c r="CV247" s="38"/>
      <c r="CW247" s="38"/>
      <c r="CX247" s="38"/>
      <c r="CY247" s="38"/>
      <c r="CZ247" s="38"/>
      <c r="DA247" s="38"/>
      <c r="DB247" s="38"/>
      <c r="DC247" s="38"/>
      <c r="DD247" s="38"/>
      <c r="DE247" s="38"/>
      <c r="DF247" s="38"/>
      <c r="DG247" s="38"/>
      <c r="DH247" s="38"/>
      <c r="DI247" s="38"/>
      <c r="DJ247" s="38"/>
      <c r="DK247" s="38"/>
      <c r="DL247" s="38"/>
      <c r="DM247" s="38"/>
      <c r="DN247" s="38"/>
      <c r="DO247" s="38"/>
      <c r="DP247" s="38"/>
      <c r="DQ247" s="38"/>
      <c r="DR247" s="38"/>
      <c r="DS247" s="38"/>
      <c r="DT247" s="38"/>
      <c r="DU247" s="38"/>
      <c r="DV247" s="38"/>
      <c r="DW247" s="38"/>
      <c r="DX247" s="38"/>
      <c r="DY247" s="38"/>
      <c r="DZ247" s="38"/>
      <c r="EA247" s="38"/>
      <c r="EB247" s="38"/>
    </row>
    <row r="248" spans="1:132">
      <c r="A248" s="38"/>
      <c r="B248" s="39" t="s">
        <v>479</v>
      </c>
      <c r="C248" s="40" t="s">
        <v>630</v>
      </c>
      <c r="D248" s="39"/>
      <c r="E248" s="39"/>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c r="CQ248" s="38"/>
      <c r="CR248" s="38"/>
      <c r="CS248" s="38"/>
      <c r="CT248" s="38"/>
      <c r="CU248" s="38"/>
      <c r="CV248" s="38"/>
      <c r="CW248" s="38"/>
      <c r="CX248" s="38"/>
      <c r="CY248" s="38"/>
      <c r="CZ248" s="38"/>
      <c r="DA248" s="38"/>
      <c r="DB248" s="38"/>
      <c r="DC248" s="38"/>
      <c r="DD248" s="38"/>
      <c r="DE248" s="38"/>
      <c r="DF248" s="38"/>
      <c r="DG248" s="38"/>
      <c r="DH248" s="38"/>
      <c r="DI248" s="38"/>
      <c r="DJ248" s="38"/>
      <c r="DK248" s="38"/>
      <c r="DL248" s="38"/>
      <c r="DM248" s="38"/>
      <c r="DN248" s="38"/>
      <c r="DO248" s="38"/>
      <c r="DP248" s="38"/>
      <c r="DQ248" s="38"/>
      <c r="DR248" s="38"/>
      <c r="DS248" s="38"/>
      <c r="DT248" s="38"/>
      <c r="DU248" s="38"/>
      <c r="DV248" s="38"/>
      <c r="DW248" s="38"/>
      <c r="DX248" s="38"/>
      <c r="DY248" s="38"/>
      <c r="DZ248" s="38"/>
      <c r="EA248" s="38"/>
      <c r="EB248" s="38"/>
    </row>
    <row r="249" spans="1:132">
      <c r="A249" s="38"/>
      <c r="B249" s="39" t="s">
        <v>483</v>
      </c>
      <c r="C249" s="40" t="s">
        <v>629</v>
      </c>
      <c r="D249" s="39"/>
      <c r="E249" s="39"/>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c r="CM249" s="38"/>
      <c r="CN249" s="38"/>
      <c r="CO249" s="38"/>
      <c r="CP249" s="38"/>
      <c r="CQ249" s="38"/>
      <c r="CR249" s="38"/>
      <c r="CS249" s="38"/>
      <c r="CT249" s="38"/>
      <c r="CU249" s="38"/>
      <c r="CV249" s="38"/>
      <c r="CW249" s="38"/>
      <c r="CX249" s="38"/>
      <c r="CY249" s="38"/>
      <c r="CZ249" s="38"/>
      <c r="DA249" s="38"/>
      <c r="DB249" s="38"/>
      <c r="DC249" s="38"/>
      <c r="DD249" s="38"/>
      <c r="DE249" s="38"/>
      <c r="DF249" s="38"/>
      <c r="DG249" s="38"/>
      <c r="DH249" s="38"/>
      <c r="DI249" s="38"/>
      <c r="DJ249" s="38"/>
      <c r="DK249" s="38"/>
      <c r="DL249" s="38"/>
      <c r="DM249" s="38"/>
      <c r="DN249" s="38"/>
      <c r="DO249" s="38"/>
      <c r="DP249" s="38"/>
      <c r="DQ249" s="38"/>
      <c r="DR249" s="38"/>
      <c r="DS249" s="38"/>
      <c r="DT249" s="38"/>
      <c r="DU249" s="38"/>
      <c r="DV249" s="38"/>
      <c r="DW249" s="38"/>
      <c r="DX249" s="38"/>
      <c r="DY249" s="38"/>
      <c r="DZ249" s="38"/>
      <c r="EA249" s="38"/>
      <c r="EB249" s="38"/>
    </row>
    <row r="250" spans="1:132">
      <c r="A250" s="38"/>
      <c r="B250" s="39" t="s">
        <v>496</v>
      </c>
      <c r="C250" s="40" t="s">
        <v>629</v>
      </c>
      <c r="D250" s="40" t="s">
        <v>615</v>
      </c>
      <c r="E250" s="40" t="s">
        <v>630</v>
      </c>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c r="CM250" s="38"/>
      <c r="CN250" s="38"/>
      <c r="CO250" s="38"/>
      <c r="CP250" s="38"/>
      <c r="CQ250" s="38"/>
      <c r="CR250" s="38"/>
      <c r="CS250" s="38"/>
      <c r="CT250" s="38"/>
      <c r="CU250" s="38"/>
      <c r="CV250" s="38"/>
      <c r="CW250" s="38"/>
      <c r="CX250" s="38"/>
      <c r="CY250" s="38"/>
      <c r="CZ250" s="38"/>
      <c r="DA250" s="38"/>
      <c r="DB250" s="38"/>
      <c r="DC250" s="38"/>
      <c r="DD250" s="38"/>
      <c r="DE250" s="38"/>
      <c r="DF250" s="38"/>
      <c r="DG250" s="38"/>
      <c r="DH250" s="38"/>
      <c r="DI250" s="38"/>
      <c r="DJ250" s="38"/>
      <c r="DK250" s="38"/>
      <c r="DL250" s="38"/>
      <c r="DM250" s="38"/>
      <c r="DN250" s="38"/>
      <c r="DO250" s="38"/>
      <c r="DP250" s="38"/>
      <c r="DQ250" s="38"/>
      <c r="DR250" s="38"/>
      <c r="DS250" s="38"/>
      <c r="DT250" s="38"/>
      <c r="DU250" s="38"/>
      <c r="DV250" s="38"/>
      <c r="DW250" s="38"/>
      <c r="DX250" s="38"/>
      <c r="DY250" s="38"/>
      <c r="DZ250" s="38"/>
      <c r="EA250" s="38"/>
      <c r="EB250" s="38"/>
    </row>
    <row r="251" spans="1:132">
      <c r="A251" s="38"/>
      <c r="B251" s="39" t="s">
        <v>501</v>
      </c>
      <c r="C251" s="40" t="s">
        <v>629</v>
      </c>
      <c r="D251" s="39"/>
      <c r="E251" s="39"/>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c r="CM251" s="38"/>
      <c r="CN251" s="38"/>
      <c r="CO251" s="38"/>
      <c r="CP251" s="38"/>
      <c r="CQ251" s="38"/>
      <c r="CR251" s="38"/>
      <c r="CS251" s="38"/>
      <c r="CT251" s="38"/>
      <c r="CU251" s="38"/>
      <c r="CV251" s="38"/>
      <c r="CW251" s="38"/>
      <c r="CX251" s="38"/>
      <c r="CY251" s="38"/>
      <c r="CZ251" s="38"/>
      <c r="DA251" s="38"/>
      <c r="DB251" s="38"/>
      <c r="DC251" s="38"/>
      <c r="DD251" s="38"/>
      <c r="DE251" s="38"/>
      <c r="DF251" s="38"/>
      <c r="DG251" s="38"/>
      <c r="DH251" s="38"/>
      <c r="DI251" s="38"/>
      <c r="DJ251" s="38"/>
      <c r="DK251" s="38"/>
      <c r="DL251" s="38"/>
      <c r="DM251" s="38"/>
      <c r="DN251" s="38"/>
      <c r="DO251" s="38"/>
      <c r="DP251" s="38"/>
      <c r="DQ251" s="38"/>
      <c r="DR251" s="38"/>
      <c r="DS251" s="38"/>
      <c r="DT251" s="38"/>
      <c r="DU251" s="38"/>
      <c r="DV251" s="38"/>
      <c r="DW251" s="38"/>
      <c r="DX251" s="38"/>
      <c r="DY251" s="38"/>
      <c r="DZ251" s="38"/>
      <c r="EA251" s="38"/>
      <c r="EB251" s="38"/>
    </row>
    <row r="252" spans="1:132">
      <c r="A252" s="38"/>
      <c r="B252" s="39" t="s">
        <v>506</v>
      </c>
      <c r="C252" s="40" t="s">
        <v>615</v>
      </c>
      <c r="D252" s="40" t="s">
        <v>616</v>
      </c>
      <c r="E252" s="39"/>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c r="CQ252" s="38"/>
      <c r="CR252" s="38"/>
      <c r="CS252" s="38"/>
      <c r="CT252" s="38"/>
      <c r="CU252" s="38"/>
      <c r="CV252" s="38"/>
      <c r="CW252" s="38"/>
      <c r="CX252" s="38"/>
      <c r="CY252" s="38"/>
      <c r="CZ252" s="38"/>
      <c r="DA252" s="38"/>
      <c r="DB252" s="38"/>
      <c r="DC252" s="38"/>
      <c r="DD252" s="38"/>
      <c r="DE252" s="38"/>
      <c r="DF252" s="38"/>
      <c r="DG252" s="38"/>
      <c r="DH252" s="38"/>
      <c r="DI252" s="38"/>
      <c r="DJ252" s="38"/>
      <c r="DK252" s="38"/>
      <c r="DL252" s="38"/>
      <c r="DM252" s="38"/>
      <c r="DN252" s="38"/>
      <c r="DO252" s="38"/>
      <c r="DP252" s="38"/>
      <c r="DQ252" s="38"/>
      <c r="DR252" s="38"/>
      <c r="DS252" s="38"/>
      <c r="DT252" s="38"/>
      <c r="DU252" s="38"/>
      <c r="DV252" s="38"/>
      <c r="DW252" s="38"/>
      <c r="DX252" s="38"/>
      <c r="DY252" s="38"/>
      <c r="DZ252" s="38"/>
      <c r="EA252" s="38"/>
      <c r="EB252" s="38"/>
    </row>
    <row r="253" spans="1:132">
      <c r="A253" s="38"/>
      <c r="B253" s="39" t="s">
        <v>513</v>
      </c>
      <c r="C253" s="40" t="s">
        <v>629</v>
      </c>
      <c r="D253" s="40" t="s">
        <v>631</v>
      </c>
      <c r="E253" s="40" t="s">
        <v>615</v>
      </c>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38"/>
      <c r="DC253" s="38"/>
      <c r="DD253" s="38"/>
      <c r="DE253" s="38"/>
      <c r="DF253" s="38"/>
      <c r="DG253" s="38"/>
      <c r="DH253" s="38"/>
      <c r="DI253" s="38"/>
      <c r="DJ253" s="38"/>
      <c r="DK253" s="38"/>
      <c r="DL253" s="38"/>
      <c r="DM253" s="38"/>
      <c r="DN253" s="38"/>
      <c r="DO253" s="38"/>
      <c r="DP253" s="38"/>
      <c r="DQ253" s="38"/>
      <c r="DR253" s="38"/>
      <c r="DS253" s="38"/>
      <c r="DT253" s="38"/>
      <c r="DU253" s="38"/>
      <c r="DV253" s="38"/>
      <c r="DW253" s="38"/>
      <c r="DX253" s="38"/>
      <c r="DY253" s="38"/>
      <c r="DZ253" s="38"/>
      <c r="EA253" s="38"/>
      <c r="EB253" s="38"/>
    </row>
    <row r="254" spans="1:132">
      <c r="A254" s="38"/>
      <c r="B254" s="39" t="s">
        <v>518</v>
      </c>
      <c r="C254" s="40" t="s">
        <v>629</v>
      </c>
      <c r="D254" s="39"/>
      <c r="E254" s="39"/>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38"/>
      <c r="DC254" s="38"/>
      <c r="DD254" s="38"/>
      <c r="DE254" s="38"/>
      <c r="DF254" s="38"/>
      <c r="DG254" s="38"/>
      <c r="DH254" s="38"/>
      <c r="DI254" s="38"/>
      <c r="DJ254" s="38"/>
      <c r="DK254" s="38"/>
      <c r="DL254" s="38"/>
      <c r="DM254" s="38"/>
      <c r="DN254" s="38"/>
      <c r="DO254" s="38"/>
      <c r="DP254" s="38"/>
      <c r="DQ254" s="38"/>
      <c r="DR254" s="38"/>
      <c r="DS254" s="38"/>
      <c r="DT254" s="38"/>
      <c r="DU254" s="38"/>
      <c r="DV254" s="38"/>
      <c r="DW254" s="38"/>
      <c r="DX254" s="38"/>
      <c r="DY254" s="38"/>
      <c r="DZ254" s="38"/>
      <c r="EA254" s="38"/>
      <c r="EB254" s="38"/>
    </row>
    <row r="255" spans="1:132">
      <c r="A255" s="38"/>
      <c r="B255" s="39" t="s">
        <v>525</v>
      </c>
      <c r="C255" s="40" t="s">
        <v>629</v>
      </c>
      <c r="D255" s="39"/>
      <c r="E255" s="39"/>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row>
    <row r="256" spans="1:132">
      <c r="A256" s="38"/>
      <c r="B256" s="39" t="s">
        <v>535</v>
      </c>
      <c r="C256" s="40" t="s">
        <v>616</v>
      </c>
      <c r="D256" s="39"/>
      <c r="E256" s="39"/>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38"/>
      <c r="DB256" s="38"/>
      <c r="DC256" s="38"/>
      <c r="DD256" s="38"/>
      <c r="DE256" s="38"/>
      <c r="DF256" s="38"/>
      <c r="DG256" s="38"/>
      <c r="DH256" s="38"/>
      <c r="DI256" s="38"/>
      <c r="DJ256" s="38"/>
      <c r="DK256" s="38"/>
      <c r="DL256" s="38"/>
      <c r="DM256" s="38"/>
      <c r="DN256" s="38"/>
      <c r="DO256" s="38"/>
      <c r="DP256" s="38"/>
      <c r="DQ256" s="38"/>
      <c r="DR256" s="38"/>
      <c r="DS256" s="38"/>
      <c r="DT256" s="38"/>
      <c r="DU256" s="38"/>
      <c r="DV256" s="38"/>
      <c r="DW256" s="38"/>
      <c r="DX256" s="38"/>
      <c r="DY256" s="38"/>
      <c r="DZ256" s="38"/>
      <c r="EA256" s="38"/>
      <c r="EB256" s="38"/>
    </row>
    <row r="257" spans="1:132">
      <c r="A257" s="38"/>
      <c r="B257" s="39" t="s">
        <v>541</v>
      </c>
      <c r="C257" s="40" t="s">
        <v>620</v>
      </c>
      <c r="D257" s="40" t="s">
        <v>615</v>
      </c>
      <c r="E257" s="40" t="s">
        <v>616</v>
      </c>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38"/>
      <c r="DB257" s="38"/>
      <c r="DC257" s="38"/>
      <c r="DD257" s="38"/>
      <c r="DE257" s="38"/>
      <c r="DF257" s="38"/>
      <c r="DG257" s="38"/>
      <c r="DH257" s="38"/>
      <c r="DI257" s="38"/>
      <c r="DJ257" s="38"/>
      <c r="DK257" s="38"/>
      <c r="DL257" s="38"/>
      <c r="DM257" s="38"/>
      <c r="DN257" s="38"/>
      <c r="DO257" s="38"/>
      <c r="DP257" s="38"/>
      <c r="DQ257" s="38"/>
      <c r="DR257" s="38"/>
      <c r="DS257" s="38"/>
      <c r="DT257" s="38"/>
      <c r="DU257" s="38"/>
      <c r="DV257" s="38"/>
      <c r="DW257" s="38"/>
      <c r="DX257" s="38"/>
      <c r="DY257" s="38"/>
      <c r="DZ257" s="38"/>
      <c r="EA257" s="38"/>
      <c r="EB257" s="38"/>
    </row>
    <row r="258" spans="1:132">
      <c r="A258" s="38"/>
      <c r="B258" s="39" t="s">
        <v>547</v>
      </c>
      <c r="C258" s="40" t="s">
        <v>616</v>
      </c>
      <c r="D258" s="39"/>
      <c r="E258" s="39"/>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38"/>
      <c r="DB258" s="38"/>
      <c r="DC258" s="38"/>
      <c r="DD258" s="38"/>
      <c r="DE258" s="38"/>
      <c r="DF258" s="38"/>
      <c r="DG258" s="38"/>
      <c r="DH258" s="38"/>
      <c r="DI258" s="38"/>
      <c r="DJ258" s="38"/>
      <c r="DK258" s="38"/>
      <c r="DL258" s="38"/>
      <c r="DM258" s="38"/>
      <c r="DN258" s="38"/>
      <c r="DO258" s="38"/>
      <c r="DP258" s="38"/>
      <c r="DQ258" s="38"/>
      <c r="DR258" s="38"/>
      <c r="DS258" s="38"/>
      <c r="DT258" s="38"/>
      <c r="DU258" s="38"/>
      <c r="DV258" s="38"/>
      <c r="DW258" s="38"/>
      <c r="DX258" s="38"/>
      <c r="DY258" s="38"/>
      <c r="DZ258" s="38"/>
      <c r="EA258" s="38"/>
      <c r="EB258" s="38"/>
    </row>
    <row r="259" spans="1:132">
      <c r="A259" s="38"/>
      <c r="B259" s="39" t="s">
        <v>550</v>
      </c>
      <c r="C259" s="40" t="s">
        <v>629</v>
      </c>
      <c r="D259" s="40" t="s">
        <v>615</v>
      </c>
      <c r="E259" s="39"/>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38"/>
      <c r="DB259" s="38"/>
      <c r="DC259" s="38"/>
      <c r="DD259" s="38"/>
      <c r="DE259" s="38"/>
      <c r="DF259" s="38"/>
      <c r="DG259" s="38"/>
      <c r="DH259" s="38"/>
      <c r="DI259" s="38"/>
      <c r="DJ259" s="38"/>
      <c r="DK259" s="38"/>
      <c r="DL259" s="38"/>
      <c r="DM259" s="38"/>
      <c r="DN259" s="38"/>
      <c r="DO259" s="38"/>
      <c r="DP259" s="38"/>
      <c r="DQ259" s="38"/>
      <c r="DR259" s="38"/>
      <c r="DS259" s="38"/>
      <c r="DT259" s="38"/>
      <c r="DU259" s="38"/>
      <c r="DV259" s="38"/>
      <c r="DW259" s="38"/>
      <c r="DX259" s="38"/>
      <c r="DY259" s="38"/>
      <c r="DZ259" s="38"/>
      <c r="EA259" s="38"/>
      <c r="EB259" s="38"/>
    </row>
    <row r="260" spans="1:132">
      <c r="A260" s="38"/>
      <c r="B260" s="40" t="s">
        <v>632</v>
      </c>
      <c r="C260" s="40" t="s">
        <v>631</v>
      </c>
      <c r="D260" s="40" t="s">
        <v>629</v>
      </c>
      <c r="E260" s="40" t="s">
        <v>632</v>
      </c>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38"/>
      <c r="DB260" s="38"/>
      <c r="DC260" s="38"/>
      <c r="DD260" s="38"/>
      <c r="DE260" s="38"/>
      <c r="DF260" s="38"/>
      <c r="DG260" s="38"/>
      <c r="DH260" s="38"/>
      <c r="DI260" s="38"/>
      <c r="DJ260" s="38"/>
      <c r="DK260" s="38"/>
      <c r="DL260" s="38"/>
      <c r="DM260" s="38"/>
      <c r="DN260" s="38"/>
      <c r="DO260" s="38"/>
      <c r="DP260" s="38"/>
      <c r="DQ260" s="38"/>
      <c r="DR260" s="38"/>
      <c r="DS260" s="38"/>
      <c r="DT260" s="38"/>
      <c r="DU260" s="38"/>
      <c r="DV260" s="38"/>
      <c r="DW260" s="38"/>
      <c r="DX260" s="38"/>
      <c r="DY260" s="38"/>
      <c r="DZ260" s="38"/>
      <c r="EA260" s="38"/>
      <c r="EB260" s="38"/>
    </row>
    <row r="261" spans="1:132">
      <c r="A261" s="38"/>
      <c r="B261" s="39" t="s">
        <v>572</v>
      </c>
      <c r="C261" s="40" t="s">
        <v>615</v>
      </c>
      <c r="D261" s="39"/>
      <c r="E261" s="39"/>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row>
    <row r="262" spans="1:132">
      <c r="A262" s="38"/>
      <c r="B262" s="39" t="s">
        <v>578</v>
      </c>
      <c r="C262" s="40" t="s">
        <v>629</v>
      </c>
      <c r="D262" s="39"/>
      <c r="E262" s="39"/>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38"/>
      <c r="DB262" s="38"/>
      <c r="DC262" s="38"/>
      <c r="DD262" s="38"/>
      <c r="DE262" s="38"/>
      <c r="DF262" s="38"/>
      <c r="DG262" s="38"/>
      <c r="DH262" s="38"/>
      <c r="DI262" s="38"/>
      <c r="DJ262" s="38"/>
      <c r="DK262" s="38"/>
      <c r="DL262" s="38"/>
      <c r="DM262" s="38"/>
      <c r="DN262" s="38"/>
      <c r="DO262" s="38"/>
      <c r="DP262" s="38"/>
      <c r="DQ262" s="38"/>
      <c r="DR262" s="38"/>
      <c r="DS262" s="38"/>
      <c r="DT262" s="38"/>
      <c r="DU262" s="38"/>
      <c r="DV262" s="38"/>
      <c r="DW262" s="38"/>
      <c r="DX262" s="38"/>
      <c r="DY262" s="38"/>
      <c r="DZ262" s="38"/>
      <c r="EA262" s="38"/>
      <c r="EB262" s="38"/>
    </row>
    <row r="263" spans="1:132">
      <c r="A263" s="38"/>
      <c r="B263" s="39" t="s">
        <v>583</v>
      </c>
      <c r="C263" s="40" t="s">
        <v>631</v>
      </c>
      <c r="D263" s="40" t="s">
        <v>630</v>
      </c>
      <c r="E263" s="39"/>
      <c r="F263" s="38"/>
      <c r="G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38"/>
      <c r="DA263" s="38"/>
      <c r="DB263" s="38"/>
      <c r="DC263" s="38"/>
      <c r="DD263" s="38"/>
      <c r="DE263" s="38"/>
      <c r="DF263" s="38"/>
      <c r="DG263" s="38"/>
      <c r="DH263" s="38"/>
      <c r="DI263" s="38"/>
      <c r="DJ263" s="38"/>
      <c r="DK263" s="38"/>
      <c r="DL263" s="38"/>
      <c r="DM263" s="38"/>
      <c r="DN263" s="38"/>
      <c r="DO263" s="38"/>
      <c r="DP263" s="38"/>
      <c r="DQ263" s="38"/>
      <c r="DR263" s="38"/>
      <c r="DS263" s="38"/>
      <c r="DT263" s="38"/>
      <c r="DU263" s="38"/>
      <c r="DV263" s="38"/>
      <c r="DW263" s="38"/>
      <c r="DX263" s="38"/>
      <c r="DY263" s="38"/>
      <c r="DZ263" s="38"/>
      <c r="EA263" s="38"/>
      <c r="EB263" s="38"/>
    </row>
    <row r="264" spans="1:132">
      <c r="A264" s="38"/>
      <c r="B264" s="39" t="s">
        <v>587</v>
      </c>
      <c r="C264" s="40" t="s">
        <v>629</v>
      </c>
      <c r="D264" s="39"/>
      <c r="E264" s="39"/>
      <c r="F264" s="38"/>
      <c r="G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38"/>
      <c r="DA264" s="38"/>
      <c r="DB264" s="38"/>
      <c r="DC264" s="38"/>
      <c r="DD264" s="38"/>
      <c r="DE264" s="38"/>
      <c r="DF264" s="38"/>
      <c r="DG264" s="38"/>
      <c r="DH264" s="38"/>
      <c r="DI264" s="38"/>
      <c r="DJ264" s="38"/>
      <c r="DK264" s="38"/>
      <c r="DL264" s="38"/>
      <c r="DM264" s="38"/>
      <c r="DN264" s="38"/>
      <c r="DO264" s="38"/>
      <c r="DP264" s="38"/>
      <c r="DQ264" s="38"/>
      <c r="DR264" s="38"/>
      <c r="DS264" s="38"/>
      <c r="DT264" s="38"/>
      <c r="DU264" s="38"/>
      <c r="DV264" s="38"/>
      <c r="DW264" s="38"/>
      <c r="DX264" s="38"/>
      <c r="DY264" s="38"/>
      <c r="DZ264" s="38"/>
      <c r="EA264" s="38"/>
      <c r="EB264" s="38"/>
    </row>
    <row r="265" spans="1:132">
      <c r="A265" s="38"/>
      <c r="B265" s="39" t="s">
        <v>592</v>
      </c>
      <c r="C265" s="40" t="s">
        <v>629</v>
      </c>
      <c r="D265" s="39"/>
      <c r="E265" s="39"/>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38"/>
      <c r="AZ265" s="38"/>
      <c r="BA265" s="38"/>
      <c r="BB265" s="38"/>
      <c r="BC265" s="38"/>
      <c r="BD265" s="38"/>
      <c r="BE265" s="38"/>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c r="CM265" s="38"/>
      <c r="CN265" s="38"/>
      <c r="CO265" s="38"/>
      <c r="CP265" s="38"/>
      <c r="CQ265" s="38"/>
      <c r="CR265" s="38"/>
      <c r="CS265" s="38"/>
      <c r="CT265" s="38"/>
      <c r="CU265" s="38"/>
      <c r="CV265" s="38"/>
      <c r="CW265" s="38"/>
      <c r="CX265" s="38"/>
      <c r="CY265" s="38"/>
      <c r="CZ265" s="38"/>
      <c r="DA265" s="38"/>
      <c r="DB265" s="38"/>
      <c r="DC265" s="38"/>
      <c r="DD265" s="38"/>
      <c r="DE265" s="38"/>
      <c r="DF265" s="38"/>
      <c r="DG265" s="38"/>
      <c r="DH265" s="38"/>
      <c r="DI265" s="38"/>
      <c r="DJ265" s="38"/>
      <c r="DK265" s="38"/>
      <c r="DL265" s="38"/>
      <c r="DM265" s="38"/>
      <c r="DN265" s="38"/>
      <c r="DO265" s="38"/>
      <c r="DP265" s="38"/>
      <c r="DQ265" s="38"/>
      <c r="DR265" s="38"/>
      <c r="DS265" s="38"/>
      <c r="DT265" s="38"/>
      <c r="DU265" s="38"/>
      <c r="DV265" s="38"/>
      <c r="DW265" s="38"/>
      <c r="DX265" s="38"/>
      <c r="DY265" s="38"/>
      <c r="DZ265" s="38"/>
      <c r="EA265" s="38"/>
      <c r="EB265" s="38"/>
    </row>
    <row r="266" spans="1:132">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c r="CQ266" s="38"/>
      <c r="CR266" s="38"/>
      <c r="CS266" s="38"/>
      <c r="CT266" s="38"/>
      <c r="CU266" s="38"/>
      <c r="CV266" s="38"/>
      <c r="CW266" s="38"/>
      <c r="CX266" s="38"/>
      <c r="CY266" s="38"/>
      <c r="CZ266" s="38"/>
      <c r="DA266" s="38"/>
      <c r="DB266" s="38"/>
      <c r="DC266" s="38"/>
      <c r="DD266" s="38"/>
      <c r="DE266" s="38"/>
      <c r="DF266" s="38"/>
      <c r="DG266" s="38"/>
      <c r="DH266" s="38"/>
      <c r="DI266" s="38"/>
      <c r="DJ266" s="38"/>
      <c r="DK266" s="38"/>
      <c r="DL266" s="38"/>
      <c r="DM266" s="38"/>
      <c r="DN266" s="38"/>
      <c r="DO266" s="38"/>
      <c r="DP266" s="38"/>
      <c r="DQ266" s="38"/>
      <c r="DR266" s="38"/>
      <c r="DS266" s="38"/>
      <c r="DT266" s="38"/>
      <c r="DU266" s="38"/>
      <c r="DV266" s="38"/>
      <c r="DW266" s="38"/>
      <c r="DX266" s="38"/>
      <c r="DY266" s="38"/>
      <c r="DZ266" s="38"/>
      <c r="EA266" s="38"/>
      <c r="EB266" s="38"/>
    </row>
    <row r="267" spans="1:132">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c r="CM267" s="38"/>
      <c r="CN267" s="38"/>
      <c r="CO267" s="38"/>
      <c r="CP267" s="38"/>
      <c r="CQ267" s="38"/>
      <c r="CR267" s="38"/>
      <c r="CS267" s="38"/>
      <c r="CT267" s="38"/>
      <c r="CU267" s="38"/>
      <c r="CV267" s="38"/>
      <c r="CW267" s="38"/>
      <c r="CX267" s="38"/>
      <c r="CY267" s="38"/>
      <c r="CZ267" s="38"/>
      <c r="DA267" s="38"/>
      <c r="DB267" s="38"/>
      <c r="DC267" s="38"/>
      <c r="DD267" s="38"/>
      <c r="DE267" s="38"/>
      <c r="DF267" s="38"/>
      <c r="DG267" s="38"/>
      <c r="DH267" s="38"/>
      <c r="DI267" s="38"/>
      <c r="DJ267" s="38"/>
      <c r="DK267" s="38"/>
      <c r="DL267" s="38"/>
      <c r="DM267" s="38"/>
      <c r="DN267" s="38"/>
      <c r="DO267" s="38"/>
      <c r="DP267" s="38"/>
      <c r="DQ267" s="38"/>
      <c r="DR267" s="38"/>
      <c r="DS267" s="38"/>
      <c r="DT267" s="38"/>
      <c r="DU267" s="38"/>
      <c r="DV267" s="38"/>
      <c r="DW267" s="38"/>
      <c r="DX267" s="38"/>
      <c r="DY267" s="38"/>
      <c r="DZ267" s="38"/>
      <c r="EA267" s="38"/>
      <c r="EB267" s="38"/>
    </row>
    <row r="268" spans="1:132">
      <c r="A268" s="38"/>
      <c r="B268" s="27" t="s">
        <v>18</v>
      </c>
      <c r="C268" s="39"/>
      <c r="D268" s="39"/>
      <c r="E268" s="39"/>
      <c r="F268" s="40"/>
      <c r="G268" s="40" t="s">
        <v>614</v>
      </c>
      <c r="H268" s="39"/>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38"/>
      <c r="DB268" s="38"/>
      <c r="DC268" s="38"/>
      <c r="DD268" s="38"/>
      <c r="DE268" s="38"/>
      <c r="DF268" s="38"/>
      <c r="DG268" s="38"/>
      <c r="DH268" s="38"/>
      <c r="DI268" s="38"/>
      <c r="DJ268" s="38"/>
      <c r="DK268" s="38"/>
      <c r="DL268" s="38"/>
      <c r="DM268" s="38"/>
      <c r="DN268" s="38"/>
      <c r="DO268" s="38"/>
      <c r="DP268" s="38"/>
      <c r="DQ268" s="38"/>
      <c r="DR268" s="38"/>
      <c r="DS268" s="38"/>
      <c r="DT268" s="38"/>
      <c r="DU268" s="38"/>
      <c r="DV268" s="38"/>
      <c r="DW268" s="38"/>
      <c r="DX268" s="38"/>
      <c r="DY268" s="38"/>
      <c r="DZ268" s="38"/>
      <c r="EA268" s="38"/>
      <c r="EB268" s="38"/>
    </row>
    <row r="269" spans="1:132">
      <c r="A269" s="38"/>
      <c r="B269" s="50" t="s">
        <v>33</v>
      </c>
      <c r="C269" s="40" t="s">
        <v>635</v>
      </c>
      <c r="D269" s="39"/>
      <c r="E269" s="39"/>
      <c r="F269" s="39"/>
      <c r="G269" s="39" t="s">
        <v>635</v>
      </c>
      <c r="H269" s="39">
        <v>10</v>
      </c>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c r="CM269" s="38"/>
      <c r="CN269" s="38"/>
      <c r="CO269" s="38"/>
      <c r="CP269" s="38"/>
      <c r="CQ269" s="38"/>
      <c r="CR269" s="38"/>
      <c r="CS269" s="38"/>
      <c r="CT269" s="38"/>
      <c r="CU269" s="38"/>
      <c r="CV269" s="38"/>
      <c r="CW269" s="38"/>
      <c r="CX269" s="38"/>
      <c r="CY269" s="38"/>
      <c r="CZ269" s="38"/>
      <c r="DA269" s="38"/>
      <c r="DB269" s="38"/>
      <c r="DC269" s="38"/>
      <c r="DD269" s="38"/>
      <c r="DE269" s="38"/>
      <c r="DF269" s="38"/>
      <c r="DG269" s="38"/>
      <c r="DH269" s="38"/>
      <c r="DI269" s="38"/>
      <c r="DJ269" s="38"/>
      <c r="DK269" s="38"/>
      <c r="DL269" s="38"/>
      <c r="DM269" s="38"/>
      <c r="DN269" s="38"/>
      <c r="DO269" s="38"/>
      <c r="DP269" s="38"/>
      <c r="DQ269" s="38"/>
      <c r="DR269" s="38"/>
      <c r="DS269" s="38"/>
      <c r="DT269" s="38"/>
      <c r="DU269" s="38"/>
      <c r="DV269" s="38"/>
      <c r="DW269" s="38"/>
      <c r="DX269" s="38"/>
      <c r="DY269" s="38"/>
      <c r="DZ269" s="38"/>
      <c r="EA269" s="38"/>
      <c r="EB269" s="38"/>
    </row>
    <row r="270" spans="1:132">
      <c r="A270" s="38"/>
      <c r="B270" s="50" t="s">
        <v>44</v>
      </c>
      <c r="C270" s="40" t="s">
        <v>636</v>
      </c>
      <c r="D270" s="39"/>
      <c r="E270" s="39"/>
      <c r="F270" s="39"/>
      <c r="G270" s="39" t="s">
        <v>636</v>
      </c>
      <c r="H270" s="40">
        <v>15</v>
      </c>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c r="CM270" s="38"/>
      <c r="CN270" s="38"/>
      <c r="CO270" s="38"/>
      <c r="CP270" s="38"/>
      <c r="CQ270" s="38"/>
      <c r="CR270" s="38"/>
      <c r="CS270" s="38"/>
      <c r="CT270" s="38"/>
      <c r="CU270" s="38"/>
      <c r="CV270" s="38"/>
      <c r="CW270" s="38"/>
      <c r="CX270" s="38"/>
      <c r="CY270" s="38"/>
      <c r="CZ270" s="38"/>
      <c r="DA270" s="38"/>
      <c r="DB270" s="38"/>
      <c r="DC270" s="38"/>
      <c r="DD270" s="38"/>
      <c r="DE270" s="38"/>
      <c r="DF270" s="38"/>
      <c r="DG270" s="38"/>
      <c r="DH270" s="38"/>
      <c r="DI270" s="38"/>
      <c r="DJ270" s="38"/>
      <c r="DK270" s="38"/>
      <c r="DL270" s="38"/>
      <c r="DM270" s="38"/>
      <c r="DN270" s="38"/>
      <c r="DO270" s="38"/>
      <c r="DP270" s="38"/>
      <c r="DQ270" s="38"/>
      <c r="DR270" s="38"/>
      <c r="DS270" s="38"/>
      <c r="DT270" s="38"/>
      <c r="DU270" s="38"/>
      <c r="DV270" s="38"/>
      <c r="DW270" s="38"/>
      <c r="DX270" s="38"/>
      <c r="DY270" s="38"/>
      <c r="DZ270" s="38"/>
      <c r="EA270" s="38"/>
      <c r="EB270" s="38"/>
    </row>
    <row r="271" spans="1:132">
      <c r="A271" s="38"/>
      <c r="B271" s="50" t="s">
        <v>52</v>
      </c>
      <c r="C271" s="40" t="s">
        <v>637</v>
      </c>
      <c r="D271" s="39"/>
      <c r="E271" s="39"/>
      <c r="F271" s="39"/>
      <c r="G271" s="39" t="s">
        <v>637</v>
      </c>
      <c r="H271" s="39">
        <v>3</v>
      </c>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c r="CQ271" s="38"/>
      <c r="CR271" s="38"/>
      <c r="CS271" s="38"/>
      <c r="CT271" s="38"/>
      <c r="CU271" s="38"/>
      <c r="CV271" s="38"/>
      <c r="CW271" s="38"/>
      <c r="CX271" s="38"/>
      <c r="CY271" s="38"/>
      <c r="CZ271" s="38"/>
      <c r="DA271" s="38"/>
      <c r="DB271" s="38"/>
      <c r="DC271" s="38"/>
      <c r="DD271" s="38"/>
      <c r="DE271" s="38"/>
      <c r="DF271" s="38"/>
      <c r="DG271" s="38"/>
      <c r="DH271" s="38"/>
      <c r="DI271" s="38"/>
      <c r="DJ271" s="38"/>
      <c r="DK271" s="38"/>
      <c r="DL271" s="38"/>
      <c r="DM271" s="38"/>
      <c r="DN271" s="38"/>
      <c r="DO271" s="38"/>
      <c r="DP271" s="38"/>
      <c r="DQ271" s="38"/>
      <c r="DR271" s="38"/>
      <c r="DS271" s="38"/>
      <c r="DT271" s="38"/>
      <c r="DU271" s="38"/>
      <c r="DV271" s="38"/>
      <c r="DW271" s="38"/>
      <c r="DX271" s="38"/>
      <c r="DY271" s="38"/>
      <c r="DZ271" s="38"/>
      <c r="EA271" s="38"/>
      <c r="EB271" s="38"/>
    </row>
    <row r="272" spans="1:132">
      <c r="A272" s="38"/>
      <c r="B272" s="50" t="s">
        <v>61</v>
      </c>
      <c r="C272" s="40" t="s">
        <v>638</v>
      </c>
      <c r="D272" s="39"/>
      <c r="E272" s="39"/>
      <c r="F272" s="39"/>
      <c r="G272" s="39" t="s">
        <v>638</v>
      </c>
      <c r="H272" s="39">
        <v>20</v>
      </c>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c r="CM272" s="38"/>
      <c r="CN272" s="38"/>
      <c r="CO272" s="38"/>
      <c r="CP272" s="38"/>
      <c r="CQ272" s="38"/>
      <c r="CR272" s="38"/>
      <c r="CS272" s="38"/>
      <c r="CT272" s="38"/>
      <c r="CU272" s="38"/>
      <c r="CV272" s="38"/>
      <c r="CW272" s="38"/>
      <c r="CX272" s="38"/>
      <c r="CY272" s="38"/>
      <c r="CZ272" s="38"/>
      <c r="DA272" s="38"/>
      <c r="DB272" s="38"/>
      <c r="DC272" s="38"/>
      <c r="DD272" s="38"/>
      <c r="DE272" s="38"/>
      <c r="DF272" s="38"/>
      <c r="DG272" s="38"/>
      <c r="DH272" s="38"/>
      <c r="DI272" s="38"/>
      <c r="DJ272" s="38"/>
      <c r="DK272" s="38"/>
      <c r="DL272" s="38"/>
      <c r="DM272" s="38"/>
      <c r="DN272" s="38"/>
      <c r="DO272" s="38"/>
      <c r="DP272" s="38"/>
      <c r="DQ272" s="38"/>
      <c r="DR272" s="38"/>
      <c r="DS272" s="38"/>
      <c r="DT272" s="38"/>
      <c r="DU272" s="38"/>
      <c r="DV272" s="38"/>
      <c r="DW272" s="38"/>
      <c r="DX272" s="38"/>
      <c r="DY272" s="38"/>
      <c r="DZ272" s="38"/>
      <c r="EA272" s="38"/>
      <c r="EB272" s="38"/>
    </row>
    <row r="273" spans="1:132">
      <c r="A273" s="38"/>
      <c r="B273" s="50" t="s">
        <v>67</v>
      </c>
      <c r="C273" s="40" t="s">
        <v>639</v>
      </c>
      <c r="D273" s="39"/>
      <c r="E273" s="39"/>
      <c r="F273" s="39"/>
      <c r="G273" s="39" t="s">
        <v>639</v>
      </c>
      <c r="H273" s="39">
        <v>8</v>
      </c>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B273" s="38"/>
      <c r="BC273" s="38"/>
      <c r="BD273" s="38"/>
      <c r="BE273" s="38"/>
      <c r="BF273" s="38"/>
      <c r="BG273" s="38"/>
      <c r="BH273" s="38"/>
      <c r="BI273" s="38"/>
      <c r="BJ273" s="38"/>
      <c r="BK273" s="38"/>
      <c r="BL273" s="38"/>
      <c r="BM273" s="38"/>
      <c r="BN273" s="38"/>
      <c r="BO273" s="38"/>
      <c r="BP273" s="38"/>
      <c r="BQ273" s="38"/>
      <c r="BR273" s="38"/>
      <c r="BS273" s="38"/>
      <c r="BT273" s="38"/>
      <c r="BU273" s="38"/>
      <c r="BV273" s="38"/>
      <c r="BW273" s="38"/>
      <c r="BX273" s="38"/>
      <c r="BY273" s="38"/>
      <c r="BZ273" s="38"/>
      <c r="CA273" s="38"/>
      <c r="CB273" s="38"/>
      <c r="CC273" s="38"/>
      <c r="CD273" s="38"/>
      <c r="CE273" s="38"/>
      <c r="CF273" s="38"/>
      <c r="CG273" s="38"/>
      <c r="CH273" s="38"/>
      <c r="CI273" s="38"/>
      <c r="CJ273" s="38"/>
      <c r="CK273" s="38"/>
      <c r="CL273" s="38"/>
      <c r="CM273" s="38"/>
      <c r="CN273" s="38"/>
      <c r="CO273" s="38"/>
      <c r="CP273" s="38"/>
      <c r="CQ273" s="38"/>
      <c r="CR273" s="38"/>
      <c r="CS273" s="38"/>
      <c r="CT273" s="38"/>
      <c r="CU273" s="38"/>
      <c r="CV273" s="38"/>
      <c r="CW273" s="38"/>
      <c r="CX273" s="38"/>
      <c r="CY273" s="38"/>
      <c r="CZ273" s="38"/>
      <c r="DA273" s="38"/>
      <c r="DB273" s="38"/>
      <c r="DC273" s="38"/>
      <c r="DD273" s="38"/>
      <c r="DE273" s="38"/>
      <c r="DF273" s="38"/>
      <c r="DG273" s="38"/>
      <c r="DH273" s="38"/>
      <c r="DI273" s="38"/>
      <c r="DJ273" s="38"/>
      <c r="DK273" s="38"/>
      <c r="DL273" s="38"/>
      <c r="DM273" s="38"/>
      <c r="DN273" s="38"/>
      <c r="DO273" s="38"/>
      <c r="DP273" s="38"/>
      <c r="DQ273" s="38"/>
      <c r="DR273" s="38"/>
      <c r="DS273" s="38"/>
      <c r="DT273" s="38"/>
      <c r="DU273" s="38"/>
      <c r="DV273" s="38"/>
      <c r="DW273" s="38"/>
      <c r="DX273" s="38"/>
      <c r="DY273" s="38"/>
      <c r="DZ273" s="38"/>
      <c r="EA273" s="38"/>
      <c r="EB273" s="38"/>
    </row>
    <row r="274" spans="1:132">
      <c r="A274" s="38"/>
      <c r="B274" s="50" t="s">
        <v>76</v>
      </c>
      <c r="C274" s="40" t="s">
        <v>638</v>
      </c>
      <c r="D274" s="39"/>
      <c r="E274" s="39"/>
      <c r="F274" s="39"/>
      <c r="G274" s="39" t="s">
        <v>640</v>
      </c>
      <c r="H274" s="39">
        <v>30</v>
      </c>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B274" s="38"/>
      <c r="BC274" s="38"/>
      <c r="BD274" s="38"/>
      <c r="BE274" s="38"/>
      <c r="BF274" s="38"/>
      <c r="BG274" s="38"/>
      <c r="BH274" s="38"/>
      <c r="BI274" s="38"/>
      <c r="BJ274" s="38"/>
      <c r="BK274" s="38"/>
      <c r="BL274" s="38"/>
      <c r="BM274" s="38"/>
      <c r="BN274" s="38"/>
      <c r="BO274" s="38"/>
      <c r="BP274" s="38"/>
      <c r="BQ274" s="38"/>
      <c r="BR274" s="38"/>
      <c r="BS274" s="38"/>
      <c r="BT274" s="38"/>
      <c r="BU274" s="38"/>
      <c r="BV274" s="38"/>
      <c r="BW274" s="38"/>
      <c r="BX274" s="38"/>
      <c r="BY274" s="38"/>
      <c r="BZ274" s="38"/>
      <c r="CA274" s="38"/>
      <c r="CB274" s="38"/>
      <c r="CC274" s="38"/>
      <c r="CD274" s="38"/>
      <c r="CE274" s="38"/>
      <c r="CF274" s="38"/>
      <c r="CG274" s="38"/>
      <c r="CH274" s="38"/>
      <c r="CI274" s="38"/>
      <c r="CJ274" s="38"/>
      <c r="CK274" s="38"/>
      <c r="CL274" s="38"/>
      <c r="CM274" s="38"/>
      <c r="CN274" s="38"/>
      <c r="CO274" s="38"/>
      <c r="CP274" s="38"/>
      <c r="CQ274" s="38"/>
      <c r="CR274" s="38"/>
      <c r="CS274" s="38"/>
      <c r="CT274" s="38"/>
      <c r="CU274" s="38"/>
      <c r="CV274" s="38"/>
      <c r="CW274" s="38"/>
      <c r="CX274" s="38"/>
      <c r="CY274" s="38"/>
      <c r="CZ274" s="38"/>
      <c r="DA274" s="38"/>
      <c r="DB274" s="38"/>
      <c r="DC274" s="38"/>
      <c r="DD274" s="38"/>
      <c r="DE274" s="38"/>
      <c r="DF274" s="38"/>
      <c r="DG274" s="38"/>
      <c r="DH274" s="38"/>
      <c r="DI274" s="38"/>
      <c r="DJ274" s="38"/>
      <c r="DK274" s="38"/>
      <c r="DL274" s="38"/>
      <c r="DM274" s="38"/>
      <c r="DN274" s="38"/>
      <c r="DO274" s="38"/>
      <c r="DP274" s="38"/>
      <c r="DQ274" s="38"/>
      <c r="DR274" s="38"/>
      <c r="DS274" s="38"/>
      <c r="DT274" s="38"/>
      <c r="DU274" s="38"/>
      <c r="DV274" s="38"/>
      <c r="DW274" s="38"/>
      <c r="DX274" s="38"/>
      <c r="DY274" s="38"/>
      <c r="DZ274" s="38"/>
      <c r="EA274" s="38"/>
      <c r="EB274" s="38"/>
    </row>
    <row r="275" spans="1:132">
      <c r="A275" s="38"/>
      <c r="B275" s="50" t="s">
        <v>84</v>
      </c>
      <c r="C275" s="40" t="s">
        <v>637</v>
      </c>
      <c r="D275" s="40" t="s">
        <v>641</v>
      </c>
      <c r="E275" s="39"/>
      <c r="F275" s="39"/>
      <c r="G275" s="39" t="s">
        <v>642</v>
      </c>
      <c r="H275" s="39">
        <v>9</v>
      </c>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c r="CM275" s="38"/>
      <c r="CN275" s="38"/>
      <c r="CO275" s="38"/>
      <c r="CP275" s="38"/>
      <c r="CQ275" s="38"/>
      <c r="CR275" s="38"/>
      <c r="CS275" s="38"/>
      <c r="CT275" s="38"/>
      <c r="CU275" s="38"/>
      <c r="CV275" s="38"/>
      <c r="CW275" s="38"/>
      <c r="CX275" s="38"/>
      <c r="CY275" s="38"/>
      <c r="CZ275" s="38"/>
      <c r="DA275" s="38"/>
      <c r="DB275" s="38"/>
      <c r="DC275" s="38"/>
      <c r="DD275" s="38"/>
      <c r="DE275" s="38"/>
      <c r="DF275" s="38"/>
      <c r="DG275" s="38"/>
      <c r="DH275" s="38"/>
      <c r="DI275" s="38"/>
      <c r="DJ275" s="38"/>
      <c r="DK275" s="38"/>
      <c r="DL275" s="38"/>
      <c r="DM275" s="38"/>
      <c r="DN275" s="38"/>
      <c r="DO275" s="38"/>
      <c r="DP275" s="38"/>
      <c r="DQ275" s="38"/>
      <c r="DR275" s="38"/>
      <c r="DS275" s="38"/>
      <c r="DT275" s="38"/>
      <c r="DU275" s="38"/>
      <c r="DV275" s="38"/>
      <c r="DW275" s="38"/>
      <c r="DX275" s="38"/>
      <c r="DY275" s="38"/>
      <c r="DZ275" s="38"/>
      <c r="EA275" s="38"/>
      <c r="EB275" s="38"/>
    </row>
    <row r="276" spans="1:132">
      <c r="A276" s="38"/>
      <c r="B276" s="50" t="s">
        <v>91</v>
      </c>
      <c r="C276" s="40" t="s">
        <v>639</v>
      </c>
      <c r="D276" s="40" t="s">
        <v>643</v>
      </c>
      <c r="E276" s="39"/>
      <c r="F276" s="39"/>
      <c r="G276" s="39" t="s">
        <v>644</v>
      </c>
      <c r="H276" s="39">
        <v>2</v>
      </c>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c r="CM276" s="38"/>
      <c r="CN276" s="38"/>
      <c r="CO276" s="38"/>
      <c r="CP276" s="38"/>
      <c r="CQ276" s="38"/>
      <c r="CR276" s="38"/>
      <c r="CS276" s="38"/>
      <c r="CT276" s="38"/>
      <c r="CU276" s="38"/>
      <c r="CV276" s="38"/>
      <c r="CW276" s="38"/>
      <c r="CX276" s="38"/>
      <c r="CY276" s="38"/>
      <c r="CZ276" s="38"/>
      <c r="DA276" s="38"/>
      <c r="DB276" s="38"/>
      <c r="DC276" s="38"/>
      <c r="DD276" s="38"/>
      <c r="DE276" s="38"/>
      <c r="DF276" s="38"/>
      <c r="DG276" s="38"/>
      <c r="DH276" s="38"/>
      <c r="DI276" s="38"/>
      <c r="DJ276" s="38"/>
      <c r="DK276" s="38"/>
      <c r="DL276" s="38"/>
      <c r="DM276" s="38"/>
      <c r="DN276" s="38"/>
      <c r="DO276" s="38"/>
      <c r="DP276" s="38"/>
      <c r="DQ276" s="38"/>
      <c r="DR276" s="38"/>
      <c r="DS276" s="38"/>
      <c r="DT276" s="38"/>
      <c r="DU276" s="38"/>
      <c r="DV276" s="38"/>
      <c r="DW276" s="38"/>
      <c r="DX276" s="38"/>
      <c r="DY276" s="38"/>
      <c r="DZ276" s="38"/>
      <c r="EA276" s="38"/>
      <c r="EB276" s="38"/>
    </row>
    <row r="277" spans="1:132">
      <c r="A277" s="38"/>
      <c r="B277" s="50" t="s">
        <v>98</v>
      </c>
      <c r="C277" s="40" t="s">
        <v>637</v>
      </c>
      <c r="D277" s="39"/>
      <c r="E277" s="39"/>
      <c r="F277" s="39"/>
      <c r="G277" s="39" t="s">
        <v>645</v>
      </c>
      <c r="H277" s="39">
        <v>5</v>
      </c>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row>
    <row r="278" spans="1:132">
      <c r="A278" s="38"/>
      <c r="B278" s="50" t="s">
        <v>105</v>
      </c>
      <c r="C278" s="40" t="s">
        <v>640</v>
      </c>
      <c r="D278" s="39"/>
      <c r="E278" s="39"/>
      <c r="F278" s="39"/>
      <c r="G278" s="39" t="s">
        <v>646</v>
      </c>
      <c r="H278" s="39">
        <v>1</v>
      </c>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c r="CM278" s="38"/>
      <c r="CN278" s="38"/>
      <c r="CO278" s="38"/>
      <c r="CP278" s="38"/>
      <c r="CQ278" s="38"/>
      <c r="CR278" s="38"/>
      <c r="CS278" s="38"/>
      <c r="CT278" s="38"/>
      <c r="CU278" s="38"/>
      <c r="CV278" s="38"/>
      <c r="CW278" s="38"/>
      <c r="CX278" s="38"/>
      <c r="CY278" s="38"/>
      <c r="CZ278" s="38"/>
      <c r="DA278" s="38"/>
      <c r="DB278" s="38"/>
      <c r="DC278" s="38"/>
      <c r="DD278" s="38"/>
      <c r="DE278" s="38"/>
      <c r="DF278" s="38"/>
      <c r="DG278" s="38"/>
      <c r="DH278" s="38"/>
      <c r="DI278" s="38"/>
      <c r="DJ278" s="38"/>
      <c r="DK278" s="38"/>
      <c r="DL278" s="38"/>
      <c r="DM278" s="38"/>
      <c r="DN278" s="38"/>
      <c r="DO278" s="38"/>
      <c r="DP278" s="38"/>
      <c r="DQ278" s="38"/>
      <c r="DR278" s="38"/>
      <c r="DS278" s="38"/>
      <c r="DT278" s="38"/>
      <c r="DU278" s="38"/>
      <c r="DV278" s="38"/>
      <c r="DW278" s="38"/>
      <c r="DX278" s="38"/>
      <c r="DY278" s="38"/>
      <c r="DZ278" s="38"/>
      <c r="EA278" s="38"/>
      <c r="EB278" s="38"/>
    </row>
    <row r="279" spans="1:132">
      <c r="A279" s="38"/>
      <c r="B279" s="50" t="s">
        <v>112</v>
      </c>
      <c r="C279" s="40" t="s">
        <v>640</v>
      </c>
      <c r="D279" s="39"/>
      <c r="E279" s="39"/>
      <c r="F279" s="39"/>
      <c r="G279" s="39" t="s">
        <v>647</v>
      </c>
      <c r="H279" s="39">
        <v>1</v>
      </c>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c r="BZ279" s="38"/>
      <c r="CA279" s="38"/>
      <c r="CB279" s="38"/>
      <c r="CC279" s="38"/>
      <c r="CD279" s="38"/>
      <c r="CE279" s="38"/>
      <c r="CF279" s="38"/>
      <c r="CG279" s="38"/>
      <c r="CH279" s="38"/>
      <c r="CI279" s="38"/>
      <c r="CJ279" s="38"/>
      <c r="CK279" s="38"/>
      <c r="CL279" s="38"/>
      <c r="CM279" s="38"/>
      <c r="CN279" s="38"/>
      <c r="CO279" s="38"/>
      <c r="CP279" s="38"/>
      <c r="CQ279" s="38"/>
      <c r="CR279" s="38"/>
      <c r="CS279" s="38"/>
      <c r="CT279" s="38"/>
      <c r="CU279" s="38"/>
      <c r="CV279" s="38"/>
      <c r="CW279" s="38"/>
      <c r="CX279" s="38"/>
      <c r="CY279" s="38"/>
      <c r="CZ279" s="38"/>
      <c r="DA279" s="38"/>
      <c r="DB279" s="38"/>
      <c r="DC279" s="38"/>
      <c r="DD279" s="38"/>
      <c r="DE279" s="38"/>
      <c r="DF279" s="38"/>
      <c r="DG279" s="38"/>
      <c r="DH279" s="38"/>
      <c r="DI279" s="38"/>
      <c r="DJ279" s="38"/>
      <c r="DK279" s="38"/>
      <c r="DL279" s="38"/>
      <c r="DM279" s="38"/>
      <c r="DN279" s="38"/>
      <c r="DO279" s="38"/>
      <c r="DP279" s="38"/>
      <c r="DQ279" s="38"/>
      <c r="DR279" s="38"/>
      <c r="DS279" s="38"/>
      <c r="DT279" s="38"/>
      <c r="DU279" s="38"/>
      <c r="DV279" s="38"/>
      <c r="DW279" s="38"/>
      <c r="DX279" s="38"/>
      <c r="DY279" s="38"/>
      <c r="DZ279" s="38"/>
      <c r="EA279" s="38"/>
      <c r="EB279" s="38"/>
    </row>
    <row r="280" spans="1:132">
      <c r="A280" s="38"/>
      <c r="B280" s="50" t="s">
        <v>118</v>
      </c>
      <c r="C280" s="40" t="s">
        <v>636</v>
      </c>
      <c r="D280" s="39"/>
      <c r="E280" s="39"/>
      <c r="F280" s="39"/>
      <c r="G280" s="39" t="s">
        <v>648</v>
      </c>
      <c r="H280" s="39">
        <v>11</v>
      </c>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c r="BZ280" s="38"/>
      <c r="CA280" s="38"/>
      <c r="CB280" s="38"/>
      <c r="CC280" s="38"/>
      <c r="CD280" s="38"/>
      <c r="CE280" s="38"/>
      <c r="CF280" s="38"/>
      <c r="CG280" s="38"/>
      <c r="CH280" s="38"/>
      <c r="CI280" s="38"/>
      <c r="CJ280" s="38"/>
      <c r="CK280" s="38"/>
      <c r="CL280" s="38"/>
      <c r="CM280" s="38"/>
      <c r="CN280" s="38"/>
      <c r="CO280" s="38"/>
      <c r="CP280" s="38"/>
      <c r="CQ280" s="38"/>
      <c r="CR280" s="38"/>
      <c r="CS280" s="38"/>
      <c r="CT280" s="38"/>
      <c r="CU280" s="38"/>
      <c r="CV280" s="38"/>
      <c r="CW280" s="38"/>
      <c r="CX280" s="38"/>
      <c r="CY280" s="38"/>
      <c r="CZ280" s="38"/>
      <c r="DA280" s="38"/>
      <c r="DB280" s="38"/>
      <c r="DC280" s="38"/>
      <c r="DD280" s="38"/>
      <c r="DE280" s="38"/>
      <c r="DF280" s="38"/>
      <c r="DG280" s="38"/>
      <c r="DH280" s="38"/>
      <c r="DI280" s="38"/>
      <c r="DJ280" s="38"/>
      <c r="DK280" s="38"/>
      <c r="DL280" s="38"/>
      <c r="DM280" s="38"/>
      <c r="DN280" s="38"/>
      <c r="DO280" s="38"/>
      <c r="DP280" s="38"/>
      <c r="DQ280" s="38"/>
      <c r="DR280" s="38"/>
      <c r="DS280" s="38"/>
      <c r="DT280" s="38"/>
      <c r="DU280" s="38"/>
      <c r="DV280" s="38"/>
      <c r="DW280" s="38"/>
      <c r="DX280" s="38"/>
      <c r="DY280" s="38"/>
      <c r="DZ280" s="38"/>
      <c r="EA280" s="38"/>
      <c r="EB280" s="38"/>
    </row>
    <row r="281" spans="1:132">
      <c r="A281" s="38"/>
      <c r="B281" s="50" t="s">
        <v>126</v>
      </c>
      <c r="C281" s="40" t="s">
        <v>638</v>
      </c>
      <c r="D281" s="39"/>
      <c r="E281" s="39"/>
      <c r="F281" s="39"/>
      <c r="G281" s="39" t="s">
        <v>649</v>
      </c>
      <c r="H281" s="39">
        <v>7</v>
      </c>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B281" s="38"/>
      <c r="BC281" s="38"/>
      <c r="BD281" s="38"/>
      <c r="BE281" s="38"/>
      <c r="BF281" s="38"/>
      <c r="BG281" s="38"/>
      <c r="BH281" s="38"/>
      <c r="BI281" s="38"/>
      <c r="BJ281" s="38"/>
      <c r="BK281" s="38"/>
      <c r="BL281" s="38"/>
      <c r="BM281" s="38"/>
      <c r="BN281" s="38"/>
      <c r="BO281" s="38"/>
      <c r="BP281" s="38"/>
      <c r="BQ281" s="38"/>
      <c r="BR281" s="38"/>
      <c r="BS281" s="38"/>
      <c r="BT281" s="38"/>
      <c r="BU281" s="38"/>
      <c r="BV281" s="38"/>
      <c r="BW281" s="38"/>
      <c r="BX281" s="38"/>
      <c r="BY281" s="38"/>
      <c r="BZ281" s="38"/>
      <c r="CA281" s="38"/>
      <c r="CB281" s="38"/>
      <c r="CC281" s="38"/>
      <c r="CD281" s="38"/>
      <c r="CE281" s="38"/>
      <c r="CF281" s="38"/>
      <c r="CG281" s="38"/>
      <c r="CH281" s="38"/>
      <c r="CI281" s="38"/>
      <c r="CJ281" s="38"/>
      <c r="CK281" s="38"/>
      <c r="CL281" s="38"/>
      <c r="CM281" s="38"/>
      <c r="CN281" s="38"/>
      <c r="CO281" s="38"/>
      <c r="CP281" s="38"/>
      <c r="CQ281" s="38"/>
      <c r="CR281" s="38"/>
      <c r="CS281" s="38"/>
      <c r="CT281" s="38"/>
      <c r="CU281" s="38"/>
      <c r="CV281" s="38"/>
      <c r="CW281" s="38"/>
      <c r="CX281" s="38"/>
      <c r="CY281" s="38"/>
      <c r="CZ281" s="38"/>
      <c r="DA281" s="38"/>
      <c r="DB281" s="38"/>
      <c r="DC281" s="38"/>
      <c r="DD281" s="38"/>
      <c r="DE281" s="38"/>
      <c r="DF281" s="38"/>
      <c r="DG281" s="38"/>
      <c r="DH281" s="38"/>
      <c r="DI281" s="38"/>
      <c r="DJ281" s="38"/>
      <c r="DK281" s="38"/>
      <c r="DL281" s="38"/>
      <c r="DM281" s="38"/>
      <c r="DN281" s="38"/>
      <c r="DO281" s="38"/>
      <c r="DP281" s="38"/>
      <c r="DQ281" s="38"/>
      <c r="DR281" s="38"/>
      <c r="DS281" s="38"/>
      <c r="DT281" s="38"/>
      <c r="DU281" s="38"/>
      <c r="DV281" s="38"/>
      <c r="DW281" s="38"/>
      <c r="DX281" s="38"/>
      <c r="DY281" s="38"/>
      <c r="DZ281" s="38"/>
      <c r="EA281" s="38"/>
      <c r="EB281" s="38"/>
    </row>
    <row r="282" spans="1:132">
      <c r="A282" s="38"/>
      <c r="B282" s="50" t="s">
        <v>133</v>
      </c>
      <c r="C282" s="40" t="s">
        <v>635</v>
      </c>
      <c r="D282" s="39"/>
      <c r="E282" s="39"/>
      <c r="F282" s="39"/>
      <c r="G282" s="39" t="s">
        <v>650</v>
      </c>
      <c r="H282" s="39">
        <v>2</v>
      </c>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c r="CM282" s="38"/>
      <c r="CN282" s="38"/>
      <c r="CO282" s="38"/>
      <c r="CP282" s="38"/>
      <c r="CQ282" s="38"/>
      <c r="CR282" s="38"/>
      <c r="CS282" s="38"/>
      <c r="CT282" s="38"/>
      <c r="CU282" s="38"/>
      <c r="CV282" s="38"/>
      <c r="CW282" s="38"/>
      <c r="CX282" s="38"/>
      <c r="CY282" s="38"/>
      <c r="CZ282" s="38"/>
      <c r="DA282" s="38"/>
      <c r="DB282" s="38"/>
      <c r="DC282" s="38"/>
      <c r="DD282" s="38"/>
      <c r="DE282" s="38"/>
      <c r="DF282" s="38"/>
      <c r="DG282" s="38"/>
      <c r="DH282" s="38"/>
      <c r="DI282" s="38"/>
      <c r="DJ282" s="38"/>
      <c r="DK282" s="38"/>
      <c r="DL282" s="38"/>
      <c r="DM282" s="38"/>
      <c r="DN282" s="38"/>
      <c r="DO282" s="38"/>
      <c r="DP282" s="38"/>
      <c r="DQ282" s="38"/>
      <c r="DR282" s="38"/>
      <c r="DS282" s="38"/>
      <c r="DT282" s="38"/>
      <c r="DU282" s="38"/>
      <c r="DV282" s="38"/>
      <c r="DW282" s="38"/>
      <c r="DX282" s="38"/>
      <c r="DY282" s="38"/>
      <c r="DZ282" s="38"/>
      <c r="EA282" s="38"/>
      <c r="EB282" s="38"/>
    </row>
    <row r="283" spans="1:132">
      <c r="A283" s="38"/>
      <c r="B283" s="50" t="s">
        <v>139</v>
      </c>
      <c r="C283" s="40" t="s">
        <v>636</v>
      </c>
      <c r="D283" s="39"/>
      <c r="E283" s="39"/>
      <c r="F283" s="39"/>
      <c r="G283" s="39" t="s">
        <v>651</v>
      </c>
      <c r="H283" s="39">
        <v>5</v>
      </c>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B283" s="38"/>
      <c r="BC283" s="38"/>
      <c r="BD283" s="38"/>
      <c r="BE283" s="38"/>
      <c r="BF283" s="38"/>
      <c r="BG283" s="38"/>
      <c r="BH283" s="38"/>
      <c r="BI283" s="38"/>
      <c r="BJ283" s="38"/>
      <c r="BK283" s="38"/>
      <c r="BL283" s="38"/>
      <c r="BM283" s="38"/>
      <c r="BN283" s="38"/>
      <c r="BO283" s="38"/>
      <c r="BP283" s="38"/>
      <c r="BQ283" s="38"/>
      <c r="BR283" s="38"/>
      <c r="BS283" s="38"/>
      <c r="BT283" s="38"/>
      <c r="BU283" s="38"/>
      <c r="BV283" s="38"/>
      <c r="BW283" s="38"/>
      <c r="BX283" s="38"/>
      <c r="BY283" s="38"/>
      <c r="BZ283" s="38"/>
      <c r="CA283" s="38"/>
      <c r="CB283" s="38"/>
      <c r="CC283" s="38"/>
      <c r="CD283" s="38"/>
      <c r="CE283" s="38"/>
      <c r="CF283" s="38"/>
      <c r="CG283" s="38"/>
      <c r="CH283" s="38"/>
      <c r="CI283" s="38"/>
      <c r="CJ283" s="38"/>
      <c r="CK283" s="38"/>
      <c r="CL283" s="38"/>
      <c r="CM283" s="38"/>
      <c r="CN283" s="38"/>
      <c r="CO283" s="38"/>
      <c r="CP283" s="38"/>
      <c r="CQ283" s="38"/>
      <c r="CR283" s="38"/>
      <c r="CS283" s="38"/>
      <c r="CT283" s="38"/>
      <c r="CU283" s="38"/>
      <c r="CV283" s="38"/>
      <c r="CW283" s="38"/>
      <c r="CX283" s="38"/>
      <c r="CY283" s="38"/>
      <c r="CZ283" s="38"/>
      <c r="DA283" s="38"/>
      <c r="DB283" s="38"/>
      <c r="DC283" s="38"/>
      <c r="DD283" s="38"/>
      <c r="DE283" s="38"/>
      <c r="DF283" s="38"/>
      <c r="DG283" s="38"/>
      <c r="DH283" s="38"/>
      <c r="DI283" s="38"/>
      <c r="DJ283" s="38"/>
      <c r="DK283" s="38"/>
      <c r="DL283" s="38"/>
      <c r="DM283" s="38"/>
      <c r="DN283" s="38"/>
      <c r="DO283" s="38"/>
      <c r="DP283" s="38"/>
      <c r="DQ283" s="38"/>
      <c r="DR283" s="38"/>
      <c r="DS283" s="38"/>
      <c r="DT283" s="38"/>
      <c r="DU283" s="38"/>
      <c r="DV283" s="38"/>
      <c r="DW283" s="38"/>
      <c r="DX283" s="38"/>
      <c r="DY283" s="38"/>
      <c r="DZ283" s="38"/>
      <c r="EA283" s="38"/>
      <c r="EB283" s="38"/>
    </row>
    <row r="284" spans="1:132">
      <c r="A284" s="38"/>
      <c r="B284" s="50" t="s">
        <v>144</v>
      </c>
      <c r="C284" s="40" t="s">
        <v>640</v>
      </c>
      <c r="D284" s="40" t="s">
        <v>642</v>
      </c>
      <c r="E284" s="39"/>
      <c r="F284" s="39"/>
      <c r="G284" s="39" t="s">
        <v>652</v>
      </c>
      <c r="H284" s="39">
        <v>1</v>
      </c>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c r="BZ284" s="38"/>
      <c r="CA284" s="38"/>
      <c r="CB284" s="38"/>
      <c r="CC284" s="38"/>
      <c r="CD284" s="38"/>
      <c r="CE284" s="38"/>
      <c r="CF284" s="38"/>
      <c r="CG284" s="38"/>
      <c r="CH284" s="38"/>
      <c r="CI284" s="38"/>
      <c r="CJ284" s="38"/>
      <c r="CK284" s="38"/>
      <c r="CL284" s="38"/>
      <c r="CM284" s="38"/>
      <c r="CN284" s="38"/>
      <c r="CO284" s="38"/>
      <c r="CP284" s="38"/>
      <c r="CQ284" s="38"/>
      <c r="CR284" s="38"/>
      <c r="CS284" s="38"/>
      <c r="CT284" s="38"/>
      <c r="CU284" s="38"/>
      <c r="CV284" s="38"/>
      <c r="CW284" s="38"/>
      <c r="CX284" s="38"/>
      <c r="CY284" s="38"/>
      <c r="CZ284" s="38"/>
      <c r="DA284" s="38"/>
      <c r="DB284" s="38"/>
      <c r="DC284" s="38"/>
      <c r="DD284" s="38"/>
      <c r="DE284" s="38"/>
      <c r="DF284" s="38"/>
      <c r="DG284" s="38"/>
      <c r="DH284" s="38"/>
      <c r="DI284" s="38"/>
      <c r="DJ284" s="38"/>
      <c r="DK284" s="38"/>
      <c r="DL284" s="38"/>
      <c r="DM284" s="38"/>
      <c r="DN284" s="38"/>
      <c r="DO284" s="38"/>
      <c r="DP284" s="38"/>
      <c r="DQ284" s="38"/>
      <c r="DR284" s="38"/>
      <c r="DS284" s="38"/>
      <c r="DT284" s="38"/>
      <c r="DU284" s="38"/>
      <c r="DV284" s="38"/>
      <c r="DW284" s="38"/>
      <c r="DX284" s="38"/>
      <c r="DY284" s="38"/>
      <c r="DZ284" s="38"/>
      <c r="EA284" s="38"/>
      <c r="EB284" s="38"/>
    </row>
    <row r="285" spans="1:132">
      <c r="A285" s="38"/>
      <c r="B285" s="50" t="s">
        <v>149</v>
      </c>
      <c r="C285" s="40" t="s">
        <v>640</v>
      </c>
      <c r="D285" s="40" t="s">
        <v>638</v>
      </c>
      <c r="E285" s="39"/>
      <c r="F285" s="39"/>
      <c r="G285" s="39" t="s">
        <v>642</v>
      </c>
      <c r="H285" s="39">
        <v>9</v>
      </c>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c r="CM285" s="38"/>
      <c r="CN285" s="38"/>
      <c r="CO285" s="38"/>
      <c r="CP285" s="38"/>
      <c r="CQ285" s="38"/>
      <c r="CR285" s="38"/>
      <c r="CS285" s="38"/>
      <c r="CT285" s="38"/>
      <c r="CU285" s="38"/>
      <c r="CV285" s="38"/>
      <c r="CW285" s="38"/>
      <c r="CX285" s="38"/>
      <c r="CY285" s="38"/>
      <c r="CZ285" s="38"/>
      <c r="DA285" s="38"/>
      <c r="DB285" s="38"/>
      <c r="DC285" s="38"/>
      <c r="DD285" s="38"/>
      <c r="DE285" s="38"/>
      <c r="DF285" s="38"/>
      <c r="DG285" s="38"/>
      <c r="DH285" s="38"/>
      <c r="DI285" s="38"/>
      <c r="DJ285" s="38"/>
      <c r="DK285" s="38"/>
      <c r="DL285" s="38"/>
      <c r="DM285" s="38"/>
      <c r="DN285" s="38"/>
      <c r="DO285" s="38"/>
      <c r="DP285" s="38"/>
      <c r="DQ285" s="38"/>
      <c r="DR285" s="38"/>
      <c r="DS285" s="38"/>
      <c r="DT285" s="38"/>
      <c r="DU285" s="38"/>
      <c r="DV285" s="38"/>
      <c r="DW285" s="38"/>
      <c r="DX285" s="38"/>
      <c r="DY285" s="38"/>
      <c r="DZ285" s="38"/>
      <c r="EA285" s="38"/>
      <c r="EB285" s="38"/>
    </row>
    <row r="286" spans="1:132">
      <c r="A286" s="38"/>
      <c r="B286" s="50" t="s">
        <v>154</v>
      </c>
      <c r="C286" s="40" t="s">
        <v>642</v>
      </c>
      <c r="D286" s="40" t="s">
        <v>635</v>
      </c>
      <c r="E286" s="39"/>
      <c r="F286" s="39"/>
      <c r="G286" s="39" t="s">
        <v>638</v>
      </c>
      <c r="H286" s="39">
        <v>20</v>
      </c>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c r="AP286" s="38"/>
      <c r="AQ286" s="38"/>
      <c r="AR286" s="38"/>
      <c r="AS286" s="38"/>
      <c r="AT286" s="38"/>
      <c r="AU286" s="38"/>
      <c r="AV286" s="38"/>
      <c r="AW286" s="38"/>
      <c r="AX286" s="38"/>
      <c r="AY286" s="38"/>
      <c r="AZ286" s="38"/>
      <c r="BA286" s="38"/>
      <c r="BB286" s="38"/>
      <c r="BC286" s="38"/>
      <c r="BD286" s="38"/>
      <c r="BE286" s="38"/>
      <c r="BF286" s="38"/>
      <c r="BG286" s="38"/>
      <c r="BH286" s="38"/>
      <c r="BI286" s="38"/>
      <c r="BJ286" s="38"/>
      <c r="BK286" s="38"/>
      <c r="BL286" s="38"/>
      <c r="BM286" s="38"/>
      <c r="BN286" s="38"/>
      <c r="BO286" s="38"/>
      <c r="BP286" s="38"/>
      <c r="BQ286" s="38"/>
      <c r="BR286" s="38"/>
      <c r="BS286" s="38"/>
      <c r="BT286" s="38"/>
      <c r="BU286" s="38"/>
      <c r="BV286" s="38"/>
      <c r="BW286" s="38"/>
      <c r="BX286" s="38"/>
      <c r="BY286" s="38"/>
      <c r="BZ286" s="38"/>
      <c r="CA286" s="38"/>
      <c r="CB286" s="38"/>
      <c r="CC286" s="38"/>
      <c r="CD286" s="38"/>
      <c r="CE286" s="38"/>
      <c r="CF286" s="38"/>
      <c r="CG286" s="38"/>
      <c r="CH286" s="38"/>
      <c r="CI286" s="38"/>
      <c r="CJ286" s="38"/>
      <c r="CK286" s="38"/>
      <c r="CL286" s="38"/>
      <c r="CM286" s="38"/>
      <c r="CN286" s="38"/>
      <c r="CO286" s="38"/>
      <c r="CP286" s="38"/>
      <c r="CQ286" s="38"/>
      <c r="CR286" s="38"/>
      <c r="CS286" s="38"/>
      <c r="CT286" s="38"/>
      <c r="CU286" s="38"/>
      <c r="CV286" s="38"/>
      <c r="CW286" s="38"/>
      <c r="CX286" s="38"/>
      <c r="CY286" s="38"/>
      <c r="CZ286" s="38"/>
      <c r="DA286" s="38"/>
      <c r="DB286" s="38"/>
      <c r="DC286" s="38"/>
      <c r="DD286" s="38"/>
      <c r="DE286" s="38"/>
      <c r="DF286" s="38"/>
      <c r="DG286" s="38"/>
      <c r="DH286" s="38"/>
      <c r="DI286" s="38"/>
      <c r="DJ286" s="38"/>
      <c r="DK286" s="38"/>
      <c r="DL286" s="38"/>
      <c r="DM286" s="38"/>
      <c r="DN286" s="38"/>
      <c r="DO286" s="38"/>
      <c r="DP286" s="38"/>
      <c r="DQ286" s="38"/>
      <c r="DR286" s="38"/>
      <c r="DS286" s="38"/>
      <c r="DT286" s="38"/>
      <c r="DU286" s="38"/>
      <c r="DV286" s="38"/>
      <c r="DW286" s="38"/>
      <c r="DX286" s="38"/>
      <c r="DY286" s="38"/>
      <c r="DZ286" s="38"/>
      <c r="EA286" s="38"/>
      <c r="EB286" s="38"/>
    </row>
    <row r="287" spans="1:132">
      <c r="A287" s="38"/>
      <c r="B287" s="50" t="s">
        <v>160</v>
      </c>
      <c r="C287" s="40" t="s">
        <v>346</v>
      </c>
      <c r="D287" s="39"/>
      <c r="E287" s="39"/>
      <c r="F287" s="39"/>
      <c r="G287" s="39" t="s">
        <v>635</v>
      </c>
      <c r="H287" s="39">
        <v>10</v>
      </c>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c r="AP287" s="38"/>
      <c r="AQ287" s="38"/>
      <c r="AR287" s="38"/>
      <c r="AS287" s="38"/>
      <c r="AT287" s="38"/>
      <c r="AU287" s="38"/>
      <c r="AV287" s="38"/>
      <c r="AW287" s="38"/>
      <c r="AX287" s="38"/>
      <c r="AY287" s="38"/>
      <c r="AZ287" s="38"/>
      <c r="BA287" s="38"/>
      <c r="BB287" s="38"/>
      <c r="BC287" s="38"/>
      <c r="BD287" s="38"/>
      <c r="BE287" s="38"/>
      <c r="BF287" s="38"/>
      <c r="BG287" s="38"/>
      <c r="BH287" s="38"/>
      <c r="BI287" s="38"/>
      <c r="BJ287" s="38"/>
      <c r="BK287" s="38"/>
      <c r="BL287" s="38"/>
      <c r="BM287" s="38"/>
      <c r="BN287" s="38"/>
      <c r="BO287" s="38"/>
      <c r="BP287" s="38"/>
      <c r="BQ287" s="38"/>
      <c r="BR287" s="38"/>
      <c r="BS287" s="38"/>
      <c r="BT287" s="38"/>
      <c r="BU287" s="38"/>
      <c r="BV287" s="38"/>
      <c r="BW287" s="38"/>
      <c r="BX287" s="38"/>
      <c r="BY287" s="38"/>
      <c r="BZ287" s="38"/>
      <c r="CA287" s="38"/>
      <c r="CB287" s="38"/>
      <c r="CC287" s="38"/>
      <c r="CD287" s="38"/>
      <c r="CE287" s="38"/>
      <c r="CF287" s="38"/>
      <c r="CG287" s="38"/>
      <c r="CH287" s="38"/>
      <c r="CI287" s="38"/>
      <c r="CJ287" s="38"/>
      <c r="CK287" s="38"/>
      <c r="CL287" s="38"/>
      <c r="CM287" s="38"/>
      <c r="CN287" s="38"/>
      <c r="CO287" s="38"/>
      <c r="CP287" s="38"/>
      <c r="CQ287" s="38"/>
      <c r="CR287" s="38"/>
      <c r="CS287" s="38"/>
      <c r="CT287" s="38"/>
      <c r="CU287" s="38"/>
      <c r="CV287" s="38"/>
      <c r="CW287" s="38"/>
      <c r="CX287" s="38"/>
      <c r="CY287" s="38"/>
      <c r="CZ287" s="38"/>
      <c r="DA287" s="38"/>
      <c r="DB287" s="38"/>
      <c r="DC287" s="38"/>
      <c r="DD287" s="38"/>
      <c r="DE287" s="38"/>
      <c r="DF287" s="38"/>
      <c r="DG287" s="38"/>
      <c r="DH287" s="38"/>
      <c r="DI287" s="38"/>
      <c r="DJ287" s="38"/>
      <c r="DK287" s="38"/>
      <c r="DL287" s="38"/>
      <c r="DM287" s="38"/>
      <c r="DN287" s="38"/>
      <c r="DO287" s="38"/>
      <c r="DP287" s="38"/>
      <c r="DQ287" s="38"/>
      <c r="DR287" s="38"/>
      <c r="DS287" s="38"/>
      <c r="DT287" s="38"/>
      <c r="DU287" s="38"/>
      <c r="DV287" s="38"/>
      <c r="DW287" s="38"/>
      <c r="DX287" s="38"/>
      <c r="DY287" s="38"/>
      <c r="DZ287" s="38"/>
      <c r="EA287" s="38"/>
      <c r="EB287" s="38"/>
    </row>
    <row r="288" spans="1:132">
      <c r="A288" s="38"/>
      <c r="B288" s="50" t="s">
        <v>163</v>
      </c>
      <c r="C288" s="40" t="s">
        <v>346</v>
      </c>
      <c r="D288" s="39"/>
      <c r="E288" s="39"/>
      <c r="F288" s="39"/>
      <c r="G288" s="39" t="s">
        <v>640</v>
      </c>
      <c r="H288" s="39">
        <v>30</v>
      </c>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c r="AP288" s="38"/>
      <c r="AQ288" s="38"/>
      <c r="AR288" s="38"/>
      <c r="AS288" s="38"/>
      <c r="AT288" s="38"/>
      <c r="AU288" s="38"/>
      <c r="AV288" s="38"/>
      <c r="AW288" s="38"/>
      <c r="AX288" s="38"/>
      <c r="AY288" s="38"/>
      <c r="AZ288" s="38"/>
      <c r="BA288" s="38"/>
      <c r="BB288" s="38"/>
      <c r="BC288" s="38"/>
      <c r="BD288" s="38"/>
      <c r="BE288" s="38"/>
      <c r="BF288" s="38"/>
      <c r="BG288" s="38"/>
      <c r="BH288" s="38"/>
      <c r="BI288" s="38"/>
      <c r="BJ288" s="38"/>
      <c r="BK288" s="38"/>
      <c r="BL288" s="38"/>
      <c r="BM288" s="38"/>
      <c r="BN288" s="38"/>
      <c r="BO288" s="38"/>
      <c r="BP288" s="38"/>
      <c r="BQ288" s="38"/>
      <c r="BR288" s="38"/>
      <c r="BS288" s="38"/>
      <c r="BT288" s="38"/>
      <c r="BU288" s="38"/>
      <c r="BV288" s="38"/>
      <c r="BW288" s="38"/>
      <c r="BX288" s="38"/>
      <c r="BY288" s="38"/>
      <c r="BZ288" s="38"/>
      <c r="CA288" s="38"/>
      <c r="CB288" s="38"/>
      <c r="CC288" s="38"/>
      <c r="CD288" s="38"/>
      <c r="CE288" s="38"/>
      <c r="CF288" s="38"/>
      <c r="CG288" s="38"/>
      <c r="CH288" s="38"/>
      <c r="CI288" s="38"/>
      <c r="CJ288" s="38"/>
      <c r="CK288" s="38"/>
      <c r="CL288" s="38"/>
      <c r="CM288" s="38"/>
      <c r="CN288" s="38"/>
      <c r="CO288" s="38"/>
      <c r="CP288" s="38"/>
      <c r="CQ288" s="38"/>
      <c r="CR288" s="38"/>
      <c r="CS288" s="38"/>
      <c r="CT288" s="38"/>
      <c r="CU288" s="38"/>
      <c r="CV288" s="38"/>
      <c r="CW288" s="38"/>
      <c r="CX288" s="38"/>
      <c r="CY288" s="38"/>
      <c r="CZ288" s="38"/>
      <c r="DA288" s="38"/>
      <c r="DB288" s="38"/>
      <c r="DC288" s="38"/>
      <c r="DD288" s="38"/>
      <c r="DE288" s="38"/>
      <c r="DF288" s="38"/>
      <c r="DG288" s="38"/>
      <c r="DH288" s="38"/>
      <c r="DI288" s="38"/>
      <c r="DJ288" s="38"/>
      <c r="DK288" s="38"/>
      <c r="DL288" s="38"/>
      <c r="DM288" s="38"/>
      <c r="DN288" s="38"/>
      <c r="DO288" s="38"/>
      <c r="DP288" s="38"/>
      <c r="DQ288" s="38"/>
      <c r="DR288" s="38"/>
      <c r="DS288" s="38"/>
      <c r="DT288" s="38"/>
      <c r="DU288" s="38"/>
      <c r="DV288" s="38"/>
      <c r="DW288" s="38"/>
      <c r="DX288" s="38"/>
      <c r="DY288" s="38"/>
      <c r="DZ288" s="38"/>
      <c r="EA288" s="38"/>
      <c r="EB288" s="38"/>
    </row>
    <row r="289" spans="1:132">
      <c r="A289" s="38"/>
      <c r="B289" s="50" t="s">
        <v>167</v>
      </c>
      <c r="C289" s="40" t="s">
        <v>640</v>
      </c>
      <c r="D289" s="39"/>
      <c r="E289" s="39"/>
      <c r="F289" s="39"/>
      <c r="G289" s="39" t="s">
        <v>653</v>
      </c>
      <c r="H289" s="39">
        <v>1</v>
      </c>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c r="CQ289" s="38"/>
      <c r="CR289" s="38"/>
      <c r="CS289" s="38"/>
      <c r="CT289" s="38"/>
      <c r="CU289" s="38"/>
      <c r="CV289" s="38"/>
      <c r="CW289" s="38"/>
      <c r="CX289" s="38"/>
      <c r="CY289" s="38"/>
      <c r="CZ289" s="38"/>
      <c r="DA289" s="38"/>
      <c r="DB289" s="38"/>
      <c r="DC289" s="38"/>
      <c r="DD289" s="38"/>
      <c r="DE289" s="38"/>
      <c r="DF289" s="38"/>
      <c r="DG289" s="38"/>
      <c r="DH289" s="38"/>
      <c r="DI289" s="38"/>
      <c r="DJ289" s="38"/>
      <c r="DK289" s="38"/>
      <c r="DL289" s="38"/>
      <c r="DM289" s="38"/>
      <c r="DN289" s="38"/>
      <c r="DO289" s="38"/>
      <c r="DP289" s="38"/>
      <c r="DQ289" s="38"/>
      <c r="DR289" s="38"/>
      <c r="DS289" s="38"/>
      <c r="DT289" s="38"/>
      <c r="DU289" s="38"/>
      <c r="DV289" s="38"/>
      <c r="DW289" s="38"/>
      <c r="DX289" s="38"/>
      <c r="DY289" s="38"/>
      <c r="DZ289" s="38"/>
      <c r="EA289" s="38"/>
      <c r="EB289" s="38"/>
    </row>
    <row r="290" spans="1:132">
      <c r="A290" s="38"/>
      <c r="B290" s="50" t="s">
        <v>174</v>
      </c>
      <c r="C290" s="40" t="s">
        <v>640</v>
      </c>
      <c r="D290" s="39"/>
      <c r="E290" s="39"/>
      <c r="F290" s="39"/>
      <c r="G290" s="39" t="s">
        <v>654</v>
      </c>
      <c r="H290" s="39">
        <v>1</v>
      </c>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c r="AP290" s="38"/>
      <c r="AQ290" s="38"/>
      <c r="AR290" s="38"/>
      <c r="AS290" s="38"/>
      <c r="AT290" s="38"/>
      <c r="AU290" s="38"/>
      <c r="AV290" s="38"/>
      <c r="AW290" s="38"/>
      <c r="AX290" s="38"/>
      <c r="AY290" s="38"/>
      <c r="AZ290" s="38"/>
      <c r="BA290" s="38"/>
      <c r="BB290" s="38"/>
      <c r="BC290" s="38"/>
      <c r="BD290" s="38"/>
      <c r="BE290" s="38"/>
      <c r="BF290" s="38"/>
      <c r="BG290" s="38"/>
      <c r="BH290" s="38"/>
      <c r="BI290" s="38"/>
      <c r="BJ290" s="38"/>
      <c r="BK290" s="38"/>
      <c r="BL290" s="38"/>
      <c r="BM290" s="38"/>
      <c r="BN290" s="38"/>
      <c r="BO290" s="38"/>
      <c r="BP290" s="38"/>
      <c r="BQ290" s="38"/>
      <c r="BR290" s="38"/>
      <c r="BS290" s="38"/>
      <c r="BT290" s="38"/>
      <c r="BU290" s="38"/>
      <c r="BV290" s="38"/>
      <c r="BW290" s="38"/>
      <c r="BX290" s="38"/>
      <c r="BY290" s="38"/>
      <c r="BZ290" s="38"/>
      <c r="CA290" s="38"/>
      <c r="CB290" s="38"/>
      <c r="CC290" s="38"/>
      <c r="CD290" s="38"/>
      <c r="CE290" s="38"/>
      <c r="CF290" s="38"/>
      <c r="CG290" s="38"/>
      <c r="CH290" s="38"/>
      <c r="CI290" s="38"/>
      <c r="CJ290" s="38"/>
      <c r="CK290" s="38"/>
      <c r="CL290" s="38"/>
      <c r="CM290" s="38"/>
      <c r="CN290" s="38"/>
      <c r="CO290" s="38"/>
      <c r="CP290" s="38"/>
      <c r="CQ290" s="38"/>
      <c r="CR290" s="38"/>
      <c r="CS290" s="38"/>
      <c r="CT290" s="38"/>
      <c r="CU290" s="38"/>
      <c r="CV290" s="38"/>
      <c r="CW290" s="38"/>
      <c r="CX290" s="38"/>
      <c r="CY290" s="38"/>
      <c r="CZ290" s="38"/>
      <c r="DA290" s="38"/>
      <c r="DB290" s="38"/>
      <c r="DC290" s="38"/>
      <c r="DD290" s="38"/>
      <c r="DE290" s="38"/>
      <c r="DF290" s="38"/>
      <c r="DG290" s="38"/>
      <c r="DH290" s="38"/>
      <c r="DI290" s="38"/>
      <c r="DJ290" s="38"/>
      <c r="DK290" s="38"/>
      <c r="DL290" s="38"/>
      <c r="DM290" s="38"/>
      <c r="DN290" s="38"/>
      <c r="DO290" s="38"/>
      <c r="DP290" s="38"/>
      <c r="DQ290" s="38"/>
      <c r="DR290" s="38"/>
      <c r="DS290" s="38"/>
      <c r="DT290" s="38"/>
      <c r="DU290" s="38"/>
      <c r="DV290" s="38"/>
      <c r="DW290" s="38"/>
      <c r="DX290" s="38"/>
      <c r="DY290" s="38"/>
      <c r="DZ290" s="38"/>
      <c r="EA290" s="38"/>
      <c r="EB290" s="38"/>
    </row>
    <row r="291" spans="1:132">
      <c r="A291" s="38"/>
      <c r="B291" s="50" t="s">
        <v>180</v>
      </c>
      <c r="C291" s="40" t="s">
        <v>640</v>
      </c>
      <c r="D291" s="39"/>
      <c r="E291" s="39"/>
      <c r="F291" s="39"/>
      <c r="G291" s="39" t="s">
        <v>655</v>
      </c>
      <c r="H291" s="39">
        <v>2</v>
      </c>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c r="CQ291" s="38"/>
      <c r="CR291" s="38"/>
      <c r="CS291" s="38"/>
      <c r="CT291" s="38"/>
      <c r="CU291" s="38"/>
      <c r="CV291" s="38"/>
      <c r="CW291" s="38"/>
      <c r="CX291" s="38"/>
      <c r="CY291" s="38"/>
      <c r="CZ291" s="38"/>
      <c r="DA291" s="38"/>
      <c r="DB291" s="38"/>
      <c r="DC291" s="38"/>
      <c r="DD291" s="38"/>
      <c r="DE291" s="38"/>
      <c r="DF291" s="38"/>
      <c r="DG291" s="38"/>
      <c r="DH291" s="38"/>
      <c r="DI291" s="38"/>
      <c r="DJ291" s="38"/>
      <c r="DK291" s="38"/>
      <c r="DL291" s="38"/>
      <c r="DM291" s="38"/>
      <c r="DN291" s="38"/>
      <c r="DO291" s="38"/>
      <c r="DP291" s="38"/>
      <c r="DQ291" s="38"/>
      <c r="DR291" s="38"/>
      <c r="DS291" s="38"/>
      <c r="DT291" s="38"/>
      <c r="DU291" s="38"/>
      <c r="DV291" s="38"/>
      <c r="DW291" s="38"/>
      <c r="DX291" s="38"/>
      <c r="DY291" s="38"/>
      <c r="DZ291" s="38"/>
      <c r="EA291" s="38"/>
      <c r="EB291" s="38"/>
    </row>
    <row r="292" spans="1:132">
      <c r="A292" s="38"/>
      <c r="B292" s="50" t="s">
        <v>184</v>
      </c>
      <c r="C292" s="40" t="s">
        <v>638</v>
      </c>
      <c r="D292" s="39"/>
      <c r="E292" s="39"/>
      <c r="F292" s="39"/>
      <c r="G292" s="39" t="s">
        <v>636</v>
      </c>
      <c r="H292" s="39">
        <v>14</v>
      </c>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c r="AP292" s="38"/>
      <c r="AQ292" s="38"/>
      <c r="AR292" s="38"/>
      <c r="AS292" s="38"/>
      <c r="AT292" s="38"/>
      <c r="AU292" s="38"/>
      <c r="AV292" s="38"/>
      <c r="AW292" s="38"/>
      <c r="AX292" s="38"/>
      <c r="AY292" s="38"/>
      <c r="AZ292" s="38"/>
      <c r="BA292" s="38"/>
      <c r="BB292" s="38"/>
      <c r="BC292" s="38"/>
      <c r="BD292" s="38"/>
      <c r="BE292" s="38"/>
      <c r="BF292" s="38"/>
      <c r="BG292" s="38"/>
      <c r="BH292" s="38"/>
      <c r="BI292" s="38"/>
      <c r="BJ292" s="38"/>
      <c r="BK292" s="38"/>
      <c r="BL292" s="38"/>
      <c r="BM292" s="38"/>
      <c r="BN292" s="38"/>
      <c r="BO292" s="38"/>
      <c r="BP292" s="38"/>
      <c r="BQ292" s="38"/>
      <c r="BR292" s="38"/>
      <c r="BS292" s="38"/>
      <c r="BT292" s="38"/>
      <c r="BU292" s="38"/>
      <c r="BV292" s="38"/>
      <c r="BW292" s="38"/>
      <c r="BX292" s="38"/>
      <c r="BY292" s="38"/>
      <c r="BZ292" s="38"/>
      <c r="CA292" s="38"/>
      <c r="CB292" s="38"/>
      <c r="CC292" s="38"/>
      <c r="CD292" s="38"/>
      <c r="CE292" s="38"/>
      <c r="CF292" s="38"/>
      <c r="CG292" s="38"/>
      <c r="CH292" s="38"/>
      <c r="CI292" s="38"/>
      <c r="CJ292" s="38"/>
      <c r="CK292" s="38"/>
      <c r="CL292" s="38"/>
      <c r="CM292" s="38"/>
      <c r="CN292" s="38"/>
      <c r="CO292" s="38"/>
      <c r="CP292" s="38"/>
      <c r="CQ292" s="38"/>
      <c r="CR292" s="38"/>
      <c r="CS292" s="38"/>
      <c r="CT292" s="38"/>
      <c r="CU292" s="38"/>
      <c r="CV292" s="38"/>
      <c r="CW292" s="38"/>
      <c r="CX292" s="38"/>
      <c r="CY292" s="38"/>
      <c r="CZ292" s="38"/>
      <c r="DA292" s="38"/>
      <c r="DB292" s="38"/>
      <c r="DC292" s="38"/>
      <c r="DD292" s="38"/>
      <c r="DE292" s="38"/>
      <c r="DF292" s="38"/>
      <c r="DG292" s="38"/>
      <c r="DH292" s="38"/>
      <c r="DI292" s="38"/>
      <c r="DJ292" s="38"/>
      <c r="DK292" s="38"/>
      <c r="DL292" s="38"/>
      <c r="DM292" s="38"/>
      <c r="DN292" s="38"/>
      <c r="DO292" s="38"/>
      <c r="DP292" s="38"/>
      <c r="DQ292" s="38"/>
      <c r="DR292" s="38"/>
      <c r="DS292" s="38"/>
      <c r="DT292" s="38"/>
      <c r="DU292" s="38"/>
      <c r="DV292" s="38"/>
      <c r="DW292" s="38"/>
      <c r="DX292" s="38"/>
      <c r="DY292" s="38"/>
      <c r="DZ292" s="38"/>
      <c r="EA292" s="38"/>
      <c r="EB292" s="38"/>
    </row>
    <row r="293" spans="1:132">
      <c r="A293" s="38"/>
      <c r="B293" s="50" t="s">
        <v>190</v>
      </c>
      <c r="C293" s="40" t="s">
        <v>638</v>
      </c>
      <c r="D293" s="40" t="s">
        <v>640</v>
      </c>
      <c r="E293" s="39"/>
      <c r="F293" s="39"/>
      <c r="G293" s="39" t="s">
        <v>656</v>
      </c>
      <c r="H293" s="39">
        <v>2</v>
      </c>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c r="AP293" s="38"/>
      <c r="AQ293" s="38"/>
      <c r="AR293" s="38"/>
      <c r="AS293" s="38"/>
      <c r="AT293" s="38"/>
      <c r="AU293" s="38"/>
      <c r="AV293" s="38"/>
      <c r="AW293" s="38"/>
      <c r="AX293" s="38"/>
      <c r="AY293" s="38"/>
      <c r="AZ293" s="38"/>
      <c r="BA293" s="38"/>
      <c r="BB293" s="38"/>
      <c r="BC293" s="38"/>
      <c r="BD293" s="38"/>
      <c r="BE293" s="38"/>
      <c r="BF293" s="38"/>
      <c r="BG293" s="38"/>
      <c r="BH293" s="38"/>
      <c r="BI293" s="38"/>
      <c r="BJ293" s="38"/>
      <c r="BK293" s="38"/>
      <c r="BL293" s="38"/>
      <c r="BM293" s="38"/>
      <c r="BN293" s="38"/>
      <c r="BO293" s="38"/>
      <c r="BP293" s="38"/>
      <c r="BQ293" s="38"/>
      <c r="BR293" s="38"/>
      <c r="BS293" s="38"/>
      <c r="BT293" s="38"/>
      <c r="BU293" s="38"/>
      <c r="BV293" s="38"/>
      <c r="BW293" s="38"/>
      <c r="BX293" s="38"/>
      <c r="BY293" s="38"/>
      <c r="BZ293" s="38"/>
      <c r="CA293" s="38"/>
      <c r="CB293" s="38"/>
      <c r="CC293" s="38"/>
      <c r="CD293" s="38"/>
      <c r="CE293" s="38"/>
      <c r="CF293" s="38"/>
      <c r="CG293" s="38"/>
      <c r="CH293" s="38"/>
      <c r="CI293" s="38"/>
      <c r="CJ293" s="38"/>
      <c r="CK293" s="38"/>
      <c r="CL293" s="38"/>
      <c r="CM293" s="38"/>
      <c r="CN293" s="38"/>
      <c r="CO293" s="38"/>
      <c r="CP293" s="38"/>
      <c r="CQ293" s="38"/>
      <c r="CR293" s="38"/>
      <c r="CS293" s="38"/>
      <c r="CT293" s="38"/>
      <c r="CU293" s="38"/>
      <c r="CV293" s="38"/>
      <c r="CW293" s="38"/>
      <c r="CX293" s="38"/>
      <c r="CY293" s="38"/>
      <c r="CZ293" s="38"/>
      <c r="DA293" s="38"/>
      <c r="DB293" s="38"/>
      <c r="DC293" s="38"/>
      <c r="DD293" s="38"/>
      <c r="DE293" s="38"/>
      <c r="DF293" s="38"/>
      <c r="DG293" s="38"/>
      <c r="DH293" s="38"/>
      <c r="DI293" s="38"/>
      <c r="DJ293" s="38"/>
      <c r="DK293" s="38"/>
      <c r="DL293" s="38"/>
      <c r="DM293" s="38"/>
      <c r="DN293" s="38"/>
      <c r="DO293" s="38"/>
      <c r="DP293" s="38"/>
      <c r="DQ293" s="38"/>
      <c r="DR293" s="38"/>
      <c r="DS293" s="38"/>
      <c r="DT293" s="38"/>
      <c r="DU293" s="38"/>
      <c r="DV293" s="38"/>
      <c r="DW293" s="38"/>
      <c r="DX293" s="38"/>
      <c r="DY293" s="38"/>
      <c r="DZ293" s="38"/>
      <c r="EA293" s="38"/>
      <c r="EB293" s="38"/>
    </row>
    <row r="294" spans="1:132">
      <c r="A294" s="38"/>
      <c r="B294" s="50" t="s">
        <v>196</v>
      </c>
      <c r="C294" s="40" t="s">
        <v>640</v>
      </c>
      <c r="D294" s="39"/>
      <c r="E294" s="39"/>
      <c r="F294" s="39"/>
      <c r="G294" s="39" t="s">
        <v>651</v>
      </c>
      <c r="H294" s="39">
        <v>5</v>
      </c>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c r="AP294" s="38"/>
      <c r="AQ294" s="38"/>
      <c r="AR294" s="38"/>
      <c r="AS294" s="38"/>
      <c r="AT294" s="38"/>
      <c r="AU294" s="38"/>
      <c r="AV294" s="38"/>
      <c r="AW294" s="38"/>
      <c r="AX294" s="38"/>
      <c r="AY294" s="38"/>
      <c r="AZ294" s="38"/>
      <c r="BA294" s="38"/>
      <c r="BB294" s="38"/>
      <c r="BC294" s="38"/>
      <c r="BD294" s="38"/>
      <c r="BE294" s="38"/>
      <c r="BF294" s="38"/>
      <c r="BG294" s="38"/>
      <c r="BH294" s="38"/>
      <c r="BI294" s="38"/>
      <c r="BJ294" s="38"/>
      <c r="BK294" s="38"/>
      <c r="BL294" s="38"/>
      <c r="BM294" s="38"/>
      <c r="BN294" s="38"/>
      <c r="BO294" s="38"/>
      <c r="BP294" s="38"/>
      <c r="BQ294" s="38"/>
      <c r="BR294" s="38"/>
      <c r="BS294" s="38"/>
      <c r="BT294" s="38"/>
      <c r="BU294" s="38"/>
      <c r="BV294" s="38"/>
      <c r="BW294" s="38"/>
      <c r="BX294" s="38"/>
      <c r="BY294" s="38"/>
      <c r="BZ294" s="38"/>
      <c r="CA294" s="38"/>
      <c r="CB294" s="38"/>
      <c r="CC294" s="38"/>
      <c r="CD294" s="38"/>
      <c r="CE294" s="38"/>
      <c r="CF294" s="38"/>
      <c r="CG294" s="38"/>
      <c r="CH294" s="38"/>
      <c r="CI294" s="38"/>
      <c r="CJ294" s="38"/>
      <c r="CK294" s="38"/>
      <c r="CL294" s="38"/>
      <c r="CM294" s="38"/>
      <c r="CN294" s="38"/>
      <c r="CO294" s="38"/>
      <c r="CP294" s="38"/>
      <c r="CQ294" s="38"/>
      <c r="CR294" s="38"/>
      <c r="CS294" s="38"/>
      <c r="CT294" s="38"/>
      <c r="CU294" s="38"/>
      <c r="CV294" s="38"/>
      <c r="CW294" s="38"/>
      <c r="CX294" s="38"/>
      <c r="CY294" s="38"/>
      <c r="CZ294" s="38"/>
      <c r="DA294" s="38"/>
      <c r="DB294" s="38"/>
      <c r="DC294" s="38"/>
      <c r="DD294" s="38"/>
      <c r="DE294" s="38"/>
      <c r="DF294" s="38"/>
      <c r="DG294" s="38"/>
      <c r="DH294" s="38"/>
      <c r="DI294" s="38"/>
      <c r="DJ294" s="38"/>
      <c r="DK294" s="38"/>
      <c r="DL294" s="38"/>
      <c r="DM294" s="38"/>
      <c r="DN294" s="38"/>
      <c r="DO294" s="38"/>
      <c r="DP294" s="38"/>
      <c r="DQ294" s="38"/>
      <c r="DR294" s="38"/>
      <c r="DS294" s="38"/>
      <c r="DT294" s="38"/>
      <c r="DU294" s="38"/>
      <c r="DV294" s="38"/>
      <c r="DW294" s="38"/>
      <c r="DX294" s="38"/>
      <c r="DY294" s="38"/>
      <c r="DZ294" s="38"/>
      <c r="EA294" s="38"/>
      <c r="EB294" s="38"/>
    </row>
    <row r="295" spans="1:132">
      <c r="A295" s="38"/>
      <c r="B295" s="50" t="s">
        <v>203</v>
      </c>
      <c r="C295" s="40" t="s">
        <v>640</v>
      </c>
      <c r="D295" s="40" t="s">
        <v>638</v>
      </c>
      <c r="E295" s="39"/>
      <c r="F295" s="39"/>
      <c r="G295" s="39" t="s">
        <v>639</v>
      </c>
      <c r="H295" s="39">
        <v>8</v>
      </c>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c r="CM295" s="38"/>
      <c r="CN295" s="38"/>
      <c r="CO295" s="38"/>
      <c r="CP295" s="38"/>
      <c r="CQ295" s="38"/>
      <c r="CR295" s="38"/>
      <c r="CS295" s="38"/>
      <c r="CT295" s="38"/>
      <c r="CU295" s="38"/>
      <c r="CV295" s="38"/>
      <c r="CW295" s="38"/>
      <c r="CX295" s="38"/>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c r="DU295" s="38"/>
      <c r="DV295" s="38"/>
      <c r="DW295" s="38"/>
      <c r="DX295" s="38"/>
      <c r="DY295" s="38"/>
      <c r="DZ295" s="38"/>
      <c r="EA295" s="38"/>
      <c r="EB295" s="38"/>
    </row>
    <row r="296" spans="1:132">
      <c r="A296" s="38"/>
      <c r="B296" s="50" t="s">
        <v>210</v>
      </c>
      <c r="C296" s="40" t="s">
        <v>636</v>
      </c>
      <c r="D296" s="40" t="s">
        <v>653</v>
      </c>
      <c r="E296" s="39"/>
      <c r="F296" s="39"/>
      <c r="G296" s="39" t="s">
        <v>657</v>
      </c>
      <c r="H296" s="39">
        <v>1</v>
      </c>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c r="AP296" s="38"/>
      <c r="AQ296" s="38"/>
      <c r="AR296" s="38"/>
      <c r="AS296" s="38"/>
      <c r="AT296" s="38"/>
      <c r="AU296" s="38"/>
      <c r="AV296" s="38"/>
      <c r="AW296" s="38"/>
      <c r="AX296" s="38"/>
      <c r="AY296" s="38"/>
      <c r="AZ296" s="38"/>
      <c r="BA296" s="38"/>
      <c r="BB296" s="38"/>
      <c r="BC296" s="38"/>
      <c r="BD296" s="38"/>
      <c r="BE296" s="38"/>
      <c r="BF296" s="38"/>
      <c r="BG296" s="38"/>
      <c r="BH296" s="38"/>
      <c r="BI296" s="38"/>
      <c r="BJ296" s="38"/>
      <c r="BK296" s="38"/>
      <c r="BL296" s="38"/>
      <c r="BM296" s="38"/>
      <c r="BN296" s="38"/>
      <c r="BO296" s="38"/>
      <c r="BP296" s="38"/>
      <c r="BQ296" s="38"/>
      <c r="BR296" s="38"/>
      <c r="BS296" s="38"/>
      <c r="BT296" s="38"/>
      <c r="BU296" s="38"/>
      <c r="BV296" s="38"/>
      <c r="BW296" s="38"/>
      <c r="BX296" s="38"/>
      <c r="BY296" s="38"/>
      <c r="BZ296" s="38"/>
      <c r="CA296" s="38"/>
      <c r="CB296" s="38"/>
      <c r="CC296" s="38"/>
      <c r="CD296" s="38"/>
      <c r="CE296" s="38"/>
      <c r="CF296" s="38"/>
      <c r="CG296" s="38"/>
      <c r="CH296" s="38"/>
      <c r="CI296" s="38"/>
      <c r="CJ296" s="38"/>
      <c r="CK296" s="38"/>
      <c r="CL296" s="38"/>
      <c r="CM296" s="38"/>
      <c r="CN296" s="38"/>
      <c r="CO296" s="38"/>
      <c r="CP296" s="38"/>
      <c r="CQ296" s="38"/>
      <c r="CR296" s="38"/>
      <c r="CS296" s="38"/>
      <c r="CT296" s="38"/>
      <c r="CU296" s="38"/>
      <c r="CV296" s="38"/>
      <c r="CW296" s="38"/>
      <c r="CX296" s="38"/>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row>
    <row r="297" spans="1:132">
      <c r="A297" s="38"/>
      <c r="B297" s="50" t="s">
        <v>215</v>
      </c>
      <c r="C297" s="40" t="s">
        <v>636</v>
      </c>
      <c r="D297" s="39"/>
      <c r="E297" s="39"/>
      <c r="F297" s="39"/>
      <c r="G297" s="39" t="s">
        <v>648</v>
      </c>
      <c r="H297" s="39">
        <v>11</v>
      </c>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c r="CM297" s="38"/>
      <c r="CN297" s="38"/>
      <c r="CO297" s="38"/>
      <c r="CP297" s="38"/>
      <c r="CQ297" s="38"/>
      <c r="CR297" s="38"/>
      <c r="CS297" s="38"/>
      <c r="CT297" s="38"/>
      <c r="CU297" s="38"/>
      <c r="CV297" s="38"/>
      <c r="CW297" s="38"/>
      <c r="CX297" s="38"/>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row>
    <row r="298" spans="1:132">
      <c r="A298" s="38"/>
      <c r="B298" s="50" t="s">
        <v>222</v>
      </c>
      <c r="C298" s="40" t="s">
        <v>644</v>
      </c>
      <c r="D298" s="40" t="s">
        <v>654</v>
      </c>
      <c r="E298" s="39"/>
      <c r="F298" s="39"/>
      <c r="G298" s="39"/>
      <c r="H298" s="39"/>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c r="AP298" s="38"/>
      <c r="AQ298" s="38"/>
      <c r="AR298" s="38"/>
      <c r="AS298" s="38"/>
      <c r="AT298" s="38"/>
      <c r="AU298" s="38"/>
      <c r="AV298" s="38"/>
      <c r="AW298" s="38"/>
      <c r="AX298" s="38"/>
      <c r="AY298" s="38"/>
      <c r="AZ298" s="38"/>
      <c r="BA298" s="38"/>
      <c r="BB298" s="38"/>
      <c r="BC298" s="38"/>
      <c r="BD298" s="38"/>
      <c r="BE298" s="38"/>
      <c r="BF298" s="38"/>
      <c r="BG298" s="38"/>
      <c r="BH298" s="38"/>
      <c r="BI298" s="38"/>
      <c r="BJ298" s="38"/>
      <c r="BK298" s="38"/>
      <c r="BL298" s="38"/>
      <c r="BM298" s="38"/>
      <c r="BN298" s="38"/>
      <c r="BO298" s="38"/>
      <c r="BP298" s="38"/>
      <c r="BQ298" s="38"/>
      <c r="BR298" s="38"/>
      <c r="BS298" s="38"/>
      <c r="BT298" s="38"/>
      <c r="BU298" s="38"/>
      <c r="BV298" s="38"/>
      <c r="BW298" s="38"/>
      <c r="BX298" s="38"/>
      <c r="BY298" s="38"/>
      <c r="BZ298" s="38"/>
      <c r="CA298" s="38"/>
      <c r="CB298" s="38"/>
      <c r="CC298" s="38"/>
      <c r="CD298" s="38"/>
      <c r="CE298" s="38"/>
      <c r="CF298" s="38"/>
      <c r="CG298" s="38"/>
      <c r="CH298" s="38"/>
      <c r="CI298" s="38"/>
      <c r="CJ298" s="38"/>
      <c r="CK298" s="38"/>
      <c r="CL298" s="38"/>
      <c r="CM298" s="38"/>
      <c r="CN298" s="38"/>
      <c r="CO298" s="38"/>
      <c r="CP298" s="38"/>
      <c r="CQ298" s="38"/>
      <c r="CR298" s="38"/>
      <c r="CS298" s="38"/>
      <c r="CT298" s="38"/>
      <c r="CU298" s="38"/>
      <c r="CV298" s="38"/>
      <c r="CW298" s="38"/>
      <c r="CX298" s="38"/>
      <c r="CY298" s="38"/>
      <c r="CZ298" s="38"/>
      <c r="DA298" s="38"/>
      <c r="DB298" s="38"/>
      <c r="DC298" s="38"/>
      <c r="DD298" s="38"/>
      <c r="DE298" s="38"/>
      <c r="DF298" s="38"/>
      <c r="DG298" s="38"/>
      <c r="DH298" s="38"/>
      <c r="DI298" s="38"/>
      <c r="DJ298" s="38"/>
      <c r="DK298" s="38"/>
      <c r="DL298" s="38"/>
      <c r="DM298" s="38"/>
      <c r="DN298" s="38"/>
      <c r="DO298" s="38"/>
      <c r="DP298" s="38"/>
      <c r="DQ298" s="38"/>
      <c r="DR298" s="38"/>
      <c r="DS298" s="38"/>
      <c r="DT298" s="38"/>
      <c r="DU298" s="38"/>
      <c r="DV298" s="38"/>
      <c r="DW298" s="38"/>
      <c r="DX298" s="38"/>
      <c r="DY298" s="38"/>
      <c r="DZ298" s="38"/>
      <c r="EA298" s="38"/>
      <c r="EB298" s="38"/>
    </row>
    <row r="299" spans="1:132">
      <c r="A299" s="38"/>
      <c r="B299" s="50" t="s">
        <v>226</v>
      </c>
      <c r="C299" s="40" t="s">
        <v>640</v>
      </c>
      <c r="D299" s="39"/>
      <c r="E299" s="39"/>
      <c r="F299" s="39"/>
      <c r="G299" s="10"/>
      <c r="H299" s="10"/>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38"/>
      <c r="BM299" s="38"/>
      <c r="BN299" s="38"/>
      <c r="BO299" s="38"/>
      <c r="BP299" s="38"/>
      <c r="BQ299" s="38"/>
      <c r="BR299" s="38"/>
      <c r="BS299" s="38"/>
      <c r="BT299" s="38"/>
      <c r="BU299" s="38"/>
      <c r="BV299" s="38"/>
      <c r="BW299" s="38"/>
      <c r="BX299" s="38"/>
      <c r="BY299" s="38"/>
      <c r="BZ299" s="38"/>
      <c r="CA299" s="38"/>
      <c r="CB299" s="38"/>
      <c r="CC299" s="38"/>
      <c r="CD299" s="38"/>
      <c r="CE299" s="38"/>
      <c r="CF299" s="38"/>
      <c r="CG299" s="38"/>
      <c r="CH299" s="38"/>
      <c r="CI299" s="38"/>
      <c r="CJ299" s="38"/>
      <c r="CK299" s="38"/>
      <c r="CL299" s="38"/>
      <c r="CM299" s="38"/>
      <c r="CN299" s="38"/>
      <c r="CO299" s="38"/>
      <c r="CP299" s="38"/>
      <c r="CQ299" s="38"/>
      <c r="CR299" s="38"/>
      <c r="CS299" s="38"/>
      <c r="CT299" s="38"/>
      <c r="CU299" s="38"/>
      <c r="CV299" s="38"/>
      <c r="CW299" s="38"/>
      <c r="CX299" s="38"/>
      <c r="CY299" s="38"/>
      <c r="CZ299" s="38"/>
      <c r="DA299" s="38"/>
      <c r="DB299" s="38"/>
      <c r="DC299" s="38"/>
      <c r="DD299" s="38"/>
      <c r="DE299" s="38"/>
      <c r="DF299" s="38"/>
      <c r="DG299" s="38"/>
      <c r="DH299" s="38"/>
      <c r="DI299" s="38"/>
      <c r="DJ299" s="38"/>
      <c r="DK299" s="38"/>
      <c r="DL299" s="38"/>
      <c r="DM299" s="38"/>
      <c r="DN299" s="38"/>
      <c r="DO299" s="38"/>
      <c r="DP299" s="38"/>
      <c r="DQ299" s="38"/>
      <c r="DR299" s="38"/>
      <c r="DS299" s="38"/>
      <c r="DT299" s="38"/>
      <c r="DU299" s="38"/>
      <c r="DV299" s="38"/>
      <c r="DW299" s="38"/>
      <c r="DX299" s="38"/>
      <c r="DY299" s="38"/>
      <c r="DZ299" s="38"/>
      <c r="EA299" s="38"/>
      <c r="EB299" s="38"/>
    </row>
    <row r="300" spans="1:132">
      <c r="A300" s="38"/>
      <c r="B300" s="50" t="s">
        <v>230</v>
      </c>
      <c r="C300" s="40" t="s">
        <v>640</v>
      </c>
      <c r="D300" s="40" t="s">
        <v>655</v>
      </c>
      <c r="E300" s="39"/>
      <c r="F300" s="39"/>
      <c r="G300" s="39"/>
      <c r="H300" s="39"/>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c r="AP300" s="38"/>
      <c r="AQ300" s="38"/>
      <c r="AR300" s="38"/>
      <c r="AS300" s="38"/>
      <c r="AT300" s="38"/>
      <c r="AU300" s="38"/>
      <c r="AV300" s="38"/>
      <c r="AW300" s="38"/>
      <c r="AX300" s="38"/>
      <c r="AY300" s="38"/>
      <c r="AZ300" s="38"/>
      <c r="BA300" s="38"/>
      <c r="BB300" s="38"/>
      <c r="BC300" s="38"/>
      <c r="BD300" s="38"/>
      <c r="BE300" s="38"/>
      <c r="BF300" s="38"/>
      <c r="BG300" s="38"/>
      <c r="BH300" s="38"/>
      <c r="BI300" s="38"/>
      <c r="BJ300" s="38"/>
      <c r="BK300" s="38"/>
      <c r="BL300" s="38"/>
      <c r="BM300" s="38"/>
      <c r="BN300" s="38"/>
      <c r="BO300" s="38"/>
      <c r="BP300" s="38"/>
      <c r="BQ300" s="38"/>
      <c r="BR300" s="38"/>
      <c r="BS300" s="38"/>
      <c r="BT300" s="38"/>
      <c r="BU300" s="38"/>
      <c r="BV300" s="38"/>
      <c r="BW300" s="38"/>
      <c r="BX300" s="38"/>
      <c r="BY300" s="38"/>
      <c r="BZ300" s="38"/>
      <c r="CA300" s="38"/>
      <c r="CB300" s="38"/>
      <c r="CC300" s="38"/>
      <c r="CD300" s="38"/>
      <c r="CE300" s="38"/>
      <c r="CF300" s="38"/>
      <c r="CG300" s="38"/>
      <c r="CH300" s="38"/>
      <c r="CI300" s="38"/>
      <c r="CJ300" s="38"/>
      <c r="CK300" s="38"/>
      <c r="CL300" s="38"/>
      <c r="CM300" s="38"/>
      <c r="CN300" s="38"/>
      <c r="CO300" s="38"/>
      <c r="CP300" s="38"/>
      <c r="CQ300" s="38"/>
      <c r="CR300" s="38"/>
      <c r="CS300" s="38"/>
      <c r="CT300" s="38"/>
      <c r="CU300" s="38"/>
      <c r="CV300" s="38"/>
      <c r="CW300" s="38"/>
      <c r="CX300" s="38"/>
      <c r="CY300" s="38"/>
      <c r="CZ300" s="38"/>
      <c r="DA300" s="38"/>
      <c r="DB300" s="38"/>
      <c r="DC300" s="38"/>
      <c r="DD300" s="38"/>
      <c r="DE300" s="38"/>
      <c r="DF300" s="38"/>
      <c r="DG300" s="38"/>
      <c r="DH300" s="38"/>
      <c r="DI300" s="38"/>
      <c r="DJ300" s="38"/>
      <c r="DK300" s="38"/>
      <c r="DL300" s="38"/>
      <c r="DM300" s="38"/>
      <c r="DN300" s="38"/>
      <c r="DO300" s="38"/>
      <c r="DP300" s="38"/>
      <c r="DQ300" s="38"/>
      <c r="DR300" s="38"/>
      <c r="DS300" s="38"/>
      <c r="DT300" s="38"/>
      <c r="DU300" s="38"/>
      <c r="DV300" s="38"/>
      <c r="DW300" s="38"/>
      <c r="DX300" s="38"/>
      <c r="DY300" s="38"/>
      <c r="DZ300" s="38"/>
      <c r="EA300" s="38"/>
      <c r="EB300" s="38"/>
    </row>
    <row r="301" spans="1:132">
      <c r="A301" s="38"/>
      <c r="B301" s="50" t="s">
        <v>238</v>
      </c>
      <c r="C301" s="40" t="s">
        <v>645</v>
      </c>
      <c r="D301" s="39"/>
      <c r="E301" s="39"/>
      <c r="F301" s="39"/>
      <c r="G301" s="39"/>
      <c r="H301" s="39"/>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c r="CM301" s="38"/>
      <c r="CN301" s="38"/>
      <c r="CO301" s="38"/>
      <c r="CP301" s="38"/>
      <c r="CQ301" s="38"/>
      <c r="CR301" s="38"/>
      <c r="CS301" s="38"/>
      <c r="CT301" s="38"/>
      <c r="CU301" s="38"/>
      <c r="CV301" s="38"/>
      <c r="CW301" s="38"/>
      <c r="CX301" s="38"/>
      <c r="CY301" s="38"/>
      <c r="CZ301" s="38"/>
      <c r="DA301" s="38"/>
      <c r="DB301" s="38"/>
      <c r="DC301" s="38"/>
      <c r="DD301" s="38"/>
      <c r="DE301" s="38"/>
      <c r="DF301" s="38"/>
      <c r="DG301" s="38"/>
      <c r="DH301" s="38"/>
      <c r="DI301" s="38"/>
      <c r="DJ301" s="38"/>
      <c r="DK301" s="38"/>
      <c r="DL301" s="38"/>
      <c r="DM301" s="38"/>
      <c r="DN301" s="38"/>
      <c r="DO301" s="38"/>
      <c r="DP301" s="38"/>
      <c r="DQ301" s="38"/>
      <c r="DR301" s="38"/>
      <c r="DS301" s="38"/>
      <c r="DT301" s="38"/>
      <c r="DU301" s="38"/>
      <c r="DV301" s="38"/>
      <c r="DW301" s="38"/>
      <c r="DX301" s="38"/>
      <c r="DY301" s="38"/>
      <c r="DZ301" s="38"/>
      <c r="EA301" s="38"/>
      <c r="EB301" s="38"/>
    </row>
    <row r="302" spans="1:132">
      <c r="A302" s="38"/>
      <c r="B302" s="50" t="s">
        <v>243</v>
      </c>
      <c r="C302" s="40" t="s">
        <v>640</v>
      </c>
      <c r="D302" s="39"/>
      <c r="E302" s="39"/>
      <c r="F302" s="39"/>
      <c r="G302" s="39"/>
      <c r="H302" s="39"/>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c r="AP302" s="38"/>
      <c r="AQ302" s="38"/>
      <c r="AR302" s="38"/>
      <c r="AS302" s="38"/>
      <c r="AT302" s="38"/>
      <c r="AU302" s="38"/>
      <c r="AV302" s="38"/>
      <c r="AW302" s="38"/>
      <c r="AX302" s="38"/>
      <c r="AY302" s="38"/>
      <c r="AZ302" s="38"/>
      <c r="BA302" s="38"/>
      <c r="BB302" s="38"/>
      <c r="BC302" s="38"/>
      <c r="BD302" s="38"/>
      <c r="BE302" s="38"/>
      <c r="BF302" s="38"/>
      <c r="BG302" s="38"/>
      <c r="BH302" s="38"/>
      <c r="BI302" s="38"/>
      <c r="BJ302" s="38"/>
      <c r="BK302" s="38"/>
      <c r="BL302" s="38"/>
      <c r="BM302" s="38"/>
      <c r="BN302" s="38"/>
      <c r="BO302" s="38"/>
      <c r="BP302" s="38"/>
      <c r="BQ302" s="38"/>
      <c r="BR302" s="38"/>
      <c r="BS302" s="38"/>
      <c r="BT302" s="38"/>
      <c r="BU302" s="38"/>
      <c r="BV302" s="38"/>
      <c r="BW302" s="38"/>
      <c r="BX302" s="38"/>
      <c r="BY302" s="38"/>
      <c r="BZ302" s="38"/>
      <c r="CA302" s="38"/>
      <c r="CB302" s="38"/>
      <c r="CC302" s="38"/>
      <c r="CD302" s="38"/>
      <c r="CE302" s="38"/>
      <c r="CF302" s="38"/>
      <c r="CG302" s="38"/>
      <c r="CH302" s="38"/>
      <c r="CI302" s="38"/>
      <c r="CJ302" s="38"/>
      <c r="CK302" s="38"/>
      <c r="CL302" s="38"/>
      <c r="CM302" s="38"/>
      <c r="CN302" s="38"/>
      <c r="CO302" s="38"/>
      <c r="CP302" s="38"/>
      <c r="CQ302" s="38"/>
      <c r="CR302" s="38"/>
      <c r="CS302" s="38"/>
      <c r="CT302" s="38"/>
      <c r="CU302" s="38"/>
      <c r="CV302" s="38"/>
      <c r="CW302" s="38"/>
      <c r="CX302" s="38"/>
      <c r="CY302" s="38"/>
      <c r="CZ302" s="38"/>
      <c r="DA302" s="38"/>
      <c r="DB302" s="38"/>
      <c r="DC302" s="38"/>
      <c r="DD302" s="38"/>
      <c r="DE302" s="38"/>
      <c r="DF302" s="38"/>
      <c r="DG302" s="38"/>
      <c r="DH302" s="38"/>
      <c r="DI302" s="38"/>
      <c r="DJ302" s="38"/>
      <c r="DK302" s="38"/>
      <c r="DL302" s="38"/>
      <c r="DM302" s="38"/>
      <c r="DN302" s="38"/>
      <c r="DO302" s="38"/>
      <c r="DP302" s="38"/>
      <c r="DQ302" s="38"/>
      <c r="DR302" s="38"/>
      <c r="DS302" s="38"/>
      <c r="DT302" s="38"/>
      <c r="DU302" s="38"/>
      <c r="DV302" s="38"/>
      <c r="DW302" s="38"/>
      <c r="DX302" s="38"/>
      <c r="DY302" s="38"/>
      <c r="DZ302" s="38"/>
      <c r="EA302" s="38"/>
      <c r="EB302" s="38"/>
    </row>
    <row r="303" spans="1:132">
      <c r="A303" s="38"/>
      <c r="B303" s="50" t="s">
        <v>246</v>
      </c>
      <c r="C303" s="40" t="s">
        <v>646</v>
      </c>
      <c r="D303" s="39"/>
      <c r="E303" s="39"/>
      <c r="F303" s="39"/>
      <c r="G303" s="39"/>
      <c r="H303" s="39"/>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c r="AP303" s="38"/>
      <c r="AQ303" s="38"/>
      <c r="AR303" s="38"/>
      <c r="AS303" s="38"/>
      <c r="AT303" s="38"/>
      <c r="AU303" s="38"/>
      <c r="AV303" s="38"/>
      <c r="AW303" s="38"/>
      <c r="AX303" s="38"/>
      <c r="AY303" s="38"/>
      <c r="AZ303" s="38"/>
      <c r="BA303" s="38"/>
      <c r="BB303" s="38"/>
      <c r="BC303" s="38"/>
      <c r="BD303" s="38"/>
      <c r="BE303" s="38"/>
      <c r="BF303" s="38"/>
      <c r="BG303" s="38"/>
      <c r="BH303" s="38"/>
      <c r="BI303" s="38"/>
      <c r="BJ303" s="38"/>
      <c r="BK303" s="38"/>
      <c r="BL303" s="38"/>
      <c r="BM303" s="38"/>
      <c r="BN303" s="38"/>
      <c r="BO303" s="38"/>
      <c r="BP303" s="38"/>
      <c r="BQ303" s="38"/>
      <c r="BR303" s="38"/>
      <c r="BS303" s="38"/>
      <c r="BT303" s="38"/>
      <c r="BU303" s="38"/>
      <c r="BV303" s="38"/>
      <c r="BW303" s="38"/>
      <c r="BX303" s="38"/>
      <c r="BY303" s="38"/>
      <c r="BZ303" s="38"/>
      <c r="CA303" s="38"/>
      <c r="CB303" s="38"/>
      <c r="CC303" s="38"/>
      <c r="CD303" s="38"/>
      <c r="CE303" s="38"/>
      <c r="CF303" s="38"/>
      <c r="CG303" s="38"/>
      <c r="CH303" s="38"/>
      <c r="CI303" s="38"/>
      <c r="CJ303" s="38"/>
      <c r="CK303" s="38"/>
      <c r="CL303" s="38"/>
      <c r="CM303" s="38"/>
      <c r="CN303" s="38"/>
      <c r="CO303" s="38"/>
      <c r="CP303" s="38"/>
      <c r="CQ303" s="38"/>
      <c r="CR303" s="38"/>
      <c r="CS303" s="38"/>
      <c r="CT303" s="38"/>
      <c r="CU303" s="38"/>
      <c r="CV303" s="38"/>
      <c r="CW303" s="38"/>
      <c r="CX303" s="38"/>
      <c r="CY303" s="38"/>
      <c r="CZ303" s="38"/>
      <c r="DA303" s="38"/>
      <c r="DB303" s="38"/>
      <c r="DC303" s="38"/>
      <c r="DD303" s="38"/>
      <c r="DE303" s="38"/>
      <c r="DF303" s="38"/>
      <c r="DG303" s="38"/>
      <c r="DH303" s="38"/>
      <c r="DI303" s="38"/>
      <c r="DJ303" s="38"/>
      <c r="DK303" s="38"/>
      <c r="DL303" s="38"/>
      <c r="DM303" s="38"/>
      <c r="DN303" s="38"/>
      <c r="DO303" s="38"/>
      <c r="DP303" s="38"/>
      <c r="DQ303" s="38"/>
      <c r="DR303" s="38"/>
      <c r="DS303" s="38"/>
      <c r="DT303" s="38"/>
      <c r="DU303" s="38"/>
      <c r="DV303" s="38"/>
      <c r="DW303" s="38"/>
      <c r="DX303" s="38"/>
      <c r="DY303" s="38"/>
      <c r="DZ303" s="38"/>
      <c r="EA303" s="38"/>
      <c r="EB303" s="38"/>
    </row>
    <row r="304" spans="1:132">
      <c r="A304" s="38"/>
      <c r="B304" s="50" t="s">
        <v>249</v>
      </c>
      <c r="C304" s="40" t="s">
        <v>636</v>
      </c>
      <c r="D304" s="40" t="s">
        <v>638</v>
      </c>
      <c r="E304" s="39"/>
      <c r="F304" s="39"/>
      <c r="G304" s="39"/>
      <c r="H304" s="39"/>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c r="CM304" s="38"/>
      <c r="CN304" s="38"/>
      <c r="CO304" s="38"/>
      <c r="CP304" s="38"/>
      <c r="CQ304" s="38"/>
      <c r="CR304" s="38"/>
      <c r="CS304" s="38"/>
      <c r="CT304" s="38"/>
      <c r="CU304" s="38"/>
      <c r="CV304" s="38"/>
      <c r="CW304" s="38"/>
      <c r="CX304" s="38"/>
      <c r="CY304" s="38"/>
      <c r="CZ304" s="38"/>
      <c r="DA304" s="38"/>
      <c r="DB304" s="38"/>
      <c r="DC304" s="38"/>
      <c r="DD304" s="38"/>
      <c r="DE304" s="38"/>
      <c r="DF304" s="38"/>
      <c r="DG304" s="38"/>
      <c r="DH304" s="38"/>
      <c r="DI304" s="38"/>
      <c r="DJ304" s="38"/>
      <c r="DK304" s="38"/>
      <c r="DL304" s="38"/>
      <c r="DM304" s="38"/>
      <c r="DN304" s="38"/>
      <c r="DO304" s="38"/>
      <c r="DP304" s="38"/>
      <c r="DQ304" s="38"/>
      <c r="DR304" s="38"/>
      <c r="DS304" s="38"/>
      <c r="DT304" s="38"/>
      <c r="DU304" s="38"/>
      <c r="DV304" s="38"/>
      <c r="DW304" s="38"/>
      <c r="DX304" s="38"/>
      <c r="DY304" s="38"/>
      <c r="DZ304" s="38"/>
      <c r="EA304" s="38"/>
      <c r="EB304" s="38"/>
    </row>
    <row r="305" spans="1:132">
      <c r="A305" s="38"/>
      <c r="B305" s="50" t="s">
        <v>253</v>
      </c>
      <c r="C305" s="40" t="s">
        <v>635</v>
      </c>
      <c r="D305" s="39"/>
      <c r="E305" s="39"/>
      <c r="F305" s="39"/>
      <c r="G305" s="39"/>
      <c r="H305" s="39"/>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38"/>
      <c r="CA305" s="38"/>
      <c r="CB305" s="38"/>
      <c r="CC305" s="38"/>
      <c r="CD305" s="38"/>
      <c r="CE305" s="38"/>
      <c r="CF305" s="38"/>
      <c r="CG305" s="38"/>
      <c r="CH305" s="38"/>
      <c r="CI305" s="38"/>
      <c r="CJ305" s="38"/>
      <c r="CK305" s="38"/>
      <c r="CL305" s="38"/>
      <c r="CM305" s="38"/>
      <c r="CN305" s="38"/>
      <c r="CO305" s="38"/>
      <c r="CP305" s="38"/>
      <c r="CQ305" s="38"/>
      <c r="CR305" s="38"/>
      <c r="CS305" s="38"/>
      <c r="CT305" s="38"/>
      <c r="CU305" s="38"/>
      <c r="CV305" s="38"/>
      <c r="CW305" s="38"/>
      <c r="CX305" s="38"/>
      <c r="CY305" s="38"/>
      <c r="CZ305" s="38"/>
      <c r="DA305" s="38"/>
      <c r="DB305" s="38"/>
      <c r="DC305" s="38"/>
      <c r="DD305" s="38"/>
      <c r="DE305" s="38"/>
      <c r="DF305" s="38"/>
      <c r="DG305" s="38"/>
      <c r="DH305" s="38"/>
      <c r="DI305" s="38"/>
      <c r="DJ305" s="38"/>
      <c r="DK305" s="38"/>
      <c r="DL305" s="38"/>
      <c r="DM305" s="38"/>
      <c r="DN305" s="38"/>
      <c r="DO305" s="38"/>
      <c r="DP305" s="38"/>
      <c r="DQ305" s="38"/>
      <c r="DR305" s="38"/>
      <c r="DS305" s="38"/>
      <c r="DT305" s="38"/>
      <c r="DU305" s="38"/>
      <c r="DV305" s="38"/>
      <c r="DW305" s="38"/>
      <c r="DX305" s="38"/>
      <c r="DY305" s="38"/>
      <c r="DZ305" s="38"/>
      <c r="EA305" s="38"/>
      <c r="EB305" s="38"/>
    </row>
    <row r="306" spans="1:132">
      <c r="A306" s="38"/>
      <c r="B306" s="50" t="s">
        <v>257</v>
      </c>
      <c r="C306" s="40" t="s">
        <v>635</v>
      </c>
      <c r="D306" s="39"/>
      <c r="E306" s="39"/>
      <c r="F306" s="39"/>
      <c r="G306" s="39"/>
      <c r="H306" s="39"/>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c r="AP306" s="38"/>
      <c r="AQ306" s="38"/>
      <c r="AR306" s="38"/>
      <c r="AS306" s="38"/>
      <c r="AT306" s="38"/>
      <c r="AU306" s="38"/>
      <c r="AV306" s="38"/>
      <c r="AW306" s="38"/>
      <c r="AX306" s="38"/>
      <c r="AY306" s="38"/>
      <c r="AZ306" s="38"/>
      <c r="BA306" s="38"/>
      <c r="BB306" s="38"/>
      <c r="BC306" s="38"/>
      <c r="BD306" s="38"/>
      <c r="BE306" s="38"/>
      <c r="BF306" s="38"/>
      <c r="BG306" s="38"/>
      <c r="BH306" s="38"/>
      <c r="BI306" s="38"/>
      <c r="BJ306" s="38"/>
      <c r="BK306" s="38"/>
      <c r="BL306" s="38"/>
      <c r="BM306" s="38"/>
      <c r="BN306" s="38"/>
      <c r="BO306" s="38"/>
      <c r="BP306" s="38"/>
      <c r="BQ306" s="38"/>
      <c r="BR306" s="38"/>
      <c r="BS306" s="38"/>
      <c r="BT306" s="38"/>
      <c r="BU306" s="38"/>
      <c r="BV306" s="38"/>
      <c r="BW306" s="38"/>
      <c r="BX306" s="38"/>
      <c r="BY306" s="38"/>
      <c r="BZ306" s="38"/>
      <c r="CA306" s="38"/>
      <c r="CB306" s="38"/>
      <c r="CC306" s="38"/>
      <c r="CD306" s="38"/>
      <c r="CE306" s="38"/>
      <c r="CF306" s="38"/>
      <c r="CG306" s="38"/>
      <c r="CH306" s="38"/>
      <c r="CI306" s="38"/>
      <c r="CJ306" s="38"/>
      <c r="CK306" s="38"/>
      <c r="CL306" s="38"/>
      <c r="CM306" s="38"/>
      <c r="CN306" s="38"/>
      <c r="CO306" s="38"/>
      <c r="CP306" s="38"/>
      <c r="CQ306" s="38"/>
      <c r="CR306" s="38"/>
      <c r="CS306" s="38"/>
      <c r="CT306" s="38"/>
      <c r="CU306" s="38"/>
      <c r="CV306" s="38"/>
      <c r="CW306" s="38"/>
      <c r="CX306" s="38"/>
      <c r="CY306" s="38"/>
      <c r="CZ306" s="38"/>
      <c r="DA306" s="38"/>
      <c r="DB306" s="38"/>
      <c r="DC306" s="38"/>
      <c r="DD306" s="38"/>
      <c r="DE306" s="38"/>
      <c r="DF306" s="38"/>
      <c r="DG306" s="38"/>
      <c r="DH306" s="38"/>
      <c r="DI306" s="38"/>
      <c r="DJ306" s="38"/>
      <c r="DK306" s="38"/>
      <c r="DL306" s="38"/>
      <c r="DM306" s="38"/>
      <c r="DN306" s="38"/>
      <c r="DO306" s="38"/>
      <c r="DP306" s="38"/>
      <c r="DQ306" s="38"/>
      <c r="DR306" s="38"/>
      <c r="DS306" s="38"/>
      <c r="DT306" s="38"/>
      <c r="DU306" s="38"/>
      <c r="DV306" s="38"/>
      <c r="DW306" s="38"/>
      <c r="DX306" s="38"/>
      <c r="DY306" s="38"/>
      <c r="DZ306" s="38"/>
      <c r="EA306" s="38"/>
      <c r="EB306" s="38"/>
    </row>
    <row r="307" spans="1:132">
      <c r="A307" s="38"/>
      <c r="B307" s="50" t="s">
        <v>263</v>
      </c>
      <c r="C307" s="40" t="s">
        <v>639</v>
      </c>
      <c r="D307" s="39"/>
      <c r="E307" s="39"/>
      <c r="F307" s="39"/>
      <c r="G307" s="39"/>
      <c r="H307" s="39"/>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c r="AP307" s="38"/>
      <c r="AQ307" s="38"/>
      <c r="AR307" s="38"/>
      <c r="AS307" s="38"/>
      <c r="AT307" s="38"/>
      <c r="AU307" s="38"/>
      <c r="AV307" s="38"/>
      <c r="AW307" s="38"/>
      <c r="AX307" s="38"/>
      <c r="AY307" s="38"/>
      <c r="AZ307" s="38"/>
      <c r="BA307" s="38"/>
      <c r="BB307" s="38"/>
      <c r="BC307" s="38"/>
      <c r="BD307" s="38"/>
      <c r="BE307" s="38"/>
      <c r="BF307" s="38"/>
      <c r="BG307" s="38"/>
      <c r="BH307" s="38"/>
      <c r="BI307" s="38"/>
      <c r="BJ307" s="38"/>
      <c r="BK307" s="38"/>
      <c r="BL307" s="38"/>
      <c r="BM307" s="38"/>
      <c r="BN307" s="38"/>
      <c r="BO307" s="38"/>
      <c r="BP307" s="38"/>
      <c r="BQ307" s="38"/>
      <c r="BR307" s="38"/>
      <c r="BS307" s="38"/>
      <c r="BT307" s="38"/>
      <c r="BU307" s="38"/>
      <c r="BV307" s="38"/>
      <c r="BW307" s="38"/>
      <c r="BX307" s="38"/>
      <c r="BY307" s="38"/>
      <c r="BZ307" s="38"/>
      <c r="CA307" s="38"/>
      <c r="CB307" s="38"/>
      <c r="CC307" s="38"/>
      <c r="CD307" s="38"/>
      <c r="CE307" s="38"/>
      <c r="CF307" s="38"/>
      <c r="CG307" s="38"/>
      <c r="CH307" s="38"/>
      <c r="CI307" s="38"/>
      <c r="CJ307" s="38"/>
      <c r="CK307" s="38"/>
      <c r="CL307" s="38"/>
      <c r="CM307" s="38"/>
      <c r="CN307" s="38"/>
      <c r="CO307" s="38"/>
      <c r="CP307" s="38"/>
      <c r="CQ307" s="38"/>
      <c r="CR307" s="38"/>
      <c r="CS307" s="38"/>
      <c r="CT307" s="38"/>
      <c r="CU307" s="38"/>
      <c r="CV307" s="38"/>
      <c r="CW307" s="38"/>
      <c r="CX307" s="38"/>
      <c r="CY307" s="38"/>
      <c r="CZ307" s="38"/>
      <c r="DA307" s="38"/>
      <c r="DB307" s="38"/>
      <c r="DC307" s="38"/>
      <c r="DD307" s="38"/>
      <c r="DE307" s="38"/>
      <c r="DF307" s="38"/>
      <c r="DG307" s="38"/>
      <c r="DH307" s="38"/>
      <c r="DI307" s="38"/>
      <c r="DJ307" s="38"/>
      <c r="DK307" s="38"/>
      <c r="DL307" s="38"/>
      <c r="DM307" s="38"/>
      <c r="DN307" s="38"/>
      <c r="DO307" s="38"/>
      <c r="DP307" s="38"/>
      <c r="DQ307" s="38"/>
      <c r="DR307" s="38"/>
      <c r="DS307" s="38"/>
      <c r="DT307" s="38"/>
      <c r="DU307" s="38"/>
      <c r="DV307" s="38"/>
      <c r="DW307" s="38"/>
      <c r="DX307" s="38"/>
      <c r="DY307" s="38"/>
      <c r="DZ307" s="38"/>
      <c r="EA307" s="38"/>
      <c r="EB307" s="38"/>
    </row>
    <row r="308" spans="1:132">
      <c r="A308" s="38"/>
      <c r="B308" s="50" t="s">
        <v>269</v>
      </c>
      <c r="C308" s="40" t="s">
        <v>647</v>
      </c>
      <c r="D308" s="39"/>
      <c r="E308" s="39"/>
      <c r="F308" s="39"/>
      <c r="G308" s="39"/>
      <c r="H308" s="39"/>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c r="CM308" s="38"/>
      <c r="CN308" s="38"/>
      <c r="CO308" s="38"/>
      <c r="CP308" s="38"/>
      <c r="CQ308" s="38"/>
      <c r="CR308" s="38"/>
      <c r="CS308" s="38"/>
      <c r="CT308" s="38"/>
      <c r="CU308" s="38"/>
      <c r="CV308" s="38"/>
      <c r="CW308" s="38"/>
      <c r="CX308" s="38"/>
      <c r="CY308" s="38"/>
      <c r="CZ308" s="38"/>
      <c r="DA308" s="38"/>
      <c r="DB308" s="38"/>
      <c r="DC308" s="38"/>
      <c r="DD308" s="38"/>
      <c r="DE308" s="38"/>
      <c r="DF308" s="38"/>
      <c r="DG308" s="38"/>
      <c r="DH308" s="38"/>
      <c r="DI308" s="38"/>
      <c r="DJ308" s="38"/>
      <c r="DK308" s="38"/>
      <c r="DL308" s="38"/>
      <c r="DM308" s="38"/>
      <c r="DN308" s="38"/>
      <c r="DO308" s="38"/>
      <c r="DP308" s="38"/>
      <c r="DQ308" s="38"/>
      <c r="DR308" s="38"/>
      <c r="DS308" s="38"/>
      <c r="DT308" s="38"/>
      <c r="DU308" s="38"/>
      <c r="DV308" s="38"/>
      <c r="DW308" s="38"/>
      <c r="DX308" s="38"/>
      <c r="DY308" s="38"/>
      <c r="DZ308" s="38"/>
      <c r="EA308" s="38"/>
      <c r="EB308" s="38"/>
    </row>
    <row r="309" spans="1:132">
      <c r="A309" s="38"/>
      <c r="B309" s="50" t="s">
        <v>272</v>
      </c>
      <c r="C309" s="40" t="s">
        <v>642</v>
      </c>
      <c r="D309" s="39"/>
      <c r="E309" s="39"/>
      <c r="F309" s="39"/>
      <c r="G309" s="39"/>
      <c r="H309" s="39"/>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
      <c r="CA309" s="38"/>
      <c r="CB309" s="38"/>
      <c r="CC309" s="38"/>
      <c r="CD309" s="38"/>
      <c r="CE309" s="38"/>
      <c r="CF309" s="38"/>
      <c r="CG309" s="38"/>
      <c r="CH309" s="38"/>
      <c r="CI309" s="38"/>
      <c r="CJ309" s="38"/>
      <c r="CK309" s="38"/>
      <c r="CL309" s="38"/>
      <c r="CM309" s="38"/>
      <c r="CN309" s="38"/>
      <c r="CO309" s="38"/>
      <c r="CP309" s="38"/>
      <c r="CQ309" s="38"/>
      <c r="CR309" s="38"/>
      <c r="CS309" s="38"/>
      <c r="CT309" s="38"/>
      <c r="CU309" s="38"/>
      <c r="CV309" s="38"/>
      <c r="CW309" s="38"/>
      <c r="CX309" s="38"/>
      <c r="CY309" s="38"/>
      <c r="CZ309" s="38"/>
      <c r="DA309" s="38"/>
      <c r="DB309" s="38"/>
      <c r="DC309" s="38"/>
      <c r="DD309" s="38"/>
      <c r="DE309" s="38"/>
      <c r="DF309" s="38"/>
      <c r="DG309" s="38"/>
      <c r="DH309" s="38"/>
      <c r="DI309" s="38"/>
      <c r="DJ309" s="38"/>
      <c r="DK309" s="38"/>
      <c r="DL309" s="38"/>
      <c r="DM309" s="38"/>
      <c r="DN309" s="38"/>
      <c r="DO309" s="38"/>
      <c r="DP309" s="38"/>
      <c r="DQ309" s="38"/>
      <c r="DR309" s="38"/>
      <c r="DS309" s="38"/>
      <c r="DT309" s="38"/>
      <c r="DU309" s="38"/>
      <c r="DV309" s="38"/>
      <c r="DW309" s="38"/>
      <c r="DX309" s="38"/>
      <c r="DY309" s="38"/>
      <c r="DZ309" s="38"/>
      <c r="EA309" s="38"/>
      <c r="EB309" s="38"/>
    </row>
    <row r="310" spans="1:132">
      <c r="A310" s="38"/>
      <c r="B310" s="50" t="s">
        <v>275</v>
      </c>
      <c r="C310" s="40" t="s">
        <v>346</v>
      </c>
      <c r="D310" s="39"/>
      <c r="E310" s="39"/>
      <c r="F310" s="39"/>
      <c r="G310" s="39"/>
      <c r="H310" s="39"/>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c r="CM310" s="38"/>
      <c r="CN310" s="38"/>
      <c r="CO310" s="38"/>
      <c r="CP310" s="38"/>
      <c r="CQ310" s="38"/>
      <c r="CR310" s="38"/>
      <c r="CS310" s="38"/>
      <c r="CT310" s="38"/>
      <c r="CU310" s="38"/>
      <c r="CV310" s="38"/>
      <c r="CW310" s="38"/>
      <c r="CX310" s="38"/>
      <c r="CY310" s="38"/>
      <c r="CZ310" s="38"/>
      <c r="DA310" s="38"/>
      <c r="DB310" s="38"/>
      <c r="DC310" s="38"/>
      <c r="DD310" s="38"/>
      <c r="DE310" s="38"/>
      <c r="DF310" s="38"/>
      <c r="DG310" s="38"/>
      <c r="DH310" s="38"/>
      <c r="DI310" s="38"/>
      <c r="DJ310" s="38"/>
      <c r="DK310" s="38"/>
      <c r="DL310" s="38"/>
      <c r="DM310" s="38"/>
      <c r="DN310" s="38"/>
      <c r="DO310" s="38"/>
      <c r="DP310" s="38"/>
      <c r="DQ310" s="38"/>
      <c r="DR310" s="38"/>
      <c r="DS310" s="38"/>
      <c r="DT310" s="38"/>
      <c r="DU310" s="38"/>
      <c r="DV310" s="38"/>
      <c r="DW310" s="38"/>
      <c r="DX310" s="38"/>
      <c r="DY310" s="38"/>
      <c r="DZ310" s="38"/>
      <c r="EA310" s="38"/>
      <c r="EB310" s="38"/>
    </row>
    <row r="311" spans="1:132">
      <c r="A311" s="38"/>
      <c r="B311" s="50" t="s">
        <v>276</v>
      </c>
      <c r="C311" s="40" t="s">
        <v>648</v>
      </c>
      <c r="D311" s="39"/>
      <c r="E311" s="39"/>
      <c r="F311" s="39"/>
      <c r="G311" s="39"/>
      <c r="H311" s="39"/>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c r="AP311" s="38"/>
      <c r="AQ311" s="38"/>
      <c r="AR311" s="38"/>
      <c r="AS311" s="38"/>
      <c r="AT311" s="38"/>
      <c r="AU311" s="38"/>
      <c r="AV311" s="38"/>
      <c r="AW311" s="38"/>
      <c r="AX311" s="38"/>
      <c r="AY311" s="38"/>
      <c r="AZ311" s="38"/>
      <c r="BA311" s="38"/>
      <c r="BB311" s="38"/>
      <c r="BC311" s="38"/>
      <c r="BD311" s="38"/>
      <c r="BE311" s="38"/>
      <c r="BF311" s="38"/>
      <c r="BG311" s="38"/>
      <c r="BH311" s="38"/>
      <c r="BI311" s="38"/>
      <c r="BJ311" s="38"/>
      <c r="BK311" s="38"/>
      <c r="BL311" s="38"/>
      <c r="BM311" s="38"/>
      <c r="BN311" s="38"/>
      <c r="BO311" s="38"/>
      <c r="BP311" s="38"/>
      <c r="BQ311" s="38"/>
      <c r="BR311" s="38"/>
      <c r="BS311" s="38"/>
      <c r="BT311" s="38"/>
      <c r="BU311" s="38"/>
      <c r="BV311" s="38"/>
      <c r="BW311" s="38"/>
      <c r="BX311" s="38"/>
      <c r="BY311" s="38"/>
      <c r="BZ311" s="38"/>
      <c r="CA311" s="38"/>
      <c r="CB311" s="38"/>
      <c r="CC311" s="38"/>
      <c r="CD311" s="38"/>
      <c r="CE311" s="38"/>
      <c r="CF311" s="38"/>
      <c r="CG311" s="38"/>
      <c r="CH311" s="38"/>
      <c r="CI311" s="38"/>
      <c r="CJ311" s="38"/>
      <c r="CK311" s="38"/>
      <c r="CL311" s="38"/>
      <c r="CM311" s="38"/>
      <c r="CN311" s="38"/>
      <c r="CO311" s="38"/>
      <c r="CP311" s="38"/>
      <c r="CQ311" s="38"/>
      <c r="CR311" s="38"/>
      <c r="CS311" s="38"/>
      <c r="CT311" s="38"/>
      <c r="CU311" s="38"/>
      <c r="CV311" s="38"/>
      <c r="CW311" s="38"/>
      <c r="CX311" s="38"/>
      <c r="CY311" s="38"/>
      <c r="CZ311" s="38"/>
      <c r="DA311" s="38"/>
      <c r="DB311" s="38"/>
      <c r="DC311" s="38"/>
      <c r="DD311" s="38"/>
      <c r="DE311" s="38"/>
      <c r="DF311" s="38"/>
      <c r="DG311" s="38"/>
      <c r="DH311" s="38"/>
      <c r="DI311" s="38"/>
      <c r="DJ311" s="38"/>
      <c r="DK311" s="38"/>
      <c r="DL311" s="38"/>
      <c r="DM311" s="38"/>
      <c r="DN311" s="38"/>
      <c r="DO311" s="38"/>
      <c r="DP311" s="38"/>
      <c r="DQ311" s="38"/>
      <c r="DR311" s="38"/>
      <c r="DS311" s="38"/>
      <c r="DT311" s="38"/>
      <c r="DU311" s="38"/>
      <c r="DV311" s="38"/>
      <c r="DW311" s="38"/>
      <c r="DX311" s="38"/>
      <c r="DY311" s="38"/>
      <c r="DZ311" s="38"/>
      <c r="EA311" s="38"/>
      <c r="EB311" s="38"/>
    </row>
    <row r="312" spans="1:132">
      <c r="A312" s="38"/>
      <c r="B312" s="50" t="s">
        <v>280</v>
      </c>
      <c r="C312" s="40" t="s">
        <v>642</v>
      </c>
      <c r="D312" s="39"/>
      <c r="E312" s="39"/>
      <c r="F312" s="39"/>
      <c r="G312" s="39"/>
      <c r="H312" s="39"/>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c r="AP312" s="38"/>
      <c r="AQ312" s="38"/>
      <c r="AR312" s="38"/>
      <c r="AS312" s="38"/>
      <c r="AT312" s="38"/>
      <c r="AU312" s="38"/>
      <c r="AV312" s="38"/>
      <c r="AW312" s="38"/>
      <c r="AX312" s="38"/>
      <c r="AY312" s="38"/>
      <c r="AZ312" s="38"/>
      <c r="BA312" s="38"/>
      <c r="BB312" s="38"/>
      <c r="BC312" s="38"/>
      <c r="BD312" s="38"/>
      <c r="BE312" s="38"/>
      <c r="BF312" s="38"/>
      <c r="BG312" s="38"/>
      <c r="BH312" s="38"/>
      <c r="BI312" s="38"/>
      <c r="BJ312" s="38"/>
      <c r="BK312" s="38"/>
      <c r="BL312" s="38"/>
      <c r="BM312" s="38"/>
      <c r="BN312" s="38"/>
      <c r="BO312" s="38"/>
      <c r="BP312" s="38"/>
      <c r="BQ312" s="38"/>
      <c r="BR312" s="38"/>
      <c r="BS312" s="38"/>
      <c r="BT312" s="38"/>
      <c r="BU312" s="38"/>
      <c r="BV312" s="38"/>
      <c r="BW312" s="38"/>
      <c r="BX312" s="38"/>
      <c r="BY312" s="38"/>
      <c r="BZ312" s="38"/>
      <c r="CA312" s="38"/>
      <c r="CB312" s="38"/>
      <c r="CC312" s="38"/>
      <c r="CD312" s="38"/>
      <c r="CE312" s="38"/>
      <c r="CF312" s="38"/>
      <c r="CG312" s="38"/>
      <c r="CH312" s="38"/>
      <c r="CI312" s="38"/>
      <c r="CJ312" s="38"/>
      <c r="CK312" s="38"/>
      <c r="CL312" s="38"/>
      <c r="CM312" s="38"/>
      <c r="CN312" s="38"/>
      <c r="CO312" s="38"/>
      <c r="CP312" s="38"/>
      <c r="CQ312" s="38"/>
      <c r="CR312" s="38"/>
      <c r="CS312" s="38"/>
      <c r="CT312" s="38"/>
      <c r="CU312" s="38"/>
      <c r="CV312" s="38"/>
      <c r="CW312" s="38"/>
      <c r="CX312" s="38"/>
      <c r="CY312" s="38"/>
      <c r="CZ312" s="38"/>
      <c r="DA312" s="38"/>
      <c r="DB312" s="38"/>
      <c r="DC312" s="38"/>
      <c r="DD312" s="38"/>
      <c r="DE312" s="38"/>
      <c r="DF312" s="38"/>
      <c r="DG312" s="38"/>
      <c r="DH312" s="38"/>
      <c r="DI312" s="38"/>
      <c r="DJ312" s="38"/>
      <c r="DK312" s="38"/>
      <c r="DL312" s="38"/>
      <c r="DM312" s="38"/>
      <c r="DN312" s="38"/>
      <c r="DO312" s="38"/>
      <c r="DP312" s="38"/>
      <c r="DQ312" s="38"/>
      <c r="DR312" s="38"/>
      <c r="DS312" s="38"/>
      <c r="DT312" s="38"/>
      <c r="DU312" s="38"/>
      <c r="DV312" s="38"/>
      <c r="DW312" s="38"/>
      <c r="DX312" s="38"/>
      <c r="DY312" s="38"/>
      <c r="DZ312" s="38"/>
      <c r="EA312" s="38"/>
      <c r="EB312" s="38"/>
    </row>
    <row r="313" spans="1:132">
      <c r="A313" s="38"/>
      <c r="B313" s="50" t="s">
        <v>163</v>
      </c>
      <c r="C313" s="40" t="s">
        <v>346</v>
      </c>
      <c r="D313" s="39"/>
      <c r="E313" s="39"/>
      <c r="F313" s="39"/>
      <c r="G313" s="39"/>
      <c r="H313" s="39"/>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c r="AP313" s="38"/>
      <c r="AQ313" s="38"/>
      <c r="AR313" s="38"/>
      <c r="AS313" s="38"/>
      <c r="AT313" s="38"/>
      <c r="AU313" s="38"/>
      <c r="AV313" s="38"/>
      <c r="AW313" s="38"/>
      <c r="AX313" s="38"/>
      <c r="AY313" s="38"/>
      <c r="AZ313" s="38"/>
      <c r="BA313" s="38"/>
      <c r="BB313" s="38"/>
      <c r="BC313" s="38"/>
      <c r="BD313" s="38"/>
      <c r="BE313" s="38"/>
      <c r="BF313" s="38"/>
      <c r="BG313" s="38"/>
      <c r="BH313" s="38"/>
      <c r="BI313" s="38"/>
      <c r="BJ313" s="38"/>
      <c r="BK313" s="38"/>
      <c r="BL313" s="38"/>
      <c r="BM313" s="38"/>
      <c r="BN313" s="38"/>
      <c r="BO313" s="38"/>
      <c r="BP313" s="38"/>
      <c r="BQ313" s="38"/>
      <c r="BR313" s="38"/>
      <c r="BS313" s="38"/>
      <c r="BT313" s="38"/>
      <c r="BU313" s="38"/>
      <c r="BV313" s="38"/>
      <c r="BW313" s="38"/>
      <c r="BX313" s="38"/>
      <c r="BY313" s="38"/>
      <c r="BZ313" s="38"/>
      <c r="CA313" s="38"/>
      <c r="CB313" s="38"/>
      <c r="CC313" s="38"/>
      <c r="CD313" s="38"/>
      <c r="CE313" s="38"/>
      <c r="CF313" s="38"/>
      <c r="CG313" s="38"/>
      <c r="CH313" s="38"/>
      <c r="CI313" s="38"/>
      <c r="CJ313" s="38"/>
      <c r="CK313" s="38"/>
      <c r="CL313" s="38"/>
      <c r="CM313" s="38"/>
      <c r="CN313" s="38"/>
      <c r="CO313" s="38"/>
      <c r="CP313" s="38"/>
      <c r="CQ313" s="38"/>
      <c r="CR313" s="38"/>
      <c r="CS313" s="38"/>
      <c r="CT313" s="38"/>
      <c r="CU313" s="38"/>
      <c r="CV313" s="38"/>
      <c r="CW313" s="38"/>
      <c r="CX313" s="38"/>
      <c r="CY313" s="38"/>
      <c r="CZ313" s="38"/>
      <c r="DA313" s="38"/>
      <c r="DB313" s="38"/>
      <c r="DC313" s="38"/>
      <c r="DD313" s="38"/>
      <c r="DE313" s="38"/>
      <c r="DF313" s="38"/>
      <c r="DG313" s="38"/>
      <c r="DH313" s="38"/>
      <c r="DI313" s="38"/>
      <c r="DJ313" s="38"/>
      <c r="DK313" s="38"/>
      <c r="DL313" s="38"/>
      <c r="DM313" s="38"/>
      <c r="DN313" s="38"/>
      <c r="DO313" s="38"/>
      <c r="DP313" s="38"/>
      <c r="DQ313" s="38"/>
      <c r="DR313" s="38"/>
      <c r="DS313" s="38"/>
      <c r="DT313" s="38"/>
      <c r="DU313" s="38"/>
      <c r="DV313" s="38"/>
      <c r="DW313" s="38"/>
      <c r="DX313" s="38"/>
      <c r="DY313" s="38"/>
      <c r="DZ313" s="38"/>
      <c r="EA313" s="38"/>
      <c r="EB313" s="38"/>
    </row>
    <row r="314" spans="1:132">
      <c r="A314" s="38"/>
      <c r="B314" s="50" t="s">
        <v>289</v>
      </c>
      <c r="C314" s="40" t="s">
        <v>346</v>
      </c>
      <c r="D314" s="39"/>
      <c r="E314" s="39"/>
      <c r="F314" s="39"/>
      <c r="G314" s="39"/>
      <c r="H314" s="39"/>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c r="CM314" s="38"/>
      <c r="CN314" s="38"/>
      <c r="CO314" s="38"/>
      <c r="CP314" s="38"/>
      <c r="CQ314" s="38"/>
      <c r="CR314" s="38"/>
      <c r="CS314" s="38"/>
      <c r="CT314" s="38"/>
      <c r="CU314" s="38"/>
      <c r="CV314" s="38"/>
      <c r="CW314" s="38"/>
      <c r="CX314" s="38"/>
      <c r="CY314" s="38"/>
      <c r="CZ314" s="38"/>
      <c r="DA314" s="38"/>
      <c r="DB314" s="38"/>
      <c r="DC314" s="38"/>
      <c r="DD314" s="38"/>
      <c r="DE314" s="38"/>
      <c r="DF314" s="38"/>
      <c r="DG314" s="38"/>
      <c r="DH314" s="38"/>
      <c r="DI314" s="38"/>
      <c r="DJ314" s="38"/>
      <c r="DK314" s="38"/>
      <c r="DL314" s="38"/>
      <c r="DM314" s="38"/>
      <c r="DN314" s="38"/>
      <c r="DO314" s="38"/>
      <c r="DP314" s="38"/>
      <c r="DQ314" s="38"/>
      <c r="DR314" s="38"/>
      <c r="DS314" s="38"/>
      <c r="DT314" s="38"/>
      <c r="DU314" s="38"/>
      <c r="DV314" s="38"/>
      <c r="DW314" s="38"/>
      <c r="DX314" s="38"/>
      <c r="DY314" s="38"/>
      <c r="DZ314" s="38"/>
      <c r="EA314" s="38"/>
      <c r="EB314" s="38"/>
    </row>
    <row r="315" spans="1:132">
      <c r="A315" s="38"/>
      <c r="B315" s="50" t="s">
        <v>297</v>
      </c>
      <c r="C315" s="40" t="s">
        <v>640</v>
      </c>
      <c r="D315" s="39"/>
      <c r="E315" s="39"/>
      <c r="F315" s="39"/>
      <c r="G315" s="39"/>
      <c r="H315" s="39"/>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c r="AP315" s="38"/>
      <c r="AQ315" s="38"/>
      <c r="AR315" s="38"/>
      <c r="AS315" s="38"/>
      <c r="AT315" s="38"/>
      <c r="AU315" s="38"/>
      <c r="AV315" s="38"/>
      <c r="AW315" s="38"/>
      <c r="AX315" s="38"/>
      <c r="AY315" s="38"/>
      <c r="AZ315" s="38"/>
      <c r="BA315" s="38"/>
      <c r="BB315" s="38"/>
      <c r="BC315" s="38"/>
      <c r="BD315" s="38"/>
      <c r="BE315" s="38"/>
      <c r="BF315" s="38"/>
      <c r="BG315" s="38"/>
      <c r="BH315" s="38"/>
      <c r="BI315" s="38"/>
      <c r="BJ315" s="38"/>
      <c r="BK315" s="38"/>
      <c r="BL315" s="38"/>
      <c r="BM315" s="38"/>
      <c r="BN315" s="38"/>
      <c r="BO315" s="38"/>
      <c r="BP315" s="38"/>
      <c r="BQ315" s="38"/>
      <c r="BR315" s="38"/>
      <c r="BS315" s="38"/>
      <c r="BT315" s="38"/>
      <c r="BU315" s="38"/>
      <c r="BV315" s="38"/>
      <c r="BW315" s="38"/>
      <c r="BX315" s="38"/>
      <c r="BY315" s="38"/>
      <c r="BZ315" s="38"/>
      <c r="CA315" s="38"/>
      <c r="CB315" s="38"/>
      <c r="CC315" s="38"/>
      <c r="CD315" s="38"/>
      <c r="CE315" s="38"/>
      <c r="CF315" s="38"/>
      <c r="CG315" s="38"/>
      <c r="CH315" s="38"/>
      <c r="CI315" s="38"/>
      <c r="CJ315" s="38"/>
      <c r="CK315" s="38"/>
      <c r="CL315" s="38"/>
      <c r="CM315" s="38"/>
      <c r="CN315" s="38"/>
      <c r="CO315" s="38"/>
      <c r="CP315" s="38"/>
      <c r="CQ315" s="38"/>
      <c r="CR315" s="38"/>
      <c r="CS315" s="38"/>
      <c r="CT315" s="38"/>
      <c r="CU315" s="38"/>
      <c r="CV315" s="38"/>
      <c r="CW315" s="38"/>
      <c r="CX315" s="38"/>
      <c r="CY315" s="38"/>
      <c r="CZ315" s="38"/>
      <c r="DA315" s="38"/>
      <c r="DB315" s="38"/>
      <c r="DC315" s="38"/>
      <c r="DD315" s="38"/>
      <c r="DE315" s="38"/>
      <c r="DF315" s="38"/>
      <c r="DG315" s="38"/>
      <c r="DH315" s="38"/>
      <c r="DI315" s="38"/>
      <c r="DJ315" s="38"/>
      <c r="DK315" s="38"/>
      <c r="DL315" s="38"/>
      <c r="DM315" s="38"/>
      <c r="DN315" s="38"/>
      <c r="DO315" s="38"/>
      <c r="DP315" s="38"/>
      <c r="DQ315" s="38"/>
      <c r="DR315" s="38"/>
      <c r="DS315" s="38"/>
      <c r="DT315" s="38"/>
      <c r="DU315" s="38"/>
      <c r="DV315" s="38"/>
      <c r="DW315" s="38"/>
      <c r="DX315" s="38"/>
      <c r="DY315" s="38"/>
      <c r="DZ315" s="38"/>
      <c r="EA315" s="38"/>
      <c r="EB315" s="38"/>
    </row>
    <row r="316" spans="1:132">
      <c r="A316" s="38"/>
      <c r="B316" s="50" t="s">
        <v>304</v>
      </c>
      <c r="C316" s="40" t="s">
        <v>642</v>
      </c>
      <c r="D316" s="39"/>
      <c r="E316" s="39"/>
      <c r="F316" s="39"/>
      <c r="G316" s="39"/>
      <c r="H316" s="39"/>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c r="CM316" s="38"/>
      <c r="CN316" s="38"/>
      <c r="CO316" s="38"/>
      <c r="CP316" s="38"/>
      <c r="CQ316" s="38"/>
      <c r="CR316" s="38"/>
      <c r="CS316" s="38"/>
      <c r="CT316" s="38"/>
      <c r="CU316" s="38"/>
      <c r="CV316" s="38"/>
      <c r="CW316" s="38"/>
      <c r="CX316" s="38"/>
      <c r="CY316" s="38"/>
      <c r="CZ316" s="38"/>
      <c r="DA316" s="38"/>
      <c r="DB316" s="38"/>
      <c r="DC316" s="38"/>
      <c r="DD316" s="38"/>
      <c r="DE316" s="38"/>
      <c r="DF316" s="38"/>
      <c r="DG316" s="38"/>
      <c r="DH316" s="38"/>
      <c r="DI316" s="38"/>
      <c r="DJ316" s="38"/>
      <c r="DK316" s="38"/>
      <c r="DL316" s="38"/>
      <c r="DM316" s="38"/>
      <c r="DN316" s="38"/>
      <c r="DO316" s="38"/>
      <c r="DP316" s="38"/>
      <c r="DQ316" s="38"/>
      <c r="DR316" s="38"/>
      <c r="DS316" s="38"/>
      <c r="DT316" s="38"/>
      <c r="DU316" s="38"/>
      <c r="DV316" s="38"/>
      <c r="DW316" s="38"/>
      <c r="DX316" s="38"/>
      <c r="DY316" s="38"/>
      <c r="DZ316" s="38"/>
      <c r="EA316" s="38"/>
      <c r="EB316" s="38"/>
    </row>
    <row r="317" spans="1:132">
      <c r="A317" s="38"/>
      <c r="B317" s="50" t="s">
        <v>308</v>
      </c>
      <c r="C317" s="40" t="s">
        <v>648</v>
      </c>
      <c r="D317" s="39"/>
      <c r="E317" s="39"/>
      <c r="F317" s="39"/>
      <c r="G317" s="39"/>
      <c r="H317" s="39"/>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c r="AP317" s="38"/>
      <c r="AQ317" s="38"/>
      <c r="AR317" s="38"/>
      <c r="AS317" s="38"/>
      <c r="AT317" s="38"/>
      <c r="AU317" s="38"/>
      <c r="AV317" s="38"/>
      <c r="AW317" s="38"/>
      <c r="AX317" s="38"/>
      <c r="AY317" s="38"/>
      <c r="AZ317" s="38"/>
      <c r="BA317" s="38"/>
      <c r="BB317" s="38"/>
      <c r="BC317" s="38"/>
      <c r="BD317" s="38"/>
      <c r="BE317" s="38"/>
      <c r="BF317" s="38"/>
      <c r="BG317" s="38"/>
      <c r="BH317" s="38"/>
      <c r="BI317" s="38"/>
      <c r="BJ317" s="38"/>
      <c r="BK317" s="38"/>
      <c r="BL317" s="38"/>
      <c r="BM317" s="38"/>
      <c r="BN317" s="38"/>
      <c r="BO317" s="38"/>
      <c r="BP317" s="38"/>
      <c r="BQ317" s="38"/>
      <c r="BR317" s="38"/>
      <c r="BS317" s="38"/>
      <c r="BT317" s="38"/>
      <c r="BU317" s="38"/>
      <c r="BV317" s="38"/>
      <c r="BW317" s="38"/>
      <c r="BX317" s="38"/>
      <c r="BY317" s="38"/>
      <c r="BZ317" s="38"/>
      <c r="CA317" s="38"/>
      <c r="CB317" s="38"/>
      <c r="CC317" s="38"/>
      <c r="CD317" s="38"/>
      <c r="CE317" s="38"/>
      <c r="CF317" s="38"/>
      <c r="CG317" s="38"/>
      <c r="CH317" s="38"/>
      <c r="CI317" s="38"/>
      <c r="CJ317" s="38"/>
      <c r="CK317" s="38"/>
      <c r="CL317" s="38"/>
      <c r="CM317" s="38"/>
      <c r="CN317" s="38"/>
      <c r="CO317" s="38"/>
      <c r="CP317" s="38"/>
      <c r="CQ317" s="38"/>
      <c r="CR317" s="38"/>
      <c r="CS317" s="38"/>
      <c r="CT317" s="38"/>
      <c r="CU317" s="38"/>
      <c r="CV317" s="38"/>
      <c r="CW317" s="38"/>
      <c r="CX317" s="38"/>
      <c r="CY317" s="38"/>
      <c r="CZ317" s="38"/>
      <c r="DA317" s="38"/>
      <c r="DB317" s="38"/>
      <c r="DC317" s="38"/>
      <c r="DD317" s="38"/>
      <c r="DE317" s="38"/>
      <c r="DF317" s="38"/>
      <c r="DG317" s="38"/>
      <c r="DH317" s="38"/>
      <c r="DI317" s="38"/>
      <c r="DJ317" s="38"/>
      <c r="DK317" s="38"/>
      <c r="DL317" s="38"/>
      <c r="DM317" s="38"/>
      <c r="DN317" s="38"/>
      <c r="DO317" s="38"/>
      <c r="DP317" s="38"/>
      <c r="DQ317" s="38"/>
      <c r="DR317" s="38"/>
      <c r="DS317" s="38"/>
      <c r="DT317" s="38"/>
      <c r="DU317" s="38"/>
      <c r="DV317" s="38"/>
      <c r="DW317" s="38"/>
      <c r="DX317" s="38"/>
      <c r="DY317" s="38"/>
      <c r="DZ317" s="38"/>
      <c r="EA317" s="38"/>
      <c r="EB317" s="38"/>
    </row>
    <row r="318" spans="1:132">
      <c r="A318" s="38"/>
      <c r="B318" s="50" t="s">
        <v>312</v>
      </c>
      <c r="C318" s="40" t="s">
        <v>639</v>
      </c>
      <c r="D318" s="39"/>
      <c r="E318" s="39"/>
      <c r="F318" s="39"/>
      <c r="G318" s="39"/>
      <c r="H318" s="39"/>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row>
    <row r="319" spans="1:132">
      <c r="A319" s="38"/>
      <c r="B319" s="50" t="s">
        <v>317</v>
      </c>
      <c r="C319" s="40" t="s">
        <v>649</v>
      </c>
      <c r="D319" s="39"/>
      <c r="E319" s="39"/>
      <c r="F319" s="39"/>
      <c r="G319" s="39"/>
      <c r="H319" s="39"/>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c r="AP319" s="38"/>
      <c r="AQ319" s="38"/>
      <c r="AR319" s="38"/>
      <c r="AS319" s="38"/>
      <c r="AT319" s="38"/>
      <c r="AU319" s="38"/>
      <c r="AV319" s="38"/>
      <c r="AW319" s="38"/>
      <c r="AX319" s="38"/>
      <c r="AY319" s="38"/>
      <c r="AZ319" s="38"/>
      <c r="BA319" s="38"/>
      <c r="BB319" s="38"/>
      <c r="BC319" s="38"/>
      <c r="BD319" s="38"/>
      <c r="BE319" s="38"/>
      <c r="BF319" s="38"/>
      <c r="BG319" s="38"/>
      <c r="BH319" s="38"/>
      <c r="BI319" s="38"/>
      <c r="BJ319" s="38"/>
      <c r="BK319" s="38"/>
      <c r="BL319" s="38"/>
      <c r="BM319" s="38"/>
      <c r="BN319" s="38"/>
      <c r="BO319" s="38"/>
      <c r="BP319" s="38"/>
      <c r="BQ319" s="38"/>
      <c r="BR319" s="38"/>
      <c r="BS319" s="38"/>
      <c r="BT319" s="38"/>
      <c r="BU319" s="38"/>
      <c r="BV319" s="38"/>
      <c r="BW319" s="38"/>
      <c r="BX319" s="38"/>
      <c r="BY319" s="38"/>
      <c r="BZ319" s="38"/>
      <c r="CA319" s="38"/>
      <c r="CB319" s="38"/>
      <c r="CC319" s="38"/>
      <c r="CD319" s="38"/>
      <c r="CE319" s="38"/>
      <c r="CF319" s="38"/>
      <c r="CG319" s="38"/>
      <c r="CH319" s="38"/>
      <c r="CI319" s="38"/>
      <c r="CJ319" s="38"/>
      <c r="CK319" s="38"/>
      <c r="CL319" s="38"/>
      <c r="CM319" s="38"/>
      <c r="CN319" s="38"/>
      <c r="CO319" s="38"/>
      <c r="CP319" s="38"/>
      <c r="CQ319" s="38"/>
      <c r="CR319" s="38"/>
      <c r="CS319" s="38"/>
      <c r="CT319" s="38"/>
      <c r="CU319" s="38"/>
      <c r="CV319" s="38"/>
      <c r="CW319" s="38"/>
      <c r="CX319" s="38"/>
      <c r="CY319" s="38"/>
      <c r="CZ319" s="38"/>
      <c r="DA319" s="38"/>
      <c r="DB319" s="38"/>
      <c r="DC319" s="38"/>
      <c r="DD319" s="38"/>
      <c r="DE319" s="38"/>
      <c r="DF319" s="38"/>
      <c r="DG319" s="38"/>
      <c r="DH319" s="38"/>
      <c r="DI319" s="38"/>
      <c r="DJ319" s="38"/>
      <c r="DK319" s="38"/>
      <c r="DL319" s="38"/>
      <c r="DM319" s="38"/>
      <c r="DN319" s="38"/>
      <c r="DO319" s="38"/>
      <c r="DP319" s="38"/>
      <c r="DQ319" s="38"/>
      <c r="DR319" s="38"/>
      <c r="DS319" s="38"/>
      <c r="DT319" s="38"/>
      <c r="DU319" s="38"/>
      <c r="DV319" s="38"/>
      <c r="DW319" s="38"/>
      <c r="DX319" s="38"/>
      <c r="DY319" s="38"/>
      <c r="DZ319" s="38"/>
      <c r="EA319" s="38"/>
      <c r="EB319" s="38"/>
    </row>
    <row r="320" spans="1:132">
      <c r="A320" s="38"/>
      <c r="B320" s="50" t="s">
        <v>320</v>
      </c>
      <c r="C320" s="40" t="s">
        <v>638</v>
      </c>
      <c r="D320" s="39"/>
      <c r="E320" s="39"/>
      <c r="F320" s="39"/>
      <c r="G320" s="39"/>
      <c r="H320" s="39"/>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c r="CM320" s="38"/>
      <c r="CN320" s="38"/>
      <c r="CO320" s="38"/>
      <c r="CP320" s="38"/>
      <c r="CQ320" s="38"/>
      <c r="CR320" s="38"/>
      <c r="CS320" s="38"/>
      <c r="CT320" s="38"/>
      <c r="CU320" s="38"/>
      <c r="CV320" s="38"/>
      <c r="CW320" s="38"/>
      <c r="CX320" s="38"/>
      <c r="CY320" s="38"/>
      <c r="CZ320" s="38"/>
      <c r="DA320" s="38"/>
      <c r="DB320" s="38"/>
      <c r="DC320" s="38"/>
      <c r="DD320" s="38"/>
      <c r="DE320" s="38"/>
      <c r="DF320" s="38"/>
      <c r="DG320" s="38"/>
      <c r="DH320" s="38"/>
      <c r="DI320" s="38"/>
      <c r="DJ320" s="38"/>
      <c r="DK320" s="38"/>
      <c r="DL320" s="38"/>
      <c r="DM320" s="38"/>
      <c r="DN320" s="38"/>
      <c r="DO320" s="38"/>
      <c r="DP320" s="38"/>
      <c r="DQ320" s="38"/>
      <c r="DR320" s="38"/>
      <c r="DS320" s="38"/>
      <c r="DT320" s="38"/>
      <c r="DU320" s="38"/>
      <c r="DV320" s="38"/>
      <c r="DW320" s="38"/>
      <c r="DX320" s="38"/>
      <c r="DY320" s="38"/>
      <c r="DZ320" s="38"/>
      <c r="EA320" s="38"/>
      <c r="EB320" s="38"/>
    </row>
    <row r="321" spans="1:132">
      <c r="A321" s="38"/>
      <c r="B321" s="50" t="s">
        <v>323</v>
      </c>
      <c r="C321" s="40" t="s">
        <v>640</v>
      </c>
      <c r="D321" s="39"/>
      <c r="E321" s="39"/>
      <c r="F321" s="39"/>
      <c r="G321" s="39"/>
      <c r="H321" s="39"/>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c r="AP321" s="38"/>
      <c r="AQ321" s="38"/>
      <c r="AR321" s="38"/>
      <c r="AS321" s="38"/>
      <c r="AT321" s="38"/>
      <c r="AU321" s="38"/>
      <c r="AV321" s="38"/>
      <c r="AW321" s="38"/>
      <c r="AX321" s="38"/>
      <c r="AY321" s="38"/>
      <c r="AZ321" s="38"/>
      <c r="BA321" s="38"/>
      <c r="BB321" s="38"/>
      <c r="BC321" s="38"/>
      <c r="BD321" s="38"/>
      <c r="BE321" s="38"/>
      <c r="BF321" s="38"/>
      <c r="BG321" s="38"/>
      <c r="BH321" s="38"/>
      <c r="BI321" s="38"/>
      <c r="BJ321" s="38"/>
      <c r="BK321" s="38"/>
      <c r="BL321" s="38"/>
      <c r="BM321" s="38"/>
      <c r="BN321" s="38"/>
      <c r="BO321" s="38"/>
      <c r="BP321" s="38"/>
      <c r="BQ321" s="38"/>
      <c r="BR321" s="38"/>
      <c r="BS321" s="38"/>
      <c r="BT321" s="38"/>
      <c r="BU321" s="38"/>
      <c r="BV321" s="38"/>
      <c r="BW321" s="38"/>
      <c r="BX321" s="38"/>
      <c r="BY321" s="38"/>
      <c r="BZ321" s="38"/>
      <c r="CA321" s="38"/>
      <c r="CB321" s="38"/>
      <c r="CC321" s="38"/>
      <c r="CD321" s="38"/>
      <c r="CE321" s="38"/>
      <c r="CF321" s="38"/>
      <c r="CG321" s="38"/>
      <c r="CH321" s="38"/>
      <c r="CI321" s="38"/>
      <c r="CJ321" s="38"/>
      <c r="CK321" s="38"/>
      <c r="CL321" s="38"/>
      <c r="CM321" s="38"/>
      <c r="CN321" s="38"/>
      <c r="CO321" s="38"/>
      <c r="CP321" s="38"/>
      <c r="CQ321" s="38"/>
      <c r="CR321" s="38"/>
      <c r="CS321" s="38"/>
      <c r="CT321" s="38"/>
      <c r="CU321" s="38"/>
      <c r="CV321" s="38"/>
      <c r="CW321" s="38"/>
      <c r="CX321" s="38"/>
      <c r="CY321" s="38"/>
      <c r="CZ321" s="38"/>
      <c r="DA321" s="38"/>
      <c r="DB321" s="38"/>
      <c r="DC321" s="38"/>
      <c r="DD321" s="38"/>
      <c r="DE321" s="38"/>
      <c r="DF321" s="38"/>
      <c r="DG321" s="38"/>
      <c r="DH321" s="38"/>
      <c r="DI321" s="38"/>
      <c r="DJ321" s="38"/>
      <c r="DK321" s="38"/>
      <c r="DL321" s="38"/>
      <c r="DM321" s="38"/>
      <c r="DN321" s="38"/>
      <c r="DO321" s="38"/>
      <c r="DP321" s="38"/>
      <c r="DQ321" s="38"/>
      <c r="DR321" s="38"/>
      <c r="DS321" s="38"/>
      <c r="DT321" s="38"/>
      <c r="DU321" s="38"/>
      <c r="DV321" s="38"/>
      <c r="DW321" s="38"/>
      <c r="DX321" s="38"/>
      <c r="DY321" s="38"/>
      <c r="DZ321" s="38"/>
      <c r="EA321" s="38"/>
      <c r="EB321" s="38"/>
    </row>
    <row r="322" spans="1:132">
      <c r="A322" s="38"/>
      <c r="B322" s="50" t="s">
        <v>327</v>
      </c>
      <c r="C322" s="40" t="s">
        <v>648</v>
      </c>
      <c r="D322" s="39"/>
      <c r="E322" s="39"/>
      <c r="F322" s="39"/>
      <c r="G322" s="39"/>
      <c r="H322" s="39"/>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c r="CM322" s="38"/>
      <c r="CN322" s="38"/>
      <c r="CO322" s="38"/>
      <c r="CP322" s="38"/>
      <c r="CQ322" s="38"/>
      <c r="CR322" s="38"/>
      <c r="CS322" s="38"/>
      <c r="CT322" s="38"/>
      <c r="CU322" s="38"/>
      <c r="CV322" s="38"/>
      <c r="CW322" s="38"/>
      <c r="CX322" s="38"/>
      <c r="CY322" s="38"/>
      <c r="CZ322" s="38"/>
      <c r="DA322" s="38"/>
      <c r="DB322" s="38"/>
      <c r="DC322" s="38"/>
      <c r="DD322" s="38"/>
      <c r="DE322" s="38"/>
      <c r="DF322" s="38"/>
      <c r="DG322" s="38"/>
      <c r="DH322" s="38"/>
      <c r="DI322" s="38"/>
      <c r="DJ322" s="38"/>
      <c r="DK322" s="38"/>
      <c r="DL322" s="38"/>
      <c r="DM322" s="38"/>
      <c r="DN322" s="38"/>
      <c r="DO322" s="38"/>
      <c r="DP322" s="38"/>
      <c r="DQ322" s="38"/>
      <c r="DR322" s="38"/>
      <c r="DS322" s="38"/>
      <c r="DT322" s="38"/>
      <c r="DU322" s="38"/>
      <c r="DV322" s="38"/>
      <c r="DW322" s="38"/>
      <c r="DX322" s="38"/>
      <c r="DY322" s="38"/>
      <c r="DZ322" s="38"/>
      <c r="EA322" s="38"/>
      <c r="EB322" s="38"/>
    </row>
    <row r="323" spans="1:132">
      <c r="A323" s="38"/>
      <c r="B323" s="50" t="s">
        <v>333</v>
      </c>
      <c r="C323" s="40" t="s">
        <v>649</v>
      </c>
      <c r="D323" s="39"/>
      <c r="E323" s="39"/>
      <c r="F323" s="39"/>
      <c r="G323" s="39"/>
      <c r="H323" s="39"/>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c r="AP323" s="38"/>
      <c r="AQ323" s="38"/>
      <c r="AR323" s="38"/>
      <c r="AS323" s="38"/>
      <c r="AT323" s="38"/>
      <c r="AU323" s="38"/>
      <c r="AV323" s="38"/>
      <c r="AW323" s="38"/>
      <c r="AX323" s="38"/>
      <c r="AY323" s="38"/>
      <c r="AZ323" s="38"/>
      <c r="BA323" s="38"/>
      <c r="BB323" s="38"/>
      <c r="BC323" s="38"/>
      <c r="BD323" s="38"/>
      <c r="BE323" s="38"/>
      <c r="BF323" s="38"/>
      <c r="BG323" s="38"/>
      <c r="BH323" s="38"/>
      <c r="BI323" s="38"/>
      <c r="BJ323" s="38"/>
      <c r="BK323" s="38"/>
      <c r="BL323" s="38"/>
      <c r="BM323" s="38"/>
      <c r="BN323" s="38"/>
      <c r="BO323" s="38"/>
      <c r="BP323" s="38"/>
      <c r="BQ323" s="38"/>
      <c r="BR323" s="38"/>
      <c r="BS323" s="38"/>
      <c r="BT323" s="38"/>
      <c r="BU323" s="38"/>
      <c r="BV323" s="38"/>
      <c r="BW323" s="38"/>
      <c r="BX323" s="38"/>
      <c r="BY323" s="38"/>
      <c r="BZ323" s="38"/>
      <c r="CA323" s="38"/>
      <c r="CB323" s="38"/>
      <c r="CC323" s="38"/>
      <c r="CD323" s="38"/>
      <c r="CE323" s="38"/>
      <c r="CF323" s="38"/>
      <c r="CG323" s="38"/>
      <c r="CH323" s="38"/>
      <c r="CI323" s="38"/>
      <c r="CJ323" s="38"/>
      <c r="CK323" s="38"/>
      <c r="CL323" s="38"/>
      <c r="CM323" s="38"/>
      <c r="CN323" s="38"/>
      <c r="CO323" s="38"/>
      <c r="CP323" s="38"/>
      <c r="CQ323" s="38"/>
      <c r="CR323" s="38"/>
      <c r="CS323" s="38"/>
      <c r="CT323" s="38"/>
      <c r="CU323" s="38"/>
      <c r="CV323" s="38"/>
      <c r="CW323" s="38"/>
      <c r="CX323" s="38"/>
      <c r="CY323" s="38"/>
      <c r="CZ323" s="38"/>
      <c r="DA323" s="38"/>
      <c r="DB323" s="38"/>
      <c r="DC323" s="38"/>
      <c r="DD323" s="38"/>
      <c r="DE323" s="38"/>
      <c r="DF323" s="38"/>
      <c r="DG323" s="38"/>
      <c r="DH323" s="38"/>
      <c r="DI323" s="38"/>
      <c r="DJ323" s="38"/>
      <c r="DK323" s="38"/>
      <c r="DL323" s="38"/>
      <c r="DM323" s="38"/>
      <c r="DN323" s="38"/>
      <c r="DO323" s="38"/>
      <c r="DP323" s="38"/>
      <c r="DQ323" s="38"/>
      <c r="DR323" s="38"/>
      <c r="DS323" s="38"/>
      <c r="DT323" s="38"/>
      <c r="DU323" s="38"/>
      <c r="DV323" s="38"/>
      <c r="DW323" s="38"/>
      <c r="DX323" s="38"/>
      <c r="DY323" s="38"/>
      <c r="DZ323" s="38"/>
      <c r="EA323" s="38"/>
      <c r="EB323" s="38"/>
    </row>
    <row r="324" spans="1:132">
      <c r="A324" s="38"/>
      <c r="B324" s="50" t="s">
        <v>339</v>
      </c>
      <c r="C324" s="40" t="s">
        <v>638</v>
      </c>
      <c r="D324" s="39"/>
      <c r="E324" s="39"/>
      <c r="F324" s="39"/>
      <c r="G324" s="39"/>
      <c r="H324" s="39"/>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
      <c r="CA324" s="38"/>
      <c r="CB324" s="38"/>
      <c r="CC324" s="38"/>
      <c r="CD324" s="38"/>
      <c r="CE324" s="38"/>
      <c r="CF324" s="38"/>
      <c r="CG324" s="38"/>
      <c r="CH324" s="38"/>
      <c r="CI324" s="38"/>
      <c r="CJ324" s="38"/>
      <c r="CK324" s="38"/>
      <c r="CL324" s="38"/>
      <c r="CM324" s="38"/>
      <c r="CN324" s="38"/>
      <c r="CO324" s="38"/>
      <c r="CP324" s="38"/>
      <c r="CQ324" s="38"/>
      <c r="CR324" s="38"/>
      <c r="CS324" s="38"/>
      <c r="CT324" s="38"/>
      <c r="CU324" s="38"/>
      <c r="CV324" s="38"/>
      <c r="CW324" s="38"/>
      <c r="CX324" s="38"/>
      <c r="CY324" s="38"/>
      <c r="CZ324" s="38"/>
      <c r="DA324" s="38"/>
      <c r="DB324" s="38"/>
      <c r="DC324" s="38"/>
      <c r="DD324" s="38"/>
      <c r="DE324" s="38"/>
      <c r="DF324" s="38"/>
      <c r="DG324" s="38"/>
      <c r="DH324" s="38"/>
      <c r="DI324" s="38"/>
      <c r="DJ324" s="38"/>
      <c r="DK324" s="38"/>
      <c r="DL324" s="38"/>
      <c r="DM324" s="38"/>
      <c r="DN324" s="38"/>
      <c r="DO324" s="38"/>
      <c r="DP324" s="38"/>
      <c r="DQ324" s="38"/>
      <c r="DR324" s="38"/>
      <c r="DS324" s="38"/>
      <c r="DT324" s="38"/>
      <c r="DU324" s="38"/>
      <c r="DV324" s="38"/>
      <c r="DW324" s="38"/>
      <c r="DX324" s="38"/>
      <c r="DY324" s="38"/>
      <c r="DZ324" s="38"/>
      <c r="EA324" s="38"/>
      <c r="EB324" s="38"/>
    </row>
    <row r="325" spans="1:132">
      <c r="A325" s="38"/>
      <c r="B325" s="50" t="s">
        <v>343</v>
      </c>
      <c r="C325" s="40" t="s">
        <v>640</v>
      </c>
      <c r="D325" s="39"/>
      <c r="E325" s="39"/>
      <c r="F325" s="39"/>
      <c r="G325" s="39"/>
      <c r="H325" s="39"/>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38"/>
      <c r="BM325" s="38"/>
      <c r="BN325" s="38"/>
      <c r="BO325" s="38"/>
      <c r="BP325" s="38"/>
      <c r="BQ325" s="38"/>
      <c r="BR325" s="38"/>
      <c r="BS325" s="38"/>
      <c r="BT325" s="38"/>
      <c r="BU325" s="38"/>
      <c r="BV325" s="38"/>
      <c r="BW325" s="38"/>
      <c r="BX325" s="38"/>
      <c r="BY325" s="38"/>
      <c r="BZ325" s="38"/>
      <c r="CA325" s="38"/>
      <c r="CB325" s="38"/>
      <c r="CC325" s="38"/>
      <c r="CD325" s="38"/>
      <c r="CE325" s="38"/>
      <c r="CF325" s="38"/>
      <c r="CG325" s="38"/>
      <c r="CH325" s="38"/>
      <c r="CI325" s="38"/>
      <c r="CJ325" s="38"/>
      <c r="CK325" s="38"/>
      <c r="CL325" s="38"/>
      <c r="CM325" s="38"/>
      <c r="CN325" s="38"/>
      <c r="CO325" s="38"/>
      <c r="CP325" s="38"/>
      <c r="CQ325" s="38"/>
      <c r="CR325" s="38"/>
      <c r="CS325" s="38"/>
      <c r="CT325" s="38"/>
      <c r="CU325" s="38"/>
      <c r="CV325" s="38"/>
      <c r="CW325" s="38"/>
      <c r="CX325" s="38"/>
      <c r="CY325" s="38"/>
      <c r="CZ325" s="38"/>
      <c r="DA325" s="38"/>
      <c r="DB325" s="38"/>
      <c r="DC325" s="38"/>
      <c r="DD325" s="38"/>
      <c r="DE325" s="38"/>
      <c r="DF325" s="38"/>
      <c r="DG325" s="38"/>
      <c r="DH325" s="38"/>
      <c r="DI325" s="38"/>
      <c r="DJ325" s="38"/>
      <c r="DK325" s="38"/>
      <c r="DL325" s="38"/>
      <c r="DM325" s="38"/>
      <c r="DN325" s="38"/>
      <c r="DO325" s="38"/>
      <c r="DP325" s="38"/>
      <c r="DQ325" s="38"/>
      <c r="DR325" s="38"/>
      <c r="DS325" s="38"/>
      <c r="DT325" s="38"/>
      <c r="DU325" s="38"/>
      <c r="DV325" s="38"/>
      <c r="DW325" s="38"/>
      <c r="DX325" s="38"/>
      <c r="DY325" s="38"/>
      <c r="DZ325" s="38"/>
      <c r="EA325" s="38"/>
      <c r="EB325" s="38"/>
    </row>
    <row r="326" spans="1:132">
      <c r="A326" s="38"/>
      <c r="B326" s="50" t="s">
        <v>348</v>
      </c>
      <c r="C326" s="40" t="s">
        <v>638</v>
      </c>
      <c r="D326" s="39"/>
      <c r="E326" s="39"/>
      <c r="F326" s="39"/>
      <c r="G326" s="39"/>
      <c r="H326" s="39"/>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c r="CM326" s="38"/>
      <c r="CN326" s="38"/>
      <c r="CO326" s="38"/>
      <c r="CP326" s="38"/>
      <c r="CQ326" s="38"/>
      <c r="CR326" s="38"/>
      <c r="CS326" s="38"/>
      <c r="CT326" s="38"/>
      <c r="CU326" s="38"/>
      <c r="CV326" s="38"/>
      <c r="CW326" s="38"/>
      <c r="CX326" s="38"/>
      <c r="CY326" s="38"/>
      <c r="CZ326" s="38"/>
      <c r="DA326" s="38"/>
      <c r="DB326" s="38"/>
      <c r="DC326" s="38"/>
      <c r="DD326" s="38"/>
      <c r="DE326" s="38"/>
      <c r="DF326" s="38"/>
      <c r="DG326" s="38"/>
      <c r="DH326" s="38"/>
      <c r="DI326" s="38"/>
      <c r="DJ326" s="38"/>
      <c r="DK326" s="38"/>
      <c r="DL326" s="38"/>
      <c r="DM326" s="38"/>
      <c r="DN326" s="38"/>
      <c r="DO326" s="38"/>
      <c r="DP326" s="38"/>
      <c r="DQ326" s="38"/>
      <c r="DR326" s="38"/>
      <c r="DS326" s="38"/>
      <c r="DT326" s="38"/>
      <c r="DU326" s="38"/>
      <c r="DV326" s="38"/>
      <c r="DW326" s="38"/>
      <c r="DX326" s="38"/>
      <c r="DY326" s="38"/>
      <c r="DZ326" s="38"/>
      <c r="EA326" s="38"/>
      <c r="EB326" s="38"/>
    </row>
    <row r="327" spans="1:132">
      <c r="A327" s="38"/>
      <c r="B327" s="50" t="s">
        <v>353</v>
      </c>
      <c r="C327" s="40" t="s">
        <v>638</v>
      </c>
      <c r="D327" s="39"/>
      <c r="E327" s="39"/>
      <c r="F327" s="39"/>
      <c r="G327" s="39"/>
      <c r="H327" s="39"/>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c r="AP327" s="38"/>
      <c r="AQ327" s="38"/>
      <c r="AR327" s="38"/>
      <c r="AS327" s="38"/>
      <c r="AT327" s="38"/>
      <c r="AU327" s="38"/>
      <c r="AV327" s="38"/>
      <c r="AW327" s="38"/>
      <c r="AX327" s="38"/>
      <c r="AY327" s="38"/>
      <c r="AZ327" s="38"/>
      <c r="BA327" s="38"/>
      <c r="BB327" s="38"/>
      <c r="BC327" s="38"/>
      <c r="BD327" s="38"/>
      <c r="BE327" s="38"/>
      <c r="BF327" s="38"/>
      <c r="BG327" s="38"/>
      <c r="BH327" s="38"/>
      <c r="BI327" s="38"/>
      <c r="BJ327" s="38"/>
      <c r="BK327" s="38"/>
      <c r="BL327" s="38"/>
      <c r="BM327" s="38"/>
      <c r="BN327" s="38"/>
      <c r="BO327" s="38"/>
      <c r="BP327" s="38"/>
      <c r="BQ327" s="38"/>
      <c r="BR327" s="38"/>
      <c r="BS327" s="38"/>
      <c r="BT327" s="38"/>
      <c r="BU327" s="38"/>
      <c r="BV327" s="38"/>
      <c r="BW327" s="38"/>
      <c r="BX327" s="38"/>
      <c r="BY327" s="38"/>
      <c r="BZ327" s="38"/>
      <c r="CA327" s="38"/>
      <c r="CB327" s="38"/>
      <c r="CC327" s="38"/>
      <c r="CD327" s="38"/>
      <c r="CE327" s="38"/>
      <c r="CF327" s="38"/>
      <c r="CG327" s="38"/>
      <c r="CH327" s="38"/>
      <c r="CI327" s="38"/>
      <c r="CJ327" s="38"/>
      <c r="CK327" s="38"/>
      <c r="CL327" s="38"/>
      <c r="CM327" s="38"/>
      <c r="CN327" s="38"/>
      <c r="CO327" s="38"/>
      <c r="CP327" s="38"/>
      <c r="CQ327" s="38"/>
      <c r="CR327" s="38"/>
      <c r="CS327" s="38"/>
      <c r="CT327" s="38"/>
      <c r="CU327" s="38"/>
      <c r="CV327" s="38"/>
      <c r="CW327" s="38"/>
      <c r="CX327" s="38"/>
      <c r="CY327" s="38"/>
      <c r="CZ327" s="38"/>
      <c r="DA327" s="38"/>
      <c r="DB327" s="38"/>
      <c r="DC327" s="38"/>
      <c r="DD327" s="38"/>
      <c r="DE327" s="38"/>
      <c r="DF327" s="38"/>
      <c r="DG327" s="38"/>
      <c r="DH327" s="38"/>
      <c r="DI327" s="38"/>
      <c r="DJ327" s="38"/>
      <c r="DK327" s="38"/>
      <c r="DL327" s="38"/>
      <c r="DM327" s="38"/>
      <c r="DN327" s="38"/>
      <c r="DO327" s="38"/>
      <c r="DP327" s="38"/>
      <c r="DQ327" s="38"/>
      <c r="DR327" s="38"/>
      <c r="DS327" s="38"/>
      <c r="DT327" s="38"/>
      <c r="DU327" s="38"/>
      <c r="DV327" s="38"/>
      <c r="DW327" s="38"/>
      <c r="DX327" s="38"/>
      <c r="DY327" s="38"/>
      <c r="DZ327" s="38"/>
      <c r="EA327" s="38"/>
      <c r="EB327" s="38"/>
    </row>
    <row r="328" spans="1:132">
      <c r="A328" s="38"/>
      <c r="B328" s="50" t="s">
        <v>356</v>
      </c>
      <c r="C328" s="40" t="s">
        <v>648</v>
      </c>
      <c r="D328" s="39"/>
      <c r="E328" s="39"/>
      <c r="F328" s="39"/>
      <c r="G328" s="39"/>
      <c r="H328" s="39"/>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c r="CM328" s="38"/>
      <c r="CN328" s="38"/>
      <c r="CO328" s="38"/>
      <c r="CP328" s="38"/>
      <c r="CQ328" s="38"/>
      <c r="CR328" s="38"/>
      <c r="CS328" s="38"/>
      <c r="CT328" s="38"/>
      <c r="CU328" s="38"/>
      <c r="CV328" s="38"/>
      <c r="CW328" s="38"/>
      <c r="CX328" s="38"/>
      <c r="CY328" s="38"/>
      <c r="CZ328" s="38"/>
      <c r="DA328" s="38"/>
      <c r="DB328" s="38"/>
      <c r="DC328" s="38"/>
      <c r="DD328" s="38"/>
      <c r="DE328" s="38"/>
      <c r="DF328" s="38"/>
      <c r="DG328" s="38"/>
      <c r="DH328" s="38"/>
      <c r="DI328" s="38"/>
      <c r="DJ328" s="38"/>
      <c r="DK328" s="38"/>
      <c r="DL328" s="38"/>
      <c r="DM328" s="38"/>
      <c r="DN328" s="38"/>
      <c r="DO328" s="38"/>
      <c r="DP328" s="38"/>
      <c r="DQ328" s="38"/>
      <c r="DR328" s="38"/>
      <c r="DS328" s="38"/>
      <c r="DT328" s="38"/>
      <c r="DU328" s="38"/>
      <c r="DV328" s="38"/>
      <c r="DW328" s="38"/>
      <c r="DX328" s="38"/>
      <c r="DY328" s="38"/>
      <c r="DZ328" s="38"/>
      <c r="EA328" s="38"/>
      <c r="EB328" s="38"/>
    </row>
    <row r="329" spans="1:132">
      <c r="A329" s="38"/>
      <c r="B329" s="50" t="s">
        <v>360</v>
      </c>
      <c r="C329" s="40" t="s">
        <v>639</v>
      </c>
      <c r="D329" s="39"/>
      <c r="E329" s="39"/>
      <c r="F329" s="39"/>
      <c r="G329" s="39"/>
      <c r="H329" s="39"/>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38"/>
      <c r="BM329" s="38"/>
      <c r="BN329" s="38"/>
      <c r="BO329" s="38"/>
      <c r="BP329" s="38"/>
      <c r="BQ329" s="38"/>
      <c r="BR329" s="38"/>
      <c r="BS329" s="38"/>
      <c r="BT329" s="38"/>
      <c r="BU329" s="38"/>
      <c r="BV329" s="38"/>
      <c r="BW329" s="38"/>
      <c r="BX329" s="38"/>
      <c r="BY329" s="38"/>
      <c r="BZ329" s="38"/>
      <c r="CA329" s="38"/>
      <c r="CB329" s="38"/>
      <c r="CC329" s="38"/>
      <c r="CD329" s="38"/>
      <c r="CE329" s="38"/>
      <c r="CF329" s="38"/>
      <c r="CG329" s="38"/>
      <c r="CH329" s="38"/>
      <c r="CI329" s="38"/>
      <c r="CJ329" s="38"/>
      <c r="CK329" s="38"/>
      <c r="CL329" s="38"/>
      <c r="CM329" s="38"/>
      <c r="CN329" s="38"/>
      <c r="CO329" s="38"/>
      <c r="CP329" s="38"/>
      <c r="CQ329" s="38"/>
      <c r="CR329" s="38"/>
      <c r="CS329" s="38"/>
      <c r="CT329" s="38"/>
      <c r="CU329" s="38"/>
      <c r="CV329" s="38"/>
      <c r="CW329" s="38"/>
      <c r="CX329" s="38"/>
      <c r="CY329" s="38"/>
      <c r="CZ329" s="38"/>
      <c r="DA329" s="38"/>
      <c r="DB329" s="38"/>
      <c r="DC329" s="38"/>
      <c r="DD329" s="38"/>
      <c r="DE329" s="38"/>
      <c r="DF329" s="38"/>
      <c r="DG329" s="38"/>
      <c r="DH329" s="38"/>
      <c r="DI329" s="38"/>
      <c r="DJ329" s="38"/>
      <c r="DK329" s="38"/>
      <c r="DL329" s="38"/>
      <c r="DM329" s="38"/>
      <c r="DN329" s="38"/>
      <c r="DO329" s="38"/>
      <c r="DP329" s="38"/>
      <c r="DQ329" s="38"/>
      <c r="DR329" s="38"/>
      <c r="DS329" s="38"/>
      <c r="DT329" s="38"/>
      <c r="DU329" s="38"/>
      <c r="DV329" s="38"/>
      <c r="DW329" s="38"/>
      <c r="DX329" s="38"/>
      <c r="DY329" s="38"/>
      <c r="DZ329" s="38"/>
      <c r="EA329" s="38"/>
      <c r="EB329" s="38"/>
    </row>
    <row r="330" spans="1:132">
      <c r="A330" s="38"/>
      <c r="B330" s="50" t="s">
        <v>364</v>
      </c>
      <c r="C330" s="40" t="s">
        <v>644</v>
      </c>
      <c r="D330" s="40" t="s">
        <v>636</v>
      </c>
      <c r="E330" s="39"/>
      <c r="F330" s="39"/>
      <c r="G330" s="39"/>
      <c r="H330" s="39"/>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38"/>
      <c r="BM330" s="38"/>
      <c r="BN330" s="38"/>
      <c r="BO330" s="38"/>
      <c r="BP330" s="38"/>
      <c r="BQ330" s="38"/>
      <c r="BR330" s="38"/>
      <c r="BS330" s="38"/>
      <c r="BT330" s="38"/>
      <c r="BU330" s="38"/>
      <c r="BV330" s="38"/>
      <c r="BW330" s="38"/>
      <c r="BX330" s="38"/>
      <c r="BY330" s="38"/>
      <c r="BZ330" s="38"/>
      <c r="CA330" s="38"/>
      <c r="CB330" s="38"/>
      <c r="CC330" s="38"/>
      <c r="CD330" s="38"/>
      <c r="CE330" s="38"/>
      <c r="CF330" s="38"/>
      <c r="CG330" s="38"/>
      <c r="CH330" s="38"/>
      <c r="CI330" s="38"/>
      <c r="CJ330" s="38"/>
      <c r="CK330" s="38"/>
      <c r="CL330" s="38"/>
      <c r="CM330" s="38"/>
      <c r="CN330" s="38"/>
      <c r="CO330" s="38"/>
      <c r="CP330" s="38"/>
      <c r="CQ330" s="38"/>
      <c r="CR330" s="38"/>
      <c r="CS330" s="38"/>
      <c r="CT330" s="38"/>
      <c r="CU330" s="38"/>
      <c r="CV330" s="38"/>
      <c r="CW330" s="38"/>
      <c r="CX330" s="38"/>
      <c r="CY330" s="38"/>
      <c r="CZ330" s="38"/>
      <c r="DA330" s="38"/>
      <c r="DB330" s="38"/>
      <c r="DC330" s="38"/>
      <c r="DD330" s="38"/>
      <c r="DE330" s="38"/>
      <c r="DF330" s="38"/>
      <c r="DG330" s="38"/>
      <c r="DH330" s="38"/>
      <c r="DI330" s="38"/>
      <c r="DJ330" s="38"/>
      <c r="DK330" s="38"/>
      <c r="DL330" s="38"/>
      <c r="DM330" s="38"/>
      <c r="DN330" s="38"/>
      <c r="DO330" s="38"/>
      <c r="DP330" s="38"/>
      <c r="DQ330" s="38"/>
      <c r="DR330" s="38"/>
      <c r="DS330" s="38"/>
      <c r="DT330" s="38"/>
      <c r="DU330" s="38"/>
      <c r="DV330" s="38"/>
      <c r="DW330" s="38"/>
      <c r="DX330" s="38"/>
      <c r="DY330" s="38"/>
      <c r="DZ330" s="38"/>
      <c r="EA330" s="38"/>
      <c r="EB330" s="38"/>
    </row>
    <row r="331" spans="1:132">
      <c r="A331" s="38"/>
      <c r="B331" s="50" t="s">
        <v>369</v>
      </c>
      <c r="C331" s="40" t="s">
        <v>648</v>
      </c>
      <c r="D331" s="39"/>
      <c r="E331" s="39"/>
      <c r="F331" s="39"/>
      <c r="G331" s="39"/>
      <c r="H331" s="39"/>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c r="AP331" s="38"/>
      <c r="AQ331" s="38"/>
      <c r="AR331" s="38"/>
      <c r="AS331" s="38"/>
      <c r="AT331" s="38"/>
      <c r="AU331" s="38"/>
      <c r="AV331" s="38"/>
      <c r="AW331" s="38"/>
      <c r="AX331" s="38"/>
      <c r="AY331" s="38"/>
      <c r="AZ331" s="38"/>
      <c r="BA331" s="38"/>
      <c r="BB331" s="38"/>
      <c r="BC331" s="38"/>
      <c r="BD331" s="38"/>
      <c r="BE331" s="38"/>
      <c r="BF331" s="38"/>
      <c r="BG331" s="38"/>
      <c r="BH331" s="38"/>
      <c r="BI331" s="38"/>
      <c r="BJ331" s="38"/>
      <c r="BK331" s="38"/>
      <c r="BL331" s="38"/>
      <c r="BM331" s="38"/>
      <c r="BN331" s="38"/>
      <c r="BO331" s="38"/>
      <c r="BP331" s="38"/>
      <c r="BQ331" s="38"/>
      <c r="BR331" s="38"/>
      <c r="BS331" s="38"/>
      <c r="BT331" s="38"/>
      <c r="BU331" s="38"/>
      <c r="BV331" s="38"/>
      <c r="BW331" s="38"/>
      <c r="BX331" s="38"/>
      <c r="BY331" s="38"/>
      <c r="BZ331" s="38"/>
      <c r="CA331" s="38"/>
      <c r="CB331" s="38"/>
      <c r="CC331" s="38"/>
      <c r="CD331" s="38"/>
      <c r="CE331" s="38"/>
      <c r="CF331" s="38"/>
      <c r="CG331" s="38"/>
      <c r="CH331" s="38"/>
      <c r="CI331" s="38"/>
      <c r="CJ331" s="38"/>
      <c r="CK331" s="38"/>
      <c r="CL331" s="38"/>
      <c r="CM331" s="38"/>
      <c r="CN331" s="38"/>
      <c r="CO331" s="38"/>
      <c r="CP331" s="38"/>
      <c r="CQ331" s="38"/>
      <c r="CR331" s="38"/>
      <c r="CS331" s="38"/>
      <c r="CT331" s="38"/>
      <c r="CU331" s="38"/>
      <c r="CV331" s="38"/>
      <c r="CW331" s="38"/>
      <c r="CX331" s="38"/>
      <c r="CY331" s="38"/>
      <c r="CZ331" s="38"/>
      <c r="DA331" s="38"/>
      <c r="DB331" s="38"/>
      <c r="DC331" s="38"/>
      <c r="DD331" s="38"/>
      <c r="DE331" s="38"/>
      <c r="DF331" s="38"/>
      <c r="DG331" s="38"/>
      <c r="DH331" s="38"/>
      <c r="DI331" s="38"/>
      <c r="DJ331" s="38"/>
      <c r="DK331" s="38"/>
      <c r="DL331" s="38"/>
      <c r="DM331" s="38"/>
      <c r="DN331" s="38"/>
      <c r="DO331" s="38"/>
      <c r="DP331" s="38"/>
      <c r="DQ331" s="38"/>
      <c r="DR331" s="38"/>
      <c r="DS331" s="38"/>
      <c r="DT331" s="38"/>
      <c r="DU331" s="38"/>
      <c r="DV331" s="38"/>
      <c r="DW331" s="38"/>
      <c r="DX331" s="38"/>
      <c r="DY331" s="38"/>
      <c r="DZ331" s="38"/>
      <c r="EA331" s="38"/>
      <c r="EB331" s="38"/>
    </row>
    <row r="332" spans="1:132">
      <c r="A332" s="38"/>
      <c r="B332" s="50" t="s">
        <v>372</v>
      </c>
      <c r="C332" s="40" t="s">
        <v>648</v>
      </c>
      <c r="D332" s="39"/>
      <c r="E332" s="39"/>
      <c r="F332" s="39"/>
      <c r="G332" s="39"/>
      <c r="H332" s="39"/>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c r="CM332" s="38"/>
      <c r="CN332" s="38"/>
      <c r="CO332" s="38"/>
      <c r="CP332" s="38"/>
      <c r="CQ332" s="38"/>
      <c r="CR332" s="38"/>
      <c r="CS332" s="38"/>
      <c r="CT332" s="38"/>
      <c r="CU332" s="38"/>
      <c r="CV332" s="38"/>
      <c r="CW332" s="38"/>
      <c r="CX332" s="38"/>
      <c r="CY332" s="38"/>
      <c r="CZ332" s="38"/>
      <c r="DA332" s="38"/>
      <c r="DB332" s="38"/>
      <c r="DC332" s="38"/>
      <c r="DD332" s="38"/>
      <c r="DE332" s="38"/>
      <c r="DF332" s="38"/>
      <c r="DG332" s="38"/>
      <c r="DH332" s="38"/>
      <c r="DI332" s="38"/>
      <c r="DJ332" s="38"/>
      <c r="DK332" s="38"/>
      <c r="DL332" s="38"/>
      <c r="DM332" s="38"/>
      <c r="DN332" s="38"/>
      <c r="DO332" s="38"/>
      <c r="DP332" s="38"/>
      <c r="DQ332" s="38"/>
      <c r="DR332" s="38"/>
      <c r="DS332" s="38"/>
      <c r="DT332" s="38"/>
      <c r="DU332" s="38"/>
      <c r="DV332" s="38"/>
      <c r="DW332" s="38"/>
      <c r="DX332" s="38"/>
      <c r="DY332" s="38"/>
      <c r="DZ332" s="38"/>
      <c r="EA332" s="38"/>
      <c r="EB332" s="38"/>
    </row>
    <row r="333" spans="1:132">
      <c r="A333" s="38"/>
      <c r="B333" s="50" t="s">
        <v>375</v>
      </c>
      <c r="C333" s="40" t="s">
        <v>639</v>
      </c>
      <c r="D333" s="39"/>
      <c r="E333" s="39"/>
      <c r="F333" s="39"/>
      <c r="G333" s="39"/>
      <c r="H333" s="39"/>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c r="AP333" s="38"/>
      <c r="AQ333" s="38"/>
      <c r="AR333" s="38"/>
      <c r="AS333" s="38"/>
      <c r="AT333" s="38"/>
      <c r="AU333" s="38"/>
      <c r="AV333" s="38"/>
      <c r="AW333" s="38"/>
      <c r="AX333" s="38"/>
      <c r="AY333" s="38"/>
      <c r="AZ333" s="38"/>
      <c r="BA333" s="38"/>
      <c r="BB333" s="38"/>
      <c r="BC333" s="38"/>
      <c r="BD333" s="38"/>
      <c r="BE333" s="38"/>
      <c r="BF333" s="38"/>
      <c r="BG333" s="38"/>
      <c r="BH333" s="38"/>
      <c r="BI333" s="38"/>
      <c r="BJ333" s="38"/>
      <c r="BK333" s="38"/>
      <c r="BL333" s="38"/>
      <c r="BM333" s="38"/>
      <c r="BN333" s="38"/>
      <c r="BO333" s="38"/>
      <c r="BP333" s="38"/>
      <c r="BQ333" s="38"/>
      <c r="BR333" s="38"/>
      <c r="BS333" s="38"/>
      <c r="BT333" s="38"/>
      <c r="BU333" s="38"/>
      <c r="BV333" s="38"/>
      <c r="BW333" s="38"/>
      <c r="BX333" s="38"/>
      <c r="BY333" s="38"/>
      <c r="BZ333" s="38"/>
      <c r="CA333" s="38"/>
      <c r="CB333" s="38"/>
      <c r="CC333" s="38"/>
      <c r="CD333" s="38"/>
      <c r="CE333" s="38"/>
      <c r="CF333" s="38"/>
      <c r="CG333" s="38"/>
      <c r="CH333" s="38"/>
      <c r="CI333" s="38"/>
      <c r="CJ333" s="38"/>
      <c r="CK333" s="38"/>
      <c r="CL333" s="38"/>
      <c r="CM333" s="38"/>
      <c r="CN333" s="38"/>
      <c r="CO333" s="38"/>
      <c r="CP333" s="38"/>
      <c r="CQ333" s="38"/>
      <c r="CR333" s="38"/>
      <c r="CS333" s="38"/>
      <c r="CT333" s="38"/>
      <c r="CU333" s="38"/>
      <c r="CV333" s="38"/>
      <c r="CW333" s="38"/>
      <c r="CX333" s="38"/>
      <c r="CY333" s="38"/>
      <c r="CZ333" s="38"/>
      <c r="DA333" s="38"/>
      <c r="DB333" s="38"/>
      <c r="DC333" s="38"/>
      <c r="DD333" s="38"/>
      <c r="DE333" s="38"/>
      <c r="DF333" s="38"/>
      <c r="DG333" s="38"/>
      <c r="DH333" s="38"/>
      <c r="DI333" s="38"/>
      <c r="DJ333" s="38"/>
      <c r="DK333" s="38"/>
      <c r="DL333" s="38"/>
      <c r="DM333" s="38"/>
      <c r="DN333" s="38"/>
      <c r="DO333" s="38"/>
      <c r="DP333" s="38"/>
      <c r="DQ333" s="38"/>
      <c r="DR333" s="38"/>
      <c r="DS333" s="38"/>
      <c r="DT333" s="38"/>
      <c r="DU333" s="38"/>
      <c r="DV333" s="38"/>
      <c r="DW333" s="38"/>
      <c r="DX333" s="38"/>
      <c r="DY333" s="38"/>
      <c r="DZ333" s="38"/>
      <c r="EA333" s="38"/>
      <c r="EB333" s="38"/>
    </row>
    <row r="334" spans="1:132">
      <c r="A334" s="38"/>
      <c r="B334" s="50" t="s">
        <v>381</v>
      </c>
      <c r="C334" s="40" t="s">
        <v>648</v>
      </c>
      <c r="D334" s="39"/>
      <c r="E334" s="39"/>
      <c r="F334" s="39"/>
      <c r="G334" s="39"/>
      <c r="H334" s="39"/>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c r="CQ334" s="38"/>
      <c r="CR334" s="38"/>
      <c r="CS334" s="38"/>
      <c r="CT334" s="38"/>
      <c r="CU334" s="38"/>
      <c r="CV334" s="38"/>
      <c r="CW334" s="38"/>
      <c r="CX334" s="38"/>
      <c r="CY334" s="38"/>
      <c r="CZ334" s="38"/>
      <c r="DA334" s="38"/>
      <c r="DB334" s="38"/>
      <c r="DC334" s="38"/>
      <c r="DD334" s="38"/>
      <c r="DE334" s="38"/>
      <c r="DF334" s="38"/>
      <c r="DG334" s="38"/>
      <c r="DH334" s="38"/>
      <c r="DI334" s="38"/>
      <c r="DJ334" s="38"/>
      <c r="DK334" s="38"/>
      <c r="DL334" s="38"/>
      <c r="DM334" s="38"/>
      <c r="DN334" s="38"/>
      <c r="DO334" s="38"/>
      <c r="DP334" s="38"/>
      <c r="DQ334" s="38"/>
      <c r="DR334" s="38"/>
      <c r="DS334" s="38"/>
      <c r="DT334" s="38"/>
      <c r="DU334" s="38"/>
      <c r="DV334" s="38"/>
      <c r="DW334" s="38"/>
      <c r="DX334" s="38"/>
      <c r="DY334" s="38"/>
      <c r="DZ334" s="38"/>
      <c r="EA334" s="38"/>
      <c r="EB334" s="38"/>
    </row>
    <row r="335" spans="1:132">
      <c r="A335" s="38"/>
      <c r="B335" s="50" t="s">
        <v>384</v>
      </c>
      <c r="C335" s="40" t="s">
        <v>640</v>
      </c>
      <c r="D335" s="40" t="s">
        <v>655</v>
      </c>
      <c r="E335" s="39"/>
      <c r="F335" s="39"/>
      <c r="G335" s="39"/>
      <c r="H335" s="39"/>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c r="AP335" s="38"/>
      <c r="AQ335" s="38"/>
      <c r="AR335" s="38"/>
      <c r="AS335" s="38"/>
      <c r="AT335" s="38"/>
      <c r="AU335" s="38"/>
      <c r="AV335" s="38"/>
      <c r="AW335" s="38"/>
      <c r="AX335" s="38"/>
      <c r="AY335" s="38"/>
      <c r="AZ335" s="38"/>
      <c r="BA335" s="38"/>
      <c r="BB335" s="38"/>
      <c r="BC335" s="38"/>
      <c r="BD335" s="38"/>
      <c r="BE335" s="38"/>
      <c r="BF335" s="38"/>
      <c r="BG335" s="38"/>
      <c r="BH335" s="38"/>
      <c r="BI335" s="38"/>
      <c r="BJ335" s="38"/>
      <c r="BK335" s="38"/>
      <c r="BL335" s="38"/>
      <c r="BM335" s="38"/>
      <c r="BN335" s="38"/>
      <c r="BO335" s="38"/>
      <c r="BP335" s="38"/>
      <c r="BQ335" s="38"/>
      <c r="BR335" s="38"/>
      <c r="BS335" s="38"/>
      <c r="BT335" s="38"/>
      <c r="BU335" s="38"/>
      <c r="BV335" s="38"/>
      <c r="BW335" s="38"/>
      <c r="BX335" s="38"/>
      <c r="BY335" s="38"/>
      <c r="BZ335" s="38"/>
      <c r="CA335" s="38"/>
      <c r="CB335" s="38"/>
      <c r="CC335" s="38"/>
      <c r="CD335" s="38"/>
      <c r="CE335" s="38"/>
      <c r="CF335" s="38"/>
      <c r="CG335" s="38"/>
      <c r="CH335" s="38"/>
      <c r="CI335" s="38"/>
      <c r="CJ335" s="38"/>
      <c r="CK335" s="38"/>
      <c r="CL335" s="38"/>
      <c r="CM335" s="38"/>
      <c r="CN335" s="38"/>
      <c r="CO335" s="38"/>
      <c r="CP335" s="38"/>
      <c r="CQ335" s="38"/>
      <c r="CR335" s="38"/>
      <c r="CS335" s="38"/>
      <c r="CT335" s="38"/>
      <c r="CU335" s="38"/>
      <c r="CV335" s="38"/>
      <c r="CW335" s="38"/>
      <c r="CX335" s="38"/>
      <c r="CY335" s="38"/>
      <c r="CZ335" s="38"/>
      <c r="DA335" s="38"/>
      <c r="DB335" s="38"/>
      <c r="DC335" s="38"/>
      <c r="DD335" s="38"/>
      <c r="DE335" s="38"/>
      <c r="DF335" s="38"/>
      <c r="DG335" s="38"/>
      <c r="DH335" s="38"/>
      <c r="DI335" s="38"/>
      <c r="DJ335" s="38"/>
      <c r="DK335" s="38"/>
      <c r="DL335" s="38"/>
      <c r="DM335" s="38"/>
      <c r="DN335" s="38"/>
      <c r="DO335" s="38"/>
      <c r="DP335" s="38"/>
      <c r="DQ335" s="38"/>
      <c r="DR335" s="38"/>
      <c r="DS335" s="38"/>
      <c r="DT335" s="38"/>
      <c r="DU335" s="38"/>
      <c r="DV335" s="38"/>
      <c r="DW335" s="38"/>
      <c r="DX335" s="38"/>
      <c r="DY335" s="38"/>
      <c r="DZ335" s="38"/>
      <c r="EA335" s="38"/>
      <c r="EB335" s="38"/>
    </row>
    <row r="336" spans="1:132">
      <c r="A336" s="38"/>
      <c r="B336" s="50" t="s">
        <v>388</v>
      </c>
      <c r="C336" s="40" t="s">
        <v>638</v>
      </c>
      <c r="D336" s="39"/>
      <c r="E336" s="39"/>
      <c r="F336" s="39"/>
      <c r="G336" s="39"/>
      <c r="H336" s="39"/>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
      <c r="CA336" s="38"/>
      <c r="CB336" s="38"/>
      <c r="CC336" s="38"/>
      <c r="CD336" s="38"/>
      <c r="CE336" s="38"/>
      <c r="CF336" s="38"/>
      <c r="CG336" s="38"/>
      <c r="CH336" s="38"/>
      <c r="CI336" s="38"/>
      <c r="CJ336" s="38"/>
      <c r="CK336" s="38"/>
      <c r="CL336" s="38"/>
      <c r="CM336" s="38"/>
      <c r="CN336" s="38"/>
      <c r="CO336" s="38"/>
      <c r="CP336" s="38"/>
      <c r="CQ336" s="38"/>
      <c r="CR336" s="38"/>
      <c r="CS336" s="38"/>
      <c r="CT336" s="38"/>
      <c r="CU336" s="38"/>
      <c r="CV336" s="38"/>
      <c r="CW336" s="38"/>
      <c r="CX336" s="38"/>
      <c r="CY336" s="38"/>
      <c r="CZ336" s="38"/>
      <c r="DA336" s="38"/>
      <c r="DB336" s="38"/>
      <c r="DC336" s="38"/>
      <c r="DD336" s="38"/>
      <c r="DE336" s="38"/>
      <c r="DF336" s="38"/>
      <c r="DG336" s="38"/>
      <c r="DH336" s="38"/>
      <c r="DI336" s="38"/>
      <c r="DJ336" s="38"/>
      <c r="DK336" s="38"/>
      <c r="DL336" s="38"/>
      <c r="DM336" s="38"/>
      <c r="DN336" s="38"/>
      <c r="DO336" s="38"/>
      <c r="DP336" s="38"/>
      <c r="DQ336" s="38"/>
      <c r="DR336" s="38"/>
      <c r="DS336" s="38"/>
      <c r="DT336" s="38"/>
      <c r="DU336" s="38"/>
      <c r="DV336" s="38"/>
      <c r="DW336" s="38"/>
      <c r="DX336" s="38"/>
      <c r="DY336" s="38"/>
      <c r="DZ336" s="38"/>
      <c r="EA336" s="38"/>
      <c r="EB336" s="38"/>
    </row>
    <row r="337" spans="1:132">
      <c r="A337" s="38"/>
      <c r="B337" s="50" t="s">
        <v>391</v>
      </c>
      <c r="C337" s="40" t="s">
        <v>635</v>
      </c>
      <c r="D337" s="39"/>
      <c r="E337" s="39"/>
      <c r="F337" s="39"/>
      <c r="G337" s="39"/>
      <c r="H337" s="39"/>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c r="AP337" s="38"/>
      <c r="AQ337" s="38"/>
      <c r="AR337" s="38"/>
      <c r="AS337" s="38"/>
      <c r="AT337" s="38"/>
      <c r="AU337" s="38"/>
      <c r="AV337" s="38"/>
      <c r="AW337" s="38"/>
      <c r="AX337" s="38"/>
      <c r="AY337" s="38"/>
      <c r="AZ337" s="38"/>
      <c r="BA337" s="38"/>
      <c r="BB337" s="38"/>
      <c r="BC337" s="38"/>
      <c r="BD337" s="38"/>
      <c r="BE337" s="38"/>
      <c r="BF337" s="38"/>
      <c r="BG337" s="38"/>
      <c r="BH337" s="38"/>
      <c r="BI337" s="38"/>
      <c r="BJ337" s="38"/>
      <c r="BK337" s="38"/>
      <c r="BL337" s="38"/>
      <c r="BM337" s="38"/>
      <c r="BN337" s="38"/>
      <c r="BO337" s="38"/>
      <c r="BP337" s="38"/>
      <c r="BQ337" s="38"/>
      <c r="BR337" s="38"/>
      <c r="BS337" s="38"/>
      <c r="BT337" s="38"/>
      <c r="BU337" s="38"/>
      <c r="BV337" s="38"/>
      <c r="BW337" s="38"/>
      <c r="BX337" s="38"/>
      <c r="BY337" s="38"/>
      <c r="BZ337" s="38"/>
      <c r="CA337" s="38"/>
      <c r="CB337" s="38"/>
      <c r="CC337" s="38"/>
      <c r="CD337" s="38"/>
      <c r="CE337" s="38"/>
      <c r="CF337" s="38"/>
      <c r="CG337" s="38"/>
      <c r="CH337" s="38"/>
      <c r="CI337" s="38"/>
      <c r="CJ337" s="38"/>
      <c r="CK337" s="38"/>
      <c r="CL337" s="38"/>
      <c r="CM337" s="38"/>
      <c r="CN337" s="38"/>
      <c r="CO337" s="38"/>
      <c r="CP337" s="38"/>
      <c r="CQ337" s="38"/>
      <c r="CR337" s="38"/>
      <c r="CS337" s="38"/>
      <c r="CT337" s="38"/>
      <c r="CU337" s="38"/>
      <c r="CV337" s="38"/>
      <c r="CW337" s="38"/>
      <c r="CX337" s="38"/>
      <c r="CY337" s="38"/>
      <c r="CZ337" s="38"/>
      <c r="DA337" s="38"/>
      <c r="DB337" s="38"/>
      <c r="DC337" s="38"/>
      <c r="DD337" s="38"/>
      <c r="DE337" s="38"/>
      <c r="DF337" s="38"/>
      <c r="DG337" s="38"/>
      <c r="DH337" s="38"/>
      <c r="DI337" s="38"/>
      <c r="DJ337" s="38"/>
      <c r="DK337" s="38"/>
      <c r="DL337" s="38"/>
      <c r="DM337" s="38"/>
      <c r="DN337" s="38"/>
      <c r="DO337" s="38"/>
      <c r="DP337" s="38"/>
      <c r="DQ337" s="38"/>
      <c r="DR337" s="38"/>
      <c r="DS337" s="38"/>
      <c r="DT337" s="38"/>
      <c r="DU337" s="38"/>
      <c r="DV337" s="38"/>
      <c r="DW337" s="38"/>
      <c r="DX337" s="38"/>
      <c r="DY337" s="38"/>
      <c r="DZ337" s="38"/>
      <c r="EA337" s="38"/>
      <c r="EB337" s="38"/>
    </row>
    <row r="338" spans="1:132">
      <c r="A338" s="38"/>
      <c r="B338" s="50" t="s">
        <v>395</v>
      </c>
      <c r="C338" s="40" t="s">
        <v>635</v>
      </c>
      <c r="D338" s="39"/>
      <c r="E338" s="39"/>
      <c r="F338" s="39"/>
      <c r="G338" s="39"/>
      <c r="H338" s="39"/>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c r="CM338" s="38"/>
      <c r="CN338" s="38"/>
      <c r="CO338" s="38"/>
      <c r="CP338" s="38"/>
      <c r="CQ338" s="38"/>
      <c r="CR338" s="38"/>
      <c r="CS338" s="38"/>
      <c r="CT338" s="38"/>
      <c r="CU338" s="38"/>
      <c r="CV338" s="38"/>
      <c r="CW338" s="38"/>
      <c r="CX338" s="38"/>
      <c r="CY338" s="38"/>
      <c r="CZ338" s="38"/>
      <c r="DA338" s="38"/>
      <c r="DB338" s="38"/>
      <c r="DC338" s="38"/>
      <c r="DD338" s="38"/>
      <c r="DE338" s="38"/>
      <c r="DF338" s="38"/>
      <c r="DG338" s="38"/>
      <c r="DH338" s="38"/>
      <c r="DI338" s="38"/>
      <c r="DJ338" s="38"/>
      <c r="DK338" s="38"/>
      <c r="DL338" s="38"/>
      <c r="DM338" s="38"/>
      <c r="DN338" s="38"/>
      <c r="DO338" s="38"/>
      <c r="DP338" s="38"/>
      <c r="DQ338" s="38"/>
      <c r="DR338" s="38"/>
      <c r="DS338" s="38"/>
      <c r="DT338" s="38"/>
      <c r="DU338" s="38"/>
      <c r="DV338" s="38"/>
      <c r="DW338" s="38"/>
      <c r="DX338" s="38"/>
      <c r="DY338" s="38"/>
      <c r="DZ338" s="38"/>
      <c r="EA338" s="38"/>
      <c r="EB338" s="38"/>
    </row>
    <row r="339" spans="1:132">
      <c r="A339" s="38"/>
      <c r="B339" s="50" t="s">
        <v>402</v>
      </c>
      <c r="C339" s="40" t="s">
        <v>640</v>
      </c>
      <c r="D339" s="39"/>
      <c r="E339" s="39"/>
      <c r="F339" s="39"/>
      <c r="G339" s="39"/>
      <c r="H339" s="39"/>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c r="AP339" s="38"/>
      <c r="AQ339" s="38"/>
      <c r="AR339" s="38"/>
      <c r="AS339" s="38"/>
      <c r="AT339" s="38"/>
      <c r="AU339" s="38"/>
      <c r="AV339" s="38"/>
      <c r="AW339" s="38"/>
      <c r="AX339" s="38"/>
      <c r="AY339" s="38"/>
      <c r="AZ339" s="38"/>
      <c r="BA339" s="38"/>
      <c r="BB339" s="38"/>
      <c r="BC339" s="38"/>
      <c r="BD339" s="38"/>
      <c r="BE339" s="38"/>
      <c r="BF339" s="38"/>
      <c r="BG339" s="38"/>
      <c r="BH339" s="38"/>
      <c r="BI339" s="38"/>
      <c r="BJ339" s="38"/>
      <c r="BK339" s="38"/>
      <c r="BL339" s="38"/>
      <c r="BM339" s="38"/>
      <c r="BN339" s="38"/>
      <c r="BO339" s="38"/>
      <c r="BP339" s="38"/>
      <c r="BQ339" s="38"/>
      <c r="BR339" s="38"/>
      <c r="BS339" s="38"/>
      <c r="BT339" s="38"/>
      <c r="BU339" s="38"/>
      <c r="BV339" s="38"/>
      <c r="BW339" s="38"/>
      <c r="BX339" s="38"/>
      <c r="BY339" s="38"/>
      <c r="BZ339" s="38"/>
      <c r="CA339" s="38"/>
      <c r="CB339" s="38"/>
      <c r="CC339" s="38"/>
      <c r="CD339" s="38"/>
      <c r="CE339" s="38"/>
      <c r="CF339" s="38"/>
      <c r="CG339" s="38"/>
      <c r="CH339" s="38"/>
      <c r="CI339" s="38"/>
      <c r="CJ339" s="38"/>
      <c r="CK339" s="38"/>
      <c r="CL339" s="38"/>
      <c r="CM339" s="38"/>
      <c r="CN339" s="38"/>
      <c r="CO339" s="38"/>
      <c r="CP339" s="38"/>
      <c r="CQ339" s="38"/>
      <c r="CR339" s="38"/>
      <c r="CS339" s="38"/>
      <c r="CT339" s="38"/>
      <c r="CU339" s="38"/>
      <c r="CV339" s="38"/>
      <c r="CW339" s="38"/>
      <c r="CX339" s="38"/>
      <c r="CY339" s="38"/>
      <c r="CZ339" s="38"/>
      <c r="DA339" s="38"/>
      <c r="DB339" s="38"/>
      <c r="DC339" s="38"/>
      <c r="DD339" s="38"/>
      <c r="DE339" s="38"/>
      <c r="DF339" s="38"/>
      <c r="DG339" s="38"/>
      <c r="DH339" s="38"/>
      <c r="DI339" s="38"/>
      <c r="DJ339" s="38"/>
      <c r="DK339" s="38"/>
      <c r="DL339" s="38"/>
      <c r="DM339" s="38"/>
      <c r="DN339" s="38"/>
      <c r="DO339" s="38"/>
      <c r="DP339" s="38"/>
      <c r="DQ339" s="38"/>
      <c r="DR339" s="38"/>
      <c r="DS339" s="38"/>
      <c r="DT339" s="38"/>
      <c r="DU339" s="38"/>
      <c r="DV339" s="38"/>
      <c r="DW339" s="38"/>
      <c r="DX339" s="38"/>
      <c r="DY339" s="38"/>
      <c r="DZ339" s="38"/>
      <c r="EA339" s="38"/>
      <c r="EB339" s="38"/>
    </row>
    <row r="340" spans="1:132">
      <c r="A340" s="38"/>
      <c r="B340" s="50" t="s">
        <v>406</v>
      </c>
      <c r="C340" s="40" t="s">
        <v>636</v>
      </c>
      <c r="D340" s="39"/>
      <c r="E340" s="39"/>
      <c r="F340" s="39"/>
      <c r="G340" s="39"/>
      <c r="H340" s="39"/>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c r="AP340" s="38"/>
      <c r="AQ340" s="38"/>
      <c r="AR340" s="38"/>
      <c r="AS340" s="38"/>
      <c r="AT340" s="38"/>
      <c r="AU340" s="38"/>
      <c r="AV340" s="38"/>
      <c r="AW340" s="38"/>
      <c r="AX340" s="38"/>
      <c r="AY340" s="38"/>
      <c r="AZ340" s="38"/>
      <c r="BA340" s="38"/>
      <c r="BB340" s="38"/>
      <c r="BC340" s="38"/>
      <c r="BD340" s="38"/>
      <c r="BE340" s="38"/>
      <c r="BF340" s="38"/>
      <c r="BG340" s="38"/>
      <c r="BH340" s="38"/>
      <c r="BI340" s="38"/>
      <c r="BJ340" s="38"/>
      <c r="BK340" s="38"/>
      <c r="BL340" s="38"/>
      <c r="BM340" s="38"/>
      <c r="BN340" s="38"/>
      <c r="BO340" s="38"/>
      <c r="BP340" s="38"/>
      <c r="BQ340" s="38"/>
      <c r="BR340" s="38"/>
      <c r="BS340" s="38"/>
      <c r="BT340" s="38"/>
      <c r="BU340" s="38"/>
      <c r="BV340" s="38"/>
      <c r="BW340" s="38"/>
      <c r="BX340" s="38"/>
      <c r="BY340" s="38"/>
      <c r="BZ340" s="38"/>
      <c r="CA340" s="38"/>
      <c r="CB340" s="38"/>
      <c r="CC340" s="38"/>
      <c r="CD340" s="38"/>
      <c r="CE340" s="38"/>
      <c r="CF340" s="38"/>
      <c r="CG340" s="38"/>
      <c r="CH340" s="38"/>
      <c r="CI340" s="38"/>
      <c r="CJ340" s="38"/>
      <c r="CK340" s="38"/>
      <c r="CL340" s="38"/>
      <c r="CM340" s="38"/>
      <c r="CN340" s="38"/>
      <c r="CO340" s="38"/>
      <c r="CP340" s="38"/>
      <c r="CQ340" s="38"/>
      <c r="CR340" s="38"/>
      <c r="CS340" s="38"/>
      <c r="CT340" s="38"/>
      <c r="CU340" s="38"/>
      <c r="CV340" s="38"/>
      <c r="CW340" s="38"/>
      <c r="CX340" s="38"/>
      <c r="CY340" s="38"/>
      <c r="CZ340" s="38"/>
      <c r="DA340" s="38"/>
      <c r="DB340" s="38"/>
      <c r="DC340" s="38"/>
      <c r="DD340" s="38"/>
      <c r="DE340" s="38"/>
      <c r="DF340" s="38"/>
      <c r="DG340" s="38"/>
      <c r="DH340" s="38"/>
      <c r="DI340" s="38"/>
      <c r="DJ340" s="38"/>
      <c r="DK340" s="38"/>
      <c r="DL340" s="38"/>
      <c r="DM340" s="38"/>
      <c r="DN340" s="38"/>
      <c r="DO340" s="38"/>
      <c r="DP340" s="38"/>
      <c r="DQ340" s="38"/>
      <c r="DR340" s="38"/>
      <c r="DS340" s="38"/>
      <c r="DT340" s="38"/>
      <c r="DU340" s="38"/>
      <c r="DV340" s="38"/>
      <c r="DW340" s="38"/>
      <c r="DX340" s="38"/>
      <c r="DY340" s="38"/>
      <c r="DZ340" s="38"/>
      <c r="EA340" s="38"/>
      <c r="EB340" s="38"/>
    </row>
    <row r="341" spans="1:132">
      <c r="A341" s="38"/>
      <c r="B341" s="50" t="s">
        <v>411</v>
      </c>
      <c r="C341" s="40" t="s">
        <v>635</v>
      </c>
      <c r="D341" s="39"/>
      <c r="E341" s="39"/>
      <c r="F341" s="39"/>
      <c r="G341" s="39"/>
      <c r="H341" s="39"/>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c r="CM341" s="38"/>
      <c r="CN341" s="38"/>
      <c r="CO341" s="38"/>
      <c r="CP341" s="38"/>
      <c r="CQ341" s="38"/>
      <c r="CR341" s="38"/>
      <c r="CS341" s="38"/>
      <c r="CT341" s="38"/>
      <c r="CU341" s="38"/>
      <c r="CV341" s="38"/>
      <c r="CW341" s="38"/>
      <c r="CX341" s="38"/>
      <c r="CY341" s="38"/>
      <c r="CZ341" s="38"/>
      <c r="DA341" s="38"/>
      <c r="DB341" s="38"/>
      <c r="DC341" s="38"/>
      <c r="DD341" s="38"/>
      <c r="DE341" s="38"/>
      <c r="DF341" s="38"/>
      <c r="DG341" s="38"/>
      <c r="DH341" s="38"/>
      <c r="DI341" s="38"/>
      <c r="DJ341" s="38"/>
      <c r="DK341" s="38"/>
      <c r="DL341" s="38"/>
      <c r="DM341" s="38"/>
      <c r="DN341" s="38"/>
      <c r="DO341" s="38"/>
      <c r="DP341" s="38"/>
      <c r="DQ341" s="38"/>
      <c r="DR341" s="38"/>
      <c r="DS341" s="38"/>
      <c r="DT341" s="38"/>
      <c r="DU341" s="38"/>
      <c r="DV341" s="38"/>
      <c r="DW341" s="38"/>
      <c r="DX341" s="38"/>
      <c r="DY341" s="38"/>
      <c r="DZ341" s="38"/>
      <c r="EA341" s="38"/>
      <c r="EB341" s="38"/>
    </row>
    <row r="342" spans="1:132">
      <c r="A342" s="38"/>
      <c r="B342" s="50" t="s">
        <v>414</v>
      </c>
      <c r="C342" s="40" t="s">
        <v>346</v>
      </c>
      <c r="D342" s="39"/>
      <c r="E342" s="39"/>
      <c r="F342" s="39"/>
      <c r="G342" s="39"/>
      <c r="H342" s="39"/>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
      <c r="CA342" s="38"/>
      <c r="CB342" s="38"/>
      <c r="CC342" s="38"/>
      <c r="CD342" s="38"/>
      <c r="CE342" s="38"/>
      <c r="CF342" s="38"/>
      <c r="CG342" s="38"/>
      <c r="CH342" s="38"/>
      <c r="CI342" s="38"/>
      <c r="CJ342" s="38"/>
      <c r="CK342" s="38"/>
      <c r="CL342" s="38"/>
      <c r="CM342" s="38"/>
      <c r="CN342" s="38"/>
      <c r="CO342" s="38"/>
      <c r="CP342" s="38"/>
      <c r="CQ342" s="38"/>
      <c r="CR342" s="38"/>
      <c r="CS342" s="38"/>
      <c r="CT342" s="38"/>
      <c r="CU342" s="38"/>
      <c r="CV342" s="38"/>
      <c r="CW342" s="38"/>
      <c r="CX342" s="38"/>
      <c r="CY342" s="38"/>
      <c r="CZ342" s="38"/>
      <c r="DA342" s="38"/>
      <c r="DB342" s="38"/>
      <c r="DC342" s="38"/>
      <c r="DD342" s="38"/>
      <c r="DE342" s="38"/>
      <c r="DF342" s="38"/>
      <c r="DG342" s="38"/>
      <c r="DH342" s="38"/>
      <c r="DI342" s="38"/>
      <c r="DJ342" s="38"/>
      <c r="DK342" s="38"/>
      <c r="DL342" s="38"/>
      <c r="DM342" s="38"/>
      <c r="DN342" s="38"/>
      <c r="DO342" s="38"/>
      <c r="DP342" s="38"/>
      <c r="DQ342" s="38"/>
      <c r="DR342" s="38"/>
      <c r="DS342" s="38"/>
      <c r="DT342" s="38"/>
      <c r="DU342" s="38"/>
      <c r="DV342" s="38"/>
      <c r="DW342" s="38"/>
      <c r="DX342" s="38"/>
      <c r="DY342" s="38"/>
      <c r="DZ342" s="38"/>
      <c r="EA342" s="38"/>
      <c r="EB342" s="38"/>
    </row>
    <row r="343" spans="1:132">
      <c r="A343" s="38"/>
      <c r="B343" s="50" t="s">
        <v>418</v>
      </c>
      <c r="C343" s="40" t="s">
        <v>640</v>
      </c>
      <c r="D343" s="39"/>
      <c r="E343" s="39"/>
      <c r="F343" s="39"/>
      <c r="G343" s="39"/>
      <c r="H343" s="39"/>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c r="AP343" s="38"/>
      <c r="AQ343" s="38"/>
      <c r="AR343" s="38"/>
      <c r="AS343" s="38"/>
      <c r="AT343" s="38"/>
      <c r="AU343" s="38"/>
      <c r="AV343" s="38"/>
      <c r="AW343" s="38"/>
      <c r="AX343" s="38"/>
      <c r="AY343" s="38"/>
      <c r="AZ343" s="38"/>
      <c r="BA343" s="38"/>
      <c r="BB343" s="38"/>
      <c r="BC343" s="38"/>
      <c r="BD343" s="38"/>
      <c r="BE343" s="38"/>
      <c r="BF343" s="38"/>
      <c r="BG343" s="38"/>
      <c r="BH343" s="38"/>
      <c r="BI343" s="38"/>
      <c r="BJ343" s="38"/>
      <c r="BK343" s="38"/>
      <c r="BL343" s="38"/>
      <c r="BM343" s="38"/>
      <c r="BN343" s="38"/>
      <c r="BO343" s="38"/>
      <c r="BP343" s="38"/>
      <c r="BQ343" s="38"/>
      <c r="BR343" s="38"/>
      <c r="BS343" s="38"/>
      <c r="BT343" s="38"/>
      <c r="BU343" s="38"/>
      <c r="BV343" s="38"/>
      <c r="BW343" s="38"/>
      <c r="BX343" s="38"/>
      <c r="BY343" s="38"/>
      <c r="BZ343" s="38"/>
      <c r="CA343" s="38"/>
      <c r="CB343" s="38"/>
      <c r="CC343" s="38"/>
      <c r="CD343" s="38"/>
      <c r="CE343" s="38"/>
      <c r="CF343" s="38"/>
      <c r="CG343" s="38"/>
      <c r="CH343" s="38"/>
      <c r="CI343" s="38"/>
      <c r="CJ343" s="38"/>
      <c r="CK343" s="38"/>
      <c r="CL343" s="38"/>
      <c r="CM343" s="38"/>
      <c r="CN343" s="38"/>
      <c r="CO343" s="38"/>
      <c r="CP343" s="38"/>
      <c r="CQ343" s="38"/>
      <c r="CR343" s="38"/>
      <c r="CS343" s="38"/>
      <c r="CT343" s="38"/>
      <c r="CU343" s="38"/>
      <c r="CV343" s="38"/>
      <c r="CW343" s="38"/>
      <c r="CX343" s="38"/>
      <c r="CY343" s="38"/>
      <c r="CZ343" s="38"/>
      <c r="DA343" s="38"/>
      <c r="DB343" s="38"/>
      <c r="DC343" s="38"/>
      <c r="DD343" s="38"/>
      <c r="DE343" s="38"/>
      <c r="DF343" s="38"/>
      <c r="DG343" s="38"/>
      <c r="DH343" s="38"/>
      <c r="DI343" s="38"/>
      <c r="DJ343" s="38"/>
      <c r="DK343" s="38"/>
      <c r="DL343" s="38"/>
      <c r="DM343" s="38"/>
      <c r="DN343" s="38"/>
      <c r="DO343" s="38"/>
      <c r="DP343" s="38"/>
      <c r="DQ343" s="38"/>
      <c r="DR343" s="38"/>
      <c r="DS343" s="38"/>
      <c r="DT343" s="38"/>
      <c r="DU343" s="38"/>
      <c r="DV343" s="38"/>
      <c r="DW343" s="38"/>
      <c r="DX343" s="38"/>
      <c r="DY343" s="38"/>
      <c r="DZ343" s="38"/>
      <c r="EA343" s="38"/>
      <c r="EB343" s="38"/>
    </row>
    <row r="344" spans="1:132">
      <c r="A344" s="38"/>
      <c r="B344" s="50" t="s">
        <v>422</v>
      </c>
      <c r="C344" s="40" t="s">
        <v>645</v>
      </c>
      <c r="D344" s="39"/>
      <c r="E344" s="39"/>
      <c r="F344" s="39"/>
      <c r="G344" s="39"/>
      <c r="H344" s="39"/>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c r="AP344" s="38"/>
      <c r="AQ344" s="38"/>
      <c r="AR344" s="38"/>
      <c r="AS344" s="38"/>
      <c r="AT344" s="38"/>
      <c r="AU344" s="38"/>
      <c r="AV344" s="38"/>
      <c r="AW344" s="38"/>
      <c r="AX344" s="38"/>
      <c r="AY344" s="38"/>
      <c r="AZ344" s="38"/>
      <c r="BA344" s="38"/>
      <c r="BB344" s="38"/>
      <c r="BC344" s="38"/>
      <c r="BD344" s="38"/>
      <c r="BE344" s="38"/>
      <c r="BF344" s="38"/>
      <c r="BG344" s="38"/>
      <c r="BH344" s="38"/>
      <c r="BI344" s="38"/>
      <c r="BJ344" s="38"/>
      <c r="BK344" s="38"/>
      <c r="BL344" s="38"/>
      <c r="BM344" s="38"/>
      <c r="BN344" s="38"/>
      <c r="BO344" s="38"/>
      <c r="BP344" s="38"/>
      <c r="BQ344" s="38"/>
      <c r="BR344" s="38"/>
      <c r="BS344" s="38"/>
      <c r="BT344" s="38"/>
      <c r="BU344" s="38"/>
      <c r="BV344" s="38"/>
      <c r="BW344" s="38"/>
      <c r="BX344" s="38"/>
      <c r="BY344" s="38"/>
      <c r="BZ344" s="38"/>
      <c r="CA344" s="38"/>
      <c r="CB344" s="38"/>
      <c r="CC344" s="38"/>
      <c r="CD344" s="38"/>
      <c r="CE344" s="38"/>
      <c r="CF344" s="38"/>
      <c r="CG344" s="38"/>
      <c r="CH344" s="38"/>
      <c r="CI344" s="38"/>
      <c r="CJ344" s="38"/>
      <c r="CK344" s="38"/>
      <c r="CL344" s="38"/>
      <c r="CM344" s="38"/>
      <c r="CN344" s="38"/>
      <c r="CO344" s="38"/>
      <c r="CP344" s="38"/>
      <c r="CQ344" s="38"/>
      <c r="CR344" s="38"/>
      <c r="CS344" s="38"/>
      <c r="CT344" s="38"/>
      <c r="CU344" s="38"/>
      <c r="CV344" s="38"/>
      <c r="CW344" s="38"/>
      <c r="CX344" s="38"/>
      <c r="CY344" s="38"/>
      <c r="CZ344" s="38"/>
      <c r="DA344" s="38"/>
      <c r="DB344" s="38"/>
      <c r="DC344" s="38"/>
      <c r="DD344" s="38"/>
      <c r="DE344" s="38"/>
      <c r="DF344" s="38"/>
      <c r="DG344" s="38"/>
      <c r="DH344" s="38"/>
      <c r="DI344" s="38"/>
      <c r="DJ344" s="38"/>
      <c r="DK344" s="38"/>
      <c r="DL344" s="38"/>
      <c r="DM344" s="38"/>
      <c r="DN344" s="38"/>
      <c r="DO344" s="38"/>
      <c r="DP344" s="38"/>
      <c r="DQ344" s="38"/>
      <c r="DR344" s="38"/>
      <c r="DS344" s="38"/>
      <c r="DT344" s="38"/>
      <c r="DU344" s="38"/>
      <c r="DV344" s="38"/>
      <c r="DW344" s="38"/>
      <c r="DX344" s="38"/>
      <c r="DY344" s="38"/>
      <c r="DZ344" s="38"/>
      <c r="EA344" s="38"/>
      <c r="EB344" s="38"/>
    </row>
    <row r="345" spans="1:132">
      <c r="A345" s="38"/>
      <c r="B345" s="50" t="s">
        <v>426</v>
      </c>
      <c r="C345" s="40" t="s">
        <v>640</v>
      </c>
      <c r="D345" s="39"/>
      <c r="E345" s="39"/>
      <c r="F345" s="39"/>
      <c r="G345" s="39"/>
      <c r="H345" s="39"/>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c r="CM345" s="38"/>
      <c r="CN345" s="38"/>
      <c r="CO345" s="38"/>
      <c r="CP345" s="38"/>
      <c r="CQ345" s="38"/>
      <c r="CR345" s="38"/>
      <c r="CS345" s="38"/>
      <c r="CT345" s="38"/>
      <c r="CU345" s="38"/>
      <c r="CV345" s="38"/>
      <c r="CW345" s="38"/>
      <c r="CX345" s="38"/>
      <c r="CY345" s="38"/>
      <c r="CZ345" s="38"/>
      <c r="DA345" s="38"/>
      <c r="DB345" s="38"/>
      <c r="DC345" s="38"/>
      <c r="DD345" s="38"/>
      <c r="DE345" s="38"/>
      <c r="DF345" s="38"/>
      <c r="DG345" s="38"/>
      <c r="DH345" s="38"/>
      <c r="DI345" s="38"/>
      <c r="DJ345" s="38"/>
      <c r="DK345" s="38"/>
      <c r="DL345" s="38"/>
      <c r="DM345" s="38"/>
      <c r="DN345" s="38"/>
      <c r="DO345" s="38"/>
      <c r="DP345" s="38"/>
      <c r="DQ345" s="38"/>
      <c r="DR345" s="38"/>
      <c r="DS345" s="38"/>
      <c r="DT345" s="38"/>
      <c r="DU345" s="38"/>
      <c r="DV345" s="38"/>
      <c r="DW345" s="38"/>
      <c r="DX345" s="38"/>
      <c r="DY345" s="38"/>
      <c r="DZ345" s="38"/>
      <c r="EA345" s="38"/>
      <c r="EB345" s="38"/>
    </row>
    <row r="346" spans="1:132">
      <c r="A346" s="38"/>
      <c r="B346" s="50" t="s">
        <v>429</v>
      </c>
      <c r="C346" s="40" t="s">
        <v>645</v>
      </c>
      <c r="D346" s="39"/>
      <c r="E346" s="39"/>
      <c r="F346" s="39"/>
      <c r="G346" s="39"/>
      <c r="H346" s="39"/>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c r="AP346" s="38"/>
      <c r="AQ346" s="38"/>
      <c r="AR346" s="38"/>
      <c r="AS346" s="38"/>
      <c r="AT346" s="38"/>
      <c r="AU346" s="38"/>
      <c r="AV346" s="38"/>
      <c r="AW346" s="38"/>
      <c r="AX346" s="38"/>
      <c r="AY346" s="38"/>
      <c r="AZ346" s="38"/>
      <c r="BA346" s="38"/>
      <c r="BB346" s="38"/>
      <c r="BC346" s="38"/>
      <c r="BD346" s="38"/>
      <c r="BE346" s="38"/>
      <c r="BF346" s="38"/>
      <c r="BG346" s="38"/>
      <c r="BH346" s="38"/>
      <c r="BI346" s="38"/>
      <c r="BJ346" s="38"/>
      <c r="BK346" s="38"/>
      <c r="BL346" s="38"/>
      <c r="BM346" s="38"/>
      <c r="BN346" s="38"/>
      <c r="BO346" s="38"/>
      <c r="BP346" s="38"/>
      <c r="BQ346" s="38"/>
      <c r="BR346" s="38"/>
      <c r="BS346" s="38"/>
      <c r="BT346" s="38"/>
      <c r="BU346" s="38"/>
      <c r="BV346" s="38"/>
      <c r="BW346" s="38"/>
      <c r="BX346" s="38"/>
      <c r="BY346" s="38"/>
      <c r="BZ346" s="38"/>
      <c r="CA346" s="38"/>
      <c r="CB346" s="38"/>
      <c r="CC346" s="38"/>
      <c r="CD346" s="38"/>
      <c r="CE346" s="38"/>
      <c r="CF346" s="38"/>
      <c r="CG346" s="38"/>
      <c r="CH346" s="38"/>
      <c r="CI346" s="38"/>
      <c r="CJ346" s="38"/>
      <c r="CK346" s="38"/>
      <c r="CL346" s="38"/>
      <c r="CM346" s="38"/>
      <c r="CN346" s="38"/>
      <c r="CO346" s="38"/>
      <c r="CP346" s="38"/>
      <c r="CQ346" s="38"/>
      <c r="CR346" s="38"/>
      <c r="CS346" s="38"/>
      <c r="CT346" s="38"/>
      <c r="CU346" s="38"/>
      <c r="CV346" s="38"/>
      <c r="CW346" s="38"/>
      <c r="CX346" s="38"/>
      <c r="CY346" s="38"/>
      <c r="CZ346" s="38"/>
      <c r="DA346" s="38"/>
      <c r="DB346" s="38"/>
      <c r="DC346" s="38"/>
      <c r="DD346" s="38"/>
      <c r="DE346" s="38"/>
      <c r="DF346" s="38"/>
      <c r="DG346" s="38"/>
      <c r="DH346" s="38"/>
      <c r="DI346" s="38"/>
      <c r="DJ346" s="38"/>
      <c r="DK346" s="38"/>
      <c r="DL346" s="38"/>
      <c r="DM346" s="38"/>
      <c r="DN346" s="38"/>
      <c r="DO346" s="38"/>
      <c r="DP346" s="38"/>
      <c r="DQ346" s="38"/>
      <c r="DR346" s="38"/>
      <c r="DS346" s="38"/>
      <c r="DT346" s="38"/>
      <c r="DU346" s="38"/>
      <c r="DV346" s="38"/>
      <c r="DW346" s="38"/>
      <c r="DX346" s="38"/>
      <c r="DY346" s="38"/>
      <c r="DZ346" s="38"/>
      <c r="EA346" s="38"/>
      <c r="EB346" s="38"/>
    </row>
    <row r="347" spans="1:132">
      <c r="A347" s="38"/>
      <c r="B347" s="50" t="s">
        <v>431</v>
      </c>
      <c r="C347" s="40" t="s">
        <v>649</v>
      </c>
      <c r="D347" s="39"/>
      <c r="E347" s="39"/>
      <c r="F347" s="39"/>
      <c r="G347" s="39"/>
      <c r="H347" s="39"/>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c r="CM347" s="38"/>
      <c r="CN347" s="38"/>
      <c r="CO347" s="38"/>
      <c r="CP347" s="38"/>
      <c r="CQ347" s="38"/>
      <c r="CR347" s="38"/>
      <c r="CS347" s="38"/>
      <c r="CT347" s="38"/>
      <c r="CU347" s="38"/>
      <c r="CV347" s="38"/>
      <c r="CW347" s="38"/>
      <c r="CX347" s="38"/>
      <c r="CY347" s="38"/>
      <c r="CZ347" s="38"/>
      <c r="DA347" s="38"/>
      <c r="DB347" s="38"/>
      <c r="DC347" s="38"/>
      <c r="DD347" s="38"/>
      <c r="DE347" s="38"/>
      <c r="DF347" s="38"/>
      <c r="DG347" s="38"/>
      <c r="DH347" s="38"/>
      <c r="DI347" s="38"/>
      <c r="DJ347" s="38"/>
      <c r="DK347" s="38"/>
      <c r="DL347" s="38"/>
      <c r="DM347" s="38"/>
      <c r="DN347" s="38"/>
      <c r="DO347" s="38"/>
      <c r="DP347" s="38"/>
      <c r="DQ347" s="38"/>
      <c r="DR347" s="38"/>
      <c r="DS347" s="38"/>
      <c r="DT347" s="38"/>
      <c r="DU347" s="38"/>
      <c r="DV347" s="38"/>
      <c r="DW347" s="38"/>
      <c r="DX347" s="38"/>
      <c r="DY347" s="38"/>
      <c r="DZ347" s="38"/>
      <c r="EA347" s="38"/>
      <c r="EB347" s="38"/>
    </row>
    <row r="348" spans="1:132">
      <c r="A348" s="38"/>
      <c r="B348" s="50" t="s">
        <v>434</v>
      </c>
      <c r="C348" s="40" t="s">
        <v>638</v>
      </c>
      <c r="D348" s="39"/>
      <c r="E348" s="39"/>
      <c r="F348" s="39"/>
      <c r="G348" s="39"/>
      <c r="H348" s="39"/>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c r="AP348" s="38"/>
      <c r="AQ348" s="38"/>
      <c r="AR348" s="38"/>
      <c r="AS348" s="38"/>
      <c r="AT348" s="38"/>
      <c r="AU348" s="38"/>
      <c r="AV348" s="38"/>
      <c r="AW348" s="38"/>
      <c r="AX348" s="38"/>
      <c r="AY348" s="38"/>
      <c r="AZ348" s="38"/>
      <c r="BA348" s="38"/>
      <c r="BB348" s="38"/>
      <c r="BC348" s="38"/>
      <c r="BD348" s="38"/>
      <c r="BE348" s="38"/>
      <c r="BF348" s="38"/>
      <c r="BG348" s="38"/>
      <c r="BH348" s="38"/>
      <c r="BI348" s="38"/>
      <c r="BJ348" s="38"/>
      <c r="BK348" s="38"/>
      <c r="BL348" s="38"/>
      <c r="BM348" s="38"/>
      <c r="BN348" s="38"/>
      <c r="BO348" s="38"/>
      <c r="BP348" s="38"/>
      <c r="BQ348" s="38"/>
      <c r="BR348" s="38"/>
      <c r="BS348" s="38"/>
      <c r="BT348" s="38"/>
      <c r="BU348" s="38"/>
      <c r="BV348" s="38"/>
      <c r="BW348" s="38"/>
      <c r="BX348" s="38"/>
      <c r="BY348" s="38"/>
      <c r="BZ348" s="38"/>
      <c r="CA348" s="38"/>
      <c r="CB348" s="38"/>
      <c r="CC348" s="38"/>
      <c r="CD348" s="38"/>
      <c r="CE348" s="38"/>
      <c r="CF348" s="38"/>
      <c r="CG348" s="38"/>
      <c r="CH348" s="38"/>
      <c r="CI348" s="38"/>
      <c r="CJ348" s="38"/>
      <c r="CK348" s="38"/>
      <c r="CL348" s="38"/>
      <c r="CM348" s="38"/>
      <c r="CN348" s="38"/>
      <c r="CO348" s="38"/>
      <c r="CP348" s="38"/>
      <c r="CQ348" s="38"/>
      <c r="CR348" s="38"/>
      <c r="CS348" s="38"/>
      <c r="CT348" s="38"/>
      <c r="CU348" s="38"/>
      <c r="CV348" s="38"/>
      <c r="CW348" s="38"/>
      <c r="CX348" s="38"/>
      <c r="CY348" s="38"/>
      <c r="CZ348" s="38"/>
      <c r="DA348" s="38"/>
      <c r="DB348" s="38"/>
      <c r="DC348" s="38"/>
      <c r="DD348" s="38"/>
      <c r="DE348" s="38"/>
      <c r="DF348" s="38"/>
      <c r="DG348" s="38"/>
      <c r="DH348" s="38"/>
      <c r="DI348" s="38"/>
      <c r="DJ348" s="38"/>
      <c r="DK348" s="38"/>
      <c r="DL348" s="38"/>
      <c r="DM348" s="38"/>
      <c r="DN348" s="38"/>
      <c r="DO348" s="38"/>
      <c r="DP348" s="38"/>
      <c r="DQ348" s="38"/>
      <c r="DR348" s="38"/>
      <c r="DS348" s="38"/>
      <c r="DT348" s="38"/>
      <c r="DU348" s="38"/>
      <c r="DV348" s="38"/>
      <c r="DW348" s="38"/>
      <c r="DX348" s="38"/>
      <c r="DY348" s="38"/>
      <c r="DZ348" s="38"/>
      <c r="EA348" s="38"/>
      <c r="EB348" s="38"/>
    </row>
    <row r="349" spans="1:132">
      <c r="A349" s="38"/>
      <c r="B349" s="50" t="s">
        <v>438</v>
      </c>
      <c r="C349" s="40" t="s">
        <v>638</v>
      </c>
      <c r="D349" s="39"/>
      <c r="E349" s="39"/>
      <c r="F349" s="39"/>
      <c r="G349" s="39"/>
      <c r="H349" s="39"/>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c r="AP349" s="38"/>
      <c r="AQ349" s="38"/>
      <c r="AR349" s="38"/>
      <c r="AS349" s="38"/>
      <c r="AT349" s="38"/>
      <c r="AU349" s="38"/>
      <c r="AV349" s="38"/>
      <c r="AW349" s="38"/>
      <c r="AX349" s="38"/>
      <c r="AY349" s="38"/>
      <c r="AZ349" s="38"/>
      <c r="BA349" s="38"/>
      <c r="BB349" s="38"/>
      <c r="BC349" s="38"/>
      <c r="BD349" s="38"/>
      <c r="BE349" s="38"/>
      <c r="BF349" s="38"/>
      <c r="BG349" s="38"/>
      <c r="BH349" s="38"/>
      <c r="BI349" s="38"/>
      <c r="BJ349" s="38"/>
      <c r="BK349" s="38"/>
      <c r="BL349" s="38"/>
      <c r="BM349" s="38"/>
      <c r="BN349" s="38"/>
      <c r="BO349" s="38"/>
      <c r="BP349" s="38"/>
      <c r="BQ349" s="38"/>
      <c r="BR349" s="38"/>
      <c r="BS349" s="38"/>
      <c r="BT349" s="38"/>
      <c r="BU349" s="38"/>
      <c r="BV349" s="38"/>
      <c r="BW349" s="38"/>
      <c r="BX349" s="38"/>
      <c r="BY349" s="38"/>
      <c r="BZ349" s="38"/>
      <c r="CA349" s="38"/>
      <c r="CB349" s="38"/>
      <c r="CC349" s="38"/>
      <c r="CD349" s="38"/>
      <c r="CE349" s="38"/>
      <c r="CF349" s="38"/>
      <c r="CG349" s="38"/>
      <c r="CH349" s="38"/>
      <c r="CI349" s="38"/>
      <c r="CJ349" s="38"/>
      <c r="CK349" s="38"/>
      <c r="CL349" s="38"/>
      <c r="CM349" s="38"/>
      <c r="CN349" s="38"/>
      <c r="CO349" s="38"/>
      <c r="CP349" s="38"/>
      <c r="CQ349" s="38"/>
      <c r="CR349" s="38"/>
      <c r="CS349" s="38"/>
      <c r="CT349" s="38"/>
      <c r="CU349" s="38"/>
      <c r="CV349" s="38"/>
      <c r="CW349" s="38"/>
      <c r="CX349" s="38"/>
      <c r="CY349" s="38"/>
      <c r="CZ349" s="38"/>
      <c r="DA349" s="38"/>
      <c r="DB349" s="38"/>
      <c r="DC349" s="38"/>
      <c r="DD349" s="38"/>
      <c r="DE349" s="38"/>
      <c r="DF349" s="38"/>
      <c r="DG349" s="38"/>
      <c r="DH349" s="38"/>
      <c r="DI349" s="38"/>
      <c r="DJ349" s="38"/>
      <c r="DK349" s="38"/>
      <c r="DL349" s="38"/>
      <c r="DM349" s="38"/>
      <c r="DN349" s="38"/>
      <c r="DO349" s="38"/>
      <c r="DP349" s="38"/>
      <c r="DQ349" s="38"/>
      <c r="DR349" s="38"/>
      <c r="DS349" s="38"/>
      <c r="DT349" s="38"/>
      <c r="DU349" s="38"/>
      <c r="DV349" s="38"/>
      <c r="DW349" s="38"/>
      <c r="DX349" s="38"/>
      <c r="DY349" s="38"/>
      <c r="DZ349" s="38"/>
      <c r="EA349" s="38"/>
      <c r="EB349" s="38"/>
    </row>
    <row r="350" spans="1:132">
      <c r="A350" s="38"/>
      <c r="B350" s="50" t="s">
        <v>441</v>
      </c>
      <c r="C350" s="40" t="s">
        <v>650</v>
      </c>
      <c r="D350" s="40" t="s">
        <v>656</v>
      </c>
      <c r="E350" s="39"/>
      <c r="F350" s="39"/>
      <c r="G350" s="39"/>
      <c r="H350" s="39"/>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c r="AP350" s="38"/>
      <c r="AQ350" s="38"/>
      <c r="AR350" s="38"/>
      <c r="AS350" s="38"/>
      <c r="AT350" s="38"/>
      <c r="AU350" s="38"/>
      <c r="AV350" s="38"/>
      <c r="AW350" s="38"/>
      <c r="AX350" s="38"/>
      <c r="AY350" s="38"/>
      <c r="AZ350" s="38"/>
      <c r="BA350" s="38"/>
      <c r="BB350" s="38"/>
      <c r="BC350" s="38"/>
      <c r="BD350" s="38"/>
      <c r="BE350" s="38"/>
      <c r="BF350" s="38"/>
      <c r="BG350" s="38"/>
      <c r="BH350" s="38"/>
      <c r="BI350" s="38"/>
      <c r="BJ350" s="38"/>
      <c r="BK350" s="38"/>
      <c r="BL350" s="38"/>
      <c r="BM350" s="38"/>
      <c r="BN350" s="38"/>
      <c r="BO350" s="38"/>
      <c r="BP350" s="38"/>
      <c r="BQ350" s="38"/>
      <c r="BR350" s="38"/>
      <c r="BS350" s="38"/>
      <c r="BT350" s="38"/>
      <c r="BU350" s="38"/>
      <c r="BV350" s="38"/>
      <c r="BW350" s="38"/>
      <c r="BX350" s="38"/>
      <c r="BY350" s="38"/>
      <c r="BZ350" s="38"/>
      <c r="CA350" s="38"/>
      <c r="CB350" s="38"/>
      <c r="CC350" s="38"/>
      <c r="CD350" s="38"/>
      <c r="CE350" s="38"/>
      <c r="CF350" s="38"/>
      <c r="CG350" s="38"/>
      <c r="CH350" s="38"/>
      <c r="CI350" s="38"/>
      <c r="CJ350" s="38"/>
      <c r="CK350" s="38"/>
      <c r="CL350" s="38"/>
      <c r="CM350" s="38"/>
      <c r="CN350" s="38"/>
      <c r="CO350" s="38"/>
      <c r="CP350" s="38"/>
      <c r="CQ350" s="38"/>
      <c r="CR350" s="38"/>
      <c r="CS350" s="38"/>
      <c r="CT350" s="38"/>
      <c r="CU350" s="38"/>
      <c r="CV350" s="38"/>
      <c r="CW350" s="38"/>
      <c r="CX350" s="38"/>
      <c r="CY350" s="38"/>
      <c r="CZ350" s="38"/>
      <c r="DA350" s="38"/>
      <c r="DB350" s="38"/>
      <c r="DC350" s="38"/>
      <c r="DD350" s="38"/>
      <c r="DE350" s="38"/>
      <c r="DF350" s="38"/>
      <c r="DG350" s="38"/>
      <c r="DH350" s="38"/>
      <c r="DI350" s="38"/>
      <c r="DJ350" s="38"/>
      <c r="DK350" s="38"/>
      <c r="DL350" s="38"/>
      <c r="DM350" s="38"/>
      <c r="DN350" s="38"/>
      <c r="DO350" s="38"/>
      <c r="DP350" s="38"/>
      <c r="DQ350" s="38"/>
      <c r="DR350" s="38"/>
      <c r="DS350" s="38"/>
      <c r="DT350" s="38"/>
      <c r="DU350" s="38"/>
      <c r="DV350" s="38"/>
      <c r="DW350" s="38"/>
      <c r="DX350" s="38"/>
      <c r="DY350" s="38"/>
      <c r="DZ350" s="38"/>
      <c r="EA350" s="38"/>
      <c r="EB350" s="38"/>
    </row>
    <row r="351" spans="1:132">
      <c r="A351" s="38"/>
      <c r="B351" s="50" t="s">
        <v>446</v>
      </c>
      <c r="C351" s="40" t="s">
        <v>638</v>
      </c>
      <c r="D351" s="39"/>
      <c r="E351" s="39"/>
      <c r="F351" s="39"/>
      <c r="G351" s="39"/>
      <c r="H351" s="39"/>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c r="CM351" s="38"/>
      <c r="CN351" s="38"/>
      <c r="CO351" s="38"/>
      <c r="CP351" s="38"/>
      <c r="CQ351" s="38"/>
      <c r="CR351" s="38"/>
      <c r="CS351" s="38"/>
      <c r="CT351" s="38"/>
      <c r="CU351" s="38"/>
      <c r="CV351" s="38"/>
      <c r="CW351" s="38"/>
      <c r="CX351" s="38"/>
      <c r="CY351" s="38"/>
      <c r="CZ351" s="38"/>
      <c r="DA351" s="38"/>
      <c r="DB351" s="38"/>
      <c r="DC351" s="38"/>
      <c r="DD351" s="38"/>
      <c r="DE351" s="38"/>
      <c r="DF351" s="38"/>
      <c r="DG351" s="38"/>
      <c r="DH351" s="38"/>
      <c r="DI351" s="38"/>
      <c r="DJ351" s="38"/>
      <c r="DK351" s="38"/>
      <c r="DL351" s="38"/>
      <c r="DM351" s="38"/>
      <c r="DN351" s="38"/>
      <c r="DO351" s="38"/>
      <c r="DP351" s="38"/>
      <c r="DQ351" s="38"/>
      <c r="DR351" s="38"/>
      <c r="DS351" s="38"/>
      <c r="DT351" s="38"/>
      <c r="DU351" s="38"/>
      <c r="DV351" s="38"/>
      <c r="DW351" s="38"/>
      <c r="DX351" s="38"/>
      <c r="DY351" s="38"/>
      <c r="DZ351" s="38"/>
      <c r="EA351" s="38"/>
      <c r="EB351" s="38"/>
    </row>
    <row r="352" spans="1:132">
      <c r="A352" s="38"/>
      <c r="B352" s="50" t="s">
        <v>451</v>
      </c>
      <c r="C352" s="40" t="s">
        <v>648</v>
      </c>
      <c r="D352" s="39"/>
      <c r="E352" s="39"/>
      <c r="F352" s="39"/>
      <c r="G352" s="39"/>
      <c r="H352" s="39"/>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
      <c r="CA352" s="38"/>
      <c r="CB352" s="38"/>
      <c r="CC352" s="38"/>
      <c r="CD352" s="38"/>
      <c r="CE352" s="38"/>
      <c r="CF352" s="38"/>
      <c r="CG352" s="38"/>
      <c r="CH352" s="38"/>
      <c r="CI352" s="38"/>
      <c r="CJ352" s="38"/>
      <c r="CK352" s="38"/>
      <c r="CL352" s="38"/>
      <c r="CM352" s="38"/>
      <c r="CN352" s="38"/>
      <c r="CO352" s="38"/>
      <c r="CP352" s="38"/>
      <c r="CQ352" s="38"/>
      <c r="CR352" s="38"/>
      <c r="CS352" s="38"/>
      <c r="CT352" s="38"/>
      <c r="CU352" s="38"/>
      <c r="CV352" s="38"/>
      <c r="CW352" s="38"/>
      <c r="CX352" s="38"/>
      <c r="CY352" s="38"/>
      <c r="CZ352" s="38"/>
      <c r="DA352" s="38"/>
      <c r="DB352" s="38"/>
      <c r="DC352" s="38"/>
      <c r="DD352" s="38"/>
      <c r="DE352" s="38"/>
      <c r="DF352" s="38"/>
      <c r="DG352" s="38"/>
      <c r="DH352" s="38"/>
      <c r="DI352" s="38"/>
      <c r="DJ352" s="38"/>
      <c r="DK352" s="38"/>
      <c r="DL352" s="38"/>
      <c r="DM352" s="38"/>
      <c r="DN352" s="38"/>
      <c r="DO352" s="38"/>
      <c r="DP352" s="38"/>
      <c r="DQ352" s="38"/>
      <c r="DR352" s="38"/>
      <c r="DS352" s="38"/>
      <c r="DT352" s="38"/>
      <c r="DU352" s="38"/>
      <c r="DV352" s="38"/>
      <c r="DW352" s="38"/>
      <c r="DX352" s="38"/>
      <c r="DY352" s="38"/>
      <c r="DZ352" s="38"/>
      <c r="EA352" s="38"/>
      <c r="EB352" s="38"/>
    </row>
    <row r="353" spans="1:132">
      <c r="A353" s="38"/>
      <c r="B353" s="50" t="s">
        <v>43</v>
      </c>
      <c r="C353" s="40" t="s">
        <v>346</v>
      </c>
      <c r="D353" s="39"/>
      <c r="E353" s="39"/>
      <c r="F353" s="39"/>
      <c r="G353" s="39"/>
      <c r="H353" s="39"/>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c r="CQ353" s="38"/>
      <c r="CR353" s="38"/>
      <c r="CS353" s="38"/>
      <c r="CT353" s="38"/>
      <c r="CU353" s="38"/>
      <c r="CV353" s="38"/>
      <c r="CW353" s="38"/>
      <c r="CX353" s="38"/>
      <c r="CY353" s="38"/>
      <c r="CZ353" s="38"/>
      <c r="DA353" s="38"/>
      <c r="DB353" s="38"/>
      <c r="DC353" s="38"/>
      <c r="DD353" s="38"/>
      <c r="DE353" s="38"/>
      <c r="DF353" s="38"/>
      <c r="DG353" s="38"/>
      <c r="DH353" s="38"/>
      <c r="DI353" s="38"/>
      <c r="DJ353" s="38"/>
      <c r="DK353" s="38"/>
      <c r="DL353" s="38"/>
      <c r="DM353" s="38"/>
      <c r="DN353" s="38"/>
      <c r="DO353" s="38"/>
      <c r="DP353" s="38"/>
      <c r="DQ353" s="38"/>
      <c r="DR353" s="38"/>
      <c r="DS353" s="38"/>
      <c r="DT353" s="38"/>
      <c r="DU353" s="38"/>
      <c r="DV353" s="38"/>
      <c r="DW353" s="38"/>
      <c r="DX353" s="38"/>
      <c r="DY353" s="38"/>
      <c r="DZ353" s="38"/>
      <c r="EA353" s="38"/>
      <c r="EB353" s="38"/>
    </row>
    <row r="354" spans="1:132">
      <c r="A354" s="38"/>
      <c r="B354" s="50" t="s">
        <v>457</v>
      </c>
      <c r="C354" s="40" t="s">
        <v>648</v>
      </c>
      <c r="D354" s="40" t="s">
        <v>656</v>
      </c>
      <c r="E354" s="39"/>
      <c r="F354" s="39"/>
      <c r="G354" s="39"/>
      <c r="H354" s="39"/>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c r="AP354" s="38"/>
      <c r="AQ354" s="38"/>
      <c r="AR354" s="38"/>
      <c r="AS354" s="38"/>
      <c r="AT354" s="38"/>
      <c r="AU354" s="38"/>
      <c r="AV354" s="38"/>
      <c r="AW354" s="38"/>
      <c r="AX354" s="38"/>
      <c r="AY354" s="38"/>
      <c r="AZ354" s="38"/>
      <c r="BA354" s="38"/>
      <c r="BB354" s="38"/>
      <c r="BC354" s="38"/>
      <c r="BD354" s="38"/>
      <c r="BE354" s="38"/>
      <c r="BF354" s="38"/>
      <c r="BG354" s="38"/>
      <c r="BH354" s="38"/>
      <c r="BI354" s="38"/>
      <c r="BJ354" s="38"/>
      <c r="BK354" s="38"/>
      <c r="BL354" s="38"/>
      <c r="BM354" s="38"/>
      <c r="BN354" s="38"/>
      <c r="BO354" s="38"/>
      <c r="BP354" s="38"/>
      <c r="BQ354" s="38"/>
      <c r="BR354" s="38"/>
      <c r="BS354" s="38"/>
      <c r="BT354" s="38"/>
      <c r="BU354" s="38"/>
      <c r="BV354" s="38"/>
      <c r="BW354" s="38"/>
      <c r="BX354" s="38"/>
      <c r="BY354" s="38"/>
      <c r="BZ354" s="38"/>
      <c r="CA354" s="38"/>
      <c r="CB354" s="38"/>
      <c r="CC354" s="38"/>
      <c r="CD354" s="38"/>
      <c r="CE354" s="38"/>
      <c r="CF354" s="38"/>
      <c r="CG354" s="38"/>
      <c r="CH354" s="38"/>
      <c r="CI354" s="38"/>
      <c r="CJ354" s="38"/>
      <c r="CK354" s="38"/>
      <c r="CL354" s="38"/>
      <c r="CM354" s="38"/>
      <c r="CN354" s="38"/>
      <c r="CO354" s="38"/>
      <c r="CP354" s="38"/>
      <c r="CQ354" s="38"/>
      <c r="CR354" s="38"/>
      <c r="CS354" s="38"/>
      <c r="CT354" s="38"/>
      <c r="CU354" s="38"/>
      <c r="CV354" s="38"/>
      <c r="CW354" s="38"/>
      <c r="CX354" s="38"/>
      <c r="CY354" s="38"/>
      <c r="CZ354" s="38"/>
      <c r="DA354" s="38"/>
      <c r="DB354" s="38"/>
      <c r="DC354" s="38"/>
      <c r="DD354" s="38"/>
      <c r="DE354" s="38"/>
      <c r="DF354" s="38"/>
      <c r="DG354" s="38"/>
      <c r="DH354" s="38"/>
      <c r="DI354" s="38"/>
      <c r="DJ354" s="38"/>
      <c r="DK354" s="38"/>
      <c r="DL354" s="38"/>
      <c r="DM354" s="38"/>
      <c r="DN354" s="38"/>
      <c r="DO354" s="38"/>
      <c r="DP354" s="38"/>
      <c r="DQ354" s="38"/>
      <c r="DR354" s="38"/>
      <c r="DS354" s="38"/>
      <c r="DT354" s="38"/>
      <c r="DU354" s="38"/>
      <c r="DV354" s="38"/>
      <c r="DW354" s="38"/>
      <c r="DX354" s="38"/>
      <c r="DY354" s="38"/>
      <c r="DZ354" s="38"/>
      <c r="EA354" s="38"/>
      <c r="EB354" s="38"/>
    </row>
    <row r="355" spans="1:132">
      <c r="A355" s="38"/>
      <c r="B355" s="50" t="s">
        <v>461</v>
      </c>
      <c r="C355" s="40" t="s">
        <v>649</v>
      </c>
      <c r="D355" s="39"/>
      <c r="E355" s="39"/>
      <c r="F355" s="39"/>
      <c r="G355" s="39"/>
      <c r="H355" s="39"/>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c r="AP355" s="38"/>
      <c r="AQ355" s="38"/>
      <c r="AR355" s="38"/>
      <c r="AS355" s="38"/>
      <c r="AT355" s="38"/>
      <c r="AU355" s="38"/>
      <c r="AV355" s="38"/>
      <c r="AW355" s="38"/>
      <c r="AX355" s="38"/>
      <c r="AY355" s="38"/>
      <c r="AZ355" s="38"/>
      <c r="BA355" s="38"/>
      <c r="BB355" s="38"/>
      <c r="BC355" s="38"/>
      <c r="BD355" s="38"/>
      <c r="BE355" s="38"/>
      <c r="BF355" s="38"/>
      <c r="BG355" s="38"/>
      <c r="BH355" s="38"/>
      <c r="BI355" s="38"/>
      <c r="BJ355" s="38"/>
      <c r="BK355" s="38"/>
      <c r="BL355" s="38"/>
      <c r="BM355" s="38"/>
      <c r="BN355" s="38"/>
      <c r="BO355" s="38"/>
      <c r="BP355" s="38"/>
      <c r="BQ355" s="38"/>
      <c r="BR355" s="38"/>
      <c r="BS355" s="38"/>
      <c r="BT355" s="38"/>
      <c r="BU355" s="38"/>
      <c r="BV355" s="38"/>
      <c r="BW355" s="38"/>
      <c r="BX355" s="38"/>
      <c r="BY355" s="38"/>
      <c r="BZ355" s="38"/>
      <c r="CA355" s="38"/>
      <c r="CB355" s="38"/>
      <c r="CC355" s="38"/>
      <c r="CD355" s="38"/>
      <c r="CE355" s="38"/>
      <c r="CF355" s="38"/>
      <c r="CG355" s="38"/>
      <c r="CH355" s="38"/>
      <c r="CI355" s="38"/>
      <c r="CJ355" s="38"/>
      <c r="CK355" s="38"/>
      <c r="CL355" s="38"/>
      <c r="CM355" s="38"/>
      <c r="CN355" s="38"/>
      <c r="CO355" s="38"/>
      <c r="CP355" s="38"/>
      <c r="CQ355" s="38"/>
      <c r="CR355" s="38"/>
      <c r="CS355" s="38"/>
      <c r="CT355" s="38"/>
      <c r="CU355" s="38"/>
      <c r="CV355" s="38"/>
      <c r="CW355" s="38"/>
      <c r="CX355" s="38"/>
      <c r="CY355" s="38"/>
      <c r="CZ355" s="38"/>
      <c r="DA355" s="38"/>
      <c r="DB355" s="38"/>
      <c r="DC355" s="38"/>
      <c r="DD355" s="38"/>
      <c r="DE355" s="38"/>
      <c r="DF355" s="38"/>
      <c r="DG355" s="38"/>
      <c r="DH355" s="38"/>
      <c r="DI355" s="38"/>
      <c r="DJ355" s="38"/>
      <c r="DK355" s="38"/>
      <c r="DL355" s="38"/>
      <c r="DM355" s="38"/>
      <c r="DN355" s="38"/>
      <c r="DO355" s="38"/>
      <c r="DP355" s="38"/>
      <c r="DQ355" s="38"/>
      <c r="DR355" s="38"/>
      <c r="DS355" s="38"/>
      <c r="DT355" s="38"/>
      <c r="DU355" s="38"/>
      <c r="DV355" s="38"/>
      <c r="DW355" s="38"/>
      <c r="DX355" s="38"/>
      <c r="DY355" s="38"/>
      <c r="DZ355" s="38"/>
      <c r="EA355" s="38"/>
      <c r="EB355" s="38"/>
    </row>
    <row r="356" spans="1:132">
      <c r="A356" s="38"/>
      <c r="B356" s="50" t="s">
        <v>465</v>
      </c>
      <c r="C356" s="40" t="s">
        <v>635</v>
      </c>
      <c r="D356" s="39"/>
      <c r="E356" s="39"/>
      <c r="F356" s="39"/>
      <c r="G356" s="39"/>
      <c r="H356" s="39"/>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c r="AP356" s="38"/>
      <c r="AQ356" s="38"/>
      <c r="AR356" s="38"/>
      <c r="AS356" s="38"/>
      <c r="AT356" s="38"/>
      <c r="AU356" s="38"/>
      <c r="AV356" s="38"/>
      <c r="AW356" s="38"/>
      <c r="AX356" s="38"/>
      <c r="AY356" s="38"/>
      <c r="AZ356" s="38"/>
      <c r="BA356" s="38"/>
      <c r="BB356" s="38"/>
      <c r="BC356" s="38"/>
      <c r="BD356" s="38"/>
      <c r="BE356" s="38"/>
      <c r="BF356" s="38"/>
      <c r="BG356" s="38"/>
      <c r="BH356" s="38"/>
      <c r="BI356" s="38"/>
      <c r="BJ356" s="38"/>
      <c r="BK356" s="38"/>
      <c r="BL356" s="38"/>
      <c r="BM356" s="38"/>
      <c r="BN356" s="38"/>
      <c r="BO356" s="38"/>
      <c r="BP356" s="38"/>
      <c r="BQ356" s="38"/>
      <c r="BR356" s="38"/>
      <c r="BS356" s="38"/>
      <c r="BT356" s="38"/>
      <c r="BU356" s="38"/>
      <c r="BV356" s="38"/>
      <c r="BW356" s="38"/>
      <c r="BX356" s="38"/>
      <c r="BY356" s="38"/>
      <c r="BZ356" s="38"/>
      <c r="CA356" s="38"/>
      <c r="CB356" s="38"/>
      <c r="CC356" s="38"/>
      <c r="CD356" s="38"/>
      <c r="CE356" s="38"/>
      <c r="CF356" s="38"/>
      <c r="CG356" s="38"/>
      <c r="CH356" s="38"/>
      <c r="CI356" s="38"/>
      <c r="CJ356" s="38"/>
      <c r="CK356" s="38"/>
      <c r="CL356" s="38"/>
      <c r="CM356" s="38"/>
      <c r="CN356" s="38"/>
      <c r="CO356" s="38"/>
      <c r="CP356" s="38"/>
      <c r="CQ356" s="38"/>
      <c r="CR356" s="38"/>
      <c r="CS356" s="38"/>
      <c r="CT356" s="38"/>
      <c r="CU356" s="38"/>
      <c r="CV356" s="38"/>
      <c r="CW356" s="38"/>
      <c r="CX356" s="38"/>
      <c r="CY356" s="38"/>
      <c r="CZ356" s="38"/>
      <c r="DA356" s="38"/>
      <c r="DB356" s="38"/>
      <c r="DC356" s="38"/>
      <c r="DD356" s="38"/>
      <c r="DE356" s="38"/>
      <c r="DF356" s="38"/>
      <c r="DG356" s="38"/>
      <c r="DH356" s="38"/>
      <c r="DI356" s="38"/>
      <c r="DJ356" s="38"/>
      <c r="DK356" s="38"/>
      <c r="DL356" s="38"/>
      <c r="DM356" s="38"/>
      <c r="DN356" s="38"/>
      <c r="DO356" s="38"/>
      <c r="DP356" s="38"/>
      <c r="DQ356" s="38"/>
      <c r="DR356" s="38"/>
      <c r="DS356" s="38"/>
      <c r="DT356" s="38"/>
      <c r="DU356" s="38"/>
      <c r="DV356" s="38"/>
      <c r="DW356" s="38"/>
      <c r="DX356" s="38"/>
      <c r="DY356" s="38"/>
      <c r="DZ356" s="38"/>
      <c r="EA356" s="38"/>
      <c r="EB356" s="38"/>
    </row>
    <row r="357" spans="1:132">
      <c r="A357" s="38"/>
      <c r="B357" s="50" t="s">
        <v>470</v>
      </c>
      <c r="C357" s="40" t="s">
        <v>648</v>
      </c>
      <c r="D357" s="40" t="s">
        <v>651</v>
      </c>
      <c r="E357" s="39"/>
      <c r="F357" s="39"/>
      <c r="G357" s="39"/>
      <c r="H357" s="39"/>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c r="CQ357" s="38"/>
      <c r="CR357" s="38"/>
      <c r="CS357" s="38"/>
      <c r="CT357" s="38"/>
      <c r="CU357" s="38"/>
      <c r="CV357" s="38"/>
      <c r="CW357" s="38"/>
      <c r="CX357" s="38"/>
      <c r="CY357" s="38"/>
      <c r="CZ357" s="38"/>
      <c r="DA357" s="38"/>
      <c r="DB357" s="38"/>
      <c r="DC357" s="38"/>
      <c r="DD357" s="38"/>
      <c r="DE357" s="38"/>
      <c r="DF357" s="38"/>
      <c r="DG357" s="38"/>
      <c r="DH357" s="38"/>
      <c r="DI357" s="38"/>
      <c r="DJ357" s="38"/>
      <c r="DK357" s="38"/>
      <c r="DL357" s="38"/>
      <c r="DM357" s="38"/>
      <c r="DN357" s="38"/>
      <c r="DO357" s="38"/>
      <c r="DP357" s="38"/>
      <c r="DQ357" s="38"/>
      <c r="DR357" s="38"/>
      <c r="DS357" s="38"/>
      <c r="DT357" s="38"/>
      <c r="DU357" s="38"/>
      <c r="DV357" s="38"/>
      <c r="DW357" s="38"/>
      <c r="DX357" s="38"/>
      <c r="DY357" s="38"/>
      <c r="DZ357" s="38"/>
      <c r="EA357" s="38"/>
      <c r="EB357" s="38"/>
    </row>
    <row r="358" spans="1:132">
      <c r="A358" s="38"/>
      <c r="B358" s="50" t="s">
        <v>474</v>
      </c>
      <c r="C358" s="40" t="s">
        <v>636</v>
      </c>
      <c r="D358" s="40" t="s">
        <v>651</v>
      </c>
      <c r="E358" s="39"/>
      <c r="F358" s="39"/>
      <c r="G358" s="39"/>
      <c r="H358" s="39"/>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c r="AP358" s="38"/>
      <c r="AQ358" s="38"/>
      <c r="AR358" s="38"/>
      <c r="AS358" s="38"/>
      <c r="AT358" s="38"/>
      <c r="AU358" s="38"/>
      <c r="AV358" s="38"/>
      <c r="AW358" s="38"/>
      <c r="AX358" s="38"/>
      <c r="AY358" s="38"/>
      <c r="AZ358" s="38"/>
      <c r="BA358" s="38"/>
      <c r="BB358" s="38"/>
      <c r="BC358" s="38"/>
      <c r="BD358" s="38"/>
      <c r="BE358" s="38"/>
      <c r="BF358" s="38"/>
      <c r="BG358" s="38"/>
      <c r="BH358" s="38"/>
      <c r="BI358" s="38"/>
      <c r="BJ358" s="38"/>
      <c r="BK358" s="38"/>
      <c r="BL358" s="38"/>
      <c r="BM358" s="38"/>
      <c r="BN358" s="38"/>
      <c r="BO358" s="38"/>
      <c r="BP358" s="38"/>
      <c r="BQ358" s="38"/>
      <c r="BR358" s="38"/>
      <c r="BS358" s="38"/>
      <c r="BT358" s="38"/>
      <c r="BU358" s="38"/>
      <c r="BV358" s="38"/>
      <c r="BW358" s="38"/>
      <c r="BX358" s="38"/>
      <c r="BY358" s="38"/>
      <c r="BZ358" s="38"/>
      <c r="CA358" s="38"/>
      <c r="CB358" s="38"/>
      <c r="CC358" s="38"/>
      <c r="CD358" s="38"/>
      <c r="CE358" s="38"/>
      <c r="CF358" s="38"/>
      <c r="CG358" s="38"/>
      <c r="CH358" s="38"/>
      <c r="CI358" s="38"/>
      <c r="CJ358" s="38"/>
      <c r="CK358" s="38"/>
      <c r="CL358" s="38"/>
      <c r="CM358" s="38"/>
      <c r="CN358" s="38"/>
      <c r="CO358" s="38"/>
      <c r="CP358" s="38"/>
      <c r="CQ358" s="38"/>
      <c r="CR358" s="38"/>
      <c r="CS358" s="38"/>
      <c r="CT358" s="38"/>
      <c r="CU358" s="38"/>
      <c r="CV358" s="38"/>
      <c r="CW358" s="38"/>
      <c r="CX358" s="38"/>
      <c r="CY358" s="38"/>
      <c r="CZ358" s="38"/>
      <c r="DA358" s="38"/>
      <c r="DB358" s="38"/>
      <c r="DC358" s="38"/>
      <c r="DD358" s="38"/>
      <c r="DE358" s="38"/>
      <c r="DF358" s="38"/>
      <c r="DG358" s="38"/>
      <c r="DH358" s="38"/>
      <c r="DI358" s="38"/>
      <c r="DJ358" s="38"/>
      <c r="DK358" s="38"/>
      <c r="DL358" s="38"/>
      <c r="DM358" s="38"/>
      <c r="DN358" s="38"/>
      <c r="DO358" s="38"/>
      <c r="DP358" s="38"/>
      <c r="DQ358" s="38"/>
      <c r="DR358" s="38"/>
      <c r="DS358" s="38"/>
      <c r="DT358" s="38"/>
      <c r="DU358" s="38"/>
      <c r="DV358" s="38"/>
      <c r="DW358" s="38"/>
      <c r="DX358" s="38"/>
      <c r="DY358" s="38"/>
      <c r="DZ358" s="38"/>
      <c r="EA358" s="38"/>
      <c r="EB358" s="38"/>
    </row>
    <row r="359" spans="1:132">
      <c r="A359" s="38"/>
      <c r="B359" s="50" t="s">
        <v>478</v>
      </c>
      <c r="C359" s="40" t="s">
        <v>642</v>
      </c>
      <c r="D359" s="39"/>
      <c r="E359" s="39"/>
      <c r="F359" s="39"/>
      <c r="G359" s="39"/>
      <c r="H359" s="39"/>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c r="CQ359" s="38"/>
      <c r="CR359" s="38"/>
      <c r="CS359" s="38"/>
      <c r="CT359" s="38"/>
      <c r="CU359" s="38"/>
      <c r="CV359" s="38"/>
      <c r="CW359" s="38"/>
      <c r="CX359" s="38"/>
      <c r="CY359" s="38"/>
      <c r="CZ359" s="38"/>
      <c r="DA359" s="38"/>
      <c r="DB359" s="38"/>
      <c r="DC359" s="38"/>
      <c r="DD359" s="38"/>
      <c r="DE359" s="38"/>
      <c r="DF359" s="38"/>
      <c r="DG359" s="38"/>
      <c r="DH359" s="38"/>
      <c r="DI359" s="38"/>
      <c r="DJ359" s="38"/>
      <c r="DK359" s="38"/>
      <c r="DL359" s="38"/>
      <c r="DM359" s="38"/>
      <c r="DN359" s="38"/>
      <c r="DO359" s="38"/>
      <c r="DP359" s="38"/>
      <c r="DQ359" s="38"/>
      <c r="DR359" s="38"/>
      <c r="DS359" s="38"/>
      <c r="DT359" s="38"/>
      <c r="DU359" s="38"/>
      <c r="DV359" s="38"/>
      <c r="DW359" s="38"/>
      <c r="DX359" s="38"/>
      <c r="DY359" s="38"/>
      <c r="DZ359" s="38"/>
      <c r="EA359" s="38"/>
      <c r="EB359" s="38"/>
    </row>
    <row r="360" spans="1:132">
      <c r="A360" s="38"/>
      <c r="B360" s="50" t="s">
        <v>482</v>
      </c>
      <c r="C360" s="40" t="s">
        <v>640</v>
      </c>
      <c r="D360" s="39"/>
      <c r="E360" s="39"/>
      <c r="F360" s="39"/>
      <c r="G360" s="39"/>
      <c r="H360" s="39"/>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c r="AP360" s="38"/>
      <c r="AQ360" s="38"/>
      <c r="AR360" s="38"/>
      <c r="AS360" s="38"/>
      <c r="AT360" s="38"/>
      <c r="AU360" s="38"/>
      <c r="AV360" s="38"/>
      <c r="AW360" s="38"/>
      <c r="AX360" s="38"/>
      <c r="AY360" s="38"/>
      <c r="AZ360" s="38"/>
      <c r="BA360" s="38"/>
      <c r="BB360" s="38"/>
      <c r="BC360" s="38"/>
      <c r="BD360" s="38"/>
      <c r="BE360" s="38"/>
      <c r="BF360" s="38"/>
      <c r="BG360" s="38"/>
      <c r="BH360" s="38"/>
      <c r="BI360" s="38"/>
      <c r="BJ360" s="38"/>
      <c r="BK360" s="38"/>
      <c r="BL360" s="38"/>
      <c r="BM360" s="38"/>
      <c r="BN360" s="38"/>
      <c r="BO360" s="38"/>
      <c r="BP360" s="38"/>
      <c r="BQ360" s="38"/>
      <c r="BR360" s="38"/>
      <c r="BS360" s="38"/>
      <c r="BT360" s="38"/>
      <c r="BU360" s="38"/>
      <c r="BV360" s="38"/>
      <c r="BW360" s="38"/>
      <c r="BX360" s="38"/>
      <c r="BY360" s="38"/>
      <c r="BZ360" s="38"/>
      <c r="CA360" s="38"/>
      <c r="CB360" s="38"/>
      <c r="CC360" s="38"/>
      <c r="CD360" s="38"/>
      <c r="CE360" s="38"/>
      <c r="CF360" s="38"/>
      <c r="CG360" s="38"/>
      <c r="CH360" s="38"/>
      <c r="CI360" s="38"/>
      <c r="CJ360" s="38"/>
      <c r="CK360" s="38"/>
      <c r="CL360" s="38"/>
      <c r="CM360" s="38"/>
      <c r="CN360" s="38"/>
      <c r="CO360" s="38"/>
      <c r="CP360" s="38"/>
      <c r="CQ360" s="38"/>
      <c r="CR360" s="38"/>
      <c r="CS360" s="38"/>
      <c r="CT360" s="38"/>
      <c r="CU360" s="38"/>
      <c r="CV360" s="38"/>
      <c r="CW360" s="38"/>
      <c r="CX360" s="38"/>
      <c r="CY360" s="38"/>
      <c r="CZ360" s="38"/>
      <c r="DA360" s="38"/>
      <c r="DB360" s="38"/>
      <c r="DC360" s="38"/>
      <c r="DD360" s="38"/>
      <c r="DE360" s="38"/>
      <c r="DF360" s="38"/>
      <c r="DG360" s="38"/>
      <c r="DH360" s="38"/>
      <c r="DI360" s="38"/>
      <c r="DJ360" s="38"/>
      <c r="DK360" s="38"/>
      <c r="DL360" s="38"/>
      <c r="DM360" s="38"/>
      <c r="DN360" s="38"/>
      <c r="DO360" s="38"/>
      <c r="DP360" s="38"/>
      <c r="DQ360" s="38"/>
      <c r="DR360" s="38"/>
      <c r="DS360" s="38"/>
      <c r="DT360" s="38"/>
      <c r="DU360" s="38"/>
      <c r="DV360" s="38"/>
      <c r="DW360" s="38"/>
      <c r="DX360" s="38"/>
      <c r="DY360" s="38"/>
      <c r="DZ360" s="38"/>
      <c r="EA360" s="38"/>
      <c r="EB360" s="38"/>
    </row>
    <row r="361" spans="1:132">
      <c r="A361" s="38"/>
      <c r="B361" s="50" t="s">
        <v>429</v>
      </c>
      <c r="C361" s="40" t="s">
        <v>645</v>
      </c>
      <c r="D361" s="39"/>
      <c r="E361" s="39"/>
      <c r="F361" s="39"/>
      <c r="G361" s="39"/>
      <c r="H361" s="39"/>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38"/>
      <c r="BM361" s="38"/>
      <c r="BN361" s="38"/>
      <c r="BO361" s="38"/>
      <c r="BP361" s="38"/>
      <c r="BQ361" s="38"/>
      <c r="BR361" s="38"/>
      <c r="BS361" s="38"/>
      <c r="BT361" s="38"/>
      <c r="BU361" s="38"/>
      <c r="BV361" s="38"/>
      <c r="BW361" s="38"/>
      <c r="BX361" s="38"/>
      <c r="BY361" s="38"/>
      <c r="BZ361" s="38"/>
      <c r="CA361" s="38"/>
      <c r="CB361" s="38"/>
      <c r="CC361" s="38"/>
      <c r="CD361" s="38"/>
      <c r="CE361" s="38"/>
      <c r="CF361" s="38"/>
      <c r="CG361" s="38"/>
      <c r="CH361" s="38"/>
      <c r="CI361" s="38"/>
      <c r="CJ361" s="38"/>
      <c r="CK361" s="38"/>
      <c r="CL361" s="38"/>
      <c r="CM361" s="38"/>
      <c r="CN361" s="38"/>
      <c r="CO361" s="38"/>
      <c r="CP361" s="38"/>
      <c r="CQ361" s="38"/>
      <c r="CR361" s="38"/>
      <c r="CS361" s="38"/>
      <c r="CT361" s="38"/>
      <c r="CU361" s="38"/>
      <c r="CV361" s="38"/>
      <c r="CW361" s="38"/>
      <c r="CX361" s="38"/>
      <c r="CY361" s="38"/>
      <c r="CZ361" s="38"/>
      <c r="DA361" s="38"/>
      <c r="DB361" s="38"/>
      <c r="DC361" s="38"/>
      <c r="DD361" s="38"/>
      <c r="DE361" s="38"/>
      <c r="DF361" s="38"/>
      <c r="DG361" s="38"/>
      <c r="DH361" s="38"/>
      <c r="DI361" s="38"/>
      <c r="DJ361" s="38"/>
      <c r="DK361" s="38"/>
      <c r="DL361" s="38"/>
      <c r="DM361" s="38"/>
      <c r="DN361" s="38"/>
      <c r="DO361" s="38"/>
      <c r="DP361" s="38"/>
      <c r="DQ361" s="38"/>
      <c r="DR361" s="38"/>
      <c r="DS361" s="38"/>
      <c r="DT361" s="38"/>
      <c r="DU361" s="38"/>
      <c r="DV361" s="38"/>
      <c r="DW361" s="38"/>
      <c r="DX361" s="38"/>
      <c r="DY361" s="38"/>
      <c r="DZ361" s="38"/>
      <c r="EA361" s="38"/>
      <c r="EB361" s="38"/>
    </row>
    <row r="362" spans="1:132">
      <c r="A362" s="38"/>
      <c r="B362" s="50" t="s">
        <v>491</v>
      </c>
      <c r="C362" s="40" t="s">
        <v>649</v>
      </c>
      <c r="D362" s="39"/>
      <c r="E362" s="39"/>
      <c r="F362" s="39"/>
      <c r="G362" s="39"/>
      <c r="H362" s="39"/>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
      <c r="CA362" s="38"/>
      <c r="CB362" s="38"/>
      <c r="CC362" s="38"/>
      <c r="CD362" s="38"/>
      <c r="CE362" s="38"/>
      <c r="CF362" s="38"/>
      <c r="CG362" s="38"/>
      <c r="CH362" s="38"/>
      <c r="CI362" s="38"/>
      <c r="CJ362" s="38"/>
      <c r="CK362" s="38"/>
      <c r="CL362" s="38"/>
      <c r="CM362" s="38"/>
      <c r="CN362" s="38"/>
      <c r="CO362" s="38"/>
      <c r="CP362" s="38"/>
      <c r="CQ362" s="38"/>
      <c r="CR362" s="38"/>
      <c r="CS362" s="38"/>
      <c r="CT362" s="38"/>
      <c r="CU362" s="38"/>
      <c r="CV362" s="38"/>
      <c r="CW362" s="38"/>
      <c r="CX362" s="38"/>
      <c r="CY362" s="38"/>
      <c r="CZ362" s="38"/>
      <c r="DA362" s="38"/>
      <c r="DB362" s="38"/>
      <c r="DC362" s="38"/>
      <c r="DD362" s="38"/>
      <c r="DE362" s="38"/>
      <c r="DF362" s="38"/>
      <c r="DG362" s="38"/>
      <c r="DH362" s="38"/>
      <c r="DI362" s="38"/>
      <c r="DJ362" s="38"/>
      <c r="DK362" s="38"/>
      <c r="DL362" s="38"/>
      <c r="DM362" s="38"/>
      <c r="DN362" s="38"/>
      <c r="DO362" s="38"/>
      <c r="DP362" s="38"/>
      <c r="DQ362" s="38"/>
      <c r="DR362" s="38"/>
      <c r="DS362" s="38"/>
      <c r="DT362" s="38"/>
      <c r="DU362" s="38"/>
      <c r="DV362" s="38"/>
      <c r="DW362" s="38"/>
      <c r="DX362" s="38"/>
      <c r="DY362" s="38"/>
      <c r="DZ362" s="38"/>
      <c r="EA362" s="38"/>
      <c r="EB362" s="38"/>
    </row>
    <row r="363" spans="1:132">
      <c r="A363" s="38"/>
      <c r="B363" s="50" t="s">
        <v>495</v>
      </c>
      <c r="C363" s="40" t="s">
        <v>640</v>
      </c>
      <c r="D363" s="39"/>
      <c r="E363" s="39"/>
      <c r="F363" s="39"/>
      <c r="G363" s="39"/>
      <c r="H363" s="39"/>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c r="CQ363" s="38"/>
      <c r="CR363" s="38"/>
      <c r="CS363" s="38"/>
      <c r="CT363" s="38"/>
      <c r="CU363" s="38"/>
      <c r="CV363" s="38"/>
      <c r="CW363" s="38"/>
      <c r="CX363" s="38"/>
      <c r="CY363" s="38"/>
      <c r="CZ363" s="38"/>
      <c r="DA363" s="38"/>
      <c r="DB363" s="38"/>
      <c r="DC363" s="38"/>
      <c r="DD363" s="38"/>
      <c r="DE363" s="38"/>
      <c r="DF363" s="38"/>
      <c r="DG363" s="38"/>
      <c r="DH363" s="38"/>
      <c r="DI363" s="38"/>
      <c r="DJ363" s="38"/>
      <c r="DK363" s="38"/>
      <c r="DL363" s="38"/>
      <c r="DM363" s="38"/>
      <c r="DN363" s="38"/>
      <c r="DO363" s="38"/>
      <c r="DP363" s="38"/>
      <c r="DQ363" s="38"/>
      <c r="DR363" s="38"/>
      <c r="DS363" s="38"/>
      <c r="DT363" s="38"/>
      <c r="DU363" s="38"/>
      <c r="DV363" s="38"/>
      <c r="DW363" s="38"/>
      <c r="DX363" s="38"/>
      <c r="DY363" s="38"/>
      <c r="DZ363" s="38"/>
      <c r="EA363" s="38"/>
      <c r="EB363" s="38"/>
    </row>
    <row r="364" spans="1:132">
      <c r="A364" s="38"/>
      <c r="B364" s="50" t="s">
        <v>500</v>
      </c>
      <c r="C364" s="40" t="s">
        <v>642</v>
      </c>
      <c r="D364" s="39"/>
      <c r="E364" s="39"/>
      <c r="F364" s="39"/>
      <c r="G364" s="39"/>
      <c r="H364" s="39"/>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c r="AP364" s="38"/>
      <c r="AQ364" s="38"/>
      <c r="AR364" s="38"/>
      <c r="AS364" s="38"/>
      <c r="AT364" s="38"/>
      <c r="AU364" s="38"/>
      <c r="AV364" s="38"/>
      <c r="AW364" s="38"/>
      <c r="AX364" s="38"/>
      <c r="AY364" s="38"/>
      <c r="AZ364" s="38"/>
      <c r="BA364" s="38"/>
      <c r="BB364" s="38"/>
      <c r="BC364" s="38"/>
      <c r="BD364" s="38"/>
      <c r="BE364" s="38"/>
      <c r="BF364" s="38"/>
      <c r="BG364" s="38"/>
      <c r="BH364" s="38"/>
      <c r="BI364" s="38"/>
      <c r="BJ364" s="38"/>
      <c r="BK364" s="38"/>
      <c r="BL364" s="38"/>
      <c r="BM364" s="38"/>
      <c r="BN364" s="38"/>
      <c r="BO364" s="38"/>
      <c r="BP364" s="38"/>
      <c r="BQ364" s="38"/>
      <c r="BR364" s="38"/>
      <c r="BS364" s="38"/>
      <c r="BT364" s="38"/>
      <c r="BU364" s="38"/>
      <c r="BV364" s="38"/>
      <c r="BW364" s="38"/>
      <c r="BX364" s="38"/>
      <c r="BY364" s="38"/>
      <c r="BZ364" s="38"/>
      <c r="CA364" s="38"/>
      <c r="CB364" s="38"/>
      <c r="CC364" s="38"/>
      <c r="CD364" s="38"/>
      <c r="CE364" s="38"/>
      <c r="CF364" s="38"/>
      <c r="CG364" s="38"/>
      <c r="CH364" s="38"/>
      <c r="CI364" s="38"/>
      <c r="CJ364" s="38"/>
      <c r="CK364" s="38"/>
      <c r="CL364" s="38"/>
      <c r="CM364" s="38"/>
      <c r="CN364" s="38"/>
      <c r="CO364" s="38"/>
      <c r="CP364" s="38"/>
      <c r="CQ364" s="38"/>
      <c r="CR364" s="38"/>
      <c r="CS364" s="38"/>
      <c r="CT364" s="38"/>
      <c r="CU364" s="38"/>
      <c r="CV364" s="38"/>
      <c r="CW364" s="38"/>
      <c r="CX364" s="38"/>
      <c r="CY364" s="38"/>
      <c r="CZ364" s="38"/>
      <c r="DA364" s="38"/>
      <c r="DB364" s="38"/>
      <c r="DC364" s="38"/>
      <c r="DD364" s="38"/>
      <c r="DE364" s="38"/>
      <c r="DF364" s="38"/>
      <c r="DG364" s="38"/>
      <c r="DH364" s="38"/>
      <c r="DI364" s="38"/>
      <c r="DJ364" s="38"/>
      <c r="DK364" s="38"/>
      <c r="DL364" s="38"/>
      <c r="DM364" s="38"/>
      <c r="DN364" s="38"/>
      <c r="DO364" s="38"/>
      <c r="DP364" s="38"/>
      <c r="DQ364" s="38"/>
      <c r="DR364" s="38"/>
      <c r="DS364" s="38"/>
      <c r="DT364" s="38"/>
      <c r="DU364" s="38"/>
      <c r="DV364" s="38"/>
      <c r="DW364" s="38"/>
      <c r="DX364" s="38"/>
      <c r="DY364" s="38"/>
      <c r="DZ364" s="38"/>
      <c r="EA364" s="38"/>
      <c r="EB364" s="38"/>
    </row>
    <row r="365" spans="1:132">
      <c r="A365" s="38"/>
      <c r="B365" s="50" t="s">
        <v>505</v>
      </c>
      <c r="C365" s="40" t="s">
        <v>649</v>
      </c>
      <c r="D365" s="39"/>
      <c r="E365" s="39"/>
      <c r="F365" s="39"/>
      <c r="G365" s="39"/>
      <c r="H365" s="39"/>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c r="CQ365" s="38"/>
      <c r="CR365" s="38"/>
      <c r="CS365" s="38"/>
      <c r="CT365" s="38"/>
      <c r="CU365" s="38"/>
      <c r="CV365" s="38"/>
      <c r="CW365" s="38"/>
      <c r="CX365" s="38"/>
      <c r="CY365" s="38"/>
      <c r="CZ365" s="38"/>
      <c r="DA365" s="38"/>
      <c r="DB365" s="38"/>
      <c r="DC365" s="38"/>
      <c r="DD365" s="38"/>
      <c r="DE365" s="38"/>
      <c r="DF365" s="38"/>
      <c r="DG365" s="38"/>
      <c r="DH365" s="38"/>
      <c r="DI365" s="38"/>
      <c r="DJ365" s="38"/>
      <c r="DK365" s="38"/>
      <c r="DL365" s="38"/>
      <c r="DM365" s="38"/>
      <c r="DN365" s="38"/>
      <c r="DO365" s="38"/>
      <c r="DP365" s="38"/>
      <c r="DQ365" s="38"/>
      <c r="DR365" s="38"/>
      <c r="DS365" s="38"/>
      <c r="DT365" s="38"/>
      <c r="DU365" s="38"/>
      <c r="DV365" s="38"/>
      <c r="DW365" s="38"/>
      <c r="DX365" s="38"/>
      <c r="DY365" s="38"/>
      <c r="DZ365" s="38"/>
      <c r="EA365" s="38"/>
      <c r="EB365" s="38"/>
    </row>
    <row r="366" spans="1:132">
      <c r="A366" s="38"/>
      <c r="B366" s="50" t="s">
        <v>509</v>
      </c>
      <c r="C366" s="40" t="s">
        <v>645</v>
      </c>
      <c r="D366" s="39"/>
      <c r="E366" s="39"/>
      <c r="F366" s="39"/>
      <c r="G366" s="39"/>
      <c r="H366" s="39"/>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c r="AP366" s="38"/>
      <c r="AQ366" s="38"/>
      <c r="AR366" s="38"/>
      <c r="AS366" s="38"/>
      <c r="AT366" s="38"/>
      <c r="AU366" s="38"/>
      <c r="AV366" s="38"/>
      <c r="AW366" s="38"/>
      <c r="AX366" s="38"/>
      <c r="AY366" s="38"/>
      <c r="AZ366" s="38"/>
      <c r="BA366" s="38"/>
      <c r="BB366" s="38"/>
      <c r="BC366" s="38"/>
      <c r="BD366" s="38"/>
      <c r="BE366" s="38"/>
      <c r="BF366" s="38"/>
      <c r="BG366" s="38"/>
      <c r="BH366" s="38"/>
      <c r="BI366" s="38"/>
      <c r="BJ366" s="38"/>
      <c r="BK366" s="38"/>
      <c r="BL366" s="38"/>
      <c r="BM366" s="38"/>
      <c r="BN366" s="38"/>
      <c r="BO366" s="38"/>
      <c r="BP366" s="38"/>
      <c r="BQ366" s="38"/>
      <c r="BR366" s="38"/>
      <c r="BS366" s="38"/>
      <c r="BT366" s="38"/>
      <c r="BU366" s="38"/>
      <c r="BV366" s="38"/>
      <c r="BW366" s="38"/>
      <c r="BX366" s="38"/>
      <c r="BY366" s="38"/>
      <c r="BZ366" s="38"/>
      <c r="CA366" s="38"/>
      <c r="CB366" s="38"/>
      <c r="CC366" s="38"/>
      <c r="CD366" s="38"/>
      <c r="CE366" s="38"/>
      <c r="CF366" s="38"/>
      <c r="CG366" s="38"/>
      <c r="CH366" s="38"/>
      <c r="CI366" s="38"/>
      <c r="CJ366" s="38"/>
      <c r="CK366" s="38"/>
      <c r="CL366" s="38"/>
      <c r="CM366" s="38"/>
      <c r="CN366" s="38"/>
      <c r="CO366" s="38"/>
      <c r="CP366" s="38"/>
      <c r="CQ366" s="38"/>
      <c r="CR366" s="38"/>
      <c r="CS366" s="38"/>
      <c r="CT366" s="38"/>
      <c r="CU366" s="38"/>
      <c r="CV366" s="38"/>
      <c r="CW366" s="38"/>
      <c r="CX366" s="38"/>
      <c r="CY366" s="38"/>
      <c r="CZ366" s="38"/>
      <c r="DA366" s="38"/>
      <c r="DB366" s="38"/>
      <c r="DC366" s="38"/>
      <c r="DD366" s="38"/>
      <c r="DE366" s="38"/>
      <c r="DF366" s="38"/>
      <c r="DG366" s="38"/>
      <c r="DH366" s="38"/>
      <c r="DI366" s="38"/>
      <c r="DJ366" s="38"/>
      <c r="DK366" s="38"/>
      <c r="DL366" s="38"/>
      <c r="DM366" s="38"/>
      <c r="DN366" s="38"/>
      <c r="DO366" s="38"/>
      <c r="DP366" s="38"/>
      <c r="DQ366" s="38"/>
      <c r="DR366" s="38"/>
      <c r="DS366" s="38"/>
      <c r="DT366" s="38"/>
      <c r="DU366" s="38"/>
      <c r="DV366" s="38"/>
      <c r="DW366" s="38"/>
      <c r="DX366" s="38"/>
      <c r="DY366" s="38"/>
      <c r="DZ366" s="38"/>
      <c r="EA366" s="38"/>
      <c r="EB366" s="38"/>
    </row>
    <row r="367" spans="1:132">
      <c r="A367" s="38"/>
      <c r="B367" s="50" t="s">
        <v>512</v>
      </c>
      <c r="C367" s="40" t="s">
        <v>640</v>
      </c>
      <c r="D367" s="40" t="s">
        <v>651</v>
      </c>
      <c r="E367" s="39"/>
      <c r="F367" s="39"/>
      <c r="G367" s="39"/>
      <c r="H367" s="39"/>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
      <c r="CA367" s="38"/>
      <c r="CB367" s="38"/>
      <c r="CC367" s="38"/>
      <c r="CD367" s="38"/>
      <c r="CE367" s="38"/>
      <c r="CF367" s="38"/>
      <c r="CG367" s="38"/>
      <c r="CH367" s="38"/>
      <c r="CI367" s="38"/>
      <c r="CJ367" s="38"/>
      <c r="CK367" s="38"/>
      <c r="CL367" s="38"/>
      <c r="CM367" s="38"/>
      <c r="CN367" s="38"/>
      <c r="CO367" s="38"/>
      <c r="CP367" s="38"/>
      <c r="CQ367" s="38"/>
      <c r="CR367" s="38"/>
      <c r="CS367" s="38"/>
      <c r="CT367" s="38"/>
      <c r="CU367" s="38"/>
      <c r="CV367" s="38"/>
      <c r="CW367" s="38"/>
      <c r="CX367" s="38"/>
      <c r="CY367" s="38"/>
      <c r="CZ367" s="38"/>
      <c r="DA367" s="38"/>
      <c r="DB367" s="38"/>
      <c r="DC367" s="38"/>
      <c r="DD367" s="38"/>
      <c r="DE367" s="38"/>
      <c r="DF367" s="38"/>
      <c r="DG367" s="38"/>
      <c r="DH367" s="38"/>
      <c r="DI367" s="38"/>
      <c r="DJ367" s="38"/>
      <c r="DK367" s="38"/>
      <c r="DL367" s="38"/>
      <c r="DM367" s="38"/>
      <c r="DN367" s="38"/>
      <c r="DO367" s="38"/>
      <c r="DP367" s="38"/>
      <c r="DQ367" s="38"/>
      <c r="DR367" s="38"/>
      <c r="DS367" s="38"/>
      <c r="DT367" s="38"/>
      <c r="DU367" s="38"/>
      <c r="DV367" s="38"/>
      <c r="DW367" s="38"/>
      <c r="DX367" s="38"/>
      <c r="DY367" s="38"/>
      <c r="DZ367" s="38"/>
      <c r="EA367" s="38"/>
      <c r="EB367" s="38"/>
    </row>
    <row r="368" spans="1:132">
      <c r="A368" s="38"/>
      <c r="B368" s="50" t="s">
        <v>517</v>
      </c>
      <c r="C368" s="40" t="s">
        <v>649</v>
      </c>
      <c r="D368" s="40" t="s">
        <v>636</v>
      </c>
      <c r="E368" s="39"/>
      <c r="F368" s="39"/>
      <c r="G368" s="39"/>
      <c r="H368" s="39"/>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c r="AP368" s="38"/>
      <c r="AQ368" s="38"/>
      <c r="AR368" s="38"/>
      <c r="AS368" s="38"/>
      <c r="AT368" s="38"/>
      <c r="AU368" s="38"/>
      <c r="AV368" s="38"/>
      <c r="AW368" s="38"/>
      <c r="AX368" s="38"/>
      <c r="AY368" s="38"/>
      <c r="AZ368" s="38"/>
      <c r="BA368" s="38"/>
      <c r="BB368" s="38"/>
      <c r="BC368" s="38"/>
      <c r="BD368" s="38"/>
      <c r="BE368" s="38"/>
      <c r="BF368" s="38"/>
      <c r="BG368" s="38"/>
      <c r="BH368" s="38"/>
      <c r="BI368" s="38"/>
      <c r="BJ368" s="38"/>
      <c r="BK368" s="38"/>
      <c r="BL368" s="38"/>
      <c r="BM368" s="38"/>
      <c r="BN368" s="38"/>
      <c r="BO368" s="38"/>
      <c r="BP368" s="38"/>
      <c r="BQ368" s="38"/>
      <c r="BR368" s="38"/>
      <c r="BS368" s="38"/>
      <c r="BT368" s="38"/>
      <c r="BU368" s="38"/>
      <c r="BV368" s="38"/>
      <c r="BW368" s="38"/>
      <c r="BX368" s="38"/>
      <c r="BY368" s="38"/>
      <c r="BZ368" s="38"/>
      <c r="CA368" s="38"/>
      <c r="CB368" s="38"/>
      <c r="CC368" s="38"/>
      <c r="CD368" s="38"/>
      <c r="CE368" s="38"/>
      <c r="CF368" s="38"/>
      <c r="CG368" s="38"/>
      <c r="CH368" s="38"/>
      <c r="CI368" s="38"/>
      <c r="CJ368" s="38"/>
      <c r="CK368" s="38"/>
      <c r="CL368" s="38"/>
      <c r="CM368" s="38"/>
      <c r="CN368" s="38"/>
      <c r="CO368" s="38"/>
      <c r="CP368" s="38"/>
      <c r="CQ368" s="38"/>
      <c r="CR368" s="38"/>
      <c r="CS368" s="38"/>
      <c r="CT368" s="38"/>
      <c r="CU368" s="38"/>
      <c r="CV368" s="38"/>
      <c r="CW368" s="38"/>
      <c r="CX368" s="38"/>
      <c r="CY368" s="38"/>
      <c r="CZ368" s="38"/>
      <c r="DA368" s="38"/>
      <c r="DB368" s="38"/>
      <c r="DC368" s="38"/>
      <c r="DD368" s="38"/>
      <c r="DE368" s="38"/>
      <c r="DF368" s="38"/>
      <c r="DG368" s="38"/>
      <c r="DH368" s="38"/>
      <c r="DI368" s="38"/>
      <c r="DJ368" s="38"/>
      <c r="DK368" s="38"/>
      <c r="DL368" s="38"/>
      <c r="DM368" s="38"/>
      <c r="DN368" s="38"/>
      <c r="DO368" s="38"/>
      <c r="DP368" s="38"/>
      <c r="DQ368" s="38"/>
      <c r="DR368" s="38"/>
      <c r="DS368" s="38"/>
      <c r="DT368" s="38"/>
      <c r="DU368" s="38"/>
      <c r="DV368" s="38"/>
      <c r="DW368" s="38"/>
      <c r="DX368" s="38"/>
      <c r="DY368" s="38"/>
      <c r="DZ368" s="38"/>
      <c r="EA368" s="38"/>
      <c r="EB368" s="38"/>
    </row>
    <row r="369" spans="1:132">
      <c r="A369" s="38"/>
      <c r="B369" s="50" t="s">
        <v>524</v>
      </c>
      <c r="C369" s="40" t="s">
        <v>635</v>
      </c>
      <c r="D369" s="39"/>
      <c r="E369" s="39"/>
      <c r="F369" s="39"/>
      <c r="G369" s="39"/>
      <c r="H369" s="39"/>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c r="CQ369" s="38"/>
      <c r="CR369" s="38"/>
      <c r="CS369" s="38"/>
      <c r="CT369" s="38"/>
      <c r="CU369" s="38"/>
      <c r="CV369" s="38"/>
      <c r="CW369" s="38"/>
      <c r="CX369" s="38"/>
      <c r="CY369" s="38"/>
      <c r="CZ369" s="38"/>
      <c r="DA369" s="38"/>
      <c r="DB369" s="38"/>
      <c r="DC369" s="38"/>
      <c r="DD369" s="38"/>
      <c r="DE369" s="38"/>
      <c r="DF369" s="38"/>
      <c r="DG369" s="38"/>
      <c r="DH369" s="38"/>
      <c r="DI369" s="38"/>
      <c r="DJ369" s="38"/>
      <c r="DK369" s="38"/>
      <c r="DL369" s="38"/>
      <c r="DM369" s="38"/>
      <c r="DN369" s="38"/>
      <c r="DO369" s="38"/>
      <c r="DP369" s="38"/>
      <c r="DQ369" s="38"/>
      <c r="DR369" s="38"/>
      <c r="DS369" s="38"/>
      <c r="DT369" s="38"/>
      <c r="DU369" s="38"/>
      <c r="DV369" s="38"/>
      <c r="DW369" s="38"/>
      <c r="DX369" s="38"/>
      <c r="DY369" s="38"/>
      <c r="DZ369" s="38"/>
      <c r="EA369" s="38"/>
      <c r="EB369" s="38"/>
    </row>
    <row r="370" spans="1:132">
      <c r="A370" s="38"/>
      <c r="B370" s="50" t="s">
        <v>527</v>
      </c>
      <c r="C370" s="40" t="s">
        <v>636</v>
      </c>
      <c r="D370" s="39"/>
      <c r="E370" s="39"/>
      <c r="F370" s="39"/>
      <c r="G370" s="39"/>
      <c r="H370" s="39"/>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c r="AP370" s="38"/>
      <c r="AQ370" s="38"/>
      <c r="AR370" s="38"/>
      <c r="AS370" s="38"/>
      <c r="AT370" s="38"/>
      <c r="AU370" s="38"/>
      <c r="AV370" s="38"/>
      <c r="AW370" s="38"/>
      <c r="AX370" s="38"/>
      <c r="AY370" s="38"/>
      <c r="AZ370" s="38"/>
      <c r="BA370" s="38"/>
      <c r="BB370" s="38"/>
      <c r="BC370" s="38"/>
      <c r="BD370" s="38"/>
      <c r="BE370" s="38"/>
      <c r="BF370" s="38"/>
      <c r="BG370" s="38"/>
      <c r="BH370" s="38"/>
      <c r="BI370" s="38"/>
      <c r="BJ370" s="38"/>
      <c r="BK370" s="38"/>
      <c r="BL370" s="38"/>
      <c r="BM370" s="38"/>
      <c r="BN370" s="38"/>
      <c r="BO370" s="38"/>
      <c r="BP370" s="38"/>
      <c r="BQ370" s="38"/>
      <c r="BR370" s="38"/>
      <c r="BS370" s="38"/>
      <c r="BT370" s="38"/>
      <c r="BU370" s="38"/>
      <c r="BV370" s="38"/>
      <c r="BW370" s="38"/>
      <c r="BX370" s="38"/>
      <c r="BY370" s="38"/>
      <c r="BZ370" s="38"/>
      <c r="CA370" s="38"/>
      <c r="CB370" s="38"/>
      <c r="CC370" s="38"/>
      <c r="CD370" s="38"/>
      <c r="CE370" s="38"/>
      <c r="CF370" s="38"/>
      <c r="CG370" s="38"/>
      <c r="CH370" s="38"/>
      <c r="CI370" s="38"/>
      <c r="CJ370" s="38"/>
      <c r="CK370" s="38"/>
      <c r="CL370" s="38"/>
      <c r="CM370" s="38"/>
      <c r="CN370" s="38"/>
      <c r="CO370" s="38"/>
      <c r="CP370" s="38"/>
      <c r="CQ370" s="38"/>
      <c r="CR370" s="38"/>
      <c r="CS370" s="38"/>
      <c r="CT370" s="38"/>
      <c r="CU370" s="38"/>
      <c r="CV370" s="38"/>
      <c r="CW370" s="38"/>
      <c r="CX370" s="38"/>
      <c r="CY370" s="38"/>
      <c r="CZ370" s="38"/>
      <c r="DA370" s="38"/>
      <c r="DB370" s="38"/>
      <c r="DC370" s="38"/>
      <c r="DD370" s="38"/>
      <c r="DE370" s="38"/>
      <c r="DF370" s="38"/>
      <c r="DG370" s="38"/>
      <c r="DH370" s="38"/>
      <c r="DI370" s="38"/>
      <c r="DJ370" s="38"/>
      <c r="DK370" s="38"/>
      <c r="DL370" s="38"/>
      <c r="DM370" s="38"/>
      <c r="DN370" s="38"/>
      <c r="DO370" s="38"/>
      <c r="DP370" s="38"/>
      <c r="DQ370" s="38"/>
      <c r="DR370" s="38"/>
      <c r="DS370" s="38"/>
      <c r="DT370" s="38"/>
      <c r="DU370" s="38"/>
      <c r="DV370" s="38"/>
      <c r="DW370" s="38"/>
      <c r="DX370" s="38"/>
      <c r="DY370" s="38"/>
      <c r="DZ370" s="38"/>
      <c r="EA370" s="38"/>
      <c r="EB370" s="38"/>
    </row>
    <row r="371" spans="1:132">
      <c r="A371" s="38"/>
      <c r="B371" s="50" t="s">
        <v>529</v>
      </c>
      <c r="C371" s="40" t="s">
        <v>640</v>
      </c>
      <c r="D371" s="40" t="s">
        <v>651</v>
      </c>
      <c r="E371" s="39"/>
      <c r="F371" s="39"/>
      <c r="G371" s="39"/>
      <c r="H371" s="39"/>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c r="CQ371" s="38"/>
      <c r="CR371" s="38"/>
      <c r="CS371" s="38"/>
      <c r="CT371" s="38"/>
      <c r="CU371" s="38"/>
      <c r="CV371" s="38"/>
      <c r="CW371" s="38"/>
      <c r="CX371" s="38"/>
      <c r="CY371" s="38"/>
      <c r="CZ371" s="38"/>
      <c r="DA371" s="38"/>
      <c r="DB371" s="38"/>
      <c r="DC371" s="38"/>
      <c r="DD371" s="38"/>
      <c r="DE371" s="38"/>
      <c r="DF371" s="38"/>
      <c r="DG371" s="38"/>
      <c r="DH371" s="38"/>
      <c r="DI371" s="38"/>
      <c r="DJ371" s="38"/>
      <c r="DK371" s="38"/>
      <c r="DL371" s="38"/>
      <c r="DM371" s="38"/>
      <c r="DN371" s="38"/>
      <c r="DO371" s="38"/>
      <c r="DP371" s="38"/>
      <c r="DQ371" s="38"/>
      <c r="DR371" s="38"/>
      <c r="DS371" s="38"/>
      <c r="DT371" s="38"/>
      <c r="DU371" s="38"/>
      <c r="DV371" s="38"/>
      <c r="DW371" s="38"/>
      <c r="DX371" s="38"/>
      <c r="DY371" s="38"/>
      <c r="DZ371" s="38"/>
      <c r="EA371" s="38"/>
      <c r="EB371" s="38"/>
    </row>
    <row r="372" spans="1:132">
      <c r="A372" s="38"/>
      <c r="B372" s="50" t="s">
        <v>531</v>
      </c>
      <c r="C372" s="40" t="s">
        <v>638</v>
      </c>
      <c r="D372" s="39"/>
      <c r="E372" s="39"/>
      <c r="F372" s="39"/>
      <c r="G372" s="39"/>
      <c r="H372" s="39"/>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c r="AP372" s="38"/>
      <c r="AQ372" s="38"/>
      <c r="AR372" s="38"/>
      <c r="AS372" s="38"/>
      <c r="AT372" s="38"/>
      <c r="AU372" s="38"/>
      <c r="AV372" s="38"/>
      <c r="AW372" s="38"/>
      <c r="AX372" s="38"/>
      <c r="AY372" s="38"/>
      <c r="AZ372" s="38"/>
      <c r="BA372" s="38"/>
      <c r="BB372" s="38"/>
      <c r="BC372" s="38"/>
      <c r="BD372" s="38"/>
      <c r="BE372" s="38"/>
      <c r="BF372" s="38"/>
      <c r="BG372" s="38"/>
      <c r="BH372" s="38"/>
      <c r="BI372" s="38"/>
      <c r="BJ372" s="38"/>
      <c r="BK372" s="38"/>
      <c r="BL372" s="38"/>
      <c r="BM372" s="38"/>
      <c r="BN372" s="38"/>
      <c r="BO372" s="38"/>
      <c r="BP372" s="38"/>
      <c r="BQ372" s="38"/>
      <c r="BR372" s="38"/>
      <c r="BS372" s="38"/>
      <c r="BT372" s="38"/>
      <c r="BU372" s="38"/>
      <c r="BV372" s="38"/>
      <c r="BW372" s="38"/>
      <c r="BX372" s="38"/>
      <c r="BY372" s="38"/>
      <c r="BZ372" s="38"/>
      <c r="CA372" s="38"/>
      <c r="CB372" s="38"/>
      <c r="CC372" s="38"/>
      <c r="CD372" s="38"/>
      <c r="CE372" s="38"/>
      <c r="CF372" s="38"/>
      <c r="CG372" s="38"/>
      <c r="CH372" s="38"/>
      <c r="CI372" s="38"/>
      <c r="CJ372" s="38"/>
      <c r="CK372" s="38"/>
      <c r="CL372" s="38"/>
      <c r="CM372" s="38"/>
      <c r="CN372" s="38"/>
      <c r="CO372" s="38"/>
      <c r="CP372" s="38"/>
      <c r="CQ372" s="38"/>
      <c r="CR372" s="38"/>
      <c r="CS372" s="38"/>
      <c r="CT372" s="38"/>
      <c r="CU372" s="38"/>
      <c r="CV372" s="38"/>
      <c r="CW372" s="38"/>
      <c r="CX372" s="38"/>
      <c r="CY372" s="38"/>
      <c r="CZ372" s="38"/>
      <c r="DA372" s="38"/>
      <c r="DB372" s="38"/>
      <c r="DC372" s="38"/>
      <c r="DD372" s="38"/>
      <c r="DE372" s="38"/>
      <c r="DF372" s="38"/>
      <c r="DG372" s="38"/>
      <c r="DH372" s="38"/>
      <c r="DI372" s="38"/>
      <c r="DJ372" s="38"/>
      <c r="DK372" s="38"/>
      <c r="DL372" s="38"/>
      <c r="DM372" s="38"/>
      <c r="DN372" s="38"/>
      <c r="DO372" s="38"/>
      <c r="DP372" s="38"/>
      <c r="DQ372" s="38"/>
      <c r="DR372" s="38"/>
      <c r="DS372" s="38"/>
      <c r="DT372" s="38"/>
      <c r="DU372" s="38"/>
      <c r="DV372" s="38"/>
      <c r="DW372" s="38"/>
      <c r="DX372" s="38"/>
      <c r="DY372" s="38"/>
      <c r="DZ372" s="38"/>
      <c r="EA372" s="38"/>
      <c r="EB372" s="38"/>
    </row>
    <row r="373" spans="1:132">
      <c r="A373" s="38"/>
      <c r="B373" s="50" t="s">
        <v>534</v>
      </c>
      <c r="C373" s="40" t="s">
        <v>640</v>
      </c>
      <c r="D373" s="39"/>
      <c r="E373" s="39"/>
      <c r="F373" s="39"/>
      <c r="G373" s="39"/>
      <c r="H373" s="39"/>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
      <c r="CA373" s="38"/>
      <c r="CB373" s="38"/>
      <c r="CC373" s="38"/>
      <c r="CD373" s="38"/>
      <c r="CE373" s="38"/>
      <c r="CF373" s="38"/>
      <c r="CG373" s="38"/>
      <c r="CH373" s="38"/>
      <c r="CI373" s="38"/>
      <c r="CJ373" s="38"/>
      <c r="CK373" s="38"/>
      <c r="CL373" s="38"/>
      <c r="CM373" s="38"/>
      <c r="CN373" s="38"/>
      <c r="CO373" s="38"/>
      <c r="CP373" s="38"/>
      <c r="CQ373" s="38"/>
      <c r="CR373" s="38"/>
      <c r="CS373" s="38"/>
      <c r="CT373" s="38"/>
      <c r="CU373" s="38"/>
      <c r="CV373" s="38"/>
      <c r="CW373" s="38"/>
      <c r="CX373" s="38"/>
      <c r="CY373" s="38"/>
      <c r="CZ373" s="38"/>
      <c r="DA373" s="38"/>
      <c r="DB373" s="38"/>
      <c r="DC373" s="38"/>
      <c r="DD373" s="38"/>
      <c r="DE373" s="38"/>
      <c r="DF373" s="38"/>
      <c r="DG373" s="38"/>
      <c r="DH373" s="38"/>
      <c r="DI373" s="38"/>
      <c r="DJ373" s="38"/>
      <c r="DK373" s="38"/>
      <c r="DL373" s="38"/>
      <c r="DM373" s="38"/>
      <c r="DN373" s="38"/>
      <c r="DO373" s="38"/>
      <c r="DP373" s="38"/>
      <c r="DQ373" s="38"/>
      <c r="DR373" s="38"/>
      <c r="DS373" s="38"/>
      <c r="DT373" s="38"/>
      <c r="DU373" s="38"/>
      <c r="DV373" s="38"/>
      <c r="DW373" s="38"/>
      <c r="DX373" s="38"/>
      <c r="DY373" s="38"/>
      <c r="DZ373" s="38"/>
      <c r="EA373" s="38"/>
      <c r="EB373" s="38"/>
    </row>
    <row r="374" spans="1:132">
      <c r="A374" s="38"/>
      <c r="B374" s="50" t="s">
        <v>540</v>
      </c>
      <c r="C374" s="40" t="s">
        <v>640</v>
      </c>
      <c r="D374" s="40" t="s">
        <v>639</v>
      </c>
      <c r="E374" s="40" t="s">
        <v>636</v>
      </c>
      <c r="F374" s="39"/>
      <c r="G374" s="39"/>
      <c r="H374" s="39"/>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c r="AP374" s="38"/>
      <c r="AQ374" s="38"/>
      <c r="AR374" s="38"/>
      <c r="AS374" s="38"/>
      <c r="AT374" s="38"/>
      <c r="AU374" s="38"/>
      <c r="AV374" s="38"/>
      <c r="AW374" s="38"/>
      <c r="AX374" s="38"/>
      <c r="AY374" s="38"/>
      <c r="AZ374" s="38"/>
      <c r="BA374" s="38"/>
      <c r="BB374" s="38"/>
      <c r="BC374" s="38"/>
      <c r="BD374" s="38"/>
      <c r="BE374" s="38"/>
      <c r="BF374" s="38"/>
      <c r="BG374" s="38"/>
      <c r="BH374" s="38"/>
      <c r="BI374" s="38"/>
      <c r="BJ374" s="38"/>
      <c r="BK374" s="38"/>
      <c r="BL374" s="38"/>
      <c r="BM374" s="38"/>
      <c r="BN374" s="38"/>
      <c r="BO374" s="38"/>
      <c r="BP374" s="38"/>
      <c r="BQ374" s="38"/>
      <c r="BR374" s="38"/>
      <c r="BS374" s="38"/>
      <c r="BT374" s="38"/>
      <c r="BU374" s="38"/>
      <c r="BV374" s="38"/>
      <c r="BW374" s="38"/>
      <c r="BX374" s="38"/>
      <c r="BY374" s="38"/>
      <c r="BZ374" s="38"/>
      <c r="CA374" s="38"/>
      <c r="CB374" s="38"/>
      <c r="CC374" s="38"/>
      <c r="CD374" s="38"/>
      <c r="CE374" s="38"/>
      <c r="CF374" s="38"/>
      <c r="CG374" s="38"/>
      <c r="CH374" s="38"/>
      <c r="CI374" s="38"/>
      <c r="CJ374" s="38"/>
      <c r="CK374" s="38"/>
      <c r="CL374" s="38"/>
      <c r="CM374" s="38"/>
      <c r="CN374" s="38"/>
      <c r="CO374" s="38"/>
      <c r="CP374" s="38"/>
      <c r="CQ374" s="38"/>
      <c r="CR374" s="38"/>
      <c r="CS374" s="38"/>
      <c r="CT374" s="38"/>
      <c r="CU374" s="38"/>
      <c r="CV374" s="38"/>
      <c r="CW374" s="38"/>
      <c r="CX374" s="38"/>
      <c r="CY374" s="38"/>
      <c r="CZ374" s="38"/>
      <c r="DA374" s="38"/>
      <c r="DB374" s="38"/>
      <c r="DC374" s="38"/>
      <c r="DD374" s="38"/>
      <c r="DE374" s="38"/>
      <c r="DF374" s="38"/>
      <c r="DG374" s="38"/>
      <c r="DH374" s="38"/>
      <c r="DI374" s="38"/>
      <c r="DJ374" s="38"/>
      <c r="DK374" s="38"/>
      <c r="DL374" s="38"/>
      <c r="DM374" s="38"/>
      <c r="DN374" s="38"/>
      <c r="DO374" s="38"/>
      <c r="DP374" s="38"/>
      <c r="DQ374" s="38"/>
      <c r="DR374" s="38"/>
      <c r="DS374" s="38"/>
      <c r="DT374" s="38"/>
      <c r="DU374" s="38"/>
      <c r="DV374" s="38"/>
      <c r="DW374" s="38"/>
      <c r="DX374" s="38"/>
      <c r="DY374" s="38"/>
      <c r="DZ374" s="38"/>
      <c r="EA374" s="38"/>
      <c r="EB374" s="38"/>
    </row>
    <row r="375" spans="1:132">
      <c r="A375" s="38"/>
      <c r="B375" s="50" t="s">
        <v>546</v>
      </c>
      <c r="C375" s="40" t="s">
        <v>642</v>
      </c>
      <c r="D375" s="39"/>
      <c r="E375" s="39"/>
      <c r="F375" s="39"/>
      <c r="G375" s="39"/>
      <c r="H375" s="39"/>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c r="CQ375" s="38"/>
      <c r="CR375" s="38"/>
      <c r="CS375" s="38"/>
      <c r="CT375" s="38"/>
      <c r="CU375" s="38"/>
      <c r="CV375" s="38"/>
      <c r="CW375" s="38"/>
      <c r="CX375" s="38"/>
      <c r="CY375" s="38"/>
      <c r="CZ375" s="38"/>
      <c r="DA375" s="38"/>
      <c r="DB375" s="38"/>
      <c r="DC375" s="38"/>
      <c r="DD375" s="38"/>
      <c r="DE375" s="38"/>
      <c r="DF375" s="38"/>
      <c r="DG375" s="38"/>
      <c r="DH375" s="38"/>
      <c r="DI375" s="38"/>
      <c r="DJ375" s="38"/>
      <c r="DK375" s="38"/>
      <c r="DL375" s="38"/>
      <c r="DM375" s="38"/>
      <c r="DN375" s="38"/>
      <c r="DO375" s="38"/>
      <c r="DP375" s="38"/>
      <c r="DQ375" s="38"/>
      <c r="DR375" s="38"/>
      <c r="DS375" s="38"/>
      <c r="DT375" s="38"/>
      <c r="DU375" s="38"/>
      <c r="DV375" s="38"/>
      <c r="DW375" s="38"/>
      <c r="DX375" s="38"/>
      <c r="DY375" s="38"/>
      <c r="DZ375" s="38"/>
      <c r="EA375" s="38"/>
      <c r="EB375" s="38"/>
    </row>
    <row r="376" spans="1:132">
      <c r="A376" s="38"/>
      <c r="B376" s="50" t="s">
        <v>549</v>
      </c>
      <c r="C376" s="40" t="s">
        <v>636</v>
      </c>
      <c r="D376" s="39"/>
      <c r="E376" s="39"/>
      <c r="F376" s="39"/>
      <c r="G376" s="39"/>
      <c r="H376" s="39"/>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c r="AP376" s="38"/>
      <c r="AQ376" s="38"/>
      <c r="AR376" s="38"/>
      <c r="AS376" s="38"/>
      <c r="AT376" s="38"/>
      <c r="AU376" s="38"/>
      <c r="AV376" s="38"/>
      <c r="AW376" s="38"/>
      <c r="AX376" s="38"/>
      <c r="AY376" s="38"/>
      <c r="AZ376" s="38"/>
      <c r="BA376" s="38"/>
      <c r="BB376" s="38"/>
      <c r="BC376" s="38"/>
      <c r="BD376" s="38"/>
      <c r="BE376" s="38"/>
      <c r="BF376" s="38"/>
      <c r="BG376" s="38"/>
      <c r="BH376" s="38"/>
      <c r="BI376" s="38"/>
      <c r="BJ376" s="38"/>
      <c r="BK376" s="38"/>
      <c r="BL376" s="38"/>
      <c r="BM376" s="38"/>
      <c r="BN376" s="38"/>
      <c r="BO376" s="38"/>
      <c r="BP376" s="38"/>
      <c r="BQ376" s="38"/>
      <c r="BR376" s="38"/>
      <c r="BS376" s="38"/>
      <c r="BT376" s="38"/>
      <c r="BU376" s="38"/>
      <c r="BV376" s="38"/>
      <c r="BW376" s="38"/>
      <c r="BX376" s="38"/>
      <c r="BY376" s="38"/>
      <c r="BZ376" s="38"/>
      <c r="CA376" s="38"/>
      <c r="CB376" s="38"/>
      <c r="CC376" s="38"/>
      <c r="CD376" s="38"/>
      <c r="CE376" s="38"/>
      <c r="CF376" s="38"/>
      <c r="CG376" s="38"/>
      <c r="CH376" s="38"/>
      <c r="CI376" s="38"/>
      <c r="CJ376" s="38"/>
      <c r="CK376" s="38"/>
      <c r="CL376" s="38"/>
      <c r="CM376" s="38"/>
      <c r="CN376" s="38"/>
      <c r="CO376" s="38"/>
      <c r="CP376" s="38"/>
      <c r="CQ376" s="38"/>
      <c r="CR376" s="38"/>
      <c r="CS376" s="38"/>
      <c r="CT376" s="38"/>
      <c r="CU376" s="38"/>
      <c r="CV376" s="38"/>
      <c r="CW376" s="38"/>
      <c r="CX376" s="38"/>
      <c r="CY376" s="38"/>
      <c r="CZ376" s="38"/>
      <c r="DA376" s="38"/>
      <c r="DB376" s="38"/>
      <c r="DC376" s="38"/>
      <c r="DD376" s="38"/>
      <c r="DE376" s="38"/>
      <c r="DF376" s="38"/>
      <c r="DG376" s="38"/>
      <c r="DH376" s="38"/>
      <c r="DI376" s="38"/>
      <c r="DJ376" s="38"/>
      <c r="DK376" s="38"/>
      <c r="DL376" s="38"/>
      <c r="DM376" s="38"/>
      <c r="DN376" s="38"/>
      <c r="DO376" s="38"/>
      <c r="DP376" s="38"/>
      <c r="DQ376" s="38"/>
      <c r="DR376" s="38"/>
      <c r="DS376" s="38"/>
      <c r="DT376" s="38"/>
      <c r="DU376" s="38"/>
      <c r="DV376" s="38"/>
      <c r="DW376" s="38"/>
      <c r="DX376" s="38"/>
      <c r="DY376" s="38"/>
      <c r="DZ376" s="38"/>
      <c r="EA376" s="38"/>
      <c r="EB376" s="38"/>
    </row>
    <row r="377" spans="1:132">
      <c r="A377" s="38"/>
      <c r="B377" s="50" t="s">
        <v>554</v>
      </c>
      <c r="C377" s="40" t="s">
        <v>640</v>
      </c>
      <c r="D377" s="40" t="s">
        <v>657</v>
      </c>
      <c r="E377" s="39"/>
      <c r="F377" s="39"/>
      <c r="G377" s="39"/>
      <c r="H377" s="39"/>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c r="CQ377" s="38"/>
      <c r="CR377" s="38"/>
      <c r="CS377" s="38"/>
      <c r="CT377" s="38"/>
      <c r="CU377" s="38"/>
      <c r="CV377" s="38"/>
      <c r="CW377" s="38"/>
      <c r="CX377" s="38"/>
      <c r="CY377" s="38"/>
      <c r="CZ377" s="38"/>
      <c r="DA377" s="38"/>
      <c r="DB377" s="38"/>
      <c r="DC377" s="38"/>
      <c r="DD377" s="38"/>
      <c r="DE377" s="38"/>
      <c r="DF377" s="38"/>
      <c r="DG377" s="38"/>
      <c r="DH377" s="38"/>
      <c r="DI377" s="38"/>
      <c r="DJ377" s="38"/>
      <c r="DK377" s="38"/>
      <c r="DL377" s="38"/>
      <c r="DM377" s="38"/>
      <c r="DN377" s="38"/>
      <c r="DO377" s="38"/>
      <c r="DP377" s="38"/>
      <c r="DQ377" s="38"/>
      <c r="DR377" s="38"/>
      <c r="DS377" s="38"/>
      <c r="DT377" s="38"/>
      <c r="DU377" s="38"/>
      <c r="DV377" s="38"/>
      <c r="DW377" s="38"/>
      <c r="DX377" s="38"/>
      <c r="DY377" s="38"/>
      <c r="DZ377" s="38"/>
      <c r="EA377" s="38"/>
      <c r="EB377" s="38"/>
    </row>
    <row r="378" spans="1:132">
      <c r="A378" s="38"/>
      <c r="B378" s="50" t="s">
        <v>558</v>
      </c>
      <c r="C378" s="40" t="s">
        <v>638</v>
      </c>
      <c r="D378" s="39"/>
      <c r="E378" s="39"/>
      <c r="F378" s="39"/>
      <c r="G378" s="39"/>
      <c r="H378" s="39"/>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c r="AP378" s="38"/>
      <c r="AQ378" s="38"/>
      <c r="AR378" s="38"/>
      <c r="AS378" s="38"/>
      <c r="AT378" s="38"/>
      <c r="AU378" s="38"/>
      <c r="AV378" s="38"/>
      <c r="AW378" s="38"/>
      <c r="AX378" s="38"/>
      <c r="AY378" s="38"/>
      <c r="AZ378" s="38"/>
      <c r="BA378" s="38"/>
      <c r="BB378" s="38"/>
      <c r="BC378" s="38"/>
      <c r="BD378" s="38"/>
      <c r="BE378" s="38"/>
      <c r="BF378" s="38"/>
      <c r="BG378" s="38"/>
      <c r="BH378" s="38"/>
      <c r="BI378" s="38"/>
      <c r="BJ378" s="38"/>
      <c r="BK378" s="38"/>
      <c r="BL378" s="38"/>
      <c r="BM378" s="38"/>
      <c r="BN378" s="38"/>
      <c r="BO378" s="38"/>
      <c r="BP378" s="38"/>
      <c r="BQ378" s="38"/>
      <c r="BR378" s="38"/>
      <c r="BS378" s="38"/>
      <c r="BT378" s="38"/>
      <c r="BU378" s="38"/>
      <c r="BV378" s="38"/>
      <c r="BW378" s="38"/>
      <c r="BX378" s="38"/>
      <c r="BY378" s="38"/>
      <c r="BZ378" s="38"/>
      <c r="CA378" s="38"/>
      <c r="CB378" s="38"/>
      <c r="CC378" s="38"/>
      <c r="CD378" s="38"/>
      <c r="CE378" s="38"/>
      <c r="CF378" s="38"/>
      <c r="CG378" s="38"/>
      <c r="CH378" s="38"/>
      <c r="CI378" s="38"/>
      <c r="CJ378" s="38"/>
      <c r="CK378" s="38"/>
      <c r="CL378" s="38"/>
      <c r="CM378" s="38"/>
      <c r="CN378" s="38"/>
      <c r="CO378" s="38"/>
      <c r="CP378" s="38"/>
      <c r="CQ378" s="38"/>
      <c r="CR378" s="38"/>
      <c r="CS378" s="38"/>
      <c r="CT378" s="38"/>
      <c r="CU378" s="38"/>
      <c r="CV378" s="38"/>
      <c r="CW378" s="38"/>
      <c r="CX378" s="38"/>
      <c r="CY378" s="38"/>
      <c r="CZ378" s="38"/>
      <c r="DA378" s="38"/>
      <c r="DB378" s="38"/>
      <c r="DC378" s="38"/>
      <c r="DD378" s="38"/>
      <c r="DE378" s="38"/>
      <c r="DF378" s="38"/>
      <c r="DG378" s="38"/>
      <c r="DH378" s="38"/>
      <c r="DI378" s="38"/>
      <c r="DJ378" s="38"/>
      <c r="DK378" s="38"/>
      <c r="DL378" s="38"/>
      <c r="DM378" s="38"/>
      <c r="DN378" s="38"/>
      <c r="DO378" s="38"/>
      <c r="DP378" s="38"/>
      <c r="DQ378" s="38"/>
      <c r="DR378" s="38"/>
      <c r="DS378" s="38"/>
      <c r="DT378" s="38"/>
      <c r="DU378" s="38"/>
      <c r="DV378" s="38"/>
      <c r="DW378" s="38"/>
      <c r="DX378" s="38"/>
      <c r="DY378" s="38"/>
      <c r="DZ378" s="38"/>
      <c r="EA378" s="38"/>
      <c r="EB378" s="38"/>
    </row>
    <row r="379" spans="1:132">
      <c r="A379" s="38"/>
      <c r="B379" s="50" t="s">
        <v>561</v>
      </c>
      <c r="C379" s="40" t="s">
        <v>638</v>
      </c>
      <c r="D379" s="39"/>
      <c r="E379" s="39"/>
      <c r="F379" s="39"/>
      <c r="G379" s="39"/>
      <c r="H379" s="39"/>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c r="AP379" s="38"/>
      <c r="AQ379" s="38"/>
      <c r="AR379" s="38"/>
      <c r="AS379" s="38"/>
      <c r="AT379" s="38"/>
      <c r="AU379" s="38"/>
      <c r="AV379" s="38"/>
      <c r="AW379" s="38"/>
      <c r="AX379" s="38"/>
      <c r="AY379" s="38"/>
      <c r="AZ379" s="38"/>
      <c r="BA379" s="38"/>
      <c r="BB379" s="38"/>
      <c r="BC379" s="38"/>
      <c r="BD379" s="38"/>
      <c r="BE379" s="38"/>
      <c r="BF379" s="38"/>
      <c r="BG379" s="38"/>
      <c r="BH379" s="38"/>
      <c r="BI379" s="38"/>
      <c r="BJ379" s="38"/>
      <c r="BK379" s="38"/>
      <c r="BL379" s="38"/>
      <c r="BM379" s="38"/>
      <c r="BN379" s="38"/>
      <c r="BO379" s="38"/>
      <c r="BP379" s="38"/>
      <c r="BQ379" s="38"/>
      <c r="BR379" s="38"/>
      <c r="BS379" s="38"/>
      <c r="BT379" s="38"/>
      <c r="BU379" s="38"/>
      <c r="BV379" s="38"/>
      <c r="BW379" s="38"/>
      <c r="BX379" s="38"/>
      <c r="BY379" s="38"/>
      <c r="BZ379" s="38"/>
      <c r="CA379" s="38"/>
      <c r="CB379" s="38"/>
      <c r="CC379" s="38"/>
      <c r="CD379" s="38"/>
      <c r="CE379" s="38"/>
      <c r="CF379" s="38"/>
      <c r="CG379" s="38"/>
      <c r="CH379" s="38"/>
      <c r="CI379" s="38"/>
      <c r="CJ379" s="38"/>
      <c r="CK379" s="38"/>
      <c r="CL379" s="38"/>
      <c r="CM379" s="38"/>
      <c r="CN379" s="38"/>
      <c r="CO379" s="38"/>
      <c r="CP379" s="38"/>
      <c r="CQ379" s="38"/>
      <c r="CR379" s="38"/>
      <c r="CS379" s="38"/>
      <c r="CT379" s="38"/>
      <c r="CU379" s="38"/>
      <c r="CV379" s="38"/>
      <c r="CW379" s="38"/>
      <c r="CX379" s="38"/>
      <c r="CY379" s="38"/>
      <c r="CZ379" s="38"/>
      <c r="DA379" s="38"/>
      <c r="DB379" s="38"/>
      <c r="DC379" s="38"/>
      <c r="DD379" s="38"/>
      <c r="DE379" s="38"/>
      <c r="DF379" s="38"/>
      <c r="DG379" s="38"/>
      <c r="DH379" s="38"/>
      <c r="DI379" s="38"/>
      <c r="DJ379" s="38"/>
      <c r="DK379" s="38"/>
      <c r="DL379" s="38"/>
      <c r="DM379" s="38"/>
      <c r="DN379" s="38"/>
      <c r="DO379" s="38"/>
      <c r="DP379" s="38"/>
      <c r="DQ379" s="38"/>
      <c r="DR379" s="38"/>
      <c r="DS379" s="38"/>
      <c r="DT379" s="38"/>
      <c r="DU379" s="38"/>
      <c r="DV379" s="38"/>
      <c r="DW379" s="38"/>
      <c r="DX379" s="38"/>
      <c r="DY379" s="38"/>
      <c r="DZ379" s="38"/>
      <c r="EA379" s="38"/>
      <c r="EB379" s="38"/>
    </row>
    <row r="380" spans="1:132">
      <c r="A380" s="38"/>
      <c r="B380" s="50" t="s">
        <v>564</v>
      </c>
      <c r="C380" s="40" t="s">
        <v>651</v>
      </c>
      <c r="D380" s="39"/>
      <c r="E380" s="39"/>
      <c r="F380" s="39"/>
      <c r="G380" s="39"/>
      <c r="H380" s="39"/>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c r="AP380" s="38"/>
      <c r="AQ380" s="38"/>
      <c r="AR380" s="38"/>
      <c r="AS380" s="38"/>
      <c r="AT380" s="38"/>
      <c r="AU380" s="38"/>
      <c r="AV380" s="38"/>
      <c r="AW380" s="38"/>
      <c r="AX380" s="38"/>
      <c r="AY380" s="38"/>
      <c r="AZ380" s="38"/>
      <c r="BA380" s="38"/>
      <c r="BB380" s="38"/>
      <c r="BC380" s="38"/>
      <c r="BD380" s="38"/>
      <c r="BE380" s="38"/>
      <c r="BF380" s="38"/>
      <c r="BG380" s="38"/>
      <c r="BH380" s="38"/>
      <c r="BI380" s="38"/>
      <c r="BJ380" s="38"/>
      <c r="BK380" s="38"/>
      <c r="BL380" s="38"/>
      <c r="BM380" s="38"/>
      <c r="BN380" s="38"/>
      <c r="BO380" s="38"/>
      <c r="BP380" s="38"/>
      <c r="BQ380" s="38"/>
      <c r="BR380" s="38"/>
      <c r="BS380" s="38"/>
      <c r="BT380" s="38"/>
      <c r="BU380" s="38"/>
      <c r="BV380" s="38"/>
      <c r="BW380" s="38"/>
      <c r="BX380" s="38"/>
      <c r="BY380" s="38"/>
      <c r="BZ380" s="38"/>
      <c r="CA380" s="38"/>
      <c r="CB380" s="38"/>
      <c r="CC380" s="38"/>
      <c r="CD380" s="38"/>
      <c r="CE380" s="38"/>
      <c r="CF380" s="38"/>
      <c r="CG380" s="38"/>
      <c r="CH380" s="38"/>
      <c r="CI380" s="38"/>
      <c r="CJ380" s="38"/>
      <c r="CK380" s="38"/>
      <c r="CL380" s="38"/>
      <c r="CM380" s="38"/>
      <c r="CN380" s="38"/>
      <c r="CO380" s="38"/>
      <c r="CP380" s="38"/>
      <c r="CQ380" s="38"/>
      <c r="CR380" s="38"/>
      <c r="CS380" s="38"/>
      <c r="CT380" s="38"/>
      <c r="CU380" s="38"/>
      <c r="CV380" s="38"/>
      <c r="CW380" s="38"/>
      <c r="CX380" s="38"/>
      <c r="CY380" s="38"/>
      <c r="CZ380" s="38"/>
      <c r="DA380" s="38"/>
      <c r="DB380" s="38"/>
      <c r="DC380" s="38"/>
      <c r="DD380" s="38"/>
      <c r="DE380" s="38"/>
      <c r="DF380" s="38"/>
      <c r="DG380" s="38"/>
      <c r="DH380" s="38"/>
      <c r="DI380" s="38"/>
      <c r="DJ380" s="38"/>
      <c r="DK380" s="38"/>
      <c r="DL380" s="38"/>
      <c r="DM380" s="38"/>
      <c r="DN380" s="38"/>
      <c r="DO380" s="38"/>
      <c r="DP380" s="38"/>
      <c r="DQ380" s="38"/>
      <c r="DR380" s="38"/>
      <c r="DS380" s="38"/>
      <c r="DT380" s="38"/>
      <c r="DU380" s="38"/>
      <c r="DV380" s="38"/>
      <c r="DW380" s="38"/>
      <c r="DX380" s="38"/>
      <c r="DY380" s="38"/>
      <c r="DZ380" s="38"/>
      <c r="EA380" s="38"/>
      <c r="EB380" s="38"/>
    </row>
    <row r="381" spans="1:132">
      <c r="A381" s="38"/>
      <c r="B381" s="50" t="s">
        <v>568</v>
      </c>
      <c r="C381" s="40" t="s">
        <v>640</v>
      </c>
      <c r="D381" s="39"/>
      <c r="E381" s="39"/>
      <c r="F381" s="39"/>
      <c r="G381" s="39"/>
      <c r="H381" s="39"/>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c r="CQ381" s="38"/>
      <c r="CR381" s="38"/>
      <c r="CS381" s="38"/>
      <c r="CT381" s="38"/>
      <c r="CU381" s="38"/>
      <c r="CV381" s="38"/>
      <c r="CW381" s="38"/>
      <c r="CX381" s="38"/>
      <c r="CY381" s="38"/>
      <c r="CZ381" s="38"/>
      <c r="DA381" s="38"/>
      <c r="DB381" s="38"/>
      <c r="DC381" s="38"/>
      <c r="DD381" s="38"/>
      <c r="DE381" s="38"/>
      <c r="DF381" s="38"/>
      <c r="DG381" s="38"/>
      <c r="DH381" s="38"/>
      <c r="DI381" s="38"/>
      <c r="DJ381" s="38"/>
      <c r="DK381" s="38"/>
      <c r="DL381" s="38"/>
      <c r="DM381" s="38"/>
      <c r="DN381" s="38"/>
      <c r="DO381" s="38"/>
      <c r="DP381" s="38"/>
      <c r="DQ381" s="38"/>
      <c r="DR381" s="38"/>
      <c r="DS381" s="38"/>
      <c r="DT381" s="38"/>
      <c r="DU381" s="38"/>
      <c r="DV381" s="38"/>
      <c r="DW381" s="38"/>
      <c r="DX381" s="38"/>
      <c r="DY381" s="38"/>
      <c r="DZ381" s="38"/>
      <c r="EA381" s="38"/>
      <c r="EB381" s="38"/>
    </row>
    <row r="382" spans="1:132">
      <c r="A382" s="38"/>
      <c r="B382" s="50" t="s">
        <v>571</v>
      </c>
      <c r="C382" s="40" t="s">
        <v>640</v>
      </c>
      <c r="D382" s="40" t="s">
        <v>648</v>
      </c>
      <c r="E382" s="39"/>
      <c r="F382" s="39"/>
      <c r="G382" s="39"/>
      <c r="H382" s="39"/>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row>
    <row r="383" spans="1:132">
      <c r="A383" s="38"/>
      <c r="B383" s="50" t="s">
        <v>574</v>
      </c>
      <c r="C383" s="40" t="s">
        <v>640</v>
      </c>
      <c r="D383" s="39"/>
      <c r="E383" s="39"/>
      <c r="F383" s="39"/>
      <c r="G383" s="39"/>
      <c r="H383" s="39"/>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c r="CQ383" s="38"/>
      <c r="CR383" s="38"/>
      <c r="CS383" s="38"/>
      <c r="CT383" s="38"/>
      <c r="CU383" s="38"/>
      <c r="CV383" s="38"/>
      <c r="CW383" s="38"/>
      <c r="CX383" s="38"/>
      <c r="CY383" s="38"/>
      <c r="CZ383" s="38"/>
      <c r="DA383" s="38"/>
      <c r="DB383" s="38"/>
      <c r="DC383" s="38"/>
      <c r="DD383" s="38"/>
      <c r="DE383" s="38"/>
      <c r="DF383" s="38"/>
      <c r="DG383" s="38"/>
      <c r="DH383" s="38"/>
      <c r="DI383" s="38"/>
      <c r="DJ383" s="38"/>
      <c r="DK383" s="38"/>
      <c r="DL383" s="38"/>
      <c r="DM383" s="38"/>
      <c r="DN383" s="38"/>
      <c r="DO383" s="38"/>
      <c r="DP383" s="38"/>
      <c r="DQ383" s="38"/>
      <c r="DR383" s="38"/>
      <c r="DS383" s="38"/>
      <c r="DT383" s="38"/>
      <c r="DU383" s="38"/>
      <c r="DV383" s="38"/>
      <c r="DW383" s="38"/>
      <c r="DX383" s="38"/>
      <c r="DY383" s="38"/>
      <c r="DZ383" s="38"/>
      <c r="EA383" s="38"/>
      <c r="EB383" s="38"/>
    </row>
    <row r="384" spans="1:132">
      <c r="A384" s="38"/>
      <c r="B384" s="50" t="s">
        <v>577</v>
      </c>
      <c r="C384" s="40" t="s">
        <v>652</v>
      </c>
      <c r="D384" s="39"/>
      <c r="E384" s="39"/>
      <c r="F384" s="39"/>
      <c r="G384" s="39"/>
      <c r="H384" s="39"/>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c r="AP384" s="38"/>
      <c r="AQ384" s="38"/>
      <c r="AR384" s="38"/>
      <c r="AS384" s="38"/>
      <c r="AT384" s="38"/>
      <c r="AU384" s="38"/>
      <c r="AV384" s="38"/>
      <c r="AW384" s="38"/>
      <c r="AX384" s="38"/>
      <c r="AY384" s="38"/>
      <c r="AZ384" s="38"/>
      <c r="BA384" s="38"/>
      <c r="BB384" s="38"/>
      <c r="BC384" s="38"/>
      <c r="BD384" s="38"/>
      <c r="BE384" s="38"/>
      <c r="BF384" s="38"/>
      <c r="BG384" s="38"/>
      <c r="BH384" s="38"/>
      <c r="BI384" s="38"/>
      <c r="BJ384" s="38"/>
      <c r="BK384" s="38"/>
      <c r="BL384" s="38"/>
      <c r="BM384" s="38"/>
      <c r="BN384" s="38"/>
      <c r="BO384" s="38"/>
      <c r="BP384" s="38"/>
      <c r="BQ384" s="38"/>
      <c r="BR384" s="38"/>
      <c r="BS384" s="38"/>
      <c r="BT384" s="38"/>
      <c r="BU384" s="38"/>
      <c r="BV384" s="38"/>
      <c r="BW384" s="38"/>
      <c r="BX384" s="38"/>
      <c r="BY384" s="38"/>
      <c r="BZ384" s="38"/>
      <c r="CA384" s="38"/>
      <c r="CB384" s="38"/>
      <c r="CC384" s="38"/>
      <c r="CD384" s="38"/>
      <c r="CE384" s="38"/>
      <c r="CF384" s="38"/>
      <c r="CG384" s="38"/>
      <c r="CH384" s="38"/>
      <c r="CI384" s="38"/>
      <c r="CJ384" s="38"/>
      <c r="CK384" s="38"/>
      <c r="CL384" s="38"/>
      <c r="CM384" s="38"/>
      <c r="CN384" s="38"/>
      <c r="CO384" s="38"/>
      <c r="CP384" s="38"/>
      <c r="CQ384" s="38"/>
      <c r="CR384" s="38"/>
      <c r="CS384" s="38"/>
      <c r="CT384" s="38"/>
      <c r="CU384" s="38"/>
      <c r="CV384" s="38"/>
      <c r="CW384" s="38"/>
      <c r="CX384" s="38"/>
      <c r="CY384" s="38"/>
      <c r="CZ384" s="38"/>
      <c r="DA384" s="38"/>
      <c r="DB384" s="38"/>
      <c r="DC384" s="38"/>
      <c r="DD384" s="38"/>
      <c r="DE384" s="38"/>
      <c r="DF384" s="38"/>
      <c r="DG384" s="38"/>
      <c r="DH384" s="38"/>
      <c r="DI384" s="38"/>
      <c r="DJ384" s="38"/>
      <c r="DK384" s="38"/>
      <c r="DL384" s="38"/>
      <c r="DM384" s="38"/>
      <c r="DN384" s="38"/>
      <c r="DO384" s="38"/>
      <c r="DP384" s="38"/>
      <c r="DQ384" s="38"/>
      <c r="DR384" s="38"/>
      <c r="DS384" s="38"/>
      <c r="DT384" s="38"/>
      <c r="DU384" s="38"/>
      <c r="DV384" s="38"/>
      <c r="DW384" s="38"/>
      <c r="DX384" s="38"/>
      <c r="DY384" s="38"/>
      <c r="DZ384" s="38"/>
      <c r="EA384" s="38"/>
      <c r="EB384" s="38"/>
    </row>
    <row r="385" spans="1:132">
      <c r="A385" s="38"/>
      <c r="B385" s="50" t="s">
        <v>582</v>
      </c>
      <c r="C385" s="40" t="s">
        <v>642</v>
      </c>
      <c r="D385" s="39"/>
      <c r="E385" s="39"/>
      <c r="F385" s="39"/>
      <c r="G385" s="39"/>
      <c r="H385" s="39"/>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
      <c r="CA385" s="38"/>
      <c r="CB385" s="38"/>
      <c r="CC385" s="38"/>
      <c r="CD385" s="38"/>
      <c r="CE385" s="38"/>
      <c r="CF385" s="38"/>
      <c r="CG385" s="38"/>
      <c r="CH385" s="38"/>
      <c r="CI385" s="38"/>
      <c r="CJ385" s="38"/>
      <c r="CK385" s="38"/>
      <c r="CL385" s="38"/>
      <c r="CM385" s="38"/>
      <c r="CN385" s="38"/>
      <c r="CO385" s="38"/>
      <c r="CP385" s="38"/>
      <c r="CQ385" s="38"/>
      <c r="CR385" s="38"/>
      <c r="CS385" s="38"/>
      <c r="CT385" s="38"/>
      <c r="CU385" s="38"/>
      <c r="CV385" s="38"/>
      <c r="CW385" s="38"/>
      <c r="CX385" s="38"/>
      <c r="CY385" s="38"/>
      <c r="CZ385" s="38"/>
      <c r="DA385" s="38"/>
      <c r="DB385" s="38"/>
      <c r="DC385" s="38"/>
      <c r="DD385" s="38"/>
      <c r="DE385" s="38"/>
      <c r="DF385" s="38"/>
      <c r="DG385" s="38"/>
      <c r="DH385" s="38"/>
      <c r="DI385" s="38"/>
      <c r="DJ385" s="38"/>
      <c r="DK385" s="38"/>
      <c r="DL385" s="38"/>
      <c r="DM385" s="38"/>
      <c r="DN385" s="38"/>
      <c r="DO385" s="38"/>
      <c r="DP385" s="38"/>
      <c r="DQ385" s="38"/>
      <c r="DR385" s="38"/>
      <c r="DS385" s="38"/>
      <c r="DT385" s="38"/>
      <c r="DU385" s="38"/>
      <c r="DV385" s="38"/>
      <c r="DW385" s="38"/>
      <c r="DX385" s="38"/>
      <c r="DY385" s="38"/>
      <c r="DZ385" s="38"/>
      <c r="EA385" s="38"/>
      <c r="EB385" s="38"/>
    </row>
    <row r="386" spans="1:132">
      <c r="A386" s="38"/>
      <c r="B386" s="50" t="s">
        <v>586</v>
      </c>
      <c r="C386" s="40" t="s">
        <v>639</v>
      </c>
      <c r="D386" s="39"/>
      <c r="E386" s="39"/>
      <c r="F386" s="39"/>
      <c r="G386" s="39"/>
      <c r="H386" s="39"/>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c r="AP386" s="38"/>
      <c r="AQ386" s="38"/>
      <c r="AR386" s="38"/>
      <c r="AS386" s="38"/>
      <c r="AT386" s="38"/>
      <c r="AU386" s="38"/>
      <c r="AV386" s="38"/>
      <c r="AW386" s="38"/>
      <c r="AX386" s="38"/>
      <c r="AY386" s="38"/>
      <c r="AZ386" s="38"/>
      <c r="BA386" s="38"/>
      <c r="BB386" s="38"/>
      <c r="BC386" s="38"/>
      <c r="BD386" s="38"/>
      <c r="BE386" s="38"/>
      <c r="BF386" s="38"/>
      <c r="BG386" s="38"/>
      <c r="BH386" s="38"/>
      <c r="BI386" s="38"/>
      <c r="BJ386" s="38"/>
      <c r="BK386" s="38"/>
      <c r="BL386" s="38"/>
      <c r="BM386" s="38"/>
      <c r="BN386" s="38"/>
      <c r="BO386" s="38"/>
      <c r="BP386" s="38"/>
      <c r="BQ386" s="38"/>
      <c r="BR386" s="38"/>
      <c r="BS386" s="38"/>
      <c r="BT386" s="38"/>
      <c r="BU386" s="38"/>
      <c r="BV386" s="38"/>
      <c r="BW386" s="38"/>
      <c r="BX386" s="38"/>
      <c r="BY386" s="38"/>
      <c r="BZ386" s="38"/>
      <c r="CA386" s="38"/>
      <c r="CB386" s="38"/>
      <c r="CC386" s="38"/>
      <c r="CD386" s="38"/>
      <c r="CE386" s="38"/>
      <c r="CF386" s="38"/>
      <c r="CG386" s="38"/>
      <c r="CH386" s="38"/>
      <c r="CI386" s="38"/>
      <c r="CJ386" s="38"/>
      <c r="CK386" s="38"/>
      <c r="CL386" s="38"/>
      <c r="CM386" s="38"/>
      <c r="CN386" s="38"/>
      <c r="CO386" s="38"/>
      <c r="CP386" s="38"/>
      <c r="CQ386" s="38"/>
      <c r="CR386" s="38"/>
      <c r="CS386" s="38"/>
      <c r="CT386" s="38"/>
      <c r="CU386" s="38"/>
      <c r="CV386" s="38"/>
      <c r="CW386" s="38"/>
      <c r="CX386" s="38"/>
      <c r="CY386" s="38"/>
      <c r="CZ386" s="38"/>
      <c r="DA386" s="38"/>
      <c r="DB386" s="38"/>
      <c r="DC386" s="38"/>
      <c r="DD386" s="38"/>
      <c r="DE386" s="38"/>
      <c r="DF386" s="38"/>
      <c r="DG386" s="38"/>
      <c r="DH386" s="38"/>
      <c r="DI386" s="38"/>
      <c r="DJ386" s="38"/>
      <c r="DK386" s="38"/>
      <c r="DL386" s="38"/>
      <c r="DM386" s="38"/>
      <c r="DN386" s="38"/>
      <c r="DO386" s="38"/>
      <c r="DP386" s="38"/>
      <c r="DQ386" s="38"/>
      <c r="DR386" s="38"/>
      <c r="DS386" s="38"/>
      <c r="DT386" s="38"/>
      <c r="DU386" s="38"/>
      <c r="DV386" s="38"/>
      <c r="DW386" s="38"/>
      <c r="DX386" s="38"/>
      <c r="DY386" s="38"/>
      <c r="DZ386" s="38"/>
      <c r="EA386" s="38"/>
      <c r="EB386" s="38"/>
    </row>
    <row r="387" spans="1:132">
      <c r="A387" s="38"/>
      <c r="B387" s="50" t="s">
        <v>591</v>
      </c>
      <c r="C387" s="40" t="s">
        <v>636</v>
      </c>
      <c r="D387" s="39"/>
      <c r="E387" s="39"/>
      <c r="F387" s="39"/>
      <c r="G387" s="39"/>
      <c r="H387" s="39"/>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c r="CQ387" s="38"/>
      <c r="CR387" s="38"/>
      <c r="CS387" s="38"/>
      <c r="CT387" s="38"/>
      <c r="CU387" s="38"/>
      <c r="CV387" s="38"/>
      <c r="CW387" s="38"/>
      <c r="CX387" s="38"/>
      <c r="CY387" s="38"/>
      <c r="CZ387" s="38"/>
      <c r="DA387" s="38"/>
      <c r="DB387" s="38"/>
      <c r="DC387" s="38"/>
      <c r="DD387" s="38"/>
      <c r="DE387" s="38"/>
      <c r="DF387" s="38"/>
      <c r="DG387" s="38"/>
      <c r="DH387" s="38"/>
      <c r="DI387" s="38"/>
      <c r="DJ387" s="38"/>
      <c r="DK387" s="38"/>
      <c r="DL387" s="38"/>
      <c r="DM387" s="38"/>
      <c r="DN387" s="38"/>
      <c r="DO387" s="38"/>
      <c r="DP387" s="38"/>
      <c r="DQ387" s="38"/>
      <c r="DR387" s="38"/>
      <c r="DS387" s="38"/>
      <c r="DT387" s="38"/>
      <c r="DU387" s="38"/>
      <c r="DV387" s="38"/>
      <c r="DW387" s="38"/>
      <c r="DX387" s="38"/>
      <c r="DY387" s="38"/>
      <c r="DZ387" s="38"/>
      <c r="EA387" s="38"/>
      <c r="EB387" s="38"/>
    </row>
    <row r="388" spans="1:132">
      <c r="A388" s="38"/>
      <c r="B388" s="50" t="s">
        <v>595</v>
      </c>
      <c r="C388" s="40" t="s">
        <v>650</v>
      </c>
      <c r="D388" s="39"/>
      <c r="E388" s="39"/>
      <c r="F388" s="39"/>
      <c r="G388" s="39"/>
      <c r="H388" s="39"/>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c r="AP388" s="38"/>
      <c r="AQ388" s="38"/>
      <c r="AR388" s="38"/>
      <c r="AS388" s="38"/>
      <c r="AT388" s="38"/>
      <c r="AU388" s="38"/>
      <c r="AV388" s="38"/>
      <c r="AW388" s="38"/>
      <c r="AX388" s="38"/>
      <c r="AY388" s="38"/>
      <c r="AZ388" s="38"/>
      <c r="BA388" s="38"/>
      <c r="BB388" s="38"/>
      <c r="BC388" s="38"/>
      <c r="BD388" s="38"/>
      <c r="BE388" s="38"/>
      <c r="BF388" s="38"/>
      <c r="BG388" s="38"/>
      <c r="BH388" s="38"/>
      <c r="BI388" s="38"/>
      <c r="BJ388" s="38"/>
      <c r="BK388" s="38"/>
      <c r="BL388" s="38"/>
      <c r="BM388" s="38"/>
      <c r="BN388" s="38"/>
      <c r="BO388" s="38"/>
      <c r="BP388" s="38"/>
      <c r="BQ388" s="38"/>
      <c r="BR388" s="38"/>
      <c r="BS388" s="38"/>
      <c r="BT388" s="38"/>
      <c r="BU388" s="38"/>
      <c r="BV388" s="38"/>
      <c r="BW388" s="38"/>
      <c r="BX388" s="38"/>
      <c r="BY388" s="38"/>
      <c r="BZ388" s="38"/>
      <c r="CA388" s="38"/>
      <c r="CB388" s="38"/>
      <c r="CC388" s="38"/>
      <c r="CD388" s="38"/>
      <c r="CE388" s="38"/>
      <c r="CF388" s="38"/>
      <c r="CG388" s="38"/>
      <c r="CH388" s="38"/>
      <c r="CI388" s="38"/>
      <c r="CJ388" s="38"/>
      <c r="CK388" s="38"/>
      <c r="CL388" s="38"/>
      <c r="CM388" s="38"/>
      <c r="CN388" s="38"/>
      <c r="CO388" s="38"/>
      <c r="CP388" s="38"/>
      <c r="CQ388" s="38"/>
      <c r="CR388" s="38"/>
      <c r="CS388" s="38"/>
      <c r="CT388" s="38"/>
      <c r="CU388" s="38"/>
      <c r="CV388" s="38"/>
      <c r="CW388" s="38"/>
      <c r="CX388" s="38"/>
      <c r="CY388" s="38"/>
      <c r="CZ388" s="38"/>
      <c r="DA388" s="38"/>
      <c r="DB388" s="38"/>
      <c r="DC388" s="38"/>
      <c r="DD388" s="38"/>
      <c r="DE388" s="38"/>
      <c r="DF388" s="38"/>
      <c r="DG388" s="38"/>
      <c r="DH388" s="38"/>
      <c r="DI388" s="38"/>
      <c r="DJ388" s="38"/>
      <c r="DK388" s="38"/>
      <c r="DL388" s="38"/>
      <c r="DM388" s="38"/>
      <c r="DN388" s="38"/>
      <c r="DO388" s="38"/>
      <c r="DP388" s="38"/>
      <c r="DQ388" s="38"/>
      <c r="DR388" s="38"/>
      <c r="DS388" s="38"/>
      <c r="DT388" s="38"/>
      <c r="DU388" s="38"/>
      <c r="DV388" s="38"/>
      <c r="DW388" s="38"/>
      <c r="DX388" s="38"/>
      <c r="DY388" s="38"/>
      <c r="DZ388" s="38"/>
      <c r="EA388" s="38"/>
      <c r="EB388" s="38"/>
    </row>
    <row r="389" spans="1:132">
      <c r="A389" s="38"/>
      <c r="B389" s="50" t="s">
        <v>600</v>
      </c>
      <c r="C389" s="40" t="s">
        <v>638</v>
      </c>
      <c r="D389" s="40" t="s">
        <v>636</v>
      </c>
      <c r="E389" s="39"/>
      <c r="F389" s="39"/>
      <c r="G389" s="39"/>
      <c r="H389" s="39"/>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c r="AP389" s="38"/>
      <c r="AQ389" s="38"/>
      <c r="AR389" s="38"/>
      <c r="AS389" s="38"/>
      <c r="AT389" s="38"/>
      <c r="AU389" s="38"/>
      <c r="AV389" s="38"/>
      <c r="AW389" s="38"/>
      <c r="AX389" s="38"/>
      <c r="AY389" s="38"/>
      <c r="AZ389" s="38"/>
      <c r="BA389" s="38"/>
      <c r="BB389" s="38"/>
      <c r="BC389" s="38"/>
      <c r="BD389" s="38"/>
      <c r="BE389" s="38"/>
      <c r="BF389" s="38"/>
      <c r="BG389" s="38"/>
      <c r="BH389" s="38"/>
      <c r="BI389" s="38"/>
      <c r="BJ389" s="38"/>
      <c r="BK389" s="38"/>
      <c r="BL389" s="38"/>
      <c r="BM389" s="38"/>
      <c r="BN389" s="38"/>
      <c r="BO389" s="38"/>
      <c r="BP389" s="38"/>
      <c r="BQ389" s="38"/>
      <c r="BR389" s="38"/>
      <c r="BS389" s="38"/>
      <c r="BT389" s="38"/>
      <c r="BU389" s="38"/>
      <c r="BV389" s="38"/>
      <c r="BW389" s="38"/>
      <c r="BX389" s="38"/>
      <c r="BY389" s="38"/>
      <c r="BZ389" s="38"/>
      <c r="CA389" s="38"/>
      <c r="CB389" s="38"/>
      <c r="CC389" s="38"/>
      <c r="CD389" s="38"/>
      <c r="CE389" s="38"/>
      <c r="CF389" s="38"/>
      <c r="CG389" s="38"/>
      <c r="CH389" s="38"/>
      <c r="CI389" s="38"/>
      <c r="CJ389" s="38"/>
      <c r="CK389" s="38"/>
      <c r="CL389" s="38"/>
      <c r="CM389" s="38"/>
      <c r="CN389" s="38"/>
      <c r="CO389" s="38"/>
      <c r="CP389" s="38"/>
      <c r="CQ389" s="38"/>
      <c r="CR389" s="38"/>
      <c r="CS389" s="38"/>
      <c r="CT389" s="38"/>
      <c r="CU389" s="38"/>
      <c r="CV389" s="38"/>
      <c r="CW389" s="38"/>
      <c r="CX389" s="38"/>
      <c r="CY389" s="38"/>
      <c r="CZ389" s="38"/>
      <c r="DA389" s="38"/>
      <c r="DB389" s="38"/>
      <c r="DC389" s="38"/>
      <c r="DD389" s="38"/>
      <c r="DE389" s="38"/>
      <c r="DF389" s="38"/>
      <c r="DG389" s="38"/>
      <c r="DH389" s="38"/>
      <c r="DI389" s="38"/>
      <c r="DJ389" s="38"/>
      <c r="DK389" s="38"/>
      <c r="DL389" s="38"/>
      <c r="DM389" s="38"/>
      <c r="DN389" s="38"/>
      <c r="DO389" s="38"/>
      <c r="DP389" s="38"/>
      <c r="DQ389" s="38"/>
      <c r="DR389" s="38"/>
      <c r="DS389" s="38"/>
      <c r="DT389" s="38"/>
      <c r="DU389" s="38"/>
      <c r="DV389" s="38"/>
      <c r="DW389" s="38"/>
      <c r="DX389" s="38"/>
      <c r="DY389" s="38"/>
      <c r="DZ389" s="38"/>
      <c r="EA389" s="38"/>
      <c r="EB389" s="38"/>
    </row>
    <row r="390" spans="1:132">
      <c r="A390" s="38"/>
      <c r="B390" s="39"/>
      <c r="C390" s="39"/>
      <c r="D390" s="39"/>
      <c r="E390" s="39"/>
      <c r="F390" s="39"/>
      <c r="G390" s="39"/>
      <c r="H390" s="39"/>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c r="CQ390" s="38"/>
      <c r="CR390" s="38"/>
      <c r="CS390" s="38"/>
      <c r="CT390" s="38"/>
      <c r="CU390" s="38"/>
      <c r="CV390" s="38"/>
      <c r="CW390" s="38"/>
      <c r="CX390" s="38"/>
      <c r="CY390" s="38"/>
      <c r="CZ390" s="38"/>
      <c r="DA390" s="38"/>
      <c r="DB390" s="38"/>
      <c r="DC390" s="38"/>
      <c r="DD390" s="38"/>
      <c r="DE390" s="38"/>
      <c r="DF390" s="38"/>
      <c r="DG390" s="38"/>
      <c r="DH390" s="38"/>
      <c r="DI390" s="38"/>
      <c r="DJ390" s="38"/>
      <c r="DK390" s="38"/>
      <c r="DL390" s="38"/>
      <c r="DM390" s="38"/>
      <c r="DN390" s="38"/>
      <c r="DO390" s="38"/>
      <c r="DP390" s="38"/>
      <c r="DQ390" s="38"/>
      <c r="DR390" s="38"/>
      <c r="DS390" s="38"/>
      <c r="DT390" s="38"/>
      <c r="DU390" s="38"/>
      <c r="DV390" s="38"/>
      <c r="DW390" s="38"/>
      <c r="DX390" s="38"/>
      <c r="DY390" s="38"/>
      <c r="DZ390" s="38"/>
      <c r="EA390" s="38"/>
      <c r="EB390" s="38"/>
    </row>
    <row r="391" spans="1:132">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38"/>
      <c r="BM391" s="38"/>
      <c r="BN391" s="38"/>
      <c r="BO391" s="38"/>
      <c r="BP391" s="38"/>
      <c r="BQ391" s="38"/>
      <c r="BR391" s="38"/>
      <c r="BS391" s="38"/>
      <c r="BT391" s="38"/>
      <c r="BU391" s="38"/>
      <c r="BV391" s="38"/>
      <c r="BW391" s="38"/>
      <c r="BX391" s="38"/>
      <c r="BY391" s="38"/>
      <c r="BZ391" s="38"/>
      <c r="CA391" s="38"/>
      <c r="CB391" s="38"/>
      <c r="CC391" s="38"/>
      <c r="CD391" s="38"/>
      <c r="CE391" s="38"/>
      <c r="CF391" s="38"/>
      <c r="CG391" s="38"/>
      <c r="CH391" s="38"/>
      <c r="CI391" s="38"/>
      <c r="CJ391" s="38"/>
      <c r="CK391" s="38"/>
      <c r="CL391" s="38"/>
      <c r="CM391" s="38"/>
      <c r="CN391" s="38"/>
      <c r="CO391" s="38"/>
      <c r="CP391" s="38"/>
      <c r="CQ391" s="38"/>
      <c r="CR391" s="38"/>
      <c r="CS391" s="38"/>
      <c r="CT391" s="38"/>
      <c r="CU391" s="38"/>
      <c r="CV391" s="38"/>
      <c r="CW391" s="38"/>
      <c r="CX391" s="38"/>
      <c r="CY391" s="38"/>
      <c r="CZ391" s="38"/>
      <c r="DA391" s="38"/>
      <c r="DB391" s="38"/>
      <c r="DC391" s="38"/>
      <c r="DD391" s="38"/>
      <c r="DE391" s="38"/>
      <c r="DF391" s="38"/>
      <c r="DG391" s="38"/>
      <c r="DH391" s="38"/>
      <c r="DI391" s="38"/>
      <c r="DJ391" s="38"/>
      <c r="DK391" s="38"/>
      <c r="DL391" s="38"/>
      <c r="DM391" s="38"/>
      <c r="DN391" s="38"/>
      <c r="DO391" s="38"/>
      <c r="DP391" s="38"/>
      <c r="DQ391" s="38"/>
      <c r="DR391" s="38"/>
      <c r="DS391" s="38"/>
      <c r="DT391" s="38"/>
      <c r="DU391" s="38"/>
      <c r="DV391" s="38"/>
      <c r="DW391" s="38"/>
      <c r="DX391" s="38"/>
      <c r="DY391" s="38"/>
      <c r="DZ391" s="38"/>
      <c r="EA391" s="38"/>
      <c r="EB391" s="38"/>
    </row>
    <row r="392" spans="1:132">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38"/>
      <c r="BM392" s="38"/>
      <c r="BN392" s="38"/>
      <c r="BO392" s="38"/>
      <c r="BP392" s="38"/>
      <c r="BQ392" s="38"/>
      <c r="BR392" s="38"/>
      <c r="BS392" s="38"/>
      <c r="BT392" s="38"/>
      <c r="BU392" s="38"/>
      <c r="BV392" s="38"/>
      <c r="BW392" s="38"/>
      <c r="BX392" s="38"/>
      <c r="BY392" s="38"/>
      <c r="BZ392" s="38"/>
      <c r="CA392" s="38"/>
      <c r="CB392" s="38"/>
      <c r="CC392" s="38"/>
      <c r="CD392" s="38"/>
      <c r="CE392" s="38"/>
      <c r="CF392" s="38"/>
      <c r="CG392" s="38"/>
      <c r="CH392" s="38"/>
      <c r="CI392" s="38"/>
      <c r="CJ392" s="38"/>
      <c r="CK392" s="38"/>
      <c r="CL392" s="38"/>
      <c r="CM392" s="38"/>
      <c r="CN392" s="38"/>
      <c r="CO392" s="38"/>
      <c r="CP392" s="38"/>
      <c r="CQ392" s="38"/>
      <c r="CR392" s="38"/>
      <c r="CS392" s="38"/>
      <c r="CT392" s="38"/>
      <c r="CU392" s="38"/>
      <c r="CV392" s="38"/>
      <c r="CW392" s="38"/>
      <c r="CX392" s="38"/>
      <c r="CY392" s="38"/>
      <c r="CZ392" s="38"/>
      <c r="DA392" s="38"/>
      <c r="DB392" s="38"/>
      <c r="DC392" s="38"/>
      <c r="DD392" s="38"/>
      <c r="DE392" s="38"/>
      <c r="DF392" s="38"/>
      <c r="DG392" s="38"/>
      <c r="DH392" s="38"/>
      <c r="DI392" s="38"/>
      <c r="DJ392" s="38"/>
      <c r="DK392" s="38"/>
      <c r="DL392" s="38"/>
      <c r="DM392" s="38"/>
      <c r="DN392" s="38"/>
      <c r="DO392" s="38"/>
      <c r="DP392" s="38"/>
      <c r="DQ392" s="38"/>
      <c r="DR392" s="38"/>
      <c r="DS392" s="38"/>
      <c r="DT392" s="38"/>
      <c r="DU392" s="38"/>
      <c r="DV392" s="38"/>
      <c r="DW392" s="38"/>
      <c r="DX392" s="38"/>
      <c r="DY392" s="38"/>
      <c r="DZ392" s="38"/>
      <c r="EA392" s="38"/>
      <c r="EB392" s="38"/>
    </row>
    <row r="393" spans="1:132">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38"/>
      <c r="BI393" s="38"/>
      <c r="BJ393" s="38"/>
      <c r="BK393" s="38"/>
      <c r="BL393" s="38"/>
      <c r="BM393" s="38"/>
      <c r="BN393" s="38"/>
      <c r="BO393" s="38"/>
      <c r="BP393" s="38"/>
      <c r="BQ393" s="38"/>
      <c r="BR393" s="38"/>
      <c r="BS393" s="38"/>
      <c r="BT393" s="38"/>
      <c r="BU393" s="38"/>
      <c r="BV393" s="38"/>
      <c r="BW393" s="38"/>
      <c r="BX393" s="38"/>
      <c r="BY393" s="38"/>
      <c r="BZ393" s="38"/>
      <c r="CA393" s="38"/>
      <c r="CB393" s="38"/>
      <c r="CC393" s="38"/>
      <c r="CD393" s="38"/>
      <c r="CE393" s="38"/>
      <c r="CF393" s="38"/>
      <c r="CG393" s="38"/>
      <c r="CH393" s="38"/>
      <c r="CI393" s="38"/>
      <c r="CJ393" s="38"/>
      <c r="CK393" s="38"/>
      <c r="CL393" s="38"/>
      <c r="CM393" s="38"/>
      <c r="CN393" s="38"/>
      <c r="CO393" s="38"/>
      <c r="CP393" s="38"/>
      <c r="CQ393" s="38"/>
      <c r="CR393" s="38"/>
      <c r="CS393" s="38"/>
      <c r="CT393" s="38"/>
      <c r="CU393" s="38"/>
      <c r="CV393" s="38"/>
      <c r="CW393" s="38"/>
      <c r="CX393" s="38"/>
      <c r="CY393" s="38"/>
      <c r="CZ393" s="38"/>
      <c r="DA393" s="38"/>
      <c r="DB393" s="38"/>
      <c r="DC393" s="38"/>
      <c r="DD393" s="38"/>
      <c r="DE393" s="38"/>
      <c r="DF393" s="38"/>
      <c r="DG393" s="38"/>
      <c r="DH393" s="38"/>
      <c r="DI393" s="38"/>
      <c r="DJ393" s="38"/>
      <c r="DK393" s="38"/>
      <c r="DL393" s="38"/>
      <c r="DM393" s="38"/>
      <c r="DN393" s="38"/>
      <c r="DO393" s="38"/>
      <c r="DP393" s="38"/>
      <c r="DQ393" s="38"/>
      <c r="DR393" s="38"/>
      <c r="DS393" s="38"/>
      <c r="DT393" s="38"/>
      <c r="DU393" s="38"/>
      <c r="DV393" s="38"/>
      <c r="DW393" s="38"/>
      <c r="DX393" s="38"/>
      <c r="DY393" s="38"/>
      <c r="DZ393" s="38"/>
      <c r="EA393" s="38"/>
      <c r="EB393" s="38"/>
    </row>
    <row r="394" spans="1:132">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c r="CQ394" s="38"/>
      <c r="CR394" s="38"/>
      <c r="CS394" s="38"/>
      <c r="CT394" s="38"/>
      <c r="CU394" s="38"/>
      <c r="CV394" s="38"/>
      <c r="CW394" s="38"/>
      <c r="CX394" s="38"/>
      <c r="CY394" s="38"/>
      <c r="CZ394" s="38"/>
      <c r="DA394" s="38"/>
      <c r="DB394" s="38"/>
      <c r="DC394" s="38"/>
      <c r="DD394" s="38"/>
      <c r="DE394" s="38"/>
      <c r="DF394" s="38"/>
      <c r="DG394" s="38"/>
      <c r="DH394" s="38"/>
      <c r="DI394" s="38"/>
      <c r="DJ394" s="38"/>
      <c r="DK394" s="38"/>
      <c r="DL394" s="38"/>
      <c r="DM394" s="38"/>
      <c r="DN394" s="38"/>
      <c r="DO394" s="38"/>
      <c r="DP394" s="38"/>
      <c r="DQ394" s="38"/>
      <c r="DR394" s="38"/>
      <c r="DS394" s="38"/>
      <c r="DT394" s="38"/>
      <c r="DU394" s="38"/>
      <c r="DV394" s="38"/>
      <c r="DW394" s="38"/>
      <c r="DX394" s="38"/>
      <c r="DY394" s="38"/>
      <c r="DZ394" s="38"/>
      <c r="EA394" s="38"/>
      <c r="EB394" s="38"/>
    </row>
    <row r="395" spans="1:132">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c r="AP395" s="38"/>
      <c r="AQ395" s="38"/>
      <c r="AR395" s="38"/>
      <c r="AS395" s="38"/>
      <c r="AT395" s="38"/>
      <c r="AU395" s="38"/>
      <c r="AV395" s="38"/>
      <c r="AW395" s="38"/>
      <c r="AX395" s="38"/>
      <c r="AY395" s="38"/>
      <c r="AZ395" s="38"/>
      <c r="BA395" s="38"/>
      <c r="BB395" s="38"/>
      <c r="BC395" s="38"/>
      <c r="BD395" s="38"/>
      <c r="BE395" s="38"/>
      <c r="BF395" s="38"/>
      <c r="BG395" s="38"/>
      <c r="BH395" s="38"/>
      <c r="BI395" s="38"/>
      <c r="BJ395" s="38"/>
      <c r="BK395" s="38"/>
      <c r="BL395" s="38"/>
      <c r="BM395" s="38"/>
      <c r="BN395" s="38"/>
      <c r="BO395" s="38"/>
      <c r="BP395" s="38"/>
      <c r="BQ395" s="38"/>
      <c r="BR395" s="38"/>
      <c r="BS395" s="38"/>
      <c r="BT395" s="38"/>
      <c r="BU395" s="38"/>
      <c r="BV395" s="38"/>
      <c r="BW395" s="38"/>
      <c r="BX395" s="38"/>
      <c r="BY395" s="38"/>
      <c r="BZ395" s="38"/>
      <c r="CA395" s="38"/>
      <c r="CB395" s="38"/>
      <c r="CC395" s="38"/>
      <c r="CD395" s="38"/>
      <c r="CE395" s="38"/>
      <c r="CF395" s="38"/>
      <c r="CG395" s="38"/>
      <c r="CH395" s="38"/>
      <c r="CI395" s="38"/>
      <c r="CJ395" s="38"/>
      <c r="CK395" s="38"/>
      <c r="CL395" s="38"/>
      <c r="CM395" s="38"/>
      <c r="CN395" s="38"/>
      <c r="CO395" s="38"/>
      <c r="CP395" s="38"/>
      <c r="CQ395" s="38"/>
      <c r="CR395" s="38"/>
      <c r="CS395" s="38"/>
      <c r="CT395" s="38"/>
      <c r="CU395" s="38"/>
      <c r="CV395" s="38"/>
      <c r="CW395" s="38"/>
      <c r="CX395" s="38"/>
      <c r="CY395" s="38"/>
      <c r="CZ395" s="38"/>
      <c r="DA395" s="38"/>
      <c r="DB395" s="38"/>
      <c r="DC395" s="38"/>
      <c r="DD395" s="38"/>
      <c r="DE395" s="38"/>
      <c r="DF395" s="38"/>
      <c r="DG395" s="38"/>
      <c r="DH395" s="38"/>
      <c r="DI395" s="38"/>
      <c r="DJ395" s="38"/>
      <c r="DK395" s="38"/>
      <c r="DL395" s="38"/>
      <c r="DM395" s="38"/>
      <c r="DN395" s="38"/>
      <c r="DO395" s="38"/>
      <c r="DP395" s="38"/>
      <c r="DQ395" s="38"/>
      <c r="DR395" s="38"/>
      <c r="DS395" s="38"/>
      <c r="DT395" s="38"/>
      <c r="DU395" s="38"/>
      <c r="DV395" s="38"/>
      <c r="DW395" s="38"/>
      <c r="DX395" s="38"/>
      <c r="DY395" s="38"/>
      <c r="DZ395" s="38"/>
      <c r="EA395" s="38"/>
      <c r="EB395" s="38"/>
    </row>
    <row r="396" spans="1:132">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c r="CQ396" s="38"/>
      <c r="CR396" s="38"/>
      <c r="CS396" s="38"/>
      <c r="CT396" s="38"/>
      <c r="CU396" s="38"/>
      <c r="CV396" s="38"/>
      <c r="CW396" s="38"/>
      <c r="CX396" s="38"/>
      <c r="CY396" s="38"/>
      <c r="CZ396" s="38"/>
      <c r="DA396" s="38"/>
      <c r="DB396" s="38"/>
      <c r="DC396" s="38"/>
      <c r="DD396" s="38"/>
      <c r="DE396" s="38"/>
      <c r="DF396" s="38"/>
      <c r="DG396" s="38"/>
      <c r="DH396" s="38"/>
      <c r="DI396" s="38"/>
      <c r="DJ396" s="38"/>
      <c r="DK396" s="38"/>
      <c r="DL396" s="38"/>
      <c r="DM396" s="38"/>
      <c r="DN396" s="38"/>
      <c r="DO396" s="38"/>
      <c r="DP396" s="38"/>
      <c r="DQ396" s="38"/>
      <c r="DR396" s="38"/>
      <c r="DS396" s="38"/>
      <c r="DT396" s="38"/>
      <c r="DU396" s="38"/>
      <c r="DV396" s="38"/>
      <c r="DW396" s="38"/>
      <c r="DX396" s="38"/>
      <c r="DY396" s="38"/>
      <c r="DZ396" s="38"/>
      <c r="EA396" s="38"/>
      <c r="EB396" s="38"/>
    </row>
    <row r="397" spans="1:132">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c r="AP397" s="38"/>
      <c r="AQ397" s="38"/>
      <c r="AR397" s="38"/>
      <c r="AS397" s="38"/>
      <c r="AT397" s="38"/>
      <c r="AU397" s="38"/>
      <c r="AV397" s="38"/>
      <c r="AW397" s="38"/>
      <c r="AX397" s="38"/>
      <c r="AY397" s="38"/>
      <c r="AZ397" s="38"/>
      <c r="BA397" s="38"/>
      <c r="BB397" s="38"/>
      <c r="BC397" s="38"/>
      <c r="BD397" s="38"/>
      <c r="BE397" s="38"/>
      <c r="BF397" s="38"/>
      <c r="BG397" s="38"/>
      <c r="BH397" s="38"/>
      <c r="BI397" s="38"/>
      <c r="BJ397" s="38"/>
      <c r="BK397" s="38"/>
      <c r="BL397" s="38"/>
      <c r="BM397" s="38"/>
      <c r="BN397" s="38"/>
      <c r="BO397" s="38"/>
      <c r="BP397" s="38"/>
      <c r="BQ397" s="38"/>
      <c r="BR397" s="38"/>
      <c r="BS397" s="38"/>
      <c r="BT397" s="38"/>
      <c r="BU397" s="38"/>
      <c r="BV397" s="38"/>
      <c r="BW397" s="38"/>
      <c r="BX397" s="38"/>
      <c r="BY397" s="38"/>
      <c r="BZ397" s="38"/>
      <c r="CA397" s="38"/>
      <c r="CB397" s="38"/>
      <c r="CC397" s="38"/>
      <c r="CD397" s="38"/>
      <c r="CE397" s="38"/>
      <c r="CF397" s="38"/>
      <c r="CG397" s="38"/>
      <c r="CH397" s="38"/>
      <c r="CI397" s="38"/>
      <c r="CJ397" s="38"/>
      <c r="CK397" s="38"/>
      <c r="CL397" s="38"/>
      <c r="CM397" s="38"/>
      <c r="CN397" s="38"/>
      <c r="CO397" s="38"/>
      <c r="CP397" s="38"/>
      <c r="CQ397" s="38"/>
      <c r="CR397" s="38"/>
      <c r="CS397" s="38"/>
      <c r="CT397" s="38"/>
      <c r="CU397" s="38"/>
      <c r="CV397" s="38"/>
      <c r="CW397" s="38"/>
      <c r="CX397" s="38"/>
      <c r="CY397" s="38"/>
      <c r="CZ397" s="38"/>
      <c r="DA397" s="38"/>
      <c r="DB397" s="38"/>
      <c r="DC397" s="38"/>
      <c r="DD397" s="38"/>
      <c r="DE397" s="38"/>
      <c r="DF397" s="38"/>
      <c r="DG397" s="38"/>
      <c r="DH397" s="38"/>
      <c r="DI397" s="38"/>
      <c r="DJ397" s="38"/>
      <c r="DK397" s="38"/>
      <c r="DL397" s="38"/>
      <c r="DM397" s="38"/>
      <c r="DN397" s="38"/>
      <c r="DO397" s="38"/>
      <c r="DP397" s="38"/>
      <c r="DQ397" s="38"/>
      <c r="DR397" s="38"/>
      <c r="DS397" s="38"/>
      <c r="DT397" s="38"/>
      <c r="DU397" s="38"/>
      <c r="DV397" s="38"/>
      <c r="DW397" s="38"/>
      <c r="DX397" s="38"/>
      <c r="DY397" s="38"/>
      <c r="DZ397" s="38"/>
      <c r="EA397" s="38"/>
      <c r="EB397" s="38"/>
    </row>
    <row r="398" spans="1:132">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c r="AP398" s="38"/>
      <c r="AQ398" s="38"/>
      <c r="AR398" s="38"/>
      <c r="AS398" s="38"/>
      <c r="AT398" s="38"/>
      <c r="AU398" s="38"/>
      <c r="AV398" s="38"/>
      <c r="AW398" s="38"/>
      <c r="AX398" s="38"/>
      <c r="AY398" s="38"/>
      <c r="AZ398" s="38"/>
      <c r="BA398" s="38"/>
      <c r="BB398" s="38"/>
      <c r="BC398" s="38"/>
      <c r="BD398" s="38"/>
      <c r="BE398" s="38"/>
      <c r="BF398" s="38"/>
      <c r="BG398" s="38"/>
      <c r="BH398" s="38"/>
      <c r="BI398" s="38"/>
      <c r="BJ398" s="38"/>
      <c r="BK398" s="38"/>
      <c r="BL398" s="38"/>
      <c r="BM398" s="38"/>
      <c r="BN398" s="38"/>
      <c r="BO398" s="38"/>
      <c r="BP398" s="38"/>
      <c r="BQ398" s="38"/>
      <c r="BR398" s="38"/>
      <c r="BS398" s="38"/>
      <c r="BT398" s="38"/>
      <c r="BU398" s="38"/>
      <c r="BV398" s="38"/>
      <c r="BW398" s="38"/>
      <c r="BX398" s="38"/>
      <c r="BY398" s="38"/>
      <c r="BZ398" s="38"/>
      <c r="CA398" s="38"/>
      <c r="CB398" s="38"/>
      <c r="CC398" s="38"/>
      <c r="CD398" s="38"/>
      <c r="CE398" s="38"/>
      <c r="CF398" s="38"/>
      <c r="CG398" s="38"/>
      <c r="CH398" s="38"/>
      <c r="CI398" s="38"/>
      <c r="CJ398" s="38"/>
      <c r="CK398" s="38"/>
      <c r="CL398" s="38"/>
      <c r="CM398" s="38"/>
      <c r="CN398" s="38"/>
      <c r="CO398" s="38"/>
      <c r="CP398" s="38"/>
      <c r="CQ398" s="38"/>
      <c r="CR398" s="38"/>
      <c r="CS398" s="38"/>
      <c r="CT398" s="38"/>
      <c r="CU398" s="38"/>
      <c r="CV398" s="38"/>
      <c r="CW398" s="38"/>
      <c r="CX398" s="38"/>
      <c r="CY398" s="38"/>
      <c r="CZ398" s="38"/>
      <c r="DA398" s="38"/>
      <c r="DB398" s="38"/>
      <c r="DC398" s="38"/>
      <c r="DD398" s="38"/>
      <c r="DE398" s="38"/>
      <c r="DF398" s="38"/>
      <c r="DG398" s="38"/>
      <c r="DH398" s="38"/>
      <c r="DI398" s="38"/>
      <c r="DJ398" s="38"/>
      <c r="DK398" s="38"/>
      <c r="DL398" s="38"/>
      <c r="DM398" s="38"/>
      <c r="DN398" s="38"/>
      <c r="DO398" s="38"/>
      <c r="DP398" s="38"/>
      <c r="DQ398" s="38"/>
      <c r="DR398" s="38"/>
      <c r="DS398" s="38"/>
      <c r="DT398" s="38"/>
      <c r="DU398" s="38"/>
      <c r="DV398" s="38"/>
      <c r="DW398" s="38"/>
      <c r="DX398" s="38"/>
      <c r="DY398" s="38"/>
      <c r="DZ398" s="38"/>
      <c r="EA398" s="38"/>
      <c r="EB398" s="38"/>
    </row>
    <row r="399" spans="1:132">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c r="AP399" s="38"/>
      <c r="AQ399" s="38"/>
      <c r="AR399" s="38"/>
      <c r="AS399" s="38"/>
      <c r="AT399" s="38"/>
      <c r="AU399" s="38"/>
      <c r="AV399" s="38"/>
      <c r="AW399" s="38"/>
      <c r="AX399" s="38"/>
      <c r="AY399" s="38"/>
      <c r="AZ399" s="38"/>
      <c r="BA399" s="38"/>
      <c r="BB399" s="38"/>
      <c r="BC399" s="38"/>
      <c r="BD399" s="38"/>
      <c r="BE399" s="38"/>
      <c r="BF399" s="38"/>
      <c r="BG399" s="38"/>
      <c r="BH399" s="38"/>
      <c r="BI399" s="38"/>
      <c r="BJ399" s="38"/>
      <c r="BK399" s="38"/>
      <c r="BL399" s="38"/>
      <c r="BM399" s="38"/>
      <c r="BN399" s="38"/>
      <c r="BO399" s="38"/>
      <c r="BP399" s="38"/>
      <c r="BQ399" s="38"/>
      <c r="BR399" s="38"/>
      <c r="BS399" s="38"/>
      <c r="BT399" s="38"/>
      <c r="BU399" s="38"/>
      <c r="BV399" s="38"/>
      <c r="BW399" s="38"/>
      <c r="BX399" s="38"/>
      <c r="BY399" s="38"/>
      <c r="BZ399" s="38"/>
      <c r="CA399" s="38"/>
      <c r="CB399" s="38"/>
      <c r="CC399" s="38"/>
      <c r="CD399" s="38"/>
      <c r="CE399" s="38"/>
      <c r="CF399" s="38"/>
      <c r="CG399" s="38"/>
      <c r="CH399" s="38"/>
      <c r="CI399" s="38"/>
      <c r="CJ399" s="38"/>
      <c r="CK399" s="38"/>
      <c r="CL399" s="38"/>
      <c r="CM399" s="38"/>
      <c r="CN399" s="38"/>
      <c r="CO399" s="38"/>
      <c r="CP399" s="38"/>
      <c r="CQ399" s="38"/>
      <c r="CR399" s="38"/>
      <c r="CS399" s="38"/>
      <c r="CT399" s="38"/>
      <c r="CU399" s="38"/>
      <c r="CV399" s="38"/>
      <c r="CW399" s="38"/>
      <c r="CX399" s="38"/>
      <c r="CY399" s="38"/>
      <c r="CZ399" s="38"/>
      <c r="DA399" s="38"/>
      <c r="DB399" s="38"/>
      <c r="DC399" s="38"/>
      <c r="DD399" s="38"/>
      <c r="DE399" s="38"/>
      <c r="DF399" s="38"/>
      <c r="DG399" s="38"/>
      <c r="DH399" s="38"/>
      <c r="DI399" s="38"/>
      <c r="DJ399" s="38"/>
      <c r="DK399" s="38"/>
      <c r="DL399" s="38"/>
      <c r="DM399" s="38"/>
      <c r="DN399" s="38"/>
      <c r="DO399" s="38"/>
      <c r="DP399" s="38"/>
      <c r="DQ399" s="38"/>
      <c r="DR399" s="38"/>
      <c r="DS399" s="38"/>
      <c r="DT399" s="38"/>
      <c r="DU399" s="38"/>
      <c r="DV399" s="38"/>
      <c r="DW399" s="38"/>
      <c r="DX399" s="38"/>
      <c r="DY399" s="38"/>
      <c r="DZ399" s="38"/>
      <c r="EA399" s="38"/>
      <c r="EB399" s="38"/>
    </row>
    <row r="400" spans="1:132">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c r="CQ400" s="38"/>
      <c r="CR400" s="38"/>
      <c r="CS400" s="38"/>
      <c r="CT400" s="38"/>
      <c r="CU400" s="38"/>
      <c r="CV400" s="38"/>
      <c r="CW400" s="38"/>
      <c r="CX400" s="38"/>
      <c r="CY400" s="38"/>
      <c r="CZ400" s="38"/>
      <c r="DA400" s="38"/>
      <c r="DB400" s="38"/>
      <c r="DC400" s="38"/>
      <c r="DD400" s="38"/>
      <c r="DE400" s="38"/>
      <c r="DF400" s="38"/>
      <c r="DG400" s="38"/>
      <c r="DH400" s="38"/>
      <c r="DI400" s="38"/>
      <c r="DJ400" s="38"/>
      <c r="DK400" s="38"/>
      <c r="DL400" s="38"/>
      <c r="DM400" s="38"/>
      <c r="DN400" s="38"/>
      <c r="DO400" s="38"/>
      <c r="DP400" s="38"/>
      <c r="DQ400" s="38"/>
      <c r="DR400" s="38"/>
      <c r="DS400" s="38"/>
      <c r="DT400" s="38"/>
      <c r="DU400" s="38"/>
      <c r="DV400" s="38"/>
      <c r="DW400" s="38"/>
      <c r="DX400" s="38"/>
      <c r="DY400" s="38"/>
      <c r="DZ400" s="38"/>
      <c r="EA400" s="38"/>
      <c r="EB400" s="38"/>
    </row>
    <row r="401" spans="1:132">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c r="AP401" s="38"/>
      <c r="AQ401" s="38"/>
      <c r="AR401" s="38"/>
      <c r="AS401" s="38"/>
      <c r="AT401" s="38"/>
      <c r="AU401" s="38"/>
      <c r="AV401" s="38"/>
      <c r="AW401" s="38"/>
      <c r="AX401" s="38"/>
      <c r="AY401" s="38"/>
      <c r="AZ401" s="38"/>
      <c r="BA401" s="38"/>
      <c r="BB401" s="38"/>
      <c r="BC401" s="38"/>
      <c r="BD401" s="38"/>
      <c r="BE401" s="38"/>
      <c r="BF401" s="38"/>
      <c r="BG401" s="38"/>
      <c r="BH401" s="38"/>
      <c r="BI401" s="38"/>
      <c r="BJ401" s="38"/>
      <c r="BK401" s="38"/>
      <c r="BL401" s="38"/>
      <c r="BM401" s="38"/>
      <c r="BN401" s="38"/>
      <c r="BO401" s="38"/>
      <c r="BP401" s="38"/>
      <c r="BQ401" s="38"/>
      <c r="BR401" s="38"/>
      <c r="BS401" s="38"/>
      <c r="BT401" s="38"/>
      <c r="BU401" s="38"/>
      <c r="BV401" s="38"/>
      <c r="BW401" s="38"/>
      <c r="BX401" s="38"/>
      <c r="BY401" s="38"/>
      <c r="BZ401" s="38"/>
      <c r="CA401" s="38"/>
      <c r="CB401" s="38"/>
      <c r="CC401" s="38"/>
      <c r="CD401" s="38"/>
      <c r="CE401" s="38"/>
      <c r="CF401" s="38"/>
      <c r="CG401" s="38"/>
      <c r="CH401" s="38"/>
      <c r="CI401" s="38"/>
      <c r="CJ401" s="38"/>
      <c r="CK401" s="38"/>
      <c r="CL401" s="38"/>
      <c r="CM401" s="38"/>
      <c r="CN401" s="38"/>
      <c r="CO401" s="38"/>
      <c r="CP401" s="38"/>
      <c r="CQ401" s="38"/>
      <c r="CR401" s="38"/>
      <c r="CS401" s="38"/>
      <c r="CT401" s="38"/>
      <c r="CU401" s="38"/>
      <c r="CV401" s="38"/>
      <c r="CW401" s="38"/>
      <c r="CX401" s="38"/>
      <c r="CY401" s="38"/>
      <c r="CZ401" s="38"/>
      <c r="DA401" s="38"/>
      <c r="DB401" s="38"/>
      <c r="DC401" s="38"/>
      <c r="DD401" s="38"/>
      <c r="DE401" s="38"/>
      <c r="DF401" s="38"/>
      <c r="DG401" s="38"/>
      <c r="DH401" s="38"/>
      <c r="DI401" s="38"/>
      <c r="DJ401" s="38"/>
      <c r="DK401" s="38"/>
      <c r="DL401" s="38"/>
      <c r="DM401" s="38"/>
      <c r="DN401" s="38"/>
      <c r="DO401" s="38"/>
      <c r="DP401" s="38"/>
      <c r="DQ401" s="38"/>
      <c r="DR401" s="38"/>
      <c r="DS401" s="38"/>
      <c r="DT401" s="38"/>
      <c r="DU401" s="38"/>
      <c r="DV401" s="38"/>
      <c r="DW401" s="38"/>
      <c r="DX401" s="38"/>
      <c r="DY401" s="38"/>
      <c r="DZ401" s="38"/>
      <c r="EA401" s="38"/>
      <c r="EB401" s="38"/>
    </row>
    <row r="402" spans="1:132">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c r="CQ402" s="38"/>
      <c r="CR402" s="38"/>
      <c r="CS402" s="38"/>
      <c r="CT402" s="38"/>
      <c r="CU402" s="38"/>
      <c r="CV402" s="38"/>
      <c r="CW402" s="38"/>
      <c r="CX402" s="38"/>
      <c r="CY402" s="38"/>
      <c r="CZ402" s="38"/>
      <c r="DA402" s="38"/>
      <c r="DB402" s="38"/>
      <c r="DC402" s="38"/>
      <c r="DD402" s="38"/>
      <c r="DE402" s="38"/>
      <c r="DF402" s="38"/>
      <c r="DG402" s="38"/>
      <c r="DH402" s="38"/>
      <c r="DI402" s="38"/>
      <c r="DJ402" s="38"/>
      <c r="DK402" s="38"/>
      <c r="DL402" s="38"/>
      <c r="DM402" s="38"/>
      <c r="DN402" s="38"/>
      <c r="DO402" s="38"/>
      <c r="DP402" s="38"/>
      <c r="DQ402" s="38"/>
      <c r="DR402" s="38"/>
      <c r="DS402" s="38"/>
      <c r="DT402" s="38"/>
      <c r="DU402" s="38"/>
      <c r="DV402" s="38"/>
      <c r="DW402" s="38"/>
      <c r="DX402" s="38"/>
      <c r="DY402" s="38"/>
      <c r="DZ402" s="38"/>
      <c r="EA402" s="38"/>
      <c r="EB402" s="38"/>
    </row>
    <row r="403" spans="1:132">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c r="AP403" s="38"/>
      <c r="AQ403" s="38"/>
      <c r="AR403" s="38"/>
      <c r="AS403" s="38"/>
      <c r="AT403" s="38"/>
      <c r="AU403" s="38"/>
      <c r="AV403" s="38"/>
      <c r="AW403" s="38"/>
      <c r="AX403" s="38"/>
      <c r="AY403" s="38"/>
      <c r="AZ403" s="38"/>
      <c r="BA403" s="38"/>
      <c r="BB403" s="38"/>
      <c r="BC403" s="38"/>
      <c r="BD403" s="38"/>
      <c r="BE403" s="38"/>
      <c r="BF403" s="38"/>
      <c r="BG403" s="38"/>
      <c r="BH403" s="38"/>
      <c r="BI403" s="38"/>
      <c r="BJ403" s="38"/>
      <c r="BK403" s="38"/>
      <c r="BL403" s="38"/>
      <c r="BM403" s="38"/>
      <c r="BN403" s="38"/>
      <c r="BO403" s="38"/>
      <c r="BP403" s="38"/>
      <c r="BQ403" s="38"/>
      <c r="BR403" s="38"/>
      <c r="BS403" s="38"/>
      <c r="BT403" s="38"/>
      <c r="BU403" s="38"/>
      <c r="BV403" s="38"/>
      <c r="BW403" s="38"/>
      <c r="BX403" s="38"/>
      <c r="BY403" s="38"/>
      <c r="BZ403" s="38"/>
      <c r="CA403" s="38"/>
      <c r="CB403" s="38"/>
      <c r="CC403" s="38"/>
      <c r="CD403" s="38"/>
      <c r="CE403" s="38"/>
      <c r="CF403" s="38"/>
      <c r="CG403" s="38"/>
      <c r="CH403" s="38"/>
      <c r="CI403" s="38"/>
      <c r="CJ403" s="38"/>
      <c r="CK403" s="38"/>
      <c r="CL403" s="38"/>
      <c r="CM403" s="38"/>
      <c r="CN403" s="38"/>
      <c r="CO403" s="38"/>
      <c r="CP403" s="38"/>
      <c r="CQ403" s="38"/>
      <c r="CR403" s="38"/>
      <c r="CS403" s="38"/>
      <c r="CT403" s="38"/>
      <c r="CU403" s="38"/>
      <c r="CV403" s="38"/>
      <c r="CW403" s="38"/>
      <c r="CX403" s="38"/>
      <c r="CY403" s="38"/>
      <c r="CZ403" s="38"/>
      <c r="DA403" s="38"/>
      <c r="DB403" s="38"/>
      <c r="DC403" s="38"/>
      <c r="DD403" s="38"/>
      <c r="DE403" s="38"/>
      <c r="DF403" s="38"/>
      <c r="DG403" s="38"/>
      <c r="DH403" s="38"/>
      <c r="DI403" s="38"/>
      <c r="DJ403" s="38"/>
      <c r="DK403" s="38"/>
      <c r="DL403" s="38"/>
      <c r="DM403" s="38"/>
      <c r="DN403" s="38"/>
      <c r="DO403" s="38"/>
      <c r="DP403" s="38"/>
      <c r="DQ403" s="38"/>
      <c r="DR403" s="38"/>
      <c r="DS403" s="38"/>
      <c r="DT403" s="38"/>
      <c r="DU403" s="38"/>
      <c r="DV403" s="38"/>
      <c r="DW403" s="38"/>
      <c r="DX403" s="38"/>
      <c r="DY403" s="38"/>
      <c r="DZ403" s="38"/>
      <c r="EA403" s="38"/>
      <c r="EB403" s="38"/>
    </row>
    <row r="404" spans="1:132">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c r="AP404" s="38"/>
      <c r="AQ404" s="38"/>
      <c r="AR404" s="38"/>
      <c r="AS404" s="38"/>
      <c r="AT404" s="38"/>
      <c r="AU404" s="38"/>
      <c r="AV404" s="38"/>
      <c r="AW404" s="38"/>
      <c r="AX404" s="38"/>
      <c r="AY404" s="38"/>
      <c r="AZ404" s="38"/>
      <c r="BA404" s="38"/>
      <c r="BB404" s="38"/>
      <c r="BC404" s="38"/>
      <c r="BD404" s="38"/>
      <c r="BE404" s="38"/>
      <c r="BF404" s="38"/>
      <c r="BG404" s="38"/>
      <c r="BH404" s="38"/>
      <c r="BI404" s="38"/>
      <c r="BJ404" s="38"/>
      <c r="BK404" s="38"/>
      <c r="BL404" s="38"/>
      <c r="BM404" s="38"/>
      <c r="BN404" s="38"/>
      <c r="BO404" s="38"/>
      <c r="BP404" s="38"/>
      <c r="BQ404" s="38"/>
      <c r="BR404" s="38"/>
      <c r="BS404" s="38"/>
      <c r="BT404" s="38"/>
      <c r="BU404" s="38"/>
      <c r="BV404" s="38"/>
      <c r="BW404" s="38"/>
      <c r="BX404" s="38"/>
      <c r="BY404" s="38"/>
      <c r="BZ404" s="38"/>
      <c r="CA404" s="38"/>
      <c r="CB404" s="38"/>
      <c r="CC404" s="38"/>
      <c r="CD404" s="38"/>
      <c r="CE404" s="38"/>
      <c r="CF404" s="38"/>
      <c r="CG404" s="38"/>
      <c r="CH404" s="38"/>
      <c r="CI404" s="38"/>
      <c r="CJ404" s="38"/>
      <c r="CK404" s="38"/>
      <c r="CL404" s="38"/>
      <c r="CM404" s="38"/>
      <c r="CN404" s="38"/>
      <c r="CO404" s="38"/>
      <c r="CP404" s="38"/>
      <c r="CQ404" s="38"/>
      <c r="CR404" s="38"/>
      <c r="CS404" s="38"/>
      <c r="CT404" s="38"/>
      <c r="CU404" s="38"/>
      <c r="CV404" s="38"/>
      <c r="CW404" s="38"/>
      <c r="CX404" s="38"/>
      <c r="CY404" s="38"/>
      <c r="CZ404" s="38"/>
      <c r="DA404" s="38"/>
      <c r="DB404" s="38"/>
      <c r="DC404" s="38"/>
      <c r="DD404" s="38"/>
      <c r="DE404" s="38"/>
      <c r="DF404" s="38"/>
      <c r="DG404" s="38"/>
      <c r="DH404" s="38"/>
      <c r="DI404" s="38"/>
      <c r="DJ404" s="38"/>
      <c r="DK404" s="38"/>
      <c r="DL404" s="38"/>
      <c r="DM404" s="38"/>
      <c r="DN404" s="38"/>
      <c r="DO404" s="38"/>
      <c r="DP404" s="38"/>
      <c r="DQ404" s="38"/>
      <c r="DR404" s="38"/>
      <c r="DS404" s="38"/>
      <c r="DT404" s="38"/>
      <c r="DU404" s="38"/>
      <c r="DV404" s="38"/>
      <c r="DW404" s="38"/>
      <c r="DX404" s="38"/>
      <c r="DY404" s="38"/>
      <c r="DZ404" s="38"/>
      <c r="EA404" s="38"/>
      <c r="EB404" s="38"/>
    </row>
    <row r="405" spans="1:132">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c r="AP405" s="38"/>
      <c r="AQ405" s="38"/>
      <c r="AR405" s="38"/>
      <c r="AS405" s="38"/>
      <c r="AT405" s="38"/>
      <c r="AU405" s="38"/>
      <c r="AV405" s="38"/>
      <c r="AW405" s="38"/>
      <c r="AX405" s="38"/>
      <c r="AY405" s="38"/>
      <c r="AZ405" s="38"/>
      <c r="BA405" s="38"/>
      <c r="BB405" s="38"/>
      <c r="BC405" s="38"/>
      <c r="BD405" s="38"/>
      <c r="BE405" s="38"/>
      <c r="BF405" s="38"/>
      <c r="BG405" s="38"/>
      <c r="BH405" s="38"/>
      <c r="BI405" s="38"/>
      <c r="BJ405" s="38"/>
      <c r="BK405" s="38"/>
      <c r="BL405" s="38"/>
      <c r="BM405" s="38"/>
      <c r="BN405" s="38"/>
      <c r="BO405" s="38"/>
      <c r="BP405" s="38"/>
      <c r="BQ405" s="38"/>
      <c r="BR405" s="38"/>
      <c r="BS405" s="38"/>
      <c r="BT405" s="38"/>
      <c r="BU405" s="38"/>
      <c r="BV405" s="38"/>
      <c r="BW405" s="38"/>
      <c r="BX405" s="38"/>
      <c r="BY405" s="38"/>
      <c r="BZ405" s="38"/>
      <c r="CA405" s="38"/>
      <c r="CB405" s="38"/>
      <c r="CC405" s="38"/>
      <c r="CD405" s="38"/>
      <c r="CE405" s="38"/>
      <c r="CF405" s="38"/>
      <c r="CG405" s="38"/>
      <c r="CH405" s="38"/>
      <c r="CI405" s="38"/>
      <c r="CJ405" s="38"/>
      <c r="CK405" s="38"/>
      <c r="CL405" s="38"/>
      <c r="CM405" s="38"/>
      <c r="CN405" s="38"/>
      <c r="CO405" s="38"/>
      <c r="CP405" s="38"/>
      <c r="CQ405" s="38"/>
      <c r="CR405" s="38"/>
      <c r="CS405" s="38"/>
      <c r="CT405" s="38"/>
      <c r="CU405" s="38"/>
      <c r="CV405" s="38"/>
      <c r="CW405" s="38"/>
      <c r="CX405" s="38"/>
      <c r="CY405" s="38"/>
      <c r="CZ405" s="38"/>
      <c r="DA405" s="38"/>
      <c r="DB405" s="38"/>
      <c r="DC405" s="38"/>
      <c r="DD405" s="38"/>
      <c r="DE405" s="38"/>
      <c r="DF405" s="38"/>
      <c r="DG405" s="38"/>
      <c r="DH405" s="38"/>
      <c r="DI405" s="38"/>
      <c r="DJ405" s="38"/>
      <c r="DK405" s="38"/>
      <c r="DL405" s="38"/>
      <c r="DM405" s="38"/>
      <c r="DN405" s="38"/>
      <c r="DO405" s="38"/>
      <c r="DP405" s="38"/>
      <c r="DQ405" s="38"/>
      <c r="DR405" s="38"/>
      <c r="DS405" s="38"/>
      <c r="DT405" s="38"/>
      <c r="DU405" s="38"/>
      <c r="DV405" s="38"/>
      <c r="DW405" s="38"/>
      <c r="DX405" s="38"/>
      <c r="DY405" s="38"/>
      <c r="DZ405" s="38"/>
      <c r="EA405" s="38"/>
      <c r="EB405" s="38"/>
    </row>
    <row r="406" spans="1:132">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c r="CQ406" s="38"/>
      <c r="CR406" s="38"/>
      <c r="CS406" s="38"/>
      <c r="CT406" s="38"/>
      <c r="CU406" s="38"/>
      <c r="CV406" s="38"/>
      <c r="CW406" s="38"/>
      <c r="CX406" s="38"/>
      <c r="CY406" s="38"/>
      <c r="CZ406" s="38"/>
      <c r="DA406" s="38"/>
      <c r="DB406" s="38"/>
      <c r="DC406" s="38"/>
      <c r="DD406" s="38"/>
      <c r="DE406" s="38"/>
      <c r="DF406" s="38"/>
      <c r="DG406" s="38"/>
      <c r="DH406" s="38"/>
      <c r="DI406" s="38"/>
      <c r="DJ406" s="38"/>
      <c r="DK406" s="38"/>
      <c r="DL406" s="38"/>
      <c r="DM406" s="38"/>
      <c r="DN406" s="38"/>
      <c r="DO406" s="38"/>
      <c r="DP406" s="38"/>
      <c r="DQ406" s="38"/>
      <c r="DR406" s="38"/>
      <c r="DS406" s="38"/>
      <c r="DT406" s="38"/>
      <c r="DU406" s="38"/>
      <c r="DV406" s="38"/>
      <c r="DW406" s="38"/>
      <c r="DX406" s="38"/>
      <c r="DY406" s="38"/>
      <c r="DZ406" s="38"/>
      <c r="EA406" s="38"/>
      <c r="EB406" s="38"/>
    </row>
    <row r="407" spans="1:132">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c r="AP407" s="38"/>
      <c r="AQ407" s="38"/>
      <c r="AR407" s="38"/>
      <c r="AS407" s="38"/>
      <c r="AT407" s="38"/>
      <c r="AU407" s="38"/>
      <c r="AV407" s="38"/>
      <c r="AW407" s="38"/>
      <c r="AX407" s="38"/>
      <c r="AY407" s="38"/>
      <c r="AZ407" s="38"/>
      <c r="BA407" s="38"/>
      <c r="BB407" s="38"/>
      <c r="BC407" s="38"/>
      <c r="BD407" s="38"/>
      <c r="BE407" s="38"/>
      <c r="BF407" s="38"/>
      <c r="BG407" s="38"/>
      <c r="BH407" s="38"/>
      <c r="BI407" s="38"/>
      <c r="BJ407" s="38"/>
      <c r="BK407" s="38"/>
      <c r="BL407" s="38"/>
      <c r="BM407" s="38"/>
      <c r="BN407" s="38"/>
      <c r="BO407" s="38"/>
      <c r="BP407" s="38"/>
      <c r="BQ407" s="38"/>
      <c r="BR407" s="38"/>
      <c r="BS407" s="38"/>
      <c r="BT407" s="38"/>
      <c r="BU407" s="38"/>
      <c r="BV407" s="38"/>
      <c r="BW407" s="38"/>
      <c r="BX407" s="38"/>
      <c r="BY407" s="38"/>
      <c r="BZ407" s="38"/>
      <c r="CA407" s="38"/>
      <c r="CB407" s="38"/>
      <c r="CC407" s="38"/>
      <c r="CD407" s="38"/>
      <c r="CE407" s="38"/>
      <c r="CF407" s="38"/>
      <c r="CG407" s="38"/>
      <c r="CH407" s="38"/>
      <c r="CI407" s="38"/>
      <c r="CJ407" s="38"/>
      <c r="CK407" s="38"/>
      <c r="CL407" s="38"/>
      <c r="CM407" s="38"/>
      <c r="CN407" s="38"/>
      <c r="CO407" s="38"/>
      <c r="CP407" s="38"/>
      <c r="CQ407" s="38"/>
      <c r="CR407" s="38"/>
      <c r="CS407" s="38"/>
      <c r="CT407" s="38"/>
      <c r="CU407" s="38"/>
      <c r="CV407" s="38"/>
      <c r="CW407" s="38"/>
      <c r="CX407" s="38"/>
      <c r="CY407" s="38"/>
      <c r="CZ407" s="38"/>
      <c r="DA407" s="38"/>
      <c r="DB407" s="38"/>
      <c r="DC407" s="38"/>
      <c r="DD407" s="38"/>
      <c r="DE407" s="38"/>
      <c r="DF407" s="38"/>
      <c r="DG407" s="38"/>
      <c r="DH407" s="38"/>
      <c r="DI407" s="38"/>
      <c r="DJ407" s="38"/>
      <c r="DK407" s="38"/>
      <c r="DL407" s="38"/>
      <c r="DM407" s="38"/>
      <c r="DN407" s="38"/>
      <c r="DO407" s="38"/>
      <c r="DP407" s="38"/>
      <c r="DQ407" s="38"/>
      <c r="DR407" s="38"/>
      <c r="DS407" s="38"/>
      <c r="DT407" s="38"/>
      <c r="DU407" s="38"/>
      <c r="DV407" s="38"/>
      <c r="DW407" s="38"/>
      <c r="DX407" s="38"/>
      <c r="DY407" s="38"/>
      <c r="DZ407" s="38"/>
      <c r="EA407" s="38"/>
      <c r="EB407" s="38"/>
    </row>
    <row r="408" spans="1:132">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c r="CQ408" s="38"/>
      <c r="CR408" s="38"/>
      <c r="CS408" s="38"/>
      <c r="CT408" s="38"/>
      <c r="CU408" s="38"/>
      <c r="CV408" s="38"/>
      <c r="CW408" s="38"/>
      <c r="CX408" s="38"/>
      <c r="CY408" s="38"/>
      <c r="CZ408" s="38"/>
      <c r="DA408" s="38"/>
      <c r="DB408" s="38"/>
      <c r="DC408" s="38"/>
      <c r="DD408" s="38"/>
      <c r="DE408" s="38"/>
      <c r="DF408" s="38"/>
      <c r="DG408" s="38"/>
      <c r="DH408" s="38"/>
      <c r="DI408" s="38"/>
      <c r="DJ408" s="38"/>
      <c r="DK408" s="38"/>
      <c r="DL408" s="38"/>
      <c r="DM408" s="38"/>
      <c r="DN408" s="38"/>
      <c r="DO408" s="38"/>
      <c r="DP408" s="38"/>
      <c r="DQ408" s="38"/>
      <c r="DR408" s="38"/>
      <c r="DS408" s="38"/>
      <c r="DT408" s="38"/>
      <c r="DU408" s="38"/>
      <c r="DV408" s="38"/>
      <c r="DW408" s="38"/>
      <c r="DX408" s="38"/>
      <c r="DY408" s="38"/>
      <c r="DZ408" s="38"/>
      <c r="EA408" s="38"/>
      <c r="EB408" s="38"/>
    </row>
    <row r="409" spans="1:132">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c r="AP409" s="38"/>
      <c r="AQ409" s="38"/>
      <c r="AR409" s="38"/>
      <c r="AS409" s="38"/>
      <c r="AT409" s="38"/>
      <c r="AU409" s="38"/>
      <c r="AV409" s="38"/>
      <c r="AW409" s="38"/>
      <c r="AX409" s="38"/>
      <c r="AY409" s="38"/>
      <c r="AZ409" s="38"/>
      <c r="BA409" s="38"/>
      <c r="BB409" s="38"/>
      <c r="BC409" s="38"/>
      <c r="BD409" s="38"/>
      <c r="BE409" s="38"/>
      <c r="BF409" s="38"/>
      <c r="BG409" s="38"/>
      <c r="BH409" s="38"/>
      <c r="BI409" s="38"/>
      <c r="BJ409" s="38"/>
      <c r="BK409" s="38"/>
      <c r="BL409" s="38"/>
      <c r="BM409" s="38"/>
      <c r="BN409" s="38"/>
      <c r="BO409" s="38"/>
      <c r="BP409" s="38"/>
      <c r="BQ409" s="38"/>
      <c r="BR409" s="38"/>
      <c r="BS409" s="38"/>
      <c r="BT409" s="38"/>
      <c r="BU409" s="38"/>
      <c r="BV409" s="38"/>
      <c r="BW409" s="38"/>
      <c r="BX409" s="38"/>
      <c r="BY409" s="38"/>
      <c r="BZ409" s="38"/>
      <c r="CA409" s="38"/>
      <c r="CB409" s="38"/>
      <c r="CC409" s="38"/>
      <c r="CD409" s="38"/>
      <c r="CE409" s="38"/>
      <c r="CF409" s="38"/>
      <c r="CG409" s="38"/>
      <c r="CH409" s="38"/>
      <c r="CI409" s="38"/>
      <c r="CJ409" s="38"/>
      <c r="CK409" s="38"/>
      <c r="CL409" s="38"/>
      <c r="CM409" s="38"/>
      <c r="CN409" s="38"/>
      <c r="CO409" s="38"/>
      <c r="CP409" s="38"/>
      <c r="CQ409" s="38"/>
      <c r="CR409" s="38"/>
      <c r="CS409" s="38"/>
      <c r="CT409" s="38"/>
      <c r="CU409" s="38"/>
      <c r="CV409" s="38"/>
      <c r="CW409" s="38"/>
      <c r="CX409" s="38"/>
      <c r="CY409" s="38"/>
      <c r="CZ409" s="38"/>
      <c r="DA409" s="38"/>
      <c r="DB409" s="38"/>
      <c r="DC409" s="38"/>
      <c r="DD409" s="38"/>
      <c r="DE409" s="38"/>
      <c r="DF409" s="38"/>
      <c r="DG409" s="38"/>
      <c r="DH409" s="38"/>
      <c r="DI409" s="38"/>
      <c r="DJ409" s="38"/>
      <c r="DK409" s="38"/>
      <c r="DL409" s="38"/>
      <c r="DM409" s="38"/>
      <c r="DN409" s="38"/>
      <c r="DO409" s="38"/>
      <c r="DP409" s="38"/>
      <c r="DQ409" s="38"/>
      <c r="DR409" s="38"/>
      <c r="DS409" s="38"/>
      <c r="DT409" s="38"/>
      <c r="DU409" s="38"/>
      <c r="DV409" s="38"/>
      <c r="DW409" s="38"/>
      <c r="DX409" s="38"/>
      <c r="DY409" s="38"/>
      <c r="DZ409" s="38"/>
      <c r="EA409" s="38"/>
      <c r="EB409" s="38"/>
    </row>
    <row r="410" spans="1:132">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c r="AP410" s="38"/>
      <c r="AQ410" s="38"/>
      <c r="AR410" s="38"/>
      <c r="AS410" s="38"/>
      <c r="AT410" s="38"/>
      <c r="AU410" s="38"/>
      <c r="AV410" s="38"/>
      <c r="AW410" s="38"/>
      <c r="AX410" s="38"/>
      <c r="AY410" s="38"/>
      <c r="AZ410" s="38"/>
      <c r="BA410" s="38"/>
      <c r="BB410" s="38"/>
      <c r="BC410" s="38"/>
      <c r="BD410" s="38"/>
      <c r="BE410" s="38"/>
      <c r="BF410" s="38"/>
      <c r="BG410" s="38"/>
      <c r="BH410" s="38"/>
      <c r="BI410" s="38"/>
      <c r="BJ410" s="38"/>
      <c r="BK410" s="38"/>
      <c r="BL410" s="38"/>
      <c r="BM410" s="38"/>
      <c r="BN410" s="38"/>
      <c r="BO410" s="38"/>
      <c r="BP410" s="38"/>
      <c r="BQ410" s="38"/>
      <c r="BR410" s="38"/>
      <c r="BS410" s="38"/>
      <c r="BT410" s="38"/>
      <c r="BU410" s="38"/>
      <c r="BV410" s="38"/>
      <c r="BW410" s="38"/>
      <c r="BX410" s="38"/>
      <c r="BY410" s="38"/>
      <c r="BZ410" s="38"/>
      <c r="CA410" s="38"/>
      <c r="CB410" s="38"/>
      <c r="CC410" s="38"/>
      <c r="CD410" s="38"/>
      <c r="CE410" s="38"/>
      <c r="CF410" s="38"/>
      <c r="CG410" s="38"/>
      <c r="CH410" s="38"/>
      <c r="CI410" s="38"/>
      <c r="CJ410" s="38"/>
      <c r="CK410" s="38"/>
      <c r="CL410" s="38"/>
      <c r="CM410" s="38"/>
      <c r="CN410" s="38"/>
      <c r="CO410" s="38"/>
      <c r="CP410" s="38"/>
      <c r="CQ410" s="38"/>
      <c r="CR410" s="38"/>
      <c r="CS410" s="38"/>
      <c r="CT410" s="38"/>
      <c r="CU410" s="38"/>
      <c r="CV410" s="38"/>
      <c r="CW410" s="38"/>
      <c r="CX410" s="38"/>
      <c r="CY410" s="38"/>
      <c r="CZ410" s="38"/>
      <c r="DA410" s="38"/>
      <c r="DB410" s="38"/>
      <c r="DC410" s="38"/>
      <c r="DD410" s="38"/>
      <c r="DE410" s="38"/>
      <c r="DF410" s="38"/>
      <c r="DG410" s="38"/>
      <c r="DH410" s="38"/>
      <c r="DI410" s="38"/>
      <c r="DJ410" s="38"/>
      <c r="DK410" s="38"/>
      <c r="DL410" s="38"/>
      <c r="DM410" s="38"/>
      <c r="DN410" s="38"/>
      <c r="DO410" s="38"/>
      <c r="DP410" s="38"/>
      <c r="DQ410" s="38"/>
      <c r="DR410" s="38"/>
      <c r="DS410" s="38"/>
      <c r="DT410" s="38"/>
      <c r="DU410" s="38"/>
      <c r="DV410" s="38"/>
      <c r="DW410" s="38"/>
      <c r="DX410" s="38"/>
      <c r="DY410" s="38"/>
      <c r="DZ410" s="38"/>
      <c r="EA410" s="38"/>
      <c r="EB410" s="38"/>
    </row>
    <row r="411" spans="1:132">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c r="AP411" s="38"/>
      <c r="AQ411" s="38"/>
      <c r="AR411" s="38"/>
      <c r="AS411" s="38"/>
      <c r="AT411" s="38"/>
      <c r="AU411" s="38"/>
      <c r="AV411" s="38"/>
      <c r="AW411" s="38"/>
      <c r="AX411" s="38"/>
      <c r="AY411" s="38"/>
      <c r="AZ411" s="38"/>
      <c r="BA411" s="38"/>
      <c r="BB411" s="38"/>
      <c r="BC411" s="38"/>
      <c r="BD411" s="38"/>
      <c r="BE411" s="38"/>
      <c r="BF411" s="38"/>
      <c r="BG411" s="38"/>
      <c r="BH411" s="38"/>
      <c r="BI411" s="38"/>
      <c r="BJ411" s="38"/>
      <c r="BK411" s="38"/>
      <c r="BL411" s="38"/>
      <c r="BM411" s="38"/>
      <c r="BN411" s="38"/>
      <c r="BO411" s="38"/>
      <c r="BP411" s="38"/>
      <c r="BQ411" s="38"/>
      <c r="BR411" s="38"/>
      <c r="BS411" s="38"/>
      <c r="BT411" s="38"/>
      <c r="BU411" s="38"/>
      <c r="BV411" s="38"/>
      <c r="BW411" s="38"/>
      <c r="BX411" s="38"/>
      <c r="BY411" s="38"/>
      <c r="BZ411" s="38"/>
      <c r="CA411" s="38"/>
      <c r="CB411" s="38"/>
      <c r="CC411" s="38"/>
      <c r="CD411" s="38"/>
      <c r="CE411" s="38"/>
      <c r="CF411" s="38"/>
      <c r="CG411" s="38"/>
      <c r="CH411" s="38"/>
      <c r="CI411" s="38"/>
      <c r="CJ411" s="38"/>
      <c r="CK411" s="38"/>
      <c r="CL411" s="38"/>
      <c r="CM411" s="38"/>
      <c r="CN411" s="38"/>
      <c r="CO411" s="38"/>
      <c r="CP411" s="38"/>
      <c r="CQ411" s="38"/>
      <c r="CR411" s="38"/>
      <c r="CS411" s="38"/>
      <c r="CT411" s="38"/>
      <c r="CU411" s="38"/>
      <c r="CV411" s="38"/>
      <c r="CW411" s="38"/>
      <c r="CX411" s="38"/>
      <c r="CY411" s="38"/>
      <c r="CZ411" s="38"/>
      <c r="DA411" s="38"/>
      <c r="DB411" s="38"/>
      <c r="DC411" s="38"/>
      <c r="DD411" s="38"/>
      <c r="DE411" s="38"/>
      <c r="DF411" s="38"/>
      <c r="DG411" s="38"/>
      <c r="DH411" s="38"/>
      <c r="DI411" s="38"/>
      <c r="DJ411" s="38"/>
      <c r="DK411" s="38"/>
      <c r="DL411" s="38"/>
      <c r="DM411" s="38"/>
      <c r="DN411" s="38"/>
      <c r="DO411" s="38"/>
      <c r="DP411" s="38"/>
      <c r="DQ411" s="38"/>
      <c r="DR411" s="38"/>
      <c r="DS411" s="38"/>
      <c r="DT411" s="38"/>
      <c r="DU411" s="38"/>
      <c r="DV411" s="38"/>
      <c r="DW411" s="38"/>
      <c r="DX411" s="38"/>
      <c r="DY411" s="38"/>
      <c r="DZ411" s="38"/>
      <c r="EA411" s="38"/>
      <c r="EB411" s="38"/>
    </row>
    <row r="412" spans="1:132">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c r="CQ412" s="38"/>
      <c r="CR412" s="38"/>
      <c r="CS412" s="38"/>
      <c r="CT412" s="38"/>
      <c r="CU412" s="38"/>
      <c r="CV412" s="38"/>
      <c r="CW412" s="38"/>
      <c r="CX412" s="38"/>
      <c r="CY412" s="38"/>
      <c r="CZ412" s="38"/>
      <c r="DA412" s="38"/>
      <c r="DB412" s="38"/>
      <c r="DC412" s="38"/>
      <c r="DD412" s="38"/>
      <c r="DE412" s="38"/>
      <c r="DF412" s="38"/>
      <c r="DG412" s="38"/>
      <c r="DH412" s="38"/>
      <c r="DI412" s="38"/>
      <c r="DJ412" s="38"/>
      <c r="DK412" s="38"/>
      <c r="DL412" s="38"/>
      <c r="DM412" s="38"/>
      <c r="DN412" s="38"/>
      <c r="DO412" s="38"/>
      <c r="DP412" s="38"/>
      <c r="DQ412" s="38"/>
      <c r="DR412" s="38"/>
      <c r="DS412" s="38"/>
      <c r="DT412" s="38"/>
      <c r="DU412" s="38"/>
      <c r="DV412" s="38"/>
      <c r="DW412" s="38"/>
      <c r="DX412" s="38"/>
      <c r="DY412" s="38"/>
      <c r="DZ412" s="38"/>
      <c r="EA412" s="38"/>
      <c r="EB412" s="38"/>
    </row>
    <row r="413" spans="1:132">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c r="AP413" s="38"/>
      <c r="AQ413" s="38"/>
      <c r="AR413" s="38"/>
      <c r="AS413" s="38"/>
      <c r="AT413" s="38"/>
      <c r="AU413" s="38"/>
      <c r="AV413" s="38"/>
      <c r="AW413" s="38"/>
      <c r="AX413" s="38"/>
      <c r="AY413" s="38"/>
      <c r="AZ413" s="38"/>
      <c r="BA413" s="38"/>
      <c r="BB413" s="38"/>
      <c r="BC413" s="38"/>
      <c r="BD413" s="38"/>
      <c r="BE413" s="38"/>
      <c r="BF413" s="38"/>
      <c r="BG413" s="38"/>
      <c r="BH413" s="38"/>
      <c r="BI413" s="38"/>
      <c r="BJ413" s="38"/>
      <c r="BK413" s="38"/>
      <c r="BL413" s="38"/>
      <c r="BM413" s="38"/>
      <c r="BN413" s="38"/>
      <c r="BO413" s="38"/>
      <c r="BP413" s="38"/>
      <c r="BQ413" s="38"/>
      <c r="BR413" s="38"/>
      <c r="BS413" s="38"/>
      <c r="BT413" s="38"/>
      <c r="BU413" s="38"/>
      <c r="BV413" s="38"/>
      <c r="BW413" s="38"/>
      <c r="BX413" s="38"/>
      <c r="BY413" s="38"/>
      <c r="BZ413" s="38"/>
      <c r="CA413" s="38"/>
      <c r="CB413" s="38"/>
      <c r="CC413" s="38"/>
      <c r="CD413" s="38"/>
      <c r="CE413" s="38"/>
      <c r="CF413" s="38"/>
      <c r="CG413" s="38"/>
      <c r="CH413" s="38"/>
      <c r="CI413" s="38"/>
      <c r="CJ413" s="38"/>
      <c r="CK413" s="38"/>
      <c r="CL413" s="38"/>
      <c r="CM413" s="38"/>
      <c r="CN413" s="38"/>
      <c r="CO413" s="38"/>
      <c r="CP413" s="38"/>
      <c r="CQ413" s="38"/>
      <c r="CR413" s="38"/>
      <c r="CS413" s="38"/>
      <c r="CT413" s="38"/>
      <c r="CU413" s="38"/>
      <c r="CV413" s="38"/>
      <c r="CW413" s="38"/>
      <c r="CX413" s="38"/>
      <c r="CY413" s="38"/>
      <c r="CZ413" s="38"/>
      <c r="DA413" s="38"/>
      <c r="DB413" s="38"/>
      <c r="DC413" s="38"/>
      <c r="DD413" s="38"/>
      <c r="DE413" s="38"/>
      <c r="DF413" s="38"/>
      <c r="DG413" s="38"/>
      <c r="DH413" s="38"/>
      <c r="DI413" s="38"/>
      <c r="DJ413" s="38"/>
      <c r="DK413" s="38"/>
      <c r="DL413" s="38"/>
      <c r="DM413" s="38"/>
      <c r="DN413" s="38"/>
      <c r="DO413" s="38"/>
      <c r="DP413" s="38"/>
      <c r="DQ413" s="38"/>
      <c r="DR413" s="38"/>
      <c r="DS413" s="38"/>
      <c r="DT413" s="38"/>
      <c r="DU413" s="38"/>
      <c r="DV413" s="38"/>
      <c r="DW413" s="38"/>
      <c r="DX413" s="38"/>
      <c r="DY413" s="38"/>
      <c r="DZ413" s="38"/>
      <c r="EA413" s="38"/>
      <c r="EB413" s="38"/>
    </row>
    <row r="414" spans="1:132">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c r="CQ414" s="38"/>
      <c r="CR414" s="38"/>
      <c r="CS414" s="38"/>
      <c r="CT414" s="38"/>
      <c r="CU414" s="38"/>
      <c r="CV414" s="38"/>
      <c r="CW414" s="38"/>
      <c r="CX414" s="38"/>
      <c r="CY414" s="38"/>
      <c r="CZ414" s="38"/>
      <c r="DA414" s="38"/>
      <c r="DB414" s="38"/>
      <c r="DC414" s="38"/>
      <c r="DD414" s="38"/>
      <c r="DE414" s="38"/>
      <c r="DF414" s="38"/>
      <c r="DG414" s="38"/>
      <c r="DH414" s="38"/>
      <c r="DI414" s="38"/>
      <c r="DJ414" s="38"/>
      <c r="DK414" s="38"/>
      <c r="DL414" s="38"/>
      <c r="DM414" s="38"/>
      <c r="DN414" s="38"/>
      <c r="DO414" s="38"/>
      <c r="DP414" s="38"/>
      <c r="DQ414" s="38"/>
      <c r="DR414" s="38"/>
      <c r="DS414" s="38"/>
      <c r="DT414" s="38"/>
      <c r="DU414" s="38"/>
      <c r="DV414" s="38"/>
      <c r="DW414" s="38"/>
      <c r="DX414" s="38"/>
      <c r="DY414" s="38"/>
      <c r="DZ414" s="38"/>
      <c r="EA414" s="38"/>
      <c r="EB414" s="38"/>
    </row>
    <row r="415" spans="1:132">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c r="AP415" s="38"/>
      <c r="AQ415" s="38"/>
      <c r="AR415" s="38"/>
      <c r="AS415" s="38"/>
      <c r="AT415" s="38"/>
      <c r="AU415" s="38"/>
      <c r="AV415" s="38"/>
      <c r="AW415" s="38"/>
      <c r="AX415" s="38"/>
      <c r="AY415" s="38"/>
      <c r="AZ415" s="38"/>
      <c r="BA415" s="38"/>
      <c r="BB415" s="38"/>
      <c r="BC415" s="38"/>
      <c r="BD415" s="38"/>
      <c r="BE415" s="38"/>
      <c r="BF415" s="38"/>
      <c r="BG415" s="38"/>
      <c r="BH415" s="38"/>
      <c r="BI415" s="38"/>
      <c r="BJ415" s="38"/>
      <c r="BK415" s="38"/>
      <c r="BL415" s="38"/>
      <c r="BM415" s="38"/>
      <c r="BN415" s="38"/>
      <c r="BO415" s="38"/>
      <c r="BP415" s="38"/>
      <c r="BQ415" s="38"/>
      <c r="BR415" s="38"/>
      <c r="BS415" s="38"/>
      <c r="BT415" s="38"/>
      <c r="BU415" s="38"/>
      <c r="BV415" s="38"/>
      <c r="BW415" s="38"/>
      <c r="BX415" s="38"/>
      <c r="BY415" s="38"/>
      <c r="BZ415" s="38"/>
      <c r="CA415" s="38"/>
      <c r="CB415" s="38"/>
      <c r="CC415" s="38"/>
      <c r="CD415" s="38"/>
      <c r="CE415" s="38"/>
      <c r="CF415" s="38"/>
      <c r="CG415" s="38"/>
      <c r="CH415" s="38"/>
      <c r="CI415" s="38"/>
      <c r="CJ415" s="38"/>
      <c r="CK415" s="38"/>
      <c r="CL415" s="38"/>
      <c r="CM415" s="38"/>
      <c r="CN415" s="38"/>
      <c r="CO415" s="38"/>
      <c r="CP415" s="38"/>
      <c r="CQ415" s="38"/>
      <c r="CR415" s="38"/>
      <c r="CS415" s="38"/>
      <c r="CT415" s="38"/>
      <c r="CU415" s="38"/>
      <c r="CV415" s="38"/>
      <c r="CW415" s="38"/>
      <c r="CX415" s="38"/>
      <c r="CY415" s="38"/>
      <c r="CZ415" s="38"/>
      <c r="DA415" s="38"/>
      <c r="DB415" s="38"/>
      <c r="DC415" s="38"/>
      <c r="DD415" s="38"/>
      <c r="DE415" s="38"/>
      <c r="DF415" s="38"/>
      <c r="DG415" s="38"/>
      <c r="DH415" s="38"/>
      <c r="DI415" s="38"/>
      <c r="DJ415" s="38"/>
      <c r="DK415" s="38"/>
      <c r="DL415" s="38"/>
      <c r="DM415" s="38"/>
      <c r="DN415" s="38"/>
      <c r="DO415" s="38"/>
      <c r="DP415" s="38"/>
      <c r="DQ415" s="38"/>
      <c r="DR415" s="38"/>
      <c r="DS415" s="38"/>
      <c r="DT415" s="38"/>
      <c r="DU415" s="38"/>
      <c r="DV415" s="38"/>
      <c r="DW415" s="38"/>
      <c r="DX415" s="38"/>
      <c r="DY415" s="38"/>
      <c r="DZ415" s="38"/>
      <c r="EA415" s="38"/>
      <c r="EB415" s="38"/>
    </row>
    <row r="416" spans="1:132">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c r="AP416" s="38"/>
      <c r="AQ416" s="38"/>
      <c r="AR416" s="38"/>
      <c r="AS416" s="38"/>
      <c r="AT416" s="38"/>
      <c r="AU416" s="38"/>
      <c r="AV416" s="38"/>
      <c r="AW416" s="38"/>
      <c r="AX416" s="38"/>
      <c r="AY416" s="38"/>
      <c r="AZ416" s="38"/>
      <c r="BA416" s="38"/>
      <c r="BB416" s="38"/>
      <c r="BC416" s="38"/>
      <c r="BD416" s="38"/>
      <c r="BE416" s="38"/>
      <c r="BF416" s="38"/>
      <c r="BG416" s="38"/>
      <c r="BH416" s="38"/>
      <c r="BI416" s="38"/>
      <c r="BJ416" s="38"/>
      <c r="BK416" s="38"/>
      <c r="BL416" s="38"/>
      <c r="BM416" s="38"/>
      <c r="BN416" s="38"/>
      <c r="BO416" s="38"/>
      <c r="BP416" s="38"/>
      <c r="BQ416" s="38"/>
      <c r="BR416" s="38"/>
      <c r="BS416" s="38"/>
      <c r="BT416" s="38"/>
      <c r="BU416" s="38"/>
      <c r="BV416" s="38"/>
      <c r="BW416" s="38"/>
      <c r="BX416" s="38"/>
      <c r="BY416" s="38"/>
      <c r="BZ416" s="38"/>
      <c r="CA416" s="38"/>
      <c r="CB416" s="38"/>
      <c r="CC416" s="38"/>
      <c r="CD416" s="38"/>
      <c r="CE416" s="38"/>
      <c r="CF416" s="38"/>
      <c r="CG416" s="38"/>
      <c r="CH416" s="38"/>
      <c r="CI416" s="38"/>
      <c r="CJ416" s="38"/>
      <c r="CK416" s="38"/>
      <c r="CL416" s="38"/>
      <c r="CM416" s="38"/>
      <c r="CN416" s="38"/>
      <c r="CO416" s="38"/>
      <c r="CP416" s="38"/>
      <c r="CQ416" s="38"/>
      <c r="CR416" s="38"/>
      <c r="CS416" s="38"/>
      <c r="CT416" s="38"/>
      <c r="CU416" s="38"/>
      <c r="CV416" s="38"/>
      <c r="CW416" s="38"/>
      <c r="CX416" s="38"/>
      <c r="CY416" s="38"/>
      <c r="CZ416" s="38"/>
      <c r="DA416" s="38"/>
      <c r="DB416" s="38"/>
      <c r="DC416" s="38"/>
      <c r="DD416" s="38"/>
      <c r="DE416" s="38"/>
      <c r="DF416" s="38"/>
      <c r="DG416" s="38"/>
      <c r="DH416" s="38"/>
      <c r="DI416" s="38"/>
      <c r="DJ416" s="38"/>
      <c r="DK416" s="38"/>
      <c r="DL416" s="38"/>
      <c r="DM416" s="38"/>
      <c r="DN416" s="38"/>
      <c r="DO416" s="38"/>
      <c r="DP416" s="38"/>
      <c r="DQ416" s="38"/>
      <c r="DR416" s="38"/>
      <c r="DS416" s="38"/>
      <c r="DT416" s="38"/>
      <c r="DU416" s="38"/>
      <c r="DV416" s="38"/>
      <c r="DW416" s="38"/>
      <c r="DX416" s="38"/>
      <c r="DY416" s="38"/>
      <c r="DZ416" s="38"/>
      <c r="EA416" s="38"/>
      <c r="EB416" s="38"/>
    </row>
    <row r="417" spans="1:132">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c r="AP417" s="38"/>
      <c r="AQ417" s="38"/>
      <c r="AR417" s="38"/>
      <c r="AS417" s="38"/>
      <c r="AT417" s="38"/>
      <c r="AU417" s="38"/>
      <c r="AV417" s="38"/>
      <c r="AW417" s="38"/>
      <c r="AX417" s="38"/>
      <c r="AY417" s="38"/>
      <c r="AZ417" s="38"/>
      <c r="BA417" s="38"/>
      <c r="BB417" s="38"/>
      <c r="BC417" s="38"/>
      <c r="BD417" s="38"/>
      <c r="BE417" s="38"/>
      <c r="BF417" s="38"/>
      <c r="BG417" s="38"/>
      <c r="BH417" s="38"/>
      <c r="BI417" s="38"/>
      <c r="BJ417" s="38"/>
      <c r="BK417" s="38"/>
      <c r="BL417" s="38"/>
      <c r="BM417" s="38"/>
      <c r="BN417" s="38"/>
      <c r="BO417" s="38"/>
      <c r="BP417" s="38"/>
      <c r="BQ417" s="38"/>
      <c r="BR417" s="38"/>
      <c r="BS417" s="38"/>
      <c r="BT417" s="38"/>
      <c r="BU417" s="38"/>
      <c r="BV417" s="38"/>
      <c r="BW417" s="38"/>
      <c r="BX417" s="38"/>
      <c r="BY417" s="38"/>
      <c r="BZ417" s="38"/>
      <c r="CA417" s="38"/>
      <c r="CB417" s="38"/>
      <c r="CC417" s="38"/>
      <c r="CD417" s="38"/>
      <c r="CE417" s="38"/>
      <c r="CF417" s="38"/>
      <c r="CG417" s="38"/>
      <c r="CH417" s="38"/>
      <c r="CI417" s="38"/>
      <c r="CJ417" s="38"/>
      <c r="CK417" s="38"/>
      <c r="CL417" s="38"/>
      <c r="CM417" s="38"/>
      <c r="CN417" s="38"/>
      <c r="CO417" s="38"/>
      <c r="CP417" s="38"/>
      <c r="CQ417" s="38"/>
      <c r="CR417" s="38"/>
      <c r="CS417" s="38"/>
      <c r="CT417" s="38"/>
      <c r="CU417" s="38"/>
      <c r="CV417" s="38"/>
      <c r="CW417" s="38"/>
      <c r="CX417" s="38"/>
      <c r="CY417" s="38"/>
      <c r="CZ417" s="38"/>
      <c r="DA417" s="38"/>
      <c r="DB417" s="38"/>
      <c r="DC417" s="38"/>
      <c r="DD417" s="38"/>
      <c r="DE417" s="38"/>
      <c r="DF417" s="38"/>
      <c r="DG417" s="38"/>
      <c r="DH417" s="38"/>
      <c r="DI417" s="38"/>
      <c r="DJ417" s="38"/>
      <c r="DK417" s="38"/>
      <c r="DL417" s="38"/>
      <c r="DM417" s="38"/>
      <c r="DN417" s="38"/>
      <c r="DO417" s="38"/>
      <c r="DP417" s="38"/>
      <c r="DQ417" s="38"/>
      <c r="DR417" s="38"/>
      <c r="DS417" s="38"/>
      <c r="DT417" s="38"/>
      <c r="DU417" s="38"/>
      <c r="DV417" s="38"/>
      <c r="DW417" s="38"/>
      <c r="DX417" s="38"/>
      <c r="DY417" s="38"/>
      <c r="DZ417" s="38"/>
      <c r="EA417" s="38"/>
      <c r="EB417" s="38"/>
    </row>
    <row r="418" spans="1:132">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c r="CQ418" s="38"/>
      <c r="CR418" s="38"/>
      <c r="CS418" s="38"/>
      <c r="CT418" s="38"/>
      <c r="CU418" s="38"/>
      <c r="CV418" s="38"/>
      <c r="CW418" s="38"/>
      <c r="CX418" s="38"/>
      <c r="CY418" s="38"/>
      <c r="CZ418" s="38"/>
      <c r="DA418" s="38"/>
      <c r="DB418" s="38"/>
      <c r="DC418" s="38"/>
      <c r="DD418" s="38"/>
      <c r="DE418" s="38"/>
      <c r="DF418" s="38"/>
      <c r="DG418" s="38"/>
      <c r="DH418" s="38"/>
      <c r="DI418" s="38"/>
      <c r="DJ418" s="38"/>
      <c r="DK418" s="38"/>
      <c r="DL418" s="38"/>
      <c r="DM418" s="38"/>
      <c r="DN418" s="38"/>
      <c r="DO418" s="38"/>
      <c r="DP418" s="38"/>
      <c r="DQ418" s="38"/>
      <c r="DR418" s="38"/>
      <c r="DS418" s="38"/>
      <c r="DT418" s="38"/>
      <c r="DU418" s="38"/>
      <c r="DV418" s="38"/>
      <c r="DW418" s="38"/>
      <c r="DX418" s="38"/>
      <c r="DY418" s="38"/>
      <c r="DZ418" s="38"/>
      <c r="EA418" s="38"/>
      <c r="EB418" s="38"/>
    </row>
    <row r="419" spans="1:132">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c r="AP419" s="38"/>
      <c r="AQ419" s="38"/>
      <c r="AR419" s="38"/>
      <c r="AS419" s="38"/>
      <c r="AT419" s="38"/>
      <c r="AU419" s="38"/>
      <c r="AV419" s="38"/>
      <c r="AW419" s="38"/>
      <c r="AX419" s="38"/>
      <c r="AY419" s="38"/>
      <c r="AZ419" s="38"/>
      <c r="BA419" s="38"/>
      <c r="BB419" s="38"/>
      <c r="BC419" s="38"/>
      <c r="BD419" s="38"/>
      <c r="BE419" s="38"/>
      <c r="BF419" s="38"/>
      <c r="BG419" s="38"/>
      <c r="BH419" s="38"/>
      <c r="BI419" s="38"/>
      <c r="BJ419" s="38"/>
      <c r="BK419" s="38"/>
      <c r="BL419" s="38"/>
      <c r="BM419" s="38"/>
      <c r="BN419" s="38"/>
      <c r="BO419" s="38"/>
      <c r="BP419" s="38"/>
      <c r="BQ419" s="38"/>
      <c r="BR419" s="38"/>
      <c r="BS419" s="38"/>
      <c r="BT419" s="38"/>
      <c r="BU419" s="38"/>
      <c r="BV419" s="38"/>
      <c r="BW419" s="38"/>
      <c r="BX419" s="38"/>
      <c r="BY419" s="38"/>
      <c r="BZ419" s="38"/>
      <c r="CA419" s="38"/>
      <c r="CB419" s="38"/>
      <c r="CC419" s="38"/>
      <c r="CD419" s="38"/>
      <c r="CE419" s="38"/>
      <c r="CF419" s="38"/>
      <c r="CG419" s="38"/>
      <c r="CH419" s="38"/>
      <c r="CI419" s="38"/>
      <c r="CJ419" s="38"/>
      <c r="CK419" s="38"/>
      <c r="CL419" s="38"/>
      <c r="CM419" s="38"/>
      <c r="CN419" s="38"/>
      <c r="CO419" s="38"/>
      <c r="CP419" s="38"/>
      <c r="CQ419" s="38"/>
      <c r="CR419" s="38"/>
      <c r="CS419" s="38"/>
      <c r="CT419" s="38"/>
      <c r="CU419" s="38"/>
      <c r="CV419" s="38"/>
      <c r="CW419" s="38"/>
      <c r="CX419" s="38"/>
      <c r="CY419" s="38"/>
      <c r="CZ419" s="38"/>
      <c r="DA419" s="38"/>
      <c r="DB419" s="38"/>
      <c r="DC419" s="38"/>
      <c r="DD419" s="38"/>
      <c r="DE419" s="38"/>
      <c r="DF419" s="38"/>
      <c r="DG419" s="38"/>
      <c r="DH419" s="38"/>
      <c r="DI419" s="38"/>
      <c r="DJ419" s="38"/>
      <c r="DK419" s="38"/>
      <c r="DL419" s="38"/>
      <c r="DM419" s="38"/>
      <c r="DN419" s="38"/>
      <c r="DO419" s="38"/>
      <c r="DP419" s="38"/>
      <c r="DQ419" s="38"/>
      <c r="DR419" s="38"/>
      <c r="DS419" s="38"/>
      <c r="DT419" s="38"/>
      <c r="DU419" s="38"/>
      <c r="DV419" s="38"/>
      <c r="DW419" s="38"/>
      <c r="DX419" s="38"/>
      <c r="DY419" s="38"/>
      <c r="DZ419" s="38"/>
      <c r="EA419" s="38"/>
      <c r="EB419" s="38"/>
    </row>
    <row r="420" spans="1:132">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c r="CQ420" s="38"/>
      <c r="CR420" s="38"/>
      <c r="CS420" s="38"/>
      <c r="CT420" s="38"/>
      <c r="CU420" s="38"/>
      <c r="CV420" s="38"/>
      <c r="CW420" s="38"/>
      <c r="CX420" s="38"/>
      <c r="CY420" s="38"/>
      <c r="CZ420" s="38"/>
      <c r="DA420" s="38"/>
      <c r="DB420" s="38"/>
      <c r="DC420" s="38"/>
      <c r="DD420" s="38"/>
      <c r="DE420" s="38"/>
      <c r="DF420" s="38"/>
      <c r="DG420" s="38"/>
      <c r="DH420" s="38"/>
      <c r="DI420" s="38"/>
      <c r="DJ420" s="38"/>
      <c r="DK420" s="38"/>
      <c r="DL420" s="38"/>
      <c r="DM420" s="38"/>
      <c r="DN420" s="38"/>
      <c r="DO420" s="38"/>
      <c r="DP420" s="38"/>
      <c r="DQ420" s="38"/>
      <c r="DR420" s="38"/>
      <c r="DS420" s="38"/>
      <c r="DT420" s="38"/>
      <c r="DU420" s="38"/>
      <c r="DV420" s="38"/>
      <c r="DW420" s="38"/>
      <c r="DX420" s="38"/>
      <c r="DY420" s="38"/>
      <c r="DZ420" s="38"/>
      <c r="EA420" s="38"/>
      <c r="EB420" s="38"/>
    </row>
    <row r="421" spans="1:132">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c r="AP421" s="38"/>
      <c r="AQ421" s="38"/>
      <c r="AR421" s="38"/>
      <c r="AS421" s="38"/>
      <c r="AT421" s="38"/>
      <c r="AU421" s="38"/>
      <c r="AV421" s="38"/>
      <c r="AW421" s="38"/>
      <c r="AX421" s="38"/>
      <c r="AY421" s="38"/>
      <c r="AZ421" s="38"/>
      <c r="BA421" s="38"/>
      <c r="BB421" s="38"/>
      <c r="BC421" s="38"/>
      <c r="BD421" s="38"/>
      <c r="BE421" s="38"/>
      <c r="BF421" s="38"/>
      <c r="BG421" s="38"/>
      <c r="BH421" s="38"/>
      <c r="BI421" s="38"/>
      <c r="BJ421" s="38"/>
      <c r="BK421" s="38"/>
      <c r="BL421" s="38"/>
      <c r="BM421" s="38"/>
      <c r="BN421" s="38"/>
      <c r="BO421" s="38"/>
      <c r="BP421" s="38"/>
      <c r="BQ421" s="38"/>
      <c r="BR421" s="38"/>
      <c r="BS421" s="38"/>
      <c r="BT421" s="38"/>
      <c r="BU421" s="38"/>
      <c r="BV421" s="38"/>
      <c r="BW421" s="38"/>
      <c r="BX421" s="38"/>
      <c r="BY421" s="38"/>
      <c r="BZ421" s="38"/>
      <c r="CA421" s="38"/>
      <c r="CB421" s="38"/>
      <c r="CC421" s="38"/>
      <c r="CD421" s="38"/>
      <c r="CE421" s="38"/>
      <c r="CF421" s="38"/>
      <c r="CG421" s="38"/>
      <c r="CH421" s="38"/>
      <c r="CI421" s="38"/>
      <c r="CJ421" s="38"/>
      <c r="CK421" s="38"/>
      <c r="CL421" s="38"/>
      <c r="CM421" s="38"/>
      <c r="CN421" s="38"/>
      <c r="CO421" s="38"/>
      <c r="CP421" s="38"/>
      <c r="CQ421" s="38"/>
      <c r="CR421" s="38"/>
      <c r="CS421" s="38"/>
      <c r="CT421" s="38"/>
      <c r="CU421" s="38"/>
      <c r="CV421" s="38"/>
      <c r="CW421" s="38"/>
      <c r="CX421" s="38"/>
      <c r="CY421" s="38"/>
      <c r="CZ421" s="38"/>
      <c r="DA421" s="38"/>
      <c r="DB421" s="38"/>
      <c r="DC421" s="38"/>
      <c r="DD421" s="38"/>
      <c r="DE421" s="38"/>
      <c r="DF421" s="38"/>
      <c r="DG421" s="38"/>
      <c r="DH421" s="38"/>
      <c r="DI421" s="38"/>
      <c r="DJ421" s="38"/>
      <c r="DK421" s="38"/>
      <c r="DL421" s="38"/>
      <c r="DM421" s="38"/>
      <c r="DN421" s="38"/>
      <c r="DO421" s="38"/>
      <c r="DP421" s="38"/>
      <c r="DQ421" s="38"/>
      <c r="DR421" s="38"/>
      <c r="DS421" s="38"/>
      <c r="DT421" s="38"/>
      <c r="DU421" s="38"/>
      <c r="DV421" s="38"/>
      <c r="DW421" s="38"/>
      <c r="DX421" s="38"/>
      <c r="DY421" s="38"/>
      <c r="DZ421" s="38"/>
      <c r="EA421" s="38"/>
      <c r="EB421" s="38"/>
    </row>
    <row r="422" spans="1:132">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c r="AP422" s="38"/>
      <c r="AQ422" s="38"/>
      <c r="AR422" s="38"/>
      <c r="AS422" s="38"/>
      <c r="AT422" s="38"/>
      <c r="AU422" s="38"/>
      <c r="AV422" s="38"/>
      <c r="AW422" s="38"/>
      <c r="AX422" s="38"/>
      <c r="AY422" s="38"/>
      <c r="AZ422" s="38"/>
      <c r="BA422" s="38"/>
      <c r="BB422" s="38"/>
      <c r="BC422" s="38"/>
      <c r="BD422" s="38"/>
      <c r="BE422" s="38"/>
      <c r="BF422" s="38"/>
      <c r="BG422" s="38"/>
      <c r="BH422" s="38"/>
      <c r="BI422" s="38"/>
      <c r="BJ422" s="38"/>
      <c r="BK422" s="38"/>
      <c r="BL422" s="38"/>
      <c r="BM422" s="38"/>
      <c r="BN422" s="38"/>
      <c r="BO422" s="38"/>
      <c r="BP422" s="38"/>
      <c r="BQ422" s="38"/>
      <c r="BR422" s="38"/>
      <c r="BS422" s="38"/>
      <c r="BT422" s="38"/>
      <c r="BU422" s="38"/>
      <c r="BV422" s="38"/>
      <c r="BW422" s="38"/>
      <c r="BX422" s="38"/>
      <c r="BY422" s="38"/>
      <c r="BZ422" s="38"/>
      <c r="CA422" s="38"/>
      <c r="CB422" s="38"/>
      <c r="CC422" s="38"/>
      <c r="CD422" s="38"/>
      <c r="CE422" s="38"/>
      <c r="CF422" s="38"/>
      <c r="CG422" s="38"/>
      <c r="CH422" s="38"/>
      <c r="CI422" s="38"/>
      <c r="CJ422" s="38"/>
      <c r="CK422" s="38"/>
      <c r="CL422" s="38"/>
      <c r="CM422" s="38"/>
      <c r="CN422" s="38"/>
      <c r="CO422" s="38"/>
      <c r="CP422" s="38"/>
      <c r="CQ422" s="38"/>
      <c r="CR422" s="38"/>
      <c r="CS422" s="38"/>
      <c r="CT422" s="38"/>
      <c r="CU422" s="38"/>
      <c r="CV422" s="38"/>
      <c r="CW422" s="38"/>
      <c r="CX422" s="38"/>
      <c r="CY422" s="38"/>
      <c r="CZ422" s="38"/>
      <c r="DA422" s="38"/>
      <c r="DB422" s="38"/>
      <c r="DC422" s="38"/>
      <c r="DD422" s="38"/>
      <c r="DE422" s="38"/>
      <c r="DF422" s="38"/>
      <c r="DG422" s="38"/>
      <c r="DH422" s="38"/>
      <c r="DI422" s="38"/>
      <c r="DJ422" s="38"/>
      <c r="DK422" s="38"/>
      <c r="DL422" s="38"/>
      <c r="DM422" s="38"/>
      <c r="DN422" s="38"/>
      <c r="DO422" s="38"/>
      <c r="DP422" s="38"/>
      <c r="DQ422" s="38"/>
      <c r="DR422" s="38"/>
      <c r="DS422" s="38"/>
      <c r="DT422" s="38"/>
      <c r="DU422" s="38"/>
      <c r="DV422" s="38"/>
      <c r="DW422" s="38"/>
      <c r="DX422" s="38"/>
      <c r="DY422" s="38"/>
      <c r="DZ422" s="38"/>
      <c r="EA422" s="38"/>
      <c r="EB422" s="38"/>
    </row>
    <row r="423" spans="1:132">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c r="AP423" s="38"/>
      <c r="AQ423" s="38"/>
      <c r="AR423" s="38"/>
      <c r="AS423" s="38"/>
      <c r="AT423" s="38"/>
      <c r="AU423" s="38"/>
      <c r="AV423" s="38"/>
      <c r="AW423" s="38"/>
      <c r="AX423" s="38"/>
      <c r="AY423" s="38"/>
      <c r="AZ423" s="38"/>
      <c r="BA423" s="38"/>
      <c r="BB423" s="38"/>
      <c r="BC423" s="38"/>
      <c r="BD423" s="38"/>
      <c r="BE423" s="38"/>
      <c r="BF423" s="38"/>
      <c r="BG423" s="38"/>
      <c r="BH423" s="38"/>
      <c r="BI423" s="38"/>
      <c r="BJ423" s="38"/>
      <c r="BK423" s="38"/>
      <c r="BL423" s="38"/>
      <c r="BM423" s="38"/>
      <c r="BN423" s="38"/>
      <c r="BO423" s="38"/>
      <c r="BP423" s="38"/>
      <c r="BQ423" s="38"/>
      <c r="BR423" s="38"/>
      <c r="BS423" s="38"/>
      <c r="BT423" s="38"/>
      <c r="BU423" s="38"/>
      <c r="BV423" s="38"/>
      <c r="BW423" s="38"/>
      <c r="BX423" s="38"/>
      <c r="BY423" s="38"/>
      <c r="BZ423" s="38"/>
      <c r="CA423" s="38"/>
      <c r="CB423" s="38"/>
      <c r="CC423" s="38"/>
      <c r="CD423" s="38"/>
      <c r="CE423" s="38"/>
      <c r="CF423" s="38"/>
      <c r="CG423" s="38"/>
      <c r="CH423" s="38"/>
      <c r="CI423" s="38"/>
      <c r="CJ423" s="38"/>
      <c r="CK423" s="38"/>
      <c r="CL423" s="38"/>
      <c r="CM423" s="38"/>
      <c r="CN423" s="38"/>
      <c r="CO423" s="38"/>
      <c r="CP423" s="38"/>
      <c r="CQ423" s="38"/>
      <c r="CR423" s="38"/>
      <c r="CS423" s="38"/>
      <c r="CT423" s="38"/>
      <c r="CU423" s="38"/>
      <c r="CV423" s="38"/>
      <c r="CW423" s="38"/>
      <c r="CX423" s="38"/>
      <c r="CY423" s="38"/>
      <c r="CZ423" s="38"/>
      <c r="DA423" s="38"/>
      <c r="DB423" s="38"/>
      <c r="DC423" s="38"/>
      <c r="DD423" s="38"/>
      <c r="DE423" s="38"/>
      <c r="DF423" s="38"/>
      <c r="DG423" s="38"/>
      <c r="DH423" s="38"/>
      <c r="DI423" s="38"/>
      <c r="DJ423" s="38"/>
      <c r="DK423" s="38"/>
      <c r="DL423" s="38"/>
      <c r="DM423" s="38"/>
      <c r="DN423" s="38"/>
      <c r="DO423" s="38"/>
      <c r="DP423" s="38"/>
      <c r="DQ423" s="38"/>
      <c r="DR423" s="38"/>
      <c r="DS423" s="38"/>
      <c r="DT423" s="38"/>
      <c r="DU423" s="38"/>
      <c r="DV423" s="38"/>
      <c r="DW423" s="38"/>
      <c r="DX423" s="38"/>
      <c r="DY423" s="38"/>
      <c r="DZ423" s="38"/>
      <c r="EA423" s="38"/>
      <c r="EB423" s="38"/>
    </row>
    <row r="424" spans="1:132">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c r="CQ424" s="38"/>
      <c r="CR424" s="38"/>
      <c r="CS424" s="38"/>
      <c r="CT424" s="38"/>
      <c r="CU424" s="38"/>
      <c r="CV424" s="38"/>
      <c r="CW424" s="38"/>
      <c r="CX424" s="38"/>
      <c r="CY424" s="38"/>
      <c r="CZ424" s="38"/>
      <c r="DA424" s="38"/>
      <c r="DB424" s="38"/>
      <c r="DC424" s="38"/>
      <c r="DD424" s="38"/>
      <c r="DE424" s="38"/>
      <c r="DF424" s="38"/>
      <c r="DG424" s="38"/>
      <c r="DH424" s="38"/>
      <c r="DI424" s="38"/>
      <c r="DJ424" s="38"/>
      <c r="DK424" s="38"/>
      <c r="DL424" s="38"/>
      <c r="DM424" s="38"/>
      <c r="DN424" s="38"/>
      <c r="DO424" s="38"/>
      <c r="DP424" s="38"/>
      <c r="DQ424" s="38"/>
      <c r="DR424" s="38"/>
      <c r="DS424" s="38"/>
      <c r="DT424" s="38"/>
      <c r="DU424" s="38"/>
      <c r="DV424" s="38"/>
      <c r="DW424" s="38"/>
      <c r="DX424" s="38"/>
      <c r="DY424" s="38"/>
      <c r="DZ424" s="38"/>
      <c r="EA424" s="38"/>
      <c r="EB424" s="38"/>
    </row>
    <row r="425" spans="1:132">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38"/>
      <c r="BM425" s="38"/>
      <c r="BN425" s="38"/>
      <c r="BO425" s="38"/>
      <c r="BP425" s="38"/>
      <c r="BQ425" s="38"/>
      <c r="BR425" s="38"/>
      <c r="BS425" s="38"/>
      <c r="BT425" s="38"/>
      <c r="BU425" s="38"/>
      <c r="BV425" s="38"/>
      <c r="BW425" s="38"/>
      <c r="BX425" s="38"/>
      <c r="BY425" s="38"/>
      <c r="BZ425" s="38"/>
      <c r="CA425" s="38"/>
      <c r="CB425" s="38"/>
      <c r="CC425" s="38"/>
      <c r="CD425" s="38"/>
      <c r="CE425" s="38"/>
      <c r="CF425" s="38"/>
      <c r="CG425" s="38"/>
      <c r="CH425" s="38"/>
      <c r="CI425" s="38"/>
      <c r="CJ425" s="38"/>
      <c r="CK425" s="38"/>
      <c r="CL425" s="38"/>
      <c r="CM425" s="38"/>
      <c r="CN425" s="38"/>
      <c r="CO425" s="38"/>
      <c r="CP425" s="38"/>
      <c r="CQ425" s="38"/>
      <c r="CR425" s="38"/>
      <c r="CS425" s="38"/>
      <c r="CT425" s="38"/>
      <c r="CU425" s="38"/>
      <c r="CV425" s="38"/>
      <c r="CW425" s="38"/>
      <c r="CX425" s="38"/>
      <c r="CY425" s="38"/>
      <c r="CZ425" s="38"/>
      <c r="DA425" s="38"/>
      <c r="DB425" s="38"/>
      <c r="DC425" s="38"/>
      <c r="DD425" s="38"/>
      <c r="DE425" s="38"/>
      <c r="DF425" s="38"/>
      <c r="DG425" s="38"/>
      <c r="DH425" s="38"/>
      <c r="DI425" s="38"/>
      <c r="DJ425" s="38"/>
      <c r="DK425" s="38"/>
      <c r="DL425" s="38"/>
      <c r="DM425" s="38"/>
      <c r="DN425" s="38"/>
      <c r="DO425" s="38"/>
      <c r="DP425" s="38"/>
      <c r="DQ425" s="38"/>
      <c r="DR425" s="38"/>
      <c r="DS425" s="38"/>
      <c r="DT425" s="38"/>
      <c r="DU425" s="38"/>
      <c r="DV425" s="38"/>
      <c r="DW425" s="38"/>
      <c r="DX425" s="38"/>
      <c r="DY425" s="38"/>
      <c r="DZ425" s="38"/>
      <c r="EA425" s="38"/>
      <c r="EB425" s="38"/>
    </row>
    <row r="426" spans="1:132">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c r="CQ426" s="38"/>
      <c r="CR426" s="38"/>
      <c r="CS426" s="38"/>
      <c r="CT426" s="38"/>
      <c r="CU426" s="38"/>
      <c r="CV426" s="38"/>
      <c r="CW426" s="38"/>
      <c r="CX426" s="38"/>
      <c r="CY426" s="38"/>
      <c r="CZ426" s="38"/>
      <c r="DA426" s="38"/>
      <c r="DB426" s="38"/>
      <c r="DC426" s="38"/>
      <c r="DD426" s="38"/>
      <c r="DE426" s="38"/>
      <c r="DF426" s="38"/>
      <c r="DG426" s="38"/>
      <c r="DH426" s="38"/>
      <c r="DI426" s="38"/>
      <c r="DJ426" s="38"/>
      <c r="DK426" s="38"/>
      <c r="DL426" s="38"/>
      <c r="DM426" s="38"/>
      <c r="DN426" s="38"/>
      <c r="DO426" s="38"/>
      <c r="DP426" s="38"/>
      <c r="DQ426" s="38"/>
      <c r="DR426" s="38"/>
      <c r="DS426" s="38"/>
      <c r="DT426" s="38"/>
      <c r="DU426" s="38"/>
      <c r="DV426" s="38"/>
      <c r="DW426" s="38"/>
      <c r="DX426" s="38"/>
      <c r="DY426" s="38"/>
      <c r="DZ426" s="38"/>
      <c r="EA426" s="38"/>
      <c r="EB426" s="38"/>
    </row>
    <row r="427" spans="1:132">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c r="AP427" s="38"/>
      <c r="AQ427" s="38"/>
      <c r="AR427" s="38"/>
      <c r="AS427" s="38"/>
      <c r="AT427" s="38"/>
      <c r="AU427" s="38"/>
      <c r="AV427" s="38"/>
      <c r="AW427" s="38"/>
      <c r="AX427" s="38"/>
      <c r="AY427" s="38"/>
      <c r="AZ427" s="38"/>
      <c r="BA427" s="38"/>
      <c r="BB427" s="38"/>
      <c r="BC427" s="38"/>
      <c r="BD427" s="38"/>
      <c r="BE427" s="38"/>
      <c r="BF427" s="38"/>
      <c r="BG427" s="38"/>
      <c r="BH427" s="38"/>
      <c r="BI427" s="38"/>
      <c r="BJ427" s="38"/>
      <c r="BK427" s="38"/>
      <c r="BL427" s="38"/>
      <c r="BM427" s="38"/>
      <c r="BN427" s="38"/>
      <c r="BO427" s="38"/>
      <c r="BP427" s="38"/>
      <c r="BQ427" s="38"/>
      <c r="BR427" s="38"/>
      <c r="BS427" s="38"/>
      <c r="BT427" s="38"/>
      <c r="BU427" s="38"/>
      <c r="BV427" s="38"/>
      <c r="BW427" s="38"/>
      <c r="BX427" s="38"/>
      <c r="BY427" s="38"/>
      <c r="BZ427" s="38"/>
      <c r="CA427" s="38"/>
      <c r="CB427" s="38"/>
      <c r="CC427" s="38"/>
      <c r="CD427" s="38"/>
      <c r="CE427" s="38"/>
      <c r="CF427" s="38"/>
      <c r="CG427" s="38"/>
      <c r="CH427" s="38"/>
      <c r="CI427" s="38"/>
      <c r="CJ427" s="38"/>
      <c r="CK427" s="38"/>
      <c r="CL427" s="38"/>
      <c r="CM427" s="38"/>
      <c r="CN427" s="38"/>
      <c r="CO427" s="38"/>
      <c r="CP427" s="38"/>
      <c r="CQ427" s="38"/>
      <c r="CR427" s="38"/>
      <c r="CS427" s="38"/>
      <c r="CT427" s="38"/>
      <c r="CU427" s="38"/>
      <c r="CV427" s="38"/>
      <c r="CW427" s="38"/>
      <c r="CX427" s="38"/>
      <c r="CY427" s="38"/>
      <c r="CZ427" s="38"/>
      <c r="DA427" s="38"/>
      <c r="DB427" s="38"/>
      <c r="DC427" s="38"/>
      <c r="DD427" s="38"/>
      <c r="DE427" s="38"/>
      <c r="DF427" s="38"/>
      <c r="DG427" s="38"/>
      <c r="DH427" s="38"/>
      <c r="DI427" s="38"/>
      <c r="DJ427" s="38"/>
      <c r="DK427" s="38"/>
      <c r="DL427" s="38"/>
      <c r="DM427" s="38"/>
      <c r="DN427" s="38"/>
      <c r="DO427" s="38"/>
      <c r="DP427" s="38"/>
      <c r="DQ427" s="38"/>
      <c r="DR427" s="38"/>
      <c r="DS427" s="38"/>
      <c r="DT427" s="38"/>
      <c r="DU427" s="38"/>
      <c r="DV427" s="38"/>
      <c r="DW427" s="38"/>
      <c r="DX427" s="38"/>
      <c r="DY427" s="38"/>
      <c r="DZ427" s="38"/>
      <c r="EA427" s="38"/>
      <c r="EB427" s="38"/>
    </row>
    <row r="428" spans="1:132">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c r="AP428" s="38"/>
      <c r="AQ428" s="38"/>
      <c r="AR428" s="38"/>
      <c r="AS428" s="38"/>
      <c r="AT428" s="38"/>
      <c r="AU428" s="38"/>
      <c r="AV428" s="38"/>
      <c r="AW428" s="38"/>
      <c r="AX428" s="38"/>
      <c r="AY428" s="38"/>
      <c r="AZ428" s="38"/>
      <c r="BA428" s="38"/>
      <c r="BB428" s="38"/>
      <c r="BC428" s="38"/>
      <c r="BD428" s="38"/>
      <c r="BE428" s="38"/>
      <c r="BF428" s="38"/>
      <c r="BG428" s="38"/>
      <c r="BH428" s="38"/>
      <c r="BI428" s="38"/>
      <c r="BJ428" s="38"/>
      <c r="BK428" s="38"/>
      <c r="BL428" s="38"/>
      <c r="BM428" s="38"/>
      <c r="BN428" s="38"/>
      <c r="BO428" s="38"/>
      <c r="BP428" s="38"/>
      <c r="BQ428" s="38"/>
      <c r="BR428" s="38"/>
      <c r="BS428" s="38"/>
      <c r="BT428" s="38"/>
      <c r="BU428" s="38"/>
      <c r="BV428" s="38"/>
      <c r="BW428" s="38"/>
      <c r="BX428" s="38"/>
      <c r="BY428" s="38"/>
      <c r="BZ428" s="38"/>
      <c r="CA428" s="38"/>
      <c r="CB428" s="38"/>
      <c r="CC428" s="38"/>
      <c r="CD428" s="38"/>
      <c r="CE428" s="38"/>
      <c r="CF428" s="38"/>
      <c r="CG428" s="38"/>
      <c r="CH428" s="38"/>
      <c r="CI428" s="38"/>
      <c r="CJ428" s="38"/>
      <c r="CK428" s="38"/>
      <c r="CL428" s="38"/>
      <c r="CM428" s="38"/>
      <c r="CN428" s="38"/>
      <c r="CO428" s="38"/>
      <c r="CP428" s="38"/>
      <c r="CQ428" s="38"/>
      <c r="CR428" s="38"/>
      <c r="CS428" s="38"/>
      <c r="CT428" s="38"/>
      <c r="CU428" s="38"/>
      <c r="CV428" s="38"/>
      <c r="CW428" s="38"/>
      <c r="CX428" s="38"/>
      <c r="CY428" s="38"/>
      <c r="CZ428" s="38"/>
      <c r="DA428" s="38"/>
      <c r="DB428" s="38"/>
      <c r="DC428" s="38"/>
      <c r="DD428" s="38"/>
      <c r="DE428" s="38"/>
      <c r="DF428" s="38"/>
      <c r="DG428" s="38"/>
      <c r="DH428" s="38"/>
      <c r="DI428" s="38"/>
      <c r="DJ428" s="38"/>
      <c r="DK428" s="38"/>
      <c r="DL428" s="38"/>
      <c r="DM428" s="38"/>
      <c r="DN428" s="38"/>
      <c r="DO428" s="38"/>
      <c r="DP428" s="38"/>
      <c r="DQ428" s="38"/>
      <c r="DR428" s="38"/>
      <c r="DS428" s="38"/>
      <c r="DT428" s="38"/>
      <c r="DU428" s="38"/>
      <c r="DV428" s="38"/>
      <c r="DW428" s="38"/>
      <c r="DX428" s="38"/>
      <c r="DY428" s="38"/>
      <c r="DZ428" s="38"/>
      <c r="EA428" s="38"/>
      <c r="EB428" s="38"/>
    </row>
    <row r="429" spans="1:132">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38"/>
      <c r="BM429" s="38"/>
      <c r="BN429" s="38"/>
      <c r="BO429" s="38"/>
      <c r="BP429" s="38"/>
      <c r="BQ429" s="38"/>
      <c r="BR429" s="38"/>
      <c r="BS429" s="38"/>
      <c r="BT429" s="38"/>
      <c r="BU429" s="38"/>
      <c r="BV429" s="38"/>
      <c r="BW429" s="38"/>
      <c r="BX429" s="38"/>
      <c r="BY429" s="38"/>
      <c r="BZ429" s="38"/>
      <c r="CA429" s="38"/>
      <c r="CB429" s="38"/>
      <c r="CC429" s="38"/>
      <c r="CD429" s="38"/>
      <c r="CE429" s="38"/>
      <c r="CF429" s="38"/>
      <c r="CG429" s="38"/>
      <c r="CH429" s="38"/>
      <c r="CI429" s="38"/>
      <c r="CJ429" s="38"/>
      <c r="CK429" s="38"/>
      <c r="CL429" s="38"/>
      <c r="CM429" s="38"/>
      <c r="CN429" s="38"/>
      <c r="CO429" s="38"/>
      <c r="CP429" s="38"/>
      <c r="CQ429" s="38"/>
      <c r="CR429" s="38"/>
      <c r="CS429" s="38"/>
      <c r="CT429" s="38"/>
      <c r="CU429" s="38"/>
      <c r="CV429" s="38"/>
      <c r="CW429" s="38"/>
      <c r="CX429" s="38"/>
      <c r="CY429" s="38"/>
      <c r="CZ429" s="38"/>
      <c r="DA429" s="38"/>
      <c r="DB429" s="38"/>
      <c r="DC429" s="38"/>
      <c r="DD429" s="38"/>
      <c r="DE429" s="38"/>
      <c r="DF429" s="38"/>
      <c r="DG429" s="38"/>
      <c r="DH429" s="38"/>
      <c r="DI429" s="38"/>
      <c r="DJ429" s="38"/>
      <c r="DK429" s="38"/>
      <c r="DL429" s="38"/>
      <c r="DM429" s="38"/>
      <c r="DN429" s="38"/>
      <c r="DO429" s="38"/>
      <c r="DP429" s="38"/>
      <c r="DQ429" s="38"/>
      <c r="DR429" s="38"/>
      <c r="DS429" s="38"/>
      <c r="DT429" s="38"/>
      <c r="DU429" s="38"/>
      <c r="DV429" s="38"/>
      <c r="DW429" s="38"/>
      <c r="DX429" s="38"/>
      <c r="DY429" s="38"/>
      <c r="DZ429" s="38"/>
      <c r="EA429" s="38"/>
      <c r="EB429" s="38"/>
    </row>
    <row r="430" spans="1:132">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c r="CQ430" s="38"/>
      <c r="CR430" s="38"/>
      <c r="CS430" s="38"/>
      <c r="CT430" s="38"/>
      <c r="CU430" s="38"/>
      <c r="CV430" s="38"/>
      <c r="CW430" s="38"/>
      <c r="CX430" s="38"/>
      <c r="CY430" s="38"/>
      <c r="CZ430" s="38"/>
      <c r="DA430" s="38"/>
      <c r="DB430" s="38"/>
      <c r="DC430" s="38"/>
      <c r="DD430" s="38"/>
      <c r="DE430" s="38"/>
      <c r="DF430" s="38"/>
      <c r="DG430" s="38"/>
      <c r="DH430" s="38"/>
      <c r="DI430" s="38"/>
      <c r="DJ430" s="38"/>
      <c r="DK430" s="38"/>
      <c r="DL430" s="38"/>
      <c r="DM430" s="38"/>
      <c r="DN430" s="38"/>
      <c r="DO430" s="38"/>
      <c r="DP430" s="38"/>
      <c r="DQ430" s="38"/>
      <c r="DR430" s="38"/>
      <c r="DS430" s="38"/>
      <c r="DT430" s="38"/>
      <c r="DU430" s="38"/>
      <c r="DV430" s="38"/>
      <c r="DW430" s="38"/>
      <c r="DX430" s="38"/>
      <c r="DY430" s="38"/>
      <c r="DZ430" s="38"/>
      <c r="EA430" s="38"/>
      <c r="EB430" s="38"/>
    </row>
    <row r="431" spans="1:132">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c r="AP431" s="38"/>
      <c r="AQ431" s="38"/>
      <c r="AR431" s="38"/>
      <c r="AS431" s="38"/>
      <c r="AT431" s="38"/>
      <c r="AU431" s="38"/>
      <c r="AV431" s="38"/>
      <c r="AW431" s="38"/>
      <c r="AX431" s="38"/>
      <c r="AY431" s="38"/>
      <c r="AZ431" s="38"/>
      <c r="BA431" s="38"/>
      <c r="BB431" s="38"/>
      <c r="BC431" s="38"/>
      <c r="BD431" s="38"/>
      <c r="BE431" s="38"/>
      <c r="BF431" s="38"/>
      <c r="BG431" s="38"/>
      <c r="BH431" s="38"/>
      <c r="BI431" s="38"/>
      <c r="BJ431" s="38"/>
      <c r="BK431" s="38"/>
      <c r="BL431" s="38"/>
      <c r="BM431" s="38"/>
      <c r="BN431" s="38"/>
      <c r="BO431" s="38"/>
      <c r="BP431" s="38"/>
      <c r="BQ431" s="38"/>
      <c r="BR431" s="38"/>
      <c r="BS431" s="38"/>
      <c r="BT431" s="38"/>
      <c r="BU431" s="38"/>
      <c r="BV431" s="38"/>
      <c r="BW431" s="38"/>
      <c r="BX431" s="38"/>
      <c r="BY431" s="38"/>
      <c r="BZ431" s="38"/>
      <c r="CA431" s="38"/>
      <c r="CB431" s="38"/>
      <c r="CC431" s="38"/>
      <c r="CD431" s="38"/>
      <c r="CE431" s="38"/>
      <c r="CF431" s="38"/>
      <c r="CG431" s="38"/>
      <c r="CH431" s="38"/>
      <c r="CI431" s="38"/>
      <c r="CJ431" s="38"/>
      <c r="CK431" s="38"/>
      <c r="CL431" s="38"/>
      <c r="CM431" s="38"/>
      <c r="CN431" s="38"/>
      <c r="CO431" s="38"/>
      <c r="CP431" s="38"/>
      <c r="CQ431" s="38"/>
      <c r="CR431" s="38"/>
      <c r="CS431" s="38"/>
      <c r="CT431" s="38"/>
      <c r="CU431" s="38"/>
      <c r="CV431" s="38"/>
      <c r="CW431" s="38"/>
      <c r="CX431" s="38"/>
      <c r="CY431" s="38"/>
      <c r="CZ431" s="38"/>
      <c r="DA431" s="38"/>
      <c r="DB431" s="38"/>
      <c r="DC431" s="38"/>
      <c r="DD431" s="38"/>
      <c r="DE431" s="38"/>
      <c r="DF431" s="38"/>
      <c r="DG431" s="38"/>
      <c r="DH431" s="38"/>
      <c r="DI431" s="38"/>
      <c r="DJ431" s="38"/>
      <c r="DK431" s="38"/>
      <c r="DL431" s="38"/>
      <c r="DM431" s="38"/>
      <c r="DN431" s="38"/>
      <c r="DO431" s="38"/>
      <c r="DP431" s="38"/>
      <c r="DQ431" s="38"/>
      <c r="DR431" s="38"/>
      <c r="DS431" s="38"/>
      <c r="DT431" s="38"/>
      <c r="DU431" s="38"/>
      <c r="DV431" s="38"/>
      <c r="DW431" s="38"/>
      <c r="DX431" s="38"/>
      <c r="DY431" s="38"/>
      <c r="DZ431" s="38"/>
      <c r="EA431" s="38"/>
      <c r="EB431" s="38"/>
    </row>
    <row r="432" spans="1:132">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c r="AP432" s="38"/>
      <c r="AQ432" s="38"/>
      <c r="AR432" s="38"/>
      <c r="AS432" s="38"/>
      <c r="AT432" s="38"/>
      <c r="AU432" s="38"/>
      <c r="AV432" s="38"/>
      <c r="AW432" s="38"/>
      <c r="AX432" s="38"/>
      <c r="AY432" s="38"/>
      <c r="AZ432" s="38"/>
      <c r="BA432" s="38"/>
      <c r="BB432" s="38"/>
      <c r="BC432" s="38"/>
      <c r="BD432" s="38"/>
      <c r="BE432" s="38"/>
      <c r="BF432" s="38"/>
      <c r="BG432" s="38"/>
      <c r="BH432" s="38"/>
      <c r="BI432" s="38"/>
      <c r="BJ432" s="38"/>
      <c r="BK432" s="38"/>
      <c r="BL432" s="38"/>
      <c r="BM432" s="38"/>
      <c r="BN432" s="38"/>
      <c r="BO432" s="38"/>
      <c r="BP432" s="38"/>
      <c r="BQ432" s="38"/>
      <c r="BR432" s="38"/>
      <c r="BS432" s="38"/>
      <c r="BT432" s="38"/>
      <c r="BU432" s="38"/>
      <c r="BV432" s="38"/>
      <c r="BW432" s="38"/>
      <c r="BX432" s="38"/>
      <c r="BY432" s="38"/>
      <c r="BZ432" s="38"/>
      <c r="CA432" s="38"/>
      <c r="CB432" s="38"/>
      <c r="CC432" s="38"/>
      <c r="CD432" s="38"/>
      <c r="CE432" s="38"/>
      <c r="CF432" s="38"/>
      <c r="CG432" s="38"/>
      <c r="CH432" s="38"/>
      <c r="CI432" s="38"/>
      <c r="CJ432" s="38"/>
      <c r="CK432" s="38"/>
      <c r="CL432" s="38"/>
      <c r="CM432" s="38"/>
      <c r="CN432" s="38"/>
      <c r="CO432" s="38"/>
      <c r="CP432" s="38"/>
      <c r="CQ432" s="38"/>
      <c r="CR432" s="38"/>
      <c r="CS432" s="38"/>
      <c r="CT432" s="38"/>
      <c r="CU432" s="38"/>
      <c r="CV432" s="38"/>
      <c r="CW432" s="38"/>
      <c r="CX432" s="38"/>
      <c r="CY432" s="38"/>
      <c r="CZ432" s="38"/>
      <c r="DA432" s="38"/>
      <c r="DB432" s="38"/>
      <c r="DC432" s="38"/>
      <c r="DD432" s="38"/>
      <c r="DE432" s="38"/>
      <c r="DF432" s="38"/>
      <c r="DG432" s="38"/>
      <c r="DH432" s="38"/>
      <c r="DI432" s="38"/>
      <c r="DJ432" s="38"/>
      <c r="DK432" s="38"/>
      <c r="DL432" s="38"/>
      <c r="DM432" s="38"/>
      <c r="DN432" s="38"/>
      <c r="DO432" s="38"/>
      <c r="DP432" s="38"/>
      <c r="DQ432" s="38"/>
      <c r="DR432" s="38"/>
      <c r="DS432" s="38"/>
      <c r="DT432" s="38"/>
      <c r="DU432" s="38"/>
      <c r="DV432" s="38"/>
      <c r="DW432" s="38"/>
      <c r="DX432" s="38"/>
      <c r="DY432" s="38"/>
      <c r="DZ432" s="38"/>
      <c r="EA432" s="38"/>
      <c r="EB432" s="38"/>
    </row>
    <row r="433" spans="1:132">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c r="CQ433" s="38"/>
      <c r="CR433" s="38"/>
      <c r="CS433" s="38"/>
      <c r="CT433" s="38"/>
      <c r="CU433" s="38"/>
      <c r="CV433" s="38"/>
      <c r="CW433" s="38"/>
      <c r="CX433" s="38"/>
      <c r="CY433" s="38"/>
      <c r="CZ433" s="38"/>
      <c r="DA433" s="38"/>
      <c r="DB433" s="38"/>
      <c r="DC433" s="38"/>
      <c r="DD433" s="38"/>
      <c r="DE433" s="38"/>
      <c r="DF433" s="38"/>
      <c r="DG433" s="38"/>
      <c r="DH433" s="38"/>
      <c r="DI433" s="38"/>
      <c r="DJ433" s="38"/>
      <c r="DK433" s="38"/>
      <c r="DL433" s="38"/>
      <c r="DM433" s="38"/>
      <c r="DN433" s="38"/>
      <c r="DO433" s="38"/>
      <c r="DP433" s="38"/>
      <c r="DQ433" s="38"/>
      <c r="DR433" s="38"/>
      <c r="DS433" s="38"/>
      <c r="DT433" s="38"/>
      <c r="DU433" s="38"/>
      <c r="DV433" s="38"/>
      <c r="DW433" s="38"/>
      <c r="DX433" s="38"/>
      <c r="DY433" s="38"/>
      <c r="DZ433" s="38"/>
      <c r="EA433" s="38"/>
      <c r="EB433" s="38"/>
    </row>
    <row r="434" spans="1:132">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c r="DU434" s="38"/>
      <c r="DV434" s="38"/>
      <c r="DW434" s="38"/>
      <c r="DX434" s="38"/>
      <c r="DY434" s="38"/>
      <c r="DZ434" s="38"/>
      <c r="EA434" s="38"/>
      <c r="EB434" s="38"/>
    </row>
    <row r="435" spans="1:132">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c r="DU435" s="38"/>
      <c r="DV435" s="38"/>
      <c r="DW435" s="38"/>
      <c r="DX435" s="38"/>
      <c r="DY435" s="38"/>
      <c r="DZ435" s="38"/>
      <c r="EA435" s="38"/>
      <c r="EB435" s="38"/>
    </row>
    <row r="436" spans="1:132">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c r="DU436" s="38"/>
      <c r="DV436" s="38"/>
      <c r="DW436" s="38"/>
      <c r="DX436" s="38"/>
      <c r="DY436" s="38"/>
      <c r="DZ436" s="38"/>
      <c r="EA436" s="38"/>
      <c r="EB436" s="38"/>
    </row>
    <row r="437" spans="1:132">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c r="DU437" s="38"/>
      <c r="DV437" s="38"/>
      <c r="DW437" s="38"/>
      <c r="DX437" s="38"/>
      <c r="DY437" s="38"/>
      <c r="DZ437" s="38"/>
      <c r="EA437" s="38"/>
      <c r="EB437" s="38"/>
    </row>
    <row r="438" spans="1:132">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c r="DU438" s="38"/>
      <c r="DV438" s="38"/>
      <c r="DW438" s="38"/>
      <c r="DX438" s="38"/>
      <c r="DY438" s="38"/>
      <c r="DZ438" s="38"/>
      <c r="EA438" s="38"/>
      <c r="EB438" s="38"/>
    </row>
    <row r="439" spans="1:132">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c r="DU439" s="38"/>
      <c r="DV439" s="38"/>
      <c r="DW439" s="38"/>
      <c r="DX439" s="38"/>
      <c r="DY439" s="38"/>
      <c r="DZ439" s="38"/>
      <c r="EA439" s="38"/>
      <c r="EB439" s="38"/>
    </row>
    <row r="440" spans="1:132">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c r="DU440" s="38"/>
      <c r="DV440" s="38"/>
      <c r="DW440" s="38"/>
      <c r="DX440" s="38"/>
      <c r="DY440" s="38"/>
      <c r="DZ440" s="38"/>
      <c r="EA440" s="38"/>
      <c r="EB440" s="38"/>
    </row>
    <row r="441" spans="1:132">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c r="DU441" s="38"/>
      <c r="DV441" s="38"/>
      <c r="DW441" s="38"/>
      <c r="DX441" s="38"/>
      <c r="DY441" s="38"/>
      <c r="DZ441" s="38"/>
      <c r="EA441" s="38"/>
      <c r="EB441" s="38"/>
    </row>
    <row r="442" spans="1:132">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c r="DU442" s="38"/>
      <c r="DV442" s="38"/>
      <c r="DW442" s="38"/>
      <c r="DX442" s="38"/>
      <c r="DY442" s="38"/>
      <c r="DZ442" s="38"/>
      <c r="EA442" s="38"/>
      <c r="EB442" s="38"/>
    </row>
    <row r="443" spans="1:132">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c r="DU443" s="38"/>
      <c r="DV443" s="38"/>
      <c r="DW443" s="38"/>
      <c r="DX443" s="38"/>
      <c r="DY443" s="38"/>
      <c r="DZ443" s="38"/>
      <c r="EA443" s="38"/>
      <c r="EB443" s="38"/>
    </row>
    <row r="444" spans="1:132">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c r="DU444" s="38"/>
      <c r="DV444" s="38"/>
      <c r="DW444" s="38"/>
      <c r="DX444" s="38"/>
      <c r="DY444" s="38"/>
      <c r="DZ444" s="38"/>
      <c r="EA444" s="38"/>
      <c r="EB444" s="38"/>
    </row>
    <row r="445" spans="1:132">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c r="DU445" s="38"/>
      <c r="DV445" s="38"/>
      <c r="DW445" s="38"/>
      <c r="DX445" s="38"/>
      <c r="DY445" s="38"/>
      <c r="DZ445" s="38"/>
      <c r="EA445" s="38"/>
      <c r="EB445" s="38"/>
    </row>
    <row r="446" spans="1:132">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c r="DU446" s="38"/>
      <c r="DV446" s="38"/>
      <c r="DW446" s="38"/>
      <c r="DX446" s="38"/>
      <c r="DY446" s="38"/>
      <c r="DZ446" s="38"/>
      <c r="EA446" s="38"/>
      <c r="EB446" s="38"/>
    </row>
    <row r="447" spans="1:132">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c r="DU447" s="38"/>
      <c r="DV447" s="38"/>
      <c r="DW447" s="38"/>
      <c r="DX447" s="38"/>
      <c r="DY447" s="38"/>
      <c r="DZ447" s="38"/>
      <c r="EA447" s="38"/>
      <c r="EB447" s="38"/>
    </row>
    <row r="448" spans="1:132">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c r="DU448" s="38"/>
      <c r="DV448" s="38"/>
      <c r="DW448" s="38"/>
      <c r="DX448" s="38"/>
      <c r="DY448" s="38"/>
      <c r="DZ448" s="38"/>
      <c r="EA448" s="38"/>
      <c r="EB448" s="38"/>
    </row>
    <row r="449" spans="1:132">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c r="DU449" s="38"/>
      <c r="DV449" s="38"/>
      <c r="DW449" s="38"/>
      <c r="DX449" s="38"/>
      <c r="DY449" s="38"/>
      <c r="DZ449" s="38"/>
      <c r="EA449" s="38"/>
      <c r="EB449" s="38"/>
    </row>
    <row r="450" spans="1:132">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c r="DU450" s="38"/>
      <c r="DV450" s="38"/>
      <c r="DW450" s="38"/>
      <c r="DX450" s="38"/>
      <c r="DY450" s="38"/>
      <c r="DZ450" s="38"/>
      <c r="EA450" s="38"/>
      <c r="EB450" s="38"/>
    </row>
    <row r="451" spans="1:132">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c r="DU451" s="38"/>
      <c r="DV451" s="38"/>
      <c r="DW451" s="38"/>
      <c r="DX451" s="38"/>
      <c r="DY451" s="38"/>
      <c r="DZ451" s="38"/>
      <c r="EA451" s="38"/>
      <c r="EB451" s="38"/>
    </row>
    <row r="452" spans="1:132">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c r="DU452" s="38"/>
      <c r="DV452" s="38"/>
      <c r="DW452" s="38"/>
      <c r="DX452" s="38"/>
      <c r="DY452" s="38"/>
      <c r="DZ452" s="38"/>
      <c r="EA452" s="38"/>
      <c r="EB452" s="38"/>
    </row>
    <row r="453" spans="1:132">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c r="DU453" s="38"/>
      <c r="DV453" s="38"/>
      <c r="DW453" s="38"/>
      <c r="DX453" s="38"/>
      <c r="DY453" s="38"/>
      <c r="DZ453" s="38"/>
      <c r="EA453" s="38"/>
      <c r="EB453" s="38"/>
    </row>
    <row r="454" spans="1:132">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c r="DU454" s="38"/>
      <c r="DV454" s="38"/>
      <c r="DW454" s="38"/>
      <c r="DX454" s="38"/>
      <c r="DY454" s="38"/>
      <c r="DZ454" s="38"/>
      <c r="EA454" s="38"/>
      <c r="EB454" s="38"/>
    </row>
    <row r="455" spans="1:132">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c r="DU455" s="38"/>
      <c r="DV455" s="38"/>
      <c r="DW455" s="38"/>
      <c r="DX455" s="38"/>
      <c r="DY455" s="38"/>
      <c r="DZ455" s="38"/>
      <c r="EA455" s="38"/>
      <c r="EB455" s="38"/>
    </row>
    <row r="456" spans="1:132">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c r="DU456" s="38"/>
      <c r="DV456" s="38"/>
      <c r="DW456" s="38"/>
      <c r="DX456" s="38"/>
      <c r="DY456" s="38"/>
      <c r="DZ456" s="38"/>
      <c r="EA456" s="38"/>
      <c r="EB456" s="38"/>
    </row>
    <row r="457" spans="1:132">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c r="DU457" s="38"/>
      <c r="DV457" s="38"/>
      <c r="DW457" s="38"/>
      <c r="DX457" s="38"/>
      <c r="DY457" s="38"/>
      <c r="DZ457" s="38"/>
      <c r="EA457" s="38"/>
      <c r="EB457" s="38"/>
    </row>
    <row r="458" spans="1:132">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c r="DU458" s="38"/>
      <c r="DV458" s="38"/>
      <c r="DW458" s="38"/>
      <c r="DX458" s="38"/>
      <c r="DY458" s="38"/>
      <c r="DZ458" s="38"/>
      <c r="EA458" s="38"/>
      <c r="EB458" s="38"/>
    </row>
    <row r="459" spans="1:132">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c r="DU459" s="38"/>
      <c r="DV459" s="38"/>
      <c r="DW459" s="38"/>
      <c r="DX459" s="38"/>
      <c r="DY459" s="38"/>
      <c r="DZ459" s="38"/>
      <c r="EA459" s="38"/>
      <c r="EB459" s="38"/>
    </row>
    <row r="460" spans="1:132">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c r="DU460" s="38"/>
      <c r="DV460" s="38"/>
      <c r="DW460" s="38"/>
      <c r="DX460" s="38"/>
      <c r="DY460" s="38"/>
      <c r="DZ460" s="38"/>
      <c r="EA460" s="38"/>
      <c r="EB460" s="38"/>
    </row>
    <row r="461" spans="1:132">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c r="DU461" s="38"/>
      <c r="DV461" s="38"/>
      <c r="DW461" s="38"/>
      <c r="DX461" s="38"/>
      <c r="DY461" s="38"/>
      <c r="DZ461" s="38"/>
      <c r="EA461" s="38"/>
      <c r="EB461" s="38"/>
    </row>
    <row r="462" spans="1:132">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c r="DU462" s="38"/>
      <c r="DV462" s="38"/>
      <c r="DW462" s="38"/>
      <c r="DX462" s="38"/>
      <c r="DY462" s="38"/>
      <c r="DZ462" s="38"/>
      <c r="EA462" s="38"/>
      <c r="EB462" s="38"/>
    </row>
    <row r="463" spans="1:132">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c r="DU463" s="38"/>
      <c r="DV463" s="38"/>
      <c r="DW463" s="38"/>
      <c r="DX463" s="38"/>
      <c r="DY463" s="38"/>
      <c r="DZ463" s="38"/>
      <c r="EA463" s="38"/>
      <c r="EB463" s="38"/>
    </row>
    <row r="464" spans="1:132">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c r="DU464" s="38"/>
      <c r="DV464" s="38"/>
      <c r="DW464" s="38"/>
      <c r="DX464" s="38"/>
      <c r="DY464" s="38"/>
      <c r="DZ464" s="38"/>
      <c r="EA464" s="38"/>
      <c r="EB464" s="38"/>
    </row>
    <row r="465" spans="1:132">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c r="DU465" s="38"/>
      <c r="DV465" s="38"/>
      <c r="DW465" s="38"/>
      <c r="DX465" s="38"/>
      <c r="DY465" s="38"/>
      <c r="DZ465" s="38"/>
      <c r="EA465" s="38"/>
      <c r="EB465" s="38"/>
    </row>
    <row r="466" spans="1:132">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c r="DU466" s="38"/>
      <c r="DV466" s="38"/>
      <c r="DW466" s="38"/>
      <c r="DX466" s="38"/>
      <c r="DY466" s="38"/>
      <c r="DZ466" s="38"/>
      <c r="EA466" s="38"/>
      <c r="EB466" s="38"/>
    </row>
    <row r="467" spans="1:132">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c r="DU467" s="38"/>
      <c r="DV467" s="38"/>
      <c r="DW467" s="38"/>
      <c r="DX467" s="38"/>
      <c r="DY467" s="38"/>
      <c r="DZ467" s="38"/>
      <c r="EA467" s="38"/>
      <c r="EB467" s="38"/>
    </row>
    <row r="468" spans="1:132">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c r="DU468" s="38"/>
      <c r="DV468" s="38"/>
      <c r="DW468" s="38"/>
      <c r="DX468" s="38"/>
      <c r="DY468" s="38"/>
      <c r="DZ468" s="38"/>
      <c r="EA468" s="38"/>
      <c r="EB468" s="38"/>
    </row>
    <row r="469" spans="1:132">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c r="DU469" s="38"/>
      <c r="DV469" s="38"/>
      <c r="DW469" s="38"/>
      <c r="DX469" s="38"/>
      <c r="DY469" s="38"/>
      <c r="DZ469" s="38"/>
      <c r="EA469" s="38"/>
      <c r="EB469" s="38"/>
    </row>
    <row r="470" spans="1:132">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c r="AP470" s="38"/>
      <c r="AQ470" s="38"/>
      <c r="AR470" s="38"/>
      <c r="AS470" s="38"/>
      <c r="AT470" s="38"/>
      <c r="AU470" s="38"/>
      <c r="AV470" s="38"/>
      <c r="AW470" s="38"/>
      <c r="AX470" s="38"/>
      <c r="AY470" s="38"/>
      <c r="AZ470" s="38"/>
      <c r="BA470" s="38"/>
      <c r="BB470" s="38"/>
      <c r="BC470" s="38"/>
      <c r="BD470" s="38"/>
      <c r="BE470" s="38"/>
      <c r="BF470" s="38"/>
      <c r="BG470" s="38"/>
      <c r="BH470" s="38"/>
      <c r="BI470" s="38"/>
      <c r="BJ470" s="38"/>
      <c r="BK470" s="38"/>
      <c r="BL470" s="38"/>
      <c r="BM470" s="38"/>
      <c r="BN470" s="38"/>
      <c r="BO470" s="38"/>
      <c r="BP470" s="38"/>
      <c r="BQ470" s="38"/>
      <c r="BR470" s="38"/>
      <c r="BS470" s="38"/>
      <c r="BT470" s="38"/>
      <c r="BU470" s="38"/>
      <c r="BV470" s="38"/>
      <c r="BW470" s="38"/>
      <c r="BX470" s="38"/>
      <c r="BY470" s="38"/>
      <c r="BZ470" s="38"/>
      <c r="CA470" s="38"/>
      <c r="CB470" s="38"/>
      <c r="CC470" s="38"/>
      <c r="CD470" s="38"/>
      <c r="CE470" s="38"/>
      <c r="CF470" s="38"/>
      <c r="CG470" s="38"/>
      <c r="CH470" s="38"/>
      <c r="CI470" s="38"/>
      <c r="CJ470" s="38"/>
      <c r="CK470" s="38"/>
      <c r="CL470" s="38"/>
      <c r="CM470" s="38"/>
      <c r="CN470" s="38"/>
      <c r="CO470" s="38"/>
      <c r="CP470" s="38"/>
      <c r="CQ470" s="38"/>
      <c r="CR470" s="38"/>
      <c r="CS470" s="38"/>
      <c r="CT470" s="38"/>
      <c r="CU470" s="38"/>
      <c r="CV470" s="38"/>
      <c r="CW470" s="38"/>
      <c r="CX470" s="38"/>
      <c r="CY470" s="38"/>
      <c r="CZ470" s="38"/>
      <c r="DA470" s="38"/>
      <c r="DB470" s="38"/>
      <c r="DC470" s="38"/>
      <c r="DD470" s="38"/>
      <c r="DE470" s="38"/>
      <c r="DF470" s="38"/>
      <c r="DG470" s="38"/>
      <c r="DH470" s="38"/>
      <c r="DI470" s="38"/>
      <c r="DJ470" s="38"/>
      <c r="DK470" s="38"/>
      <c r="DL470" s="38"/>
      <c r="DM470" s="38"/>
      <c r="DN470" s="38"/>
      <c r="DO470" s="38"/>
      <c r="DP470" s="38"/>
      <c r="DQ470" s="38"/>
      <c r="DR470" s="38"/>
      <c r="DS470" s="38"/>
      <c r="DT470" s="38"/>
      <c r="DU470" s="38"/>
      <c r="DV470" s="38"/>
      <c r="DW470" s="38"/>
      <c r="DX470" s="38"/>
      <c r="DY470" s="38"/>
      <c r="DZ470" s="38"/>
      <c r="EA470" s="38"/>
      <c r="EB470" s="38"/>
    </row>
    <row r="471" spans="1:132">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c r="AP471" s="38"/>
      <c r="AQ471" s="38"/>
      <c r="AR471" s="38"/>
      <c r="AS471" s="38"/>
      <c r="AT471" s="38"/>
      <c r="AU471" s="38"/>
      <c r="AV471" s="38"/>
      <c r="AW471" s="38"/>
      <c r="AX471" s="38"/>
      <c r="AY471" s="38"/>
      <c r="AZ471" s="38"/>
      <c r="BA471" s="38"/>
      <c r="BB471" s="38"/>
      <c r="BC471" s="38"/>
      <c r="BD471" s="38"/>
      <c r="BE471" s="38"/>
      <c r="BF471" s="38"/>
      <c r="BG471" s="38"/>
      <c r="BH471" s="38"/>
      <c r="BI471" s="38"/>
      <c r="BJ471" s="38"/>
      <c r="BK471" s="38"/>
      <c r="BL471" s="38"/>
      <c r="BM471" s="38"/>
      <c r="BN471" s="38"/>
      <c r="BO471" s="38"/>
      <c r="BP471" s="38"/>
      <c r="BQ471" s="38"/>
      <c r="BR471" s="38"/>
      <c r="BS471" s="38"/>
      <c r="BT471" s="38"/>
      <c r="BU471" s="38"/>
      <c r="BV471" s="38"/>
      <c r="BW471" s="38"/>
      <c r="BX471" s="38"/>
      <c r="BY471" s="38"/>
      <c r="BZ471" s="38"/>
      <c r="CA471" s="38"/>
      <c r="CB471" s="38"/>
      <c r="CC471" s="38"/>
      <c r="CD471" s="38"/>
      <c r="CE471" s="38"/>
      <c r="CF471" s="38"/>
      <c r="CG471" s="38"/>
      <c r="CH471" s="38"/>
      <c r="CI471" s="38"/>
      <c r="CJ471" s="38"/>
      <c r="CK471" s="38"/>
      <c r="CL471" s="38"/>
      <c r="CM471" s="38"/>
      <c r="CN471" s="38"/>
      <c r="CO471" s="38"/>
      <c r="CP471" s="38"/>
      <c r="CQ471" s="38"/>
      <c r="CR471" s="38"/>
      <c r="CS471" s="38"/>
      <c r="CT471" s="38"/>
      <c r="CU471" s="38"/>
      <c r="CV471" s="38"/>
      <c r="CW471" s="38"/>
      <c r="CX471" s="38"/>
      <c r="CY471" s="38"/>
      <c r="CZ471" s="38"/>
      <c r="DA471" s="38"/>
      <c r="DB471" s="38"/>
      <c r="DC471" s="38"/>
      <c r="DD471" s="38"/>
      <c r="DE471" s="38"/>
      <c r="DF471" s="38"/>
      <c r="DG471" s="38"/>
      <c r="DH471" s="38"/>
      <c r="DI471" s="38"/>
      <c r="DJ471" s="38"/>
      <c r="DK471" s="38"/>
      <c r="DL471" s="38"/>
      <c r="DM471" s="38"/>
      <c r="DN471" s="38"/>
      <c r="DO471" s="38"/>
      <c r="DP471" s="38"/>
      <c r="DQ471" s="38"/>
      <c r="DR471" s="38"/>
      <c r="DS471" s="38"/>
      <c r="DT471" s="38"/>
      <c r="DU471" s="38"/>
      <c r="DV471" s="38"/>
      <c r="DW471" s="38"/>
      <c r="DX471" s="38"/>
      <c r="DY471" s="38"/>
      <c r="DZ471" s="38"/>
      <c r="EA471" s="38"/>
      <c r="EB471" s="38"/>
    </row>
    <row r="472" spans="1:132">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c r="AP472" s="38"/>
      <c r="AQ472" s="38"/>
      <c r="AR472" s="38"/>
      <c r="AS472" s="38"/>
      <c r="AT472" s="38"/>
      <c r="AU472" s="38"/>
      <c r="AV472" s="38"/>
      <c r="AW472" s="38"/>
      <c r="AX472" s="38"/>
      <c r="AY472" s="38"/>
      <c r="AZ472" s="38"/>
      <c r="BA472" s="38"/>
      <c r="BB472" s="38"/>
      <c r="BC472" s="38"/>
      <c r="BD472" s="38"/>
      <c r="BE472" s="38"/>
      <c r="BF472" s="38"/>
      <c r="BG472" s="38"/>
      <c r="BH472" s="38"/>
      <c r="BI472" s="38"/>
      <c r="BJ472" s="38"/>
      <c r="BK472" s="38"/>
      <c r="BL472" s="38"/>
      <c r="BM472" s="38"/>
      <c r="BN472" s="38"/>
      <c r="BO472" s="38"/>
      <c r="BP472" s="38"/>
      <c r="BQ472" s="38"/>
      <c r="BR472" s="38"/>
      <c r="BS472" s="38"/>
      <c r="BT472" s="38"/>
      <c r="BU472" s="38"/>
      <c r="BV472" s="38"/>
      <c r="BW472" s="38"/>
      <c r="BX472" s="38"/>
      <c r="BY472" s="38"/>
      <c r="BZ472" s="38"/>
      <c r="CA472" s="38"/>
      <c r="CB472" s="38"/>
      <c r="CC472" s="38"/>
      <c r="CD472" s="38"/>
      <c r="CE472" s="38"/>
      <c r="CF472" s="38"/>
      <c r="CG472" s="38"/>
      <c r="CH472" s="38"/>
      <c r="CI472" s="38"/>
      <c r="CJ472" s="38"/>
      <c r="CK472" s="38"/>
      <c r="CL472" s="38"/>
      <c r="CM472" s="38"/>
      <c r="CN472" s="38"/>
      <c r="CO472" s="38"/>
      <c r="CP472" s="38"/>
      <c r="CQ472" s="38"/>
      <c r="CR472" s="38"/>
      <c r="CS472" s="38"/>
      <c r="CT472" s="38"/>
      <c r="CU472" s="38"/>
      <c r="CV472" s="38"/>
      <c r="CW472" s="38"/>
      <c r="CX472" s="38"/>
      <c r="CY472" s="38"/>
      <c r="CZ472" s="38"/>
      <c r="DA472" s="38"/>
      <c r="DB472" s="38"/>
      <c r="DC472" s="38"/>
      <c r="DD472" s="38"/>
      <c r="DE472" s="38"/>
      <c r="DF472" s="38"/>
      <c r="DG472" s="38"/>
      <c r="DH472" s="38"/>
      <c r="DI472" s="38"/>
      <c r="DJ472" s="38"/>
      <c r="DK472" s="38"/>
      <c r="DL472" s="38"/>
      <c r="DM472" s="38"/>
      <c r="DN472" s="38"/>
      <c r="DO472" s="38"/>
      <c r="DP472" s="38"/>
      <c r="DQ472" s="38"/>
      <c r="DR472" s="38"/>
      <c r="DS472" s="38"/>
      <c r="DT472" s="38"/>
      <c r="DU472" s="38"/>
      <c r="DV472" s="38"/>
      <c r="DW472" s="38"/>
      <c r="DX472" s="38"/>
      <c r="DY472" s="38"/>
      <c r="DZ472" s="38"/>
      <c r="EA472" s="38"/>
      <c r="EB472" s="38"/>
    </row>
    <row r="473" spans="1:132">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c r="CQ473" s="38"/>
      <c r="CR473" s="38"/>
      <c r="CS473" s="38"/>
      <c r="CT473" s="38"/>
      <c r="CU473" s="38"/>
      <c r="CV473" s="38"/>
      <c r="CW473" s="38"/>
      <c r="CX473" s="38"/>
      <c r="CY473" s="38"/>
      <c r="CZ473" s="38"/>
      <c r="DA473" s="38"/>
      <c r="DB473" s="38"/>
      <c r="DC473" s="38"/>
      <c r="DD473" s="38"/>
      <c r="DE473" s="38"/>
      <c r="DF473" s="38"/>
      <c r="DG473" s="38"/>
      <c r="DH473" s="38"/>
      <c r="DI473" s="38"/>
      <c r="DJ473" s="38"/>
      <c r="DK473" s="38"/>
      <c r="DL473" s="38"/>
      <c r="DM473" s="38"/>
      <c r="DN473" s="38"/>
      <c r="DO473" s="38"/>
      <c r="DP473" s="38"/>
      <c r="DQ473" s="38"/>
      <c r="DR473" s="38"/>
      <c r="DS473" s="38"/>
      <c r="DT473" s="38"/>
      <c r="DU473" s="38"/>
      <c r="DV473" s="38"/>
      <c r="DW473" s="38"/>
      <c r="DX473" s="38"/>
      <c r="DY473" s="38"/>
      <c r="DZ473" s="38"/>
      <c r="EA473" s="38"/>
      <c r="EB473" s="38"/>
    </row>
    <row r="474" spans="1:132">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c r="DU474" s="38"/>
      <c r="DV474" s="38"/>
      <c r="DW474" s="38"/>
      <c r="DX474" s="38"/>
      <c r="DY474" s="38"/>
      <c r="DZ474" s="38"/>
      <c r="EA474" s="38"/>
      <c r="EB474" s="38"/>
    </row>
    <row r="475" spans="1:132">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c r="DU475" s="38"/>
      <c r="DV475" s="38"/>
      <c r="DW475" s="38"/>
      <c r="DX475" s="38"/>
      <c r="DY475" s="38"/>
      <c r="DZ475" s="38"/>
      <c r="EA475" s="38"/>
      <c r="EB475" s="38"/>
    </row>
    <row r="476" spans="1:132">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c r="DU476" s="38"/>
      <c r="DV476" s="38"/>
      <c r="DW476" s="38"/>
      <c r="DX476" s="38"/>
      <c r="DY476" s="38"/>
      <c r="DZ476" s="38"/>
      <c r="EA476" s="38"/>
      <c r="EB476" s="38"/>
    </row>
    <row r="477" spans="1:132">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c r="DU477" s="38"/>
      <c r="DV477" s="38"/>
      <c r="DW477" s="38"/>
      <c r="DX477" s="38"/>
      <c r="DY477" s="38"/>
      <c r="DZ477" s="38"/>
      <c r="EA477" s="38"/>
      <c r="EB477" s="38"/>
    </row>
    <row r="478" spans="1:132">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c r="DU478" s="38"/>
      <c r="DV478" s="38"/>
      <c r="DW478" s="38"/>
      <c r="DX478" s="38"/>
      <c r="DY478" s="38"/>
      <c r="DZ478" s="38"/>
      <c r="EA478" s="38"/>
      <c r="EB478" s="38"/>
    </row>
    <row r="479" spans="1:132">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c r="DU479" s="38"/>
      <c r="DV479" s="38"/>
      <c r="DW479" s="38"/>
      <c r="DX479" s="38"/>
      <c r="DY479" s="38"/>
      <c r="DZ479" s="38"/>
      <c r="EA479" s="38"/>
      <c r="EB479" s="38"/>
    </row>
    <row r="480" spans="1:132">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c r="DU480" s="38"/>
      <c r="DV480" s="38"/>
      <c r="DW480" s="38"/>
      <c r="DX480" s="38"/>
      <c r="DY480" s="38"/>
      <c r="DZ480" s="38"/>
      <c r="EA480" s="38"/>
      <c r="EB480" s="38"/>
    </row>
    <row r="481" spans="1:132">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c r="EA481" s="38"/>
      <c r="EB481" s="38"/>
    </row>
    <row r="482" spans="1:132">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c r="DU482" s="38"/>
      <c r="DV482" s="38"/>
      <c r="DW482" s="38"/>
      <c r="DX482" s="38"/>
      <c r="DY482" s="38"/>
      <c r="DZ482" s="38"/>
      <c r="EA482" s="38"/>
      <c r="EB482" s="38"/>
    </row>
    <row r="483" spans="1:132">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c r="DU483" s="38"/>
      <c r="DV483" s="38"/>
      <c r="DW483" s="38"/>
      <c r="DX483" s="38"/>
      <c r="DY483" s="38"/>
      <c r="DZ483" s="38"/>
      <c r="EA483" s="38"/>
      <c r="EB483" s="38"/>
    </row>
    <row r="484" spans="1:132">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c r="DU484" s="38"/>
      <c r="DV484" s="38"/>
      <c r="DW484" s="38"/>
      <c r="DX484" s="38"/>
      <c r="DY484" s="38"/>
      <c r="DZ484" s="38"/>
      <c r="EA484" s="38"/>
      <c r="EB484" s="38"/>
    </row>
    <row r="485" spans="1:132">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c r="DU485" s="38"/>
      <c r="DV485" s="38"/>
      <c r="DW485" s="38"/>
      <c r="DX485" s="38"/>
      <c r="DY485" s="38"/>
      <c r="DZ485" s="38"/>
      <c r="EA485" s="38"/>
      <c r="EB485" s="38"/>
    </row>
    <row r="486" spans="1:132">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c r="DU486" s="38"/>
      <c r="DV486" s="38"/>
      <c r="DW486" s="38"/>
      <c r="DX486" s="38"/>
      <c r="DY486" s="38"/>
      <c r="DZ486" s="38"/>
      <c r="EA486" s="38"/>
      <c r="EB486" s="38"/>
    </row>
    <row r="487" spans="1:132">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c r="DU487" s="38"/>
      <c r="DV487" s="38"/>
      <c r="DW487" s="38"/>
      <c r="DX487" s="38"/>
      <c r="DY487" s="38"/>
      <c r="DZ487" s="38"/>
      <c r="EA487" s="38"/>
      <c r="EB487" s="38"/>
    </row>
    <row r="488" spans="1:132">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c r="DU488" s="38"/>
      <c r="DV488" s="38"/>
      <c r="DW488" s="38"/>
      <c r="DX488" s="38"/>
      <c r="DY488" s="38"/>
      <c r="DZ488" s="38"/>
      <c r="EA488" s="38"/>
      <c r="EB488" s="38"/>
    </row>
    <row r="489" spans="1:132">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c r="DU489" s="38"/>
      <c r="DV489" s="38"/>
      <c r="DW489" s="38"/>
      <c r="DX489" s="38"/>
      <c r="DY489" s="38"/>
      <c r="DZ489" s="38"/>
      <c r="EA489" s="38"/>
      <c r="EB489" s="38"/>
    </row>
    <row r="490" spans="1:132">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c r="DU490" s="38"/>
      <c r="DV490" s="38"/>
      <c r="DW490" s="38"/>
      <c r="DX490" s="38"/>
      <c r="DY490" s="38"/>
      <c r="DZ490" s="38"/>
      <c r="EA490" s="38"/>
      <c r="EB490" s="38"/>
    </row>
    <row r="491" spans="1:132">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c r="DU491" s="38"/>
      <c r="DV491" s="38"/>
      <c r="DW491" s="38"/>
      <c r="DX491" s="38"/>
      <c r="DY491" s="38"/>
      <c r="DZ491" s="38"/>
      <c r="EA491" s="38"/>
      <c r="EB491" s="38"/>
    </row>
    <row r="492" spans="1:132">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c r="DU492" s="38"/>
      <c r="DV492" s="38"/>
      <c r="DW492" s="38"/>
      <c r="DX492" s="38"/>
      <c r="DY492" s="38"/>
      <c r="DZ492" s="38"/>
      <c r="EA492" s="38"/>
      <c r="EB492" s="38"/>
    </row>
    <row r="493" spans="1:132">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c r="DU493" s="38"/>
      <c r="DV493" s="38"/>
      <c r="DW493" s="38"/>
      <c r="DX493" s="38"/>
      <c r="DY493" s="38"/>
      <c r="DZ493" s="38"/>
      <c r="EA493" s="38"/>
      <c r="EB493" s="38"/>
    </row>
    <row r="494" spans="1:132">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c r="DU494" s="38"/>
      <c r="DV494" s="38"/>
      <c r="DW494" s="38"/>
      <c r="DX494" s="38"/>
      <c r="DY494" s="38"/>
      <c r="DZ494" s="38"/>
      <c r="EA494" s="38"/>
      <c r="EB494" s="38"/>
    </row>
    <row r="495" spans="1:132">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c r="DU495" s="38"/>
      <c r="DV495" s="38"/>
      <c r="DW495" s="38"/>
      <c r="DX495" s="38"/>
      <c r="DY495" s="38"/>
      <c r="DZ495" s="38"/>
      <c r="EA495" s="38"/>
      <c r="EB495" s="38"/>
    </row>
    <row r="496" spans="1:132">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c r="DU496" s="38"/>
      <c r="DV496" s="38"/>
      <c r="DW496" s="38"/>
      <c r="DX496" s="38"/>
      <c r="DY496" s="38"/>
      <c r="DZ496" s="38"/>
      <c r="EA496" s="38"/>
      <c r="EB496" s="38"/>
    </row>
    <row r="497" spans="1:132">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c r="DU497" s="38"/>
      <c r="DV497" s="38"/>
      <c r="DW497" s="38"/>
      <c r="DX497" s="38"/>
      <c r="DY497" s="38"/>
      <c r="DZ497" s="38"/>
      <c r="EA497" s="38"/>
      <c r="EB497" s="38"/>
    </row>
    <row r="498" spans="1:132">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c r="DU498" s="38"/>
      <c r="DV498" s="38"/>
      <c r="DW498" s="38"/>
      <c r="DX498" s="38"/>
      <c r="DY498" s="38"/>
      <c r="DZ498" s="38"/>
      <c r="EA498" s="38"/>
      <c r="EB498" s="38"/>
    </row>
    <row r="499" spans="1:132">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c r="DU499" s="38"/>
      <c r="DV499" s="38"/>
      <c r="DW499" s="38"/>
      <c r="DX499" s="38"/>
      <c r="DY499" s="38"/>
      <c r="DZ499" s="38"/>
      <c r="EA499" s="38"/>
      <c r="EB499" s="38"/>
    </row>
    <row r="500" spans="1:132">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c r="DU500" s="38"/>
      <c r="DV500" s="38"/>
      <c r="DW500" s="38"/>
      <c r="DX500" s="38"/>
      <c r="DY500" s="38"/>
      <c r="DZ500" s="38"/>
      <c r="EA500" s="38"/>
      <c r="EB500" s="38"/>
    </row>
    <row r="501" spans="1:132">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c r="DU501" s="38"/>
      <c r="DV501" s="38"/>
      <c r="DW501" s="38"/>
      <c r="DX501" s="38"/>
      <c r="DY501" s="38"/>
      <c r="DZ501" s="38"/>
      <c r="EA501" s="38"/>
      <c r="EB501" s="38"/>
    </row>
    <row r="502" spans="1:132">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c r="DU502" s="38"/>
      <c r="DV502" s="38"/>
      <c r="DW502" s="38"/>
      <c r="DX502" s="38"/>
      <c r="DY502" s="38"/>
      <c r="DZ502" s="38"/>
      <c r="EA502" s="38"/>
      <c r="EB502" s="38"/>
    </row>
    <row r="503" spans="1:132">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c r="DU503" s="38"/>
      <c r="DV503" s="38"/>
      <c r="DW503" s="38"/>
      <c r="DX503" s="38"/>
      <c r="DY503" s="38"/>
      <c r="DZ503" s="38"/>
      <c r="EA503" s="38"/>
      <c r="EB503" s="38"/>
    </row>
    <row r="504" spans="1:132">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c r="DU504" s="38"/>
      <c r="DV504" s="38"/>
      <c r="DW504" s="38"/>
      <c r="DX504" s="38"/>
      <c r="DY504" s="38"/>
      <c r="DZ504" s="38"/>
      <c r="EA504" s="38"/>
      <c r="EB504" s="38"/>
    </row>
    <row r="505" spans="1:132">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c r="DU505" s="38"/>
      <c r="DV505" s="38"/>
      <c r="DW505" s="38"/>
      <c r="DX505" s="38"/>
      <c r="DY505" s="38"/>
      <c r="DZ505" s="38"/>
      <c r="EA505" s="38"/>
      <c r="EB505" s="38"/>
    </row>
    <row r="506" spans="1:132">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c r="DU506" s="38"/>
      <c r="DV506" s="38"/>
      <c r="DW506" s="38"/>
      <c r="DX506" s="38"/>
      <c r="DY506" s="38"/>
      <c r="DZ506" s="38"/>
      <c r="EA506" s="38"/>
      <c r="EB506" s="38"/>
    </row>
    <row r="507" spans="1:132">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c r="DU507" s="38"/>
      <c r="DV507" s="38"/>
      <c r="DW507" s="38"/>
      <c r="DX507" s="38"/>
      <c r="DY507" s="38"/>
      <c r="DZ507" s="38"/>
      <c r="EA507" s="38"/>
      <c r="EB507" s="38"/>
    </row>
    <row r="508" spans="1:132">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c r="DU508" s="38"/>
      <c r="DV508" s="38"/>
      <c r="DW508" s="38"/>
      <c r="DX508" s="38"/>
      <c r="DY508" s="38"/>
      <c r="DZ508" s="38"/>
      <c r="EA508" s="38"/>
      <c r="EB508" s="38"/>
    </row>
    <row r="509" spans="1:132">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c r="DU509" s="38"/>
      <c r="DV509" s="38"/>
      <c r="DW509" s="38"/>
      <c r="DX509" s="38"/>
      <c r="DY509" s="38"/>
      <c r="DZ509" s="38"/>
      <c r="EA509" s="38"/>
      <c r="EB509" s="38"/>
    </row>
    <row r="510" spans="1:132">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row>
    <row r="511" spans="1:132">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c r="DU511" s="38"/>
      <c r="DV511" s="38"/>
      <c r="DW511" s="38"/>
      <c r="DX511" s="38"/>
      <c r="DY511" s="38"/>
      <c r="DZ511" s="38"/>
      <c r="EA511" s="38"/>
      <c r="EB511" s="38"/>
    </row>
    <row r="512" spans="1:132">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row>
    <row r="513" spans="1:132">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row>
    <row r="514" spans="1:132">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row>
    <row r="515" spans="1:132">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c r="DU515" s="38"/>
      <c r="DV515" s="38"/>
      <c r="DW515" s="38"/>
      <c r="DX515" s="38"/>
      <c r="DY515" s="38"/>
      <c r="DZ515" s="38"/>
      <c r="EA515" s="38"/>
      <c r="EB515" s="38"/>
    </row>
    <row r="516" spans="1:132">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c r="DU516" s="38"/>
      <c r="DV516" s="38"/>
      <c r="DW516" s="38"/>
      <c r="DX516" s="38"/>
      <c r="DY516" s="38"/>
      <c r="DZ516" s="38"/>
      <c r="EA516" s="38"/>
      <c r="EB516" s="38"/>
    </row>
    <row r="517" spans="1:132">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c r="BC517" s="38"/>
      <c r="BD517" s="38"/>
      <c r="BE517" s="38"/>
      <c r="BF517" s="38"/>
      <c r="BG517" s="38"/>
      <c r="BH517" s="38"/>
      <c r="BI517" s="38"/>
      <c r="BJ517" s="38"/>
      <c r="BK517" s="38"/>
      <c r="BL517" s="38"/>
      <c r="BM517" s="38"/>
      <c r="BN517" s="38"/>
      <c r="BO517" s="38"/>
      <c r="BP517" s="38"/>
      <c r="BQ517" s="38"/>
      <c r="BR517" s="38"/>
      <c r="BS517" s="38"/>
      <c r="BT517" s="38"/>
      <c r="BU517" s="38"/>
      <c r="BV517" s="38"/>
      <c r="BW517" s="38"/>
      <c r="BX517" s="38"/>
      <c r="BY517" s="38"/>
      <c r="BZ517" s="38"/>
      <c r="CA517" s="38"/>
      <c r="CB517" s="38"/>
      <c r="CC517" s="38"/>
      <c r="CD517" s="38"/>
      <c r="CE517" s="38"/>
      <c r="CF517" s="38"/>
      <c r="CG517" s="38"/>
      <c r="CH517" s="38"/>
      <c r="CI517" s="38"/>
      <c r="CJ517" s="38"/>
      <c r="CK517" s="38"/>
      <c r="CL517" s="38"/>
      <c r="CM517" s="38"/>
      <c r="CN517" s="38"/>
      <c r="CO517" s="38"/>
      <c r="CP517" s="38"/>
      <c r="CQ517" s="38"/>
      <c r="CR517" s="38"/>
      <c r="CS517" s="38"/>
      <c r="CT517" s="38"/>
      <c r="CU517" s="38"/>
      <c r="CV517" s="38"/>
      <c r="CW517" s="38"/>
      <c r="CX517" s="38"/>
      <c r="CY517" s="38"/>
      <c r="CZ517" s="38"/>
      <c r="DA517" s="38"/>
      <c r="DB517" s="38"/>
      <c r="DC517" s="38"/>
      <c r="DD517" s="38"/>
      <c r="DE517" s="38"/>
      <c r="DF517" s="38"/>
      <c r="DG517" s="38"/>
      <c r="DH517" s="38"/>
      <c r="DI517" s="38"/>
      <c r="DJ517" s="38"/>
      <c r="DK517" s="38"/>
      <c r="DL517" s="38"/>
      <c r="DM517" s="38"/>
      <c r="DN517" s="38"/>
      <c r="DO517" s="38"/>
      <c r="DP517" s="38"/>
      <c r="DQ517" s="38"/>
      <c r="DR517" s="38"/>
      <c r="DS517" s="38"/>
      <c r="DT517" s="38"/>
      <c r="DU517" s="38"/>
      <c r="DV517" s="38"/>
      <c r="DW517" s="38"/>
      <c r="DX517" s="38"/>
      <c r="DY517" s="38"/>
      <c r="DZ517" s="38"/>
      <c r="EA517" s="38"/>
      <c r="EB517" s="38"/>
    </row>
    <row r="518" spans="1:132">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c r="CQ518" s="38"/>
      <c r="CR518" s="38"/>
      <c r="CS518" s="38"/>
      <c r="CT518" s="38"/>
      <c r="CU518" s="38"/>
      <c r="CV518" s="38"/>
      <c r="CW518" s="38"/>
      <c r="CX518" s="38"/>
      <c r="CY518" s="38"/>
      <c r="CZ518" s="38"/>
      <c r="DA518" s="38"/>
      <c r="DB518" s="38"/>
      <c r="DC518" s="38"/>
      <c r="DD518" s="38"/>
      <c r="DE518" s="38"/>
      <c r="DF518" s="38"/>
      <c r="DG518" s="38"/>
      <c r="DH518" s="38"/>
      <c r="DI518" s="38"/>
      <c r="DJ518" s="38"/>
      <c r="DK518" s="38"/>
      <c r="DL518" s="38"/>
      <c r="DM518" s="38"/>
      <c r="DN518" s="38"/>
      <c r="DO518" s="38"/>
      <c r="DP518" s="38"/>
      <c r="DQ518" s="38"/>
      <c r="DR518" s="38"/>
      <c r="DS518" s="38"/>
      <c r="DT518" s="38"/>
      <c r="DU518" s="38"/>
      <c r="DV518" s="38"/>
      <c r="DW518" s="38"/>
      <c r="DX518" s="38"/>
      <c r="DY518" s="38"/>
      <c r="DZ518" s="38"/>
      <c r="EA518" s="38"/>
      <c r="EB518" s="38"/>
    </row>
    <row r="519" spans="1:132">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c r="BC519" s="38"/>
      <c r="BD519" s="38"/>
      <c r="BE519" s="38"/>
      <c r="BF519" s="38"/>
      <c r="BG519" s="38"/>
      <c r="BH519" s="38"/>
      <c r="BI519" s="38"/>
      <c r="BJ519" s="38"/>
      <c r="BK519" s="38"/>
      <c r="BL519" s="38"/>
      <c r="BM519" s="38"/>
      <c r="BN519" s="38"/>
      <c r="BO519" s="38"/>
      <c r="BP519" s="38"/>
      <c r="BQ519" s="38"/>
      <c r="BR519" s="38"/>
      <c r="BS519" s="38"/>
      <c r="BT519" s="38"/>
      <c r="BU519" s="38"/>
      <c r="BV519" s="38"/>
      <c r="BW519" s="38"/>
      <c r="BX519" s="38"/>
      <c r="BY519" s="38"/>
      <c r="BZ519" s="38"/>
      <c r="CA519" s="38"/>
      <c r="CB519" s="38"/>
      <c r="CC519" s="38"/>
      <c r="CD519" s="38"/>
      <c r="CE519" s="38"/>
      <c r="CF519" s="38"/>
      <c r="CG519" s="38"/>
      <c r="CH519" s="38"/>
      <c r="CI519" s="38"/>
      <c r="CJ519" s="38"/>
      <c r="CK519" s="38"/>
      <c r="CL519" s="38"/>
      <c r="CM519" s="38"/>
      <c r="CN519" s="38"/>
      <c r="CO519" s="38"/>
      <c r="CP519" s="38"/>
      <c r="CQ519" s="38"/>
      <c r="CR519" s="38"/>
      <c r="CS519" s="38"/>
      <c r="CT519" s="38"/>
      <c r="CU519" s="38"/>
      <c r="CV519" s="38"/>
      <c r="CW519" s="38"/>
      <c r="CX519" s="38"/>
      <c r="CY519" s="38"/>
      <c r="CZ519" s="38"/>
      <c r="DA519" s="38"/>
      <c r="DB519" s="38"/>
      <c r="DC519" s="38"/>
      <c r="DD519" s="38"/>
      <c r="DE519" s="38"/>
      <c r="DF519" s="38"/>
      <c r="DG519" s="38"/>
      <c r="DH519" s="38"/>
      <c r="DI519" s="38"/>
      <c r="DJ519" s="38"/>
      <c r="DK519" s="38"/>
      <c r="DL519" s="38"/>
      <c r="DM519" s="38"/>
      <c r="DN519" s="38"/>
      <c r="DO519" s="38"/>
      <c r="DP519" s="38"/>
      <c r="DQ519" s="38"/>
      <c r="DR519" s="38"/>
      <c r="DS519" s="38"/>
      <c r="DT519" s="38"/>
      <c r="DU519" s="38"/>
      <c r="DV519" s="38"/>
      <c r="DW519" s="38"/>
      <c r="DX519" s="38"/>
      <c r="DY519" s="38"/>
      <c r="DZ519" s="38"/>
      <c r="EA519" s="38"/>
      <c r="EB519" s="38"/>
    </row>
    <row r="520" spans="1:132">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c r="CQ520" s="38"/>
      <c r="CR520" s="38"/>
      <c r="CS520" s="38"/>
      <c r="CT520" s="38"/>
      <c r="CU520" s="38"/>
      <c r="CV520" s="38"/>
      <c r="CW520" s="38"/>
      <c r="CX520" s="38"/>
      <c r="CY520" s="38"/>
      <c r="CZ520" s="38"/>
      <c r="DA520" s="38"/>
      <c r="DB520" s="38"/>
      <c r="DC520" s="38"/>
      <c r="DD520" s="38"/>
      <c r="DE520" s="38"/>
      <c r="DF520" s="38"/>
      <c r="DG520" s="38"/>
      <c r="DH520" s="38"/>
      <c r="DI520" s="38"/>
      <c r="DJ520" s="38"/>
      <c r="DK520" s="38"/>
      <c r="DL520" s="38"/>
      <c r="DM520" s="38"/>
      <c r="DN520" s="38"/>
      <c r="DO520" s="38"/>
      <c r="DP520" s="38"/>
      <c r="DQ520" s="38"/>
      <c r="DR520" s="38"/>
      <c r="DS520" s="38"/>
      <c r="DT520" s="38"/>
      <c r="DU520" s="38"/>
      <c r="DV520" s="38"/>
      <c r="DW520" s="38"/>
      <c r="DX520" s="38"/>
      <c r="DY520" s="38"/>
      <c r="DZ520" s="38"/>
      <c r="EA520" s="38"/>
      <c r="EB520" s="38"/>
    </row>
    <row r="521" spans="1:132">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c r="BC521" s="38"/>
      <c r="BD521" s="38"/>
      <c r="BE521" s="38"/>
      <c r="BF521" s="38"/>
      <c r="BG521" s="38"/>
      <c r="BH521" s="38"/>
      <c r="BI521" s="38"/>
      <c r="BJ521" s="38"/>
      <c r="BK521" s="38"/>
      <c r="BL521" s="38"/>
      <c r="BM521" s="38"/>
      <c r="BN521" s="38"/>
      <c r="BO521" s="38"/>
      <c r="BP521" s="38"/>
      <c r="BQ521" s="38"/>
      <c r="BR521" s="38"/>
      <c r="BS521" s="38"/>
      <c r="BT521" s="38"/>
      <c r="BU521" s="38"/>
      <c r="BV521" s="38"/>
      <c r="BW521" s="38"/>
      <c r="BX521" s="38"/>
      <c r="BY521" s="38"/>
      <c r="BZ521" s="38"/>
      <c r="CA521" s="38"/>
      <c r="CB521" s="38"/>
      <c r="CC521" s="38"/>
      <c r="CD521" s="38"/>
      <c r="CE521" s="38"/>
      <c r="CF521" s="38"/>
      <c r="CG521" s="38"/>
      <c r="CH521" s="38"/>
      <c r="CI521" s="38"/>
      <c r="CJ521" s="38"/>
      <c r="CK521" s="38"/>
      <c r="CL521" s="38"/>
      <c r="CM521" s="38"/>
      <c r="CN521" s="38"/>
      <c r="CO521" s="38"/>
      <c r="CP521" s="38"/>
      <c r="CQ521" s="38"/>
      <c r="CR521" s="38"/>
      <c r="CS521" s="38"/>
      <c r="CT521" s="38"/>
      <c r="CU521" s="38"/>
      <c r="CV521" s="38"/>
      <c r="CW521" s="38"/>
      <c r="CX521" s="38"/>
      <c r="CY521" s="38"/>
      <c r="CZ521" s="38"/>
      <c r="DA521" s="38"/>
      <c r="DB521" s="38"/>
      <c r="DC521" s="38"/>
      <c r="DD521" s="38"/>
      <c r="DE521" s="38"/>
      <c r="DF521" s="38"/>
      <c r="DG521" s="38"/>
      <c r="DH521" s="38"/>
      <c r="DI521" s="38"/>
      <c r="DJ521" s="38"/>
      <c r="DK521" s="38"/>
      <c r="DL521" s="38"/>
      <c r="DM521" s="38"/>
      <c r="DN521" s="38"/>
      <c r="DO521" s="38"/>
      <c r="DP521" s="38"/>
      <c r="DQ521" s="38"/>
      <c r="DR521" s="38"/>
      <c r="DS521" s="38"/>
      <c r="DT521" s="38"/>
      <c r="DU521" s="38"/>
      <c r="DV521" s="38"/>
      <c r="DW521" s="38"/>
      <c r="DX521" s="38"/>
      <c r="DY521" s="38"/>
      <c r="DZ521" s="38"/>
      <c r="EA521" s="38"/>
      <c r="EB521" s="38"/>
    </row>
    <row r="522" spans="1:132">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c r="BC522" s="38"/>
      <c r="BD522" s="38"/>
      <c r="BE522" s="38"/>
      <c r="BF522" s="38"/>
      <c r="BG522" s="38"/>
      <c r="BH522" s="38"/>
      <c r="BI522" s="38"/>
      <c r="BJ522" s="38"/>
      <c r="BK522" s="38"/>
      <c r="BL522" s="38"/>
      <c r="BM522" s="38"/>
      <c r="BN522" s="38"/>
      <c r="BO522" s="38"/>
      <c r="BP522" s="38"/>
      <c r="BQ522" s="38"/>
      <c r="BR522" s="38"/>
      <c r="BS522" s="38"/>
      <c r="BT522" s="38"/>
      <c r="BU522" s="38"/>
      <c r="BV522" s="38"/>
      <c r="BW522" s="38"/>
      <c r="BX522" s="38"/>
      <c r="BY522" s="38"/>
      <c r="BZ522" s="38"/>
      <c r="CA522" s="38"/>
      <c r="CB522" s="38"/>
      <c r="CC522" s="38"/>
      <c r="CD522" s="38"/>
      <c r="CE522" s="38"/>
      <c r="CF522" s="38"/>
      <c r="CG522" s="38"/>
      <c r="CH522" s="38"/>
      <c r="CI522" s="38"/>
      <c r="CJ522" s="38"/>
      <c r="CK522" s="38"/>
      <c r="CL522" s="38"/>
      <c r="CM522" s="38"/>
      <c r="CN522" s="38"/>
      <c r="CO522" s="38"/>
      <c r="CP522" s="38"/>
      <c r="CQ522" s="38"/>
      <c r="CR522" s="38"/>
      <c r="CS522" s="38"/>
      <c r="CT522" s="38"/>
      <c r="CU522" s="38"/>
      <c r="CV522" s="38"/>
      <c r="CW522" s="38"/>
      <c r="CX522" s="38"/>
      <c r="CY522" s="38"/>
      <c r="CZ522" s="38"/>
      <c r="DA522" s="38"/>
      <c r="DB522" s="38"/>
      <c r="DC522" s="38"/>
      <c r="DD522" s="38"/>
      <c r="DE522" s="38"/>
      <c r="DF522" s="38"/>
      <c r="DG522" s="38"/>
      <c r="DH522" s="38"/>
      <c r="DI522" s="38"/>
      <c r="DJ522" s="38"/>
      <c r="DK522" s="38"/>
      <c r="DL522" s="38"/>
      <c r="DM522" s="38"/>
      <c r="DN522" s="38"/>
      <c r="DO522" s="38"/>
      <c r="DP522" s="38"/>
      <c r="DQ522" s="38"/>
      <c r="DR522" s="38"/>
      <c r="DS522" s="38"/>
      <c r="DT522" s="38"/>
      <c r="DU522" s="38"/>
      <c r="DV522" s="38"/>
      <c r="DW522" s="38"/>
      <c r="DX522" s="38"/>
      <c r="DY522" s="38"/>
      <c r="DZ522" s="38"/>
      <c r="EA522" s="38"/>
      <c r="EB522" s="38"/>
    </row>
    <row r="523" spans="1:132">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c r="BC523" s="38"/>
      <c r="BD523" s="38"/>
      <c r="BE523" s="38"/>
      <c r="BF523" s="38"/>
      <c r="BG523" s="38"/>
      <c r="BH523" s="38"/>
      <c r="BI523" s="38"/>
      <c r="BJ523" s="38"/>
      <c r="BK523" s="38"/>
      <c r="BL523" s="38"/>
      <c r="BM523" s="38"/>
      <c r="BN523" s="38"/>
      <c r="BO523" s="38"/>
      <c r="BP523" s="38"/>
      <c r="BQ523" s="38"/>
      <c r="BR523" s="38"/>
      <c r="BS523" s="38"/>
      <c r="BT523" s="38"/>
      <c r="BU523" s="38"/>
      <c r="BV523" s="38"/>
      <c r="BW523" s="38"/>
      <c r="BX523" s="38"/>
      <c r="BY523" s="38"/>
      <c r="BZ523" s="38"/>
      <c r="CA523" s="38"/>
      <c r="CB523" s="38"/>
      <c r="CC523" s="38"/>
      <c r="CD523" s="38"/>
      <c r="CE523" s="38"/>
      <c r="CF523" s="38"/>
      <c r="CG523" s="38"/>
      <c r="CH523" s="38"/>
      <c r="CI523" s="38"/>
      <c r="CJ523" s="38"/>
      <c r="CK523" s="38"/>
      <c r="CL523" s="38"/>
      <c r="CM523" s="38"/>
      <c r="CN523" s="38"/>
      <c r="CO523" s="38"/>
      <c r="CP523" s="38"/>
      <c r="CQ523" s="38"/>
      <c r="CR523" s="38"/>
      <c r="CS523" s="38"/>
      <c r="CT523" s="38"/>
      <c r="CU523" s="38"/>
      <c r="CV523" s="38"/>
      <c r="CW523" s="38"/>
      <c r="CX523" s="38"/>
      <c r="CY523" s="38"/>
      <c r="CZ523" s="38"/>
      <c r="DA523" s="38"/>
      <c r="DB523" s="38"/>
      <c r="DC523" s="38"/>
      <c r="DD523" s="38"/>
      <c r="DE523" s="38"/>
      <c r="DF523" s="38"/>
      <c r="DG523" s="38"/>
      <c r="DH523" s="38"/>
      <c r="DI523" s="38"/>
      <c r="DJ523" s="38"/>
      <c r="DK523" s="38"/>
      <c r="DL523" s="38"/>
      <c r="DM523" s="38"/>
      <c r="DN523" s="38"/>
      <c r="DO523" s="38"/>
      <c r="DP523" s="38"/>
      <c r="DQ523" s="38"/>
      <c r="DR523" s="38"/>
      <c r="DS523" s="38"/>
      <c r="DT523" s="38"/>
      <c r="DU523" s="38"/>
      <c r="DV523" s="38"/>
      <c r="DW523" s="38"/>
      <c r="DX523" s="38"/>
      <c r="DY523" s="38"/>
      <c r="DZ523" s="38"/>
      <c r="EA523" s="38"/>
      <c r="EB523" s="38"/>
    </row>
    <row r="524" spans="1:132">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c r="CQ524" s="38"/>
      <c r="CR524" s="38"/>
      <c r="CS524" s="38"/>
      <c r="CT524" s="38"/>
      <c r="CU524" s="38"/>
      <c r="CV524" s="38"/>
      <c r="CW524" s="38"/>
      <c r="CX524" s="38"/>
      <c r="CY524" s="38"/>
      <c r="CZ524" s="38"/>
      <c r="DA524" s="38"/>
      <c r="DB524" s="38"/>
      <c r="DC524" s="38"/>
      <c r="DD524" s="38"/>
      <c r="DE524" s="38"/>
      <c r="DF524" s="38"/>
      <c r="DG524" s="38"/>
      <c r="DH524" s="38"/>
      <c r="DI524" s="38"/>
      <c r="DJ524" s="38"/>
      <c r="DK524" s="38"/>
      <c r="DL524" s="38"/>
      <c r="DM524" s="38"/>
      <c r="DN524" s="38"/>
      <c r="DO524" s="38"/>
      <c r="DP524" s="38"/>
      <c r="DQ524" s="38"/>
      <c r="DR524" s="38"/>
      <c r="DS524" s="38"/>
      <c r="DT524" s="38"/>
      <c r="DU524" s="38"/>
      <c r="DV524" s="38"/>
      <c r="DW524" s="38"/>
      <c r="DX524" s="38"/>
      <c r="DY524" s="38"/>
      <c r="DZ524" s="38"/>
      <c r="EA524" s="38"/>
      <c r="EB524" s="38"/>
    </row>
    <row r="525" spans="1:132">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c r="BC525" s="38"/>
      <c r="BD525" s="38"/>
      <c r="BE525" s="38"/>
      <c r="BF525" s="38"/>
      <c r="BG525" s="38"/>
      <c r="BH525" s="38"/>
      <c r="BI525" s="38"/>
      <c r="BJ525" s="38"/>
      <c r="BK525" s="38"/>
      <c r="BL525" s="38"/>
      <c r="BM525" s="38"/>
      <c r="BN525" s="38"/>
      <c r="BO525" s="38"/>
      <c r="BP525" s="38"/>
      <c r="BQ525" s="38"/>
      <c r="BR525" s="38"/>
      <c r="BS525" s="38"/>
      <c r="BT525" s="38"/>
      <c r="BU525" s="38"/>
      <c r="BV525" s="38"/>
      <c r="BW525" s="38"/>
      <c r="BX525" s="38"/>
      <c r="BY525" s="38"/>
      <c r="BZ525" s="38"/>
      <c r="CA525" s="38"/>
      <c r="CB525" s="38"/>
      <c r="CC525" s="38"/>
      <c r="CD525" s="38"/>
      <c r="CE525" s="38"/>
      <c r="CF525" s="38"/>
      <c r="CG525" s="38"/>
      <c r="CH525" s="38"/>
      <c r="CI525" s="38"/>
      <c r="CJ525" s="38"/>
      <c r="CK525" s="38"/>
      <c r="CL525" s="38"/>
      <c r="CM525" s="38"/>
      <c r="CN525" s="38"/>
      <c r="CO525" s="38"/>
      <c r="CP525" s="38"/>
      <c r="CQ525" s="38"/>
      <c r="CR525" s="38"/>
      <c r="CS525" s="38"/>
      <c r="CT525" s="38"/>
      <c r="CU525" s="38"/>
      <c r="CV525" s="38"/>
      <c r="CW525" s="38"/>
      <c r="CX525" s="38"/>
      <c r="CY525" s="38"/>
      <c r="CZ525" s="38"/>
      <c r="DA525" s="38"/>
      <c r="DB525" s="38"/>
      <c r="DC525" s="38"/>
      <c r="DD525" s="38"/>
      <c r="DE525" s="38"/>
      <c r="DF525" s="38"/>
      <c r="DG525" s="38"/>
      <c r="DH525" s="38"/>
      <c r="DI525" s="38"/>
      <c r="DJ525" s="38"/>
      <c r="DK525" s="38"/>
      <c r="DL525" s="38"/>
      <c r="DM525" s="38"/>
      <c r="DN525" s="38"/>
      <c r="DO525" s="38"/>
      <c r="DP525" s="38"/>
      <c r="DQ525" s="38"/>
      <c r="DR525" s="38"/>
      <c r="DS525" s="38"/>
      <c r="DT525" s="38"/>
      <c r="DU525" s="38"/>
      <c r="DV525" s="38"/>
      <c r="DW525" s="38"/>
      <c r="DX525" s="38"/>
      <c r="DY525" s="38"/>
      <c r="DZ525" s="38"/>
      <c r="EA525" s="38"/>
      <c r="EB525" s="38"/>
    </row>
    <row r="526" spans="1:132">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c r="CQ526" s="38"/>
      <c r="CR526" s="38"/>
      <c r="CS526" s="38"/>
      <c r="CT526" s="38"/>
      <c r="CU526" s="38"/>
      <c r="CV526" s="38"/>
      <c r="CW526" s="38"/>
      <c r="CX526" s="38"/>
      <c r="CY526" s="38"/>
      <c r="CZ526" s="38"/>
      <c r="DA526" s="38"/>
      <c r="DB526" s="38"/>
      <c r="DC526" s="38"/>
      <c r="DD526" s="38"/>
      <c r="DE526" s="38"/>
      <c r="DF526" s="38"/>
      <c r="DG526" s="38"/>
      <c r="DH526" s="38"/>
      <c r="DI526" s="38"/>
      <c r="DJ526" s="38"/>
      <c r="DK526" s="38"/>
      <c r="DL526" s="38"/>
      <c r="DM526" s="38"/>
      <c r="DN526" s="38"/>
      <c r="DO526" s="38"/>
      <c r="DP526" s="38"/>
      <c r="DQ526" s="38"/>
      <c r="DR526" s="38"/>
      <c r="DS526" s="38"/>
      <c r="DT526" s="38"/>
      <c r="DU526" s="38"/>
      <c r="DV526" s="38"/>
      <c r="DW526" s="38"/>
      <c r="DX526" s="38"/>
      <c r="DY526" s="38"/>
      <c r="DZ526" s="38"/>
      <c r="EA526" s="38"/>
      <c r="EB526" s="38"/>
    </row>
    <row r="527" spans="1:132">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c r="BC527" s="38"/>
      <c r="BD527" s="38"/>
      <c r="BE527" s="38"/>
      <c r="BF527" s="38"/>
      <c r="BG527" s="38"/>
      <c r="BH527" s="38"/>
      <c r="BI527" s="38"/>
      <c r="BJ527" s="38"/>
      <c r="BK527" s="38"/>
      <c r="BL527" s="38"/>
      <c r="BM527" s="38"/>
      <c r="BN527" s="38"/>
      <c r="BO527" s="38"/>
      <c r="BP527" s="38"/>
      <c r="BQ527" s="38"/>
      <c r="BR527" s="38"/>
      <c r="BS527" s="38"/>
      <c r="BT527" s="38"/>
      <c r="BU527" s="38"/>
      <c r="BV527" s="38"/>
      <c r="BW527" s="38"/>
      <c r="BX527" s="38"/>
      <c r="BY527" s="38"/>
      <c r="BZ527" s="38"/>
      <c r="CA527" s="38"/>
      <c r="CB527" s="38"/>
      <c r="CC527" s="38"/>
      <c r="CD527" s="38"/>
      <c r="CE527" s="38"/>
      <c r="CF527" s="38"/>
      <c r="CG527" s="38"/>
      <c r="CH527" s="38"/>
      <c r="CI527" s="38"/>
      <c r="CJ527" s="38"/>
      <c r="CK527" s="38"/>
      <c r="CL527" s="38"/>
      <c r="CM527" s="38"/>
      <c r="CN527" s="38"/>
      <c r="CO527" s="38"/>
      <c r="CP527" s="38"/>
      <c r="CQ527" s="38"/>
      <c r="CR527" s="38"/>
      <c r="CS527" s="38"/>
      <c r="CT527" s="38"/>
      <c r="CU527" s="38"/>
      <c r="CV527" s="38"/>
      <c r="CW527" s="38"/>
      <c r="CX527" s="38"/>
      <c r="CY527" s="38"/>
      <c r="CZ527" s="38"/>
      <c r="DA527" s="38"/>
      <c r="DB527" s="38"/>
      <c r="DC527" s="38"/>
      <c r="DD527" s="38"/>
      <c r="DE527" s="38"/>
      <c r="DF527" s="38"/>
      <c r="DG527" s="38"/>
      <c r="DH527" s="38"/>
      <c r="DI527" s="38"/>
      <c r="DJ527" s="38"/>
      <c r="DK527" s="38"/>
      <c r="DL527" s="38"/>
      <c r="DM527" s="38"/>
      <c r="DN527" s="38"/>
      <c r="DO527" s="38"/>
      <c r="DP527" s="38"/>
      <c r="DQ527" s="38"/>
      <c r="DR527" s="38"/>
      <c r="DS527" s="38"/>
      <c r="DT527" s="38"/>
      <c r="DU527" s="38"/>
      <c r="DV527" s="38"/>
      <c r="DW527" s="38"/>
      <c r="DX527" s="38"/>
      <c r="DY527" s="38"/>
      <c r="DZ527" s="38"/>
      <c r="EA527" s="38"/>
      <c r="EB527" s="38"/>
    </row>
    <row r="528" spans="1:132">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c r="BC528" s="38"/>
      <c r="BD528" s="38"/>
      <c r="BE528" s="38"/>
      <c r="BF528" s="38"/>
      <c r="BG528" s="38"/>
      <c r="BH528" s="38"/>
      <c r="BI528" s="38"/>
      <c r="BJ528" s="38"/>
      <c r="BK528" s="38"/>
      <c r="BL528" s="38"/>
      <c r="BM528" s="38"/>
      <c r="BN528" s="38"/>
      <c r="BO528" s="38"/>
      <c r="BP528" s="38"/>
      <c r="BQ528" s="38"/>
      <c r="BR528" s="38"/>
      <c r="BS528" s="38"/>
      <c r="BT528" s="38"/>
      <c r="BU528" s="38"/>
      <c r="BV528" s="38"/>
      <c r="BW528" s="38"/>
      <c r="BX528" s="38"/>
      <c r="BY528" s="38"/>
      <c r="BZ528" s="38"/>
      <c r="CA528" s="38"/>
      <c r="CB528" s="38"/>
      <c r="CC528" s="38"/>
      <c r="CD528" s="38"/>
      <c r="CE528" s="38"/>
      <c r="CF528" s="38"/>
      <c r="CG528" s="38"/>
      <c r="CH528" s="38"/>
      <c r="CI528" s="38"/>
      <c r="CJ528" s="38"/>
      <c r="CK528" s="38"/>
      <c r="CL528" s="38"/>
      <c r="CM528" s="38"/>
      <c r="CN528" s="38"/>
      <c r="CO528" s="38"/>
      <c r="CP528" s="38"/>
      <c r="CQ528" s="38"/>
      <c r="CR528" s="38"/>
      <c r="CS528" s="38"/>
      <c r="CT528" s="38"/>
      <c r="CU528" s="38"/>
      <c r="CV528" s="38"/>
      <c r="CW528" s="38"/>
      <c r="CX528" s="38"/>
      <c r="CY528" s="38"/>
      <c r="CZ528" s="38"/>
      <c r="DA528" s="38"/>
      <c r="DB528" s="38"/>
      <c r="DC528" s="38"/>
      <c r="DD528" s="38"/>
      <c r="DE528" s="38"/>
      <c r="DF528" s="38"/>
      <c r="DG528" s="38"/>
      <c r="DH528" s="38"/>
      <c r="DI528" s="38"/>
      <c r="DJ528" s="38"/>
      <c r="DK528" s="38"/>
      <c r="DL528" s="38"/>
      <c r="DM528" s="38"/>
      <c r="DN528" s="38"/>
      <c r="DO528" s="38"/>
      <c r="DP528" s="38"/>
      <c r="DQ528" s="38"/>
      <c r="DR528" s="38"/>
      <c r="DS528" s="38"/>
      <c r="DT528" s="38"/>
      <c r="DU528" s="38"/>
      <c r="DV528" s="38"/>
      <c r="DW528" s="38"/>
      <c r="DX528" s="38"/>
      <c r="DY528" s="38"/>
      <c r="DZ528" s="38"/>
      <c r="EA528" s="38"/>
      <c r="EB528" s="38"/>
    </row>
    <row r="529" spans="1:132">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c r="BC529" s="38"/>
      <c r="BD529" s="38"/>
      <c r="BE529" s="38"/>
      <c r="BF529" s="38"/>
      <c r="BG529" s="38"/>
      <c r="BH529" s="38"/>
      <c r="BI529" s="38"/>
      <c r="BJ529" s="38"/>
      <c r="BK529" s="38"/>
      <c r="BL529" s="38"/>
      <c r="BM529" s="38"/>
      <c r="BN529" s="38"/>
      <c r="BO529" s="38"/>
      <c r="BP529" s="38"/>
      <c r="BQ529" s="38"/>
      <c r="BR529" s="38"/>
      <c r="BS529" s="38"/>
      <c r="BT529" s="38"/>
      <c r="BU529" s="38"/>
      <c r="BV529" s="38"/>
      <c r="BW529" s="38"/>
      <c r="BX529" s="38"/>
      <c r="BY529" s="38"/>
      <c r="BZ529" s="38"/>
      <c r="CA529" s="38"/>
      <c r="CB529" s="38"/>
      <c r="CC529" s="38"/>
      <c r="CD529" s="38"/>
      <c r="CE529" s="38"/>
      <c r="CF529" s="38"/>
      <c r="CG529" s="38"/>
      <c r="CH529" s="38"/>
      <c r="CI529" s="38"/>
      <c r="CJ529" s="38"/>
      <c r="CK529" s="38"/>
      <c r="CL529" s="38"/>
      <c r="CM529" s="38"/>
      <c r="CN529" s="38"/>
      <c r="CO529" s="38"/>
      <c r="CP529" s="38"/>
      <c r="CQ529" s="38"/>
      <c r="CR529" s="38"/>
      <c r="CS529" s="38"/>
      <c r="CT529" s="38"/>
      <c r="CU529" s="38"/>
      <c r="CV529" s="38"/>
      <c r="CW529" s="38"/>
      <c r="CX529" s="38"/>
      <c r="CY529" s="38"/>
      <c r="CZ529" s="38"/>
      <c r="DA529" s="38"/>
      <c r="DB529" s="38"/>
      <c r="DC529" s="38"/>
      <c r="DD529" s="38"/>
      <c r="DE529" s="38"/>
      <c r="DF529" s="38"/>
      <c r="DG529" s="38"/>
      <c r="DH529" s="38"/>
      <c r="DI529" s="38"/>
      <c r="DJ529" s="38"/>
      <c r="DK529" s="38"/>
      <c r="DL529" s="38"/>
      <c r="DM529" s="38"/>
      <c r="DN529" s="38"/>
      <c r="DO529" s="38"/>
      <c r="DP529" s="38"/>
      <c r="DQ529" s="38"/>
      <c r="DR529" s="38"/>
      <c r="DS529" s="38"/>
      <c r="DT529" s="38"/>
      <c r="DU529" s="38"/>
      <c r="DV529" s="38"/>
      <c r="DW529" s="38"/>
      <c r="DX529" s="38"/>
      <c r="DY529" s="38"/>
      <c r="DZ529" s="38"/>
      <c r="EA529" s="38"/>
      <c r="EB529" s="38"/>
    </row>
    <row r="530" spans="1:132">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c r="CQ530" s="38"/>
      <c r="CR530" s="38"/>
      <c r="CS530" s="38"/>
      <c r="CT530" s="38"/>
      <c r="CU530" s="38"/>
      <c r="CV530" s="38"/>
      <c r="CW530" s="38"/>
      <c r="CX530" s="38"/>
      <c r="CY530" s="38"/>
      <c r="CZ530" s="38"/>
      <c r="DA530" s="38"/>
      <c r="DB530" s="38"/>
      <c r="DC530" s="38"/>
      <c r="DD530" s="38"/>
      <c r="DE530" s="38"/>
      <c r="DF530" s="38"/>
      <c r="DG530" s="38"/>
      <c r="DH530" s="38"/>
      <c r="DI530" s="38"/>
      <c r="DJ530" s="38"/>
      <c r="DK530" s="38"/>
      <c r="DL530" s="38"/>
      <c r="DM530" s="38"/>
      <c r="DN530" s="38"/>
      <c r="DO530" s="38"/>
      <c r="DP530" s="38"/>
      <c r="DQ530" s="38"/>
      <c r="DR530" s="38"/>
      <c r="DS530" s="38"/>
      <c r="DT530" s="38"/>
      <c r="DU530" s="38"/>
      <c r="DV530" s="38"/>
      <c r="DW530" s="38"/>
      <c r="DX530" s="38"/>
      <c r="DY530" s="38"/>
      <c r="DZ530" s="38"/>
      <c r="EA530" s="38"/>
      <c r="EB530" s="38"/>
    </row>
    <row r="531" spans="1:132">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c r="BC531" s="38"/>
      <c r="BD531" s="38"/>
      <c r="BE531" s="38"/>
      <c r="BF531" s="38"/>
      <c r="BG531" s="38"/>
      <c r="BH531" s="38"/>
      <c r="BI531" s="38"/>
      <c r="BJ531" s="38"/>
      <c r="BK531" s="38"/>
      <c r="BL531" s="38"/>
      <c r="BM531" s="38"/>
      <c r="BN531" s="38"/>
      <c r="BO531" s="38"/>
      <c r="BP531" s="38"/>
      <c r="BQ531" s="38"/>
      <c r="BR531" s="38"/>
      <c r="BS531" s="38"/>
      <c r="BT531" s="38"/>
      <c r="BU531" s="38"/>
      <c r="BV531" s="38"/>
      <c r="BW531" s="38"/>
      <c r="BX531" s="38"/>
      <c r="BY531" s="38"/>
      <c r="BZ531" s="38"/>
      <c r="CA531" s="38"/>
      <c r="CB531" s="38"/>
      <c r="CC531" s="38"/>
      <c r="CD531" s="38"/>
      <c r="CE531" s="38"/>
      <c r="CF531" s="38"/>
      <c r="CG531" s="38"/>
      <c r="CH531" s="38"/>
      <c r="CI531" s="38"/>
      <c r="CJ531" s="38"/>
      <c r="CK531" s="38"/>
      <c r="CL531" s="38"/>
      <c r="CM531" s="38"/>
      <c r="CN531" s="38"/>
      <c r="CO531" s="38"/>
      <c r="CP531" s="38"/>
      <c r="CQ531" s="38"/>
      <c r="CR531" s="38"/>
      <c r="CS531" s="38"/>
      <c r="CT531" s="38"/>
      <c r="CU531" s="38"/>
      <c r="CV531" s="38"/>
      <c r="CW531" s="38"/>
      <c r="CX531" s="38"/>
      <c r="CY531" s="38"/>
      <c r="CZ531" s="38"/>
      <c r="DA531" s="38"/>
      <c r="DB531" s="38"/>
      <c r="DC531" s="38"/>
      <c r="DD531" s="38"/>
      <c r="DE531" s="38"/>
      <c r="DF531" s="38"/>
      <c r="DG531" s="38"/>
      <c r="DH531" s="38"/>
      <c r="DI531" s="38"/>
      <c r="DJ531" s="38"/>
      <c r="DK531" s="38"/>
      <c r="DL531" s="38"/>
      <c r="DM531" s="38"/>
      <c r="DN531" s="38"/>
      <c r="DO531" s="38"/>
      <c r="DP531" s="38"/>
      <c r="DQ531" s="38"/>
      <c r="DR531" s="38"/>
      <c r="DS531" s="38"/>
      <c r="DT531" s="38"/>
      <c r="DU531" s="38"/>
      <c r="DV531" s="38"/>
      <c r="DW531" s="38"/>
      <c r="DX531" s="38"/>
      <c r="DY531" s="38"/>
      <c r="DZ531" s="38"/>
      <c r="EA531" s="38"/>
      <c r="EB531" s="38"/>
    </row>
    <row r="532" spans="1:132">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c r="CQ532" s="38"/>
      <c r="CR532" s="38"/>
      <c r="CS532" s="38"/>
      <c r="CT532" s="38"/>
      <c r="CU532" s="38"/>
      <c r="CV532" s="38"/>
      <c r="CW532" s="38"/>
      <c r="CX532" s="38"/>
      <c r="CY532" s="38"/>
      <c r="CZ532" s="38"/>
      <c r="DA532" s="38"/>
      <c r="DB532" s="38"/>
      <c r="DC532" s="38"/>
      <c r="DD532" s="38"/>
      <c r="DE532" s="38"/>
      <c r="DF532" s="38"/>
      <c r="DG532" s="38"/>
      <c r="DH532" s="38"/>
      <c r="DI532" s="38"/>
      <c r="DJ532" s="38"/>
      <c r="DK532" s="38"/>
      <c r="DL532" s="38"/>
      <c r="DM532" s="38"/>
      <c r="DN532" s="38"/>
      <c r="DO532" s="38"/>
      <c r="DP532" s="38"/>
      <c r="DQ532" s="38"/>
      <c r="DR532" s="38"/>
      <c r="DS532" s="38"/>
      <c r="DT532" s="38"/>
      <c r="DU532" s="38"/>
      <c r="DV532" s="38"/>
      <c r="DW532" s="38"/>
      <c r="DX532" s="38"/>
      <c r="DY532" s="38"/>
      <c r="DZ532" s="38"/>
      <c r="EA532" s="38"/>
      <c r="EB532" s="38"/>
    </row>
    <row r="533" spans="1:132">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c r="BC533" s="38"/>
      <c r="BD533" s="38"/>
      <c r="BE533" s="38"/>
      <c r="BF533" s="38"/>
      <c r="BG533" s="38"/>
      <c r="BH533" s="38"/>
      <c r="BI533" s="38"/>
      <c r="BJ533" s="38"/>
      <c r="BK533" s="38"/>
      <c r="BL533" s="38"/>
      <c r="BM533" s="38"/>
      <c r="BN533" s="38"/>
      <c r="BO533" s="38"/>
      <c r="BP533" s="38"/>
      <c r="BQ533" s="38"/>
      <c r="BR533" s="38"/>
      <c r="BS533" s="38"/>
      <c r="BT533" s="38"/>
      <c r="BU533" s="38"/>
      <c r="BV533" s="38"/>
      <c r="BW533" s="38"/>
      <c r="BX533" s="38"/>
      <c r="BY533" s="38"/>
      <c r="BZ533" s="38"/>
      <c r="CA533" s="38"/>
      <c r="CB533" s="38"/>
      <c r="CC533" s="38"/>
      <c r="CD533" s="38"/>
      <c r="CE533" s="38"/>
      <c r="CF533" s="38"/>
      <c r="CG533" s="38"/>
      <c r="CH533" s="38"/>
      <c r="CI533" s="38"/>
      <c r="CJ533" s="38"/>
      <c r="CK533" s="38"/>
      <c r="CL533" s="38"/>
      <c r="CM533" s="38"/>
      <c r="CN533" s="38"/>
      <c r="CO533" s="38"/>
      <c r="CP533" s="38"/>
      <c r="CQ533" s="38"/>
      <c r="CR533" s="38"/>
      <c r="CS533" s="38"/>
      <c r="CT533" s="38"/>
      <c r="CU533" s="38"/>
      <c r="CV533" s="38"/>
      <c r="CW533" s="38"/>
      <c r="CX533" s="38"/>
      <c r="CY533" s="38"/>
      <c r="CZ533" s="38"/>
      <c r="DA533" s="38"/>
      <c r="DB533" s="38"/>
      <c r="DC533" s="38"/>
      <c r="DD533" s="38"/>
      <c r="DE533" s="38"/>
      <c r="DF533" s="38"/>
      <c r="DG533" s="38"/>
      <c r="DH533" s="38"/>
      <c r="DI533" s="38"/>
      <c r="DJ533" s="38"/>
      <c r="DK533" s="38"/>
      <c r="DL533" s="38"/>
      <c r="DM533" s="38"/>
      <c r="DN533" s="38"/>
      <c r="DO533" s="38"/>
      <c r="DP533" s="38"/>
      <c r="DQ533" s="38"/>
      <c r="DR533" s="38"/>
      <c r="DS533" s="38"/>
      <c r="DT533" s="38"/>
      <c r="DU533" s="38"/>
      <c r="DV533" s="38"/>
      <c r="DW533" s="38"/>
      <c r="DX533" s="38"/>
      <c r="DY533" s="38"/>
      <c r="DZ533" s="38"/>
      <c r="EA533" s="38"/>
      <c r="EB533" s="38"/>
    </row>
    <row r="534" spans="1:132">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c r="BC534" s="38"/>
      <c r="BD534" s="38"/>
      <c r="BE534" s="38"/>
      <c r="BF534" s="38"/>
      <c r="BG534" s="38"/>
      <c r="BH534" s="38"/>
      <c r="BI534" s="38"/>
      <c r="BJ534" s="38"/>
      <c r="BK534" s="38"/>
      <c r="BL534" s="38"/>
      <c r="BM534" s="38"/>
      <c r="BN534" s="38"/>
      <c r="BO534" s="38"/>
      <c r="BP534" s="38"/>
      <c r="BQ534" s="38"/>
      <c r="BR534" s="38"/>
      <c r="BS534" s="38"/>
      <c r="BT534" s="38"/>
      <c r="BU534" s="38"/>
      <c r="BV534" s="38"/>
      <c r="BW534" s="38"/>
      <c r="BX534" s="38"/>
      <c r="BY534" s="38"/>
      <c r="BZ534" s="38"/>
      <c r="CA534" s="38"/>
      <c r="CB534" s="38"/>
      <c r="CC534" s="38"/>
      <c r="CD534" s="38"/>
      <c r="CE534" s="38"/>
      <c r="CF534" s="38"/>
      <c r="CG534" s="38"/>
      <c r="CH534" s="38"/>
      <c r="CI534" s="38"/>
      <c r="CJ534" s="38"/>
      <c r="CK534" s="38"/>
      <c r="CL534" s="38"/>
      <c r="CM534" s="38"/>
      <c r="CN534" s="38"/>
      <c r="CO534" s="38"/>
      <c r="CP534" s="38"/>
      <c r="CQ534" s="38"/>
      <c r="CR534" s="38"/>
      <c r="CS534" s="38"/>
      <c r="CT534" s="38"/>
      <c r="CU534" s="38"/>
      <c r="CV534" s="38"/>
      <c r="CW534" s="38"/>
      <c r="CX534" s="38"/>
      <c r="CY534" s="38"/>
      <c r="CZ534" s="38"/>
      <c r="DA534" s="38"/>
      <c r="DB534" s="38"/>
      <c r="DC534" s="38"/>
      <c r="DD534" s="38"/>
      <c r="DE534" s="38"/>
      <c r="DF534" s="38"/>
      <c r="DG534" s="38"/>
      <c r="DH534" s="38"/>
      <c r="DI534" s="38"/>
      <c r="DJ534" s="38"/>
      <c r="DK534" s="38"/>
      <c r="DL534" s="38"/>
      <c r="DM534" s="38"/>
      <c r="DN534" s="38"/>
      <c r="DO534" s="38"/>
      <c r="DP534" s="38"/>
      <c r="DQ534" s="38"/>
      <c r="DR534" s="38"/>
      <c r="DS534" s="38"/>
      <c r="DT534" s="38"/>
      <c r="DU534" s="38"/>
      <c r="DV534" s="38"/>
      <c r="DW534" s="38"/>
      <c r="DX534" s="38"/>
      <c r="DY534" s="38"/>
      <c r="DZ534" s="38"/>
      <c r="EA534" s="38"/>
      <c r="EB534" s="38"/>
    </row>
    <row r="535" spans="1:132">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c r="BC535" s="38"/>
      <c r="BD535" s="38"/>
      <c r="BE535" s="38"/>
      <c r="BF535" s="38"/>
      <c r="BG535" s="38"/>
      <c r="BH535" s="38"/>
      <c r="BI535" s="38"/>
      <c r="BJ535" s="38"/>
      <c r="BK535" s="38"/>
      <c r="BL535" s="38"/>
      <c r="BM535" s="38"/>
      <c r="BN535" s="38"/>
      <c r="BO535" s="38"/>
      <c r="BP535" s="38"/>
      <c r="BQ535" s="38"/>
      <c r="BR535" s="38"/>
      <c r="BS535" s="38"/>
      <c r="BT535" s="38"/>
      <c r="BU535" s="38"/>
      <c r="BV535" s="38"/>
      <c r="BW535" s="38"/>
      <c r="BX535" s="38"/>
      <c r="BY535" s="38"/>
      <c r="BZ535" s="38"/>
      <c r="CA535" s="38"/>
      <c r="CB535" s="38"/>
      <c r="CC535" s="38"/>
      <c r="CD535" s="38"/>
      <c r="CE535" s="38"/>
      <c r="CF535" s="38"/>
      <c r="CG535" s="38"/>
      <c r="CH535" s="38"/>
      <c r="CI535" s="38"/>
      <c r="CJ535" s="38"/>
      <c r="CK535" s="38"/>
      <c r="CL535" s="38"/>
      <c r="CM535" s="38"/>
      <c r="CN535" s="38"/>
      <c r="CO535" s="38"/>
      <c r="CP535" s="38"/>
      <c r="CQ535" s="38"/>
      <c r="CR535" s="38"/>
      <c r="CS535" s="38"/>
      <c r="CT535" s="38"/>
      <c r="CU535" s="38"/>
      <c r="CV535" s="38"/>
      <c r="CW535" s="38"/>
      <c r="CX535" s="38"/>
      <c r="CY535" s="38"/>
      <c r="CZ535" s="38"/>
      <c r="DA535" s="38"/>
      <c r="DB535" s="38"/>
      <c r="DC535" s="38"/>
      <c r="DD535" s="38"/>
      <c r="DE535" s="38"/>
      <c r="DF535" s="38"/>
      <c r="DG535" s="38"/>
      <c r="DH535" s="38"/>
      <c r="DI535" s="38"/>
      <c r="DJ535" s="38"/>
      <c r="DK535" s="38"/>
      <c r="DL535" s="38"/>
      <c r="DM535" s="38"/>
      <c r="DN535" s="38"/>
      <c r="DO535" s="38"/>
      <c r="DP535" s="38"/>
      <c r="DQ535" s="38"/>
      <c r="DR535" s="38"/>
      <c r="DS535" s="38"/>
      <c r="DT535" s="38"/>
      <c r="DU535" s="38"/>
      <c r="DV535" s="38"/>
      <c r="DW535" s="38"/>
      <c r="DX535" s="38"/>
      <c r="DY535" s="38"/>
      <c r="DZ535" s="38"/>
      <c r="EA535" s="38"/>
      <c r="EB535" s="38"/>
    </row>
    <row r="536" spans="1:132">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c r="CQ536" s="38"/>
      <c r="CR536" s="38"/>
      <c r="CS536" s="38"/>
      <c r="CT536" s="38"/>
      <c r="CU536" s="38"/>
      <c r="CV536" s="38"/>
      <c r="CW536" s="38"/>
      <c r="CX536" s="38"/>
      <c r="CY536" s="38"/>
      <c r="CZ536" s="38"/>
      <c r="DA536" s="38"/>
      <c r="DB536" s="38"/>
      <c r="DC536" s="38"/>
      <c r="DD536" s="38"/>
      <c r="DE536" s="38"/>
      <c r="DF536" s="38"/>
      <c r="DG536" s="38"/>
      <c r="DH536" s="38"/>
      <c r="DI536" s="38"/>
      <c r="DJ536" s="38"/>
      <c r="DK536" s="38"/>
      <c r="DL536" s="38"/>
      <c r="DM536" s="38"/>
      <c r="DN536" s="38"/>
      <c r="DO536" s="38"/>
      <c r="DP536" s="38"/>
      <c r="DQ536" s="38"/>
      <c r="DR536" s="38"/>
      <c r="DS536" s="38"/>
      <c r="DT536" s="38"/>
      <c r="DU536" s="38"/>
      <c r="DV536" s="38"/>
      <c r="DW536" s="38"/>
      <c r="DX536" s="38"/>
      <c r="DY536" s="38"/>
      <c r="DZ536" s="38"/>
      <c r="EA536" s="38"/>
      <c r="EB536" s="38"/>
    </row>
    <row r="537" spans="1:132">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c r="BC537" s="38"/>
      <c r="BD537" s="38"/>
      <c r="BE537" s="38"/>
      <c r="BF537" s="38"/>
      <c r="BG537" s="38"/>
      <c r="BH537" s="38"/>
      <c r="BI537" s="38"/>
      <c r="BJ537" s="38"/>
      <c r="BK537" s="38"/>
      <c r="BL537" s="38"/>
      <c r="BM537" s="38"/>
      <c r="BN537" s="38"/>
      <c r="BO537" s="38"/>
      <c r="BP537" s="38"/>
      <c r="BQ537" s="38"/>
      <c r="BR537" s="38"/>
      <c r="BS537" s="38"/>
      <c r="BT537" s="38"/>
      <c r="BU537" s="38"/>
      <c r="BV537" s="38"/>
      <c r="BW537" s="38"/>
      <c r="BX537" s="38"/>
      <c r="BY537" s="38"/>
      <c r="BZ537" s="38"/>
      <c r="CA537" s="38"/>
      <c r="CB537" s="38"/>
      <c r="CC537" s="38"/>
      <c r="CD537" s="38"/>
      <c r="CE537" s="38"/>
      <c r="CF537" s="38"/>
      <c r="CG537" s="38"/>
      <c r="CH537" s="38"/>
      <c r="CI537" s="38"/>
      <c r="CJ537" s="38"/>
      <c r="CK537" s="38"/>
      <c r="CL537" s="38"/>
      <c r="CM537" s="38"/>
      <c r="CN537" s="38"/>
      <c r="CO537" s="38"/>
      <c r="CP537" s="38"/>
      <c r="CQ537" s="38"/>
      <c r="CR537" s="38"/>
      <c r="CS537" s="38"/>
      <c r="CT537" s="38"/>
      <c r="CU537" s="38"/>
      <c r="CV537" s="38"/>
      <c r="CW537" s="38"/>
      <c r="CX537" s="38"/>
      <c r="CY537" s="38"/>
      <c r="CZ537" s="38"/>
      <c r="DA537" s="38"/>
      <c r="DB537" s="38"/>
      <c r="DC537" s="38"/>
      <c r="DD537" s="38"/>
      <c r="DE537" s="38"/>
      <c r="DF537" s="38"/>
      <c r="DG537" s="38"/>
      <c r="DH537" s="38"/>
      <c r="DI537" s="38"/>
      <c r="DJ537" s="38"/>
      <c r="DK537" s="38"/>
      <c r="DL537" s="38"/>
      <c r="DM537" s="38"/>
      <c r="DN537" s="38"/>
      <c r="DO537" s="38"/>
      <c r="DP537" s="38"/>
      <c r="DQ537" s="38"/>
      <c r="DR537" s="38"/>
      <c r="DS537" s="38"/>
      <c r="DT537" s="38"/>
      <c r="DU537" s="38"/>
      <c r="DV537" s="38"/>
      <c r="DW537" s="38"/>
      <c r="DX537" s="38"/>
      <c r="DY537" s="38"/>
      <c r="DZ537" s="38"/>
      <c r="EA537" s="38"/>
      <c r="EB537" s="38"/>
    </row>
    <row r="538" spans="1:132">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c r="CQ538" s="38"/>
      <c r="CR538" s="38"/>
      <c r="CS538" s="38"/>
      <c r="CT538" s="38"/>
      <c r="CU538" s="38"/>
      <c r="CV538" s="38"/>
      <c r="CW538" s="38"/>
      <c r="CX538" s="38"/>
      <c r="CY538" s="38"/>
      <c r="CZ538" s="38"/>
      <c r="DA538" s="38"/>
      <c r="DB538" s="38"/>
      <c r="DC538" s="38"/>
      <c r="DD538" s="38"/>
      <c r="DE538" s="38"/>
      <c r="DF538" s="38"/>
      <c r="DG538" s="38"/>
      <c r="DH538" s="38"/>
      <c r="DI538" s="38"/>
      <c r="DJ538" s="38"/>
      <c r="DK538" s="38"/>
      <c r="DL538" s="38"/>
      <c r="DM538" s="38"/>
      <c r="DN538" s="38"/>
      <c r="DO538" s="38"/>
      <c r="DP538" s="38"/>
      <c r="DQ538" s="38"/>
      <c r="DR538" s="38"/>
      <c r="DS538" s="38"/>
      <c r="DT538" s="38"/>
      <c r="DU538" s="38"/>
      <c r="DV538" s="38"/>
      <c r="DW538" s="38"/>
      <c r="DX538" s="38"/>
      <c r="DY538" s="38"/>
      <c r="DZ538" s="38"/>
      <c r="EA538" s="38"/>
      <c r="EB538" s="38"/>
    </row>
    <row r="539" spans="1:132">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8"/>
      <c r="BJ539" s="38"/>
      <c r="BK539" s="38"/>
      <c r="BL539" s="38"/>
      <c r="BM539" s="38"/>
      <c r="BN539" s="38"/>
      <c r="BO539" s="38"/>
      <c r="BP539" s="38"/>
      <c r="BQ539" s="38"/>
      <c r="BR539" s="38"/>
      <c r="BS539" s="38"/>
      <c r="BT539" s="38"/>
      <c r="BU539" s="38"/>
      <c r="BV539" s="38"/>
      <c r="BW539" s="38"/>
      <c r="BX539" s="38"/>
      <c r="BY539" s="38"/>
      <c r="BZ539" s="38"/>
      <c r="CA539" s="38"/>
      <c r="CB539" s="38"/>
      <c r="CC539" s="38"/>
      <c r="CD539" s="38"/>
      <c r="CE539" s="38"/>
      <c r="CF539" s="38"/>
      <c r="CG539" s="38"/>
      <c r="CH539" s="38"/>
      <c r="CI539" s="38"/>
      <c r="CJ539" s="38"/>
      <c r="CK539" s="38"/>
      <c r="CL539" s="38"/>
      <c r="CM539" s="38"/>
      <c r="CN539" s="38"/>
      <c r="CO539" s="38"/>
      <c r="CP539" s="38"/>
      <c r="CQ539" s="38"/>
      <c r="CR539" s="38"/>
      <c r="CS539" s="38"/>
      <c r="CT539" s="38"/>
      <c r="CU539" s="38"/>
      <c r="CV539" s="38"/>
      <c r="CW539" s="38"/>
      <c r="CX539" s="38"/>
      <c r="CY539" s="38"/>
      <c r="CZ539" s="38"/>
      <c r="DA539" s="38"/>
      <c r="DB539" s="38"/>
      <c r="DC539" s="38"/>
      <c r="DD539" s="38"/>
      <c r="DE539" s="38"/>
      <c r="DF539" s="38"/>
      <c r="DG539" s="38"/>
      <c r="DH539" s="38"/>
      <c r="DI539" s="38"/>
      <c r="DJ539" s="38"/>
      <c r="DK539" s="38"/>
      <c r="DL539" s="38"/>
      <c r="DM539" s="38"/>
      <c r="DN539" s="38"/>
      <c r="DO539" s="38"/>
      <c r="DP539" s="38"/>
      <c r="DQ539" s="38"/>
      <c r="DR539" s="38"/>
      <c r="DS539" s="38"/>
      <c r="DT539" s="38"/>
      <c r="DU539" s="38"/>
      <c r="DV539" s="38"/>
      <c r="DW539" s="38"/>
      <c r="DX539" s="38"/>
      <c r="DY539" s="38"/>
      <c r="DZ539" s="38"/>
      <c r="EA539" s="38"/>
      <c r="EB539" s="38"/>
    </row>
    <row r="540" spans="1:132">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c r="BC540" s="38"/>
      <c r="BD540" s="38"/>
      <c r="BE540" s="38"/>
      <c r="BF540" s="38"/>
      <c r="BG540" s="38"/>
      <c r="BH540" s="38"/>
      <c r="BI540" s="38"/>
      <c r="BJ540" s="38"/>
      <c r="BK540" s="38"/>
      <c r="BL540" s="38"/>
      <c r="BM540" s="38"/>
      <c r="BN540" s="38"/>
      <c r="BO540" s="38"/>
      <c r="BP540" s="38"/>
      <c r="BQ540" s="38"/>
      <c r="BR540" s="38"/>
      <c r="BS540" s="38"/>
      <c r="BT540" s="38"/>
      <c r="BU540" s="38"/>
      <c r="BV540" s="38"/>
      <c r="BW540" s="38"/>
      <c r="BX540" s="38"/>
      <c r="BY540" s="38"/>
      <c r="BZ540" s="38"/>
      <c r="CA540" s="38"/>
      <c r="CB540" s="38"/>
      <c r="CC540" s="38"/>
      <c r="CD540" s="38"/>
      <c r="CE540" s="38"/>
      <c r="CF540" s="38"/>
      <c r="CG540" s="38"/>
      <c r="CH540" s="38"/>
      <c r="CI540" s="38"/>
      <c r="CJ540" s="38"/>
      <c r="CK540" s="38"/>
      <c r="CL540" s="38"/>
      <c r="CM540" s="38"/>
      <c r="CN540" s="38"/>
      <c r="CO540" s="38"/>
      <c r="CP540" s="38"/>
      <c r="CQ540" s="38"/>
      <c r="CR540" s="38"/>
      <c r="CS540" s="38"/>
      <c r="CT540" s="38"/>
      <c r="CU540" s="38"/>
      <c r="CV540" s="38"/>
      <c r="CW540" s="38"/>
      <c r="CX540" s="38"/>
      <c r="CY540" s="38"/>
      <c r="CZ540" s="38"/>
      <c r="DA540" s="38"/>
      <c r="DB540" s="38"/>
      <c r="DC540" s="38"/>
      <c r="DD540" s="38"/>
      <c r="DE540" s="38"/>
      <c r="DF540" s="38"/>
      <c r="DG540" s="38"/>
      <c r="DH540" s="38"/>
      <c r="DI540" s="38"/>
      <c r="DJ540" s="38"/>
      <c r="DK540" s="38"/>
      <c r="DL540" s="38"/>
      <c r="DM540" s="38"/>
      <c r="DN540" s="38"/>
      <c r="DO540" s="38"/>
      <c r="DP540" s="38"/>
      <c r="DQ540" s="38"/>
      <c r="DR540" s="38"/>
      <c r="DS540" s="38"/>
      <c r="DT540" s="38"/>
      <c r="DU540" s="38"/>
      <c r="DV540" s="38"/>
      <c r="DW540" s="38"/>
      <c r="DX540" s="38"/>
      <c r="DY540" s="38"/>
      <c r="DZ540" s="38"/>
      <c r="EA540" s="38"/>
      <c r="EB540" s="38"/>
    </row>
    <row r="541" spans="1:132">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c r="BC541" s="38"/>
      <c r="BD541" s="38"/>
      <c r="BE541" s="38"/>
      <c r="BF541" s="38"/>
      <c r="BG541" s="38"/>
      <c r="BH541" s="38"/>
      <c r="BI541" s="38"/>
      <c r="BJ541" s="38"/>
      <c r="BK541" s="38"/>
      <c r="BL541" s="38"/>
      <c r="BM541" s="38"/>
      <c r="BN541" s="38"/>
      <c r="BO541" s="38"/>
      <c r="BP541" s="38"/>
      <c r="BQ541" s="38"/>
      <c r="BR541" s="38"/>
      <c r="BS541" s="38"/>
      <c r="BT541" s="38"/>
      <c r="BU541" s="38"/>
      <c r="BV541" s="38"/>
      <c r="BW541" s="38"/>
      <c r="BX541" s="38"/>
      <c r="BY541" s="38"/>
      <c r="BZ541" s="38"/>
      <c r="CA541" s="38"/>
      <c r="CB541" s="38"/>
      <c r="CC541" s="38"/>
      <c r="CD541" s="38"/>
      <c r="CE541" s="38"/>
      <c r="CF541" s="38"/>
      <c r="CG541" s="38"/>
      <c r="CH541" s="38"/>
      <c r="CI541" s="38"/>
      <c r="CJ541" s="38"/>
      <c r="CK541" s="38"/>
      <c r="CL541" s="38"/>
      <c r="CM541" s="38"/>
      <c r="CN541" s="38"/>
      <c r="CO541" s="38"/>
      <c r="CP541" s="38"/>
      <c r="CQ541" s="38"/>
      <c r="CR541" s="38"/>
      <c r="CS541" s="38"/>
      <c r="CT541" s="38"/>
      <c r="CU541" s="38"/>
      <c r="CV541" s="38"/>
      <c r="CW541" s="38"/>
      <c r="CX541" s="38"/>
      <c r="CY541" s="38"/>
      <c r="CZ541" s="38"/>
      <c r="DA541" s="38"/>
      <c r="DB541" s="38"/>
      <c r="DC541" s="38"/>
      <c r="DD541" s="38"/>
      <c r="DE541" s="38"/>
      <c r="DF541" s="38"/>
      <c r="DG541" s="38"/>
      <c r="DH541" s="38"/>
      <c r="DI541" s="38"/>
      <c r="DJ541" s="38"/>
      <c r="DK541" s="38"/>
      <c r="DL541" s="38"/>
      <c r="DM541" s="38"/>
      <c r="DN541" s="38"/>
      <c r="DO541" s="38"/>
      <c r="DP541" s="38"/>
      <c r="DQ541" s="38"/>
      <c r="DR541" s="38"/>
      <c r="DS541" s="38"/>
      <c r="DT541" s="38"/>
      <c r="DU541" s="38"/>
      <c r="DV541" s="38"/>
      <c r="DW541" s="38"/>
      <c r="DX541" s="38"/>
      <c r="DY541" s="38"/>
      <c r="DZ541" s="38"/>
      <c r="EA541" s="38"/>
      <c r="EB541" s="38"/>
    </row>
    <row r="542" spans="1:132">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c r="CQ542" s="38"/>
      <c r="CR542" s="38"/>
      <c r="CS542" s="38"/>
      <c r="CT542" s="38"/>
      <c r="CU542" s="38"/>
      <c r="CV542" s="38"/>
      <c r="CW542" s="38"/>
      <c r="CX542" s="38"/>
      <c r="CY542" s="38"/>
      <c r="CZ542" s="38"/>
      <c r="DA542" s="38"/>
      <c r="DB542" s="38"/>
      <c r="DC542" s="38"/>
      <c r="DD542" s="38"/>
      <c r="DE542" s="38"/>
      <c r="DF542" s="38"/>
      <c r="DG542" s="38"/>
      <c r="DH542" s="38"/>
      <c r="DI542" s="38"/>
      <c r="DJ542" s="38"/>
      <c r="DK542" s="38"/>
      <c r="DL542" s="38"/>
      <c r="DM542" s="38"/>
      <c r="DN542" s="38"/>
      <c r="DO542" s="38"/>
      <c r="DP542" s="38"/>
      <c r="DQ542" s="38"/>
      <c r="DR542" s="38"/>
      <c r="DS542" s="38"/>
      <c r="DT542" s="38"/>
      <c r="DU542" s="38"/>
      <c r="DV542" s="38"/>
      <c r="DW542" s="38"/>
      <c r="DX542" s="38"/>
      <c r="DY542" s="38"/>
      <c r="DZ542" s="38"/>
      <c r="EA542" s="38"/>
      <c r="EB542" s="38"/>
    </row>
    <row r="543" spans="1:132">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c r="BC543" s="38"/>
      <c r="BD543" s="38"/>
      <c r="BE543" s="38"/>
      <c r="BF543" s="38"/>
      <c r="BG543" s="38"/>
      <c r="BH543" s="38"/>
      <c r="BI543" s="38"/>
      <c r="BJ543" s="38"/>
      <c r="BK543" s="38"/>
      <c r="BL543" s="38"/>
      <c r="BM543" s="38"/>
      <c r="BN543" s="38"/>
      <c r="BO543" s="38"/>
      <c r="BP543" s="38"/>
      <c r="BQ543" s="38"/>
      <c r="BR543" s="38"/>
      <c r="BS543" s="38"/>
      <c r="BT543" s="38"/>
      <c r="BU543" s="38"/>
      <c r="BV543" s="38"/>
      <c r="BW543" s="38"/>
      <c r="BX543" s="38"/>
      <c r="BY543" s="38"/>
      <c r="BZ543" s="38"/>
      <c r="CA543" s="38"/>
      <c r="CB543" s="38"/>
      <c r="CC543" s="38"/>
      <c r="CD543" s="38"/>
      <c r="CE543" s="38"/>
      <c r="CF543" s="38"/>
      <c r="CG543" s="38"/>
      <c r="CH543" s="38"/>
      <c r="CI543" s="38"/>
      <c r="CJ543" s="38"/>
      <c r="CK543" s="38"/>
      <c r="CL543" s="38"/>
      <c r="CM543" s="38"/>
      <c r="CN543" s="38"/>
      <c r="CO543" s="38"/>
      <c r="CP543" s="38"/>
      <c r="CQ543" s="38"/>
      <c r="CR543" s="38"/>
      <c r="CS543" s="38"/>
      <c r="CT543" s="38"/>
      <c r="CU543" s="38"/>
      <c r="CV543" s="38"/>
      <c r="CW543" s="38"/>
      <c r="CX543" s="38"/>
      <c r="CY543" s="38"/>
      <c r="CZ543" s="38"/>
      <c r="DA543" s="38"/>
      <c r="DB543" s="38"/>
      <c r="DC543" s="38"/>
      <c r="DD543" s="38"/>
      <c r="DE543" s="38"/>
      <c r="DF543" s="38"/>
      <c r="DG543" s="38"/>
      <c r="DH543" s="38"/>
      <c r="DI543" s="38"/>
      <c r="DJ543" s="38"/>
      <c r="DK543" s="38"/>
      <c r="DL543" s="38"/>
      <c r="DM543" s="38"/>
      <c r="DN543" s="38"/>
      <c r="DO543" s="38"/>
      <c r="DP543" s="38"/>
      <c r="DQ543" s="38"/>
      <c r="DR543" s="38"/>
      <c r="DS543" s="38"/>
      <c r="DT543" s="38"/>
      <c r="DU543" s="38"/>
      <c r="DV543" s="38"/>
      <c r="DW543" s="38"/>
      <c r="DX543" s="38"/>
      <c r="DY543" s="38"/>
      <c r="DZ543" s="38"/>
      <c r="EA543" s="38"/>
      <c r="EB543" s="38"/>
    </row>
    <row r="544" spans="1:132">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c r="BC544" s="38"/>
      <c r="BD544" s="38"/>
      <c r="BE544" s="38"/>
      <c r="BF544" s="38"/>
      <c r="BG544" s="38"/>
      <c r="BH544" s="38"/>
      <c r="BI544" s="38"/>
      <c r="BJ544" s="38"/>
      <c r="BK544" s="38"/>
      <c r="BL544" s="38"/>
      <c r="BM544" s="38"/>
      <c r="BN544" s="38"/>
      <c r="BO544" s="38"/>
      <c r="BP544" s="38"/>
      <c r="BQ544" s="38"/>
      <c r="BR544" s="38"/>
      <c r="BS544" s="38"/>
      <c r="BT544" s="38"/>
      <c r="BU544" s="38"/>
      <c r="BV544" s="38"/>
      <c r="BW544" s="38"/>
      <c r="BX544" s="38"/>
      <c r="BY544" s="38"/>
      <c r="BZ544" s="38"/>
      <c r="CA544" s="38"/>
      <c r="CB544" s="38"/>
      <c r="CC544" s="38"/>
      <c r="CD544" s="38"/>
      <c r="CE544" s="38"/>
      <c r="CF544" s="38"/>
      <c r="CG544" s="38"/>
      <c r="CH544" s="38"/>
      <c r="CI544" s="38"/>
      <c r="CJ544" s="38"/>
      <c r="CK544" s="38"/>
      <c r="CL544" s="38"/>
      <c r="CM544" s="38"/>
      <c r="CN544" s="38"/>
      <c r="CO544" s="38"/>
      <c r="CP544" s="38"/>
      <c r="CQ544" s="38"/>
      <c r="CR544" s="38"/>
      <c r="CS544" s="38"/>
      <c r="CT544" s="38"/>
      <c r="CU544" s="38"/>
      <c r="CV544" s="38"/>
      <c r="CW544" s="38"/>
      <c r="CX544" s="38"/>
      <c r="CY544" s="38"/>
      <c r="CZ544" s="38"/>
      <c r="DA544" s="38"/>
      <c r="DB544" s="38"/>
      <c r="DC544" s="38"/>
      <c r="DD544" s="38"/>
      <c r="DE544" s="38"/>
      <c r="DF544" s="38"/>
      <c r="DG544" s="38"/>
      <c r="DH544" s="38"/>
      <c r="DI544" s="38"/>
      <c r="DJ544" s="38"/>
      <c r="DK544" s="38"/>
      <c r="DL544" s="38"/>
      <c r="DM544" s="38"/>
      <c r="DN544" s="38"/>
      <c r="DO544" s="38"/>
      <c r="DP544" s="38"/>
      <c r="DQ544" s="38"/>
      <c r="DR544" s="38"/>
      <c r="DS544" s="38"/>
      <c r="DT544" s="38"/>
      <c r="DU544" s="38"/>
      <c r="DV544" s="38"/>
      <c r="DW544" s="38"/>
      <c r="DX544" s="38"/>
      <c r="DY544" s="38"/>
      <c r="DZ544" s="38"/>
      <c r="EA544" s="38"/>
      <c r="EB544" s="38"/>
    </row>
    <row r="545" spans="1:132">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c r="CQ545" s="38"/>
      <c r="CR545" s="38"/>
      <c r="CS545" s="38"/>
      <c r="CT545" s="38"/>
      <c r="CU545" s="38"/>
      <c r="CV545" s="38"/>
      <c r="CW545" s="38"/>
      <c r="CX545" s="38"/>
      <c r="CY545" s="38"/>
      <c r="CZ545" s="38"/>
      <c r="DA545" s="38"/>
      <c r="DB545" s="38"/>
      <c r="DC545" s="38"/>
      <c r="DD545" s="38"/>
      <c r="DE545" s="38"/>
      <c r="DF545" s="38"/>
      <c r="DG545" s="38"/>
      <c r="DH545" s="38"/>
      <c r="DI545" s="38"/>
      <c r="DJ545" s="38"/>
      <c r="DK545" s="38"/>
      <c r="DL545" s="38"/>
      <c r="DM545" s="38"/>
      <c r="DN545" s="38"/>
      <c r="DO545" s="38"/>
      <c r="DP545" s="38"/>
      <c r="DQ545" s="38"/>
      <c r="DR545" s="38"/>
      <c r="DS545" s="38"/>
      <c r="DT545" s="38"/>
      <c r="DU545" s="38"/>
      <c r="DV545" s="38"/>
      <c r="DW545" s="38"/>
      <c r="DX545" s="38"/>
      <c r="DY545" s="38"/>
      <c r="DZ545" s="38"/>
      <c r="EA545" s="38"/>
      <c r="EB545" s="38"/>
    </row>
    <row r="546" spans="1:132">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c r="BC546" s="38"/>
      <c r="BD546" s="38"/>
      <c r="BE546" s="38"/>
      <c r="BF546" s="38"/>
      <c r="BG546" s="38"/>
      <c r="BH546" s="38"/>
      <c r="BI546" s="38"/>
      <c r="BJ546" s="38"/>
      <c r="BK546" s="38"/>
      <c r="BL546" s="38"/>
      <c r="BM546" s="38"/>
      <c r="BN546" s="38"/>
      <c r="BO546" s="38"/>
      <c r="BP546" s="38"/>
      <c r="BQ546" s="38"/>
      <c r="BR546" s="38"/>
      <c r="BS546" s="38"/>
      <c r="BT546" s="38"/>
      <c r="BU546" s="38"/>
      <c r="BV546" s="38"/>
      <c r="BW546" s="38"/>
      <c r="BX546" s="38"/>
      <c r="BY546" s="38"/>
      <c r="BZ546" s="38"/>
      <c r="CA546" s="38"/>
      <c r="CB546" s="38"/>
      <c r="CC546" s="38"/>
      <c r="CD546" s="38"/>
      <c r="CE546" s="38"/>
      <c r="CF546" s="38"/>
      <c r="CG546" s="38"/>
      <c r="CH546" s="38"/>
      <c r="CI546" s="38"/>
      <c r="CJ546" s="38"/>
      <c r="CK546" s="38"/>
      <c r="CL546" s="38"/>
      <c r="CM546" s="38"/>
      <c r="CN546" s="38"/>
      <c r="CO546" s="38"/>
      <c r="CP546" s="38"/>
      <c r="CQ546" s="38"/>
      <c r="CR546" s="38"/>
      <c r="CS546" s="38"/>
      <c r="CT546" s="38"/>
      <c r="CU546" s="38"/>
      <c r="CV546" s="38"/>
      <c r="CW546" s="38"/>
      <c r="CX546" s="38"/>
      <c r="CY546" s="38"/>
      <c r="CZ546" s="38"/>
      <c r="DA546" s="38"/>
      <c r="DB546" s="38"/>
      <c r="DC546" s="38"/>
      <c r="DD546" s="38"/>
      <c r="DE546" s="38"/>
      <c r="DF546" s="38"/>
      <c r="DG546" s="38"/>
      <c r="DH546" s="38"/>
      <c r="DI546" s="38"/>
      <c r="DJ546" s="38"/>
      <c r="DK546" s="38"/>
      <c r="DL546" s="38"/>
      <c r="DM546" s="38"/>
      <c r="DN546" s="38"/>
      <c r="DO546" s="38"/>
      <c r="DP546" s="38"/>
      <c r="DQ546" s="38"/>
      <c r="DR546" s="38"/>
      <c r="DS546" s="38"/>
      <c r="DT546" s="38"/>
      <c r="DU546" s="38"/>
      <c r="DV546" s="38"/>
      <c r="DW546" s="38"/>
      <c r="DX546" s="38"/>
      <c r="DY546" s="38"/>
      <c r="DZ546" s="38"/>
      <c r="EA546" s="38"/>
      <c r="EB546" s="38"/>
    </row>
    <row r="547" spans="1:132">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38"/>
      <c r="CA547" s="38"/>
      <c r="CB547" s="38"/>
      <c r="CC547" s="38"/>
      <c r="CD547" s="38"/>
      <c r="CE547" s="38"/>
      <c r="CF547" s="38"/>
      <c r="CG547" s="38"/>
      <c r="CH547" s="38"/>
      <c r="CI547" s="38"/>
      <c r="CJ547" s="38"/>
      <c r="CK547" s="38"/>
      <c r="CL547" s="38"/>
      <c r="CM547" s="38"/>
      <c r="CN547" s="38"/>
      <c r="CO547" s="38"/>
      <c r="CP547" s="38"/>
      <c r="CQ547" s="38"/>
      <c r="CR547" s="38"/>
      <c r="CS547" s="38"/>
      <c r="CT547" s="38"/>
      <c r="CU547" s="38"/>
      <c r="CV547" s="38"/>
      <c r="CW547" s="38"/>
      <c r="CX547" s="38"/>
      <c r="CY547" s="38"/>
      <c r="CZ547" s="38"/>
      <c r="DA547" s="38"/>
      <c r="DB547" s="38"/>
      <c r="DC547" s="38"/>
      <c r="DD547" s="38"/>
      <c r="DE547" s="38"/>
      <c r="DF547" s="38"/>
      <c r="DG547" s="38"/>
      <c r="DH547" s="38"/>
      <c r="DI547" s="38"/>
      <c r="DJ547" s="38"/>
      <c r="DK547" s="38"/>
      <c r="DL547" s="38"/>
      <c r="DM547" s="38"/>
      <c r="DN547" s="38"/>
      <c r="DO547" s="38"/>
      <c r="DP547" s="38"/>
      <c r="DQ547" s="38"/>
      <c r="DR547" s="38"/>
      <c r="DS547" s="38"/>
      <c r="DT547" s="38"/>
      <c r="DU547" s="38"/>
      <c r="DV547" s="38"/>
      <c r="DW547" s="38"/>
      <c r="DX547" s="38"/>
      <c r="DY547" s="38"/>
      <c r="DZ547" s="38"/>
      <c r="EA547" s="38"/>
      <c r="EB547" s="38"/>
    </row>
    <row r="548" spans="1:132">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c r="BC548" s="38"/>
      <c r="BD548" s="38"/>
      <c r="BE548" s="38"/>
      <c r="BF548" s="38"/>
      <c r="BG548" s="38"/>
      <c r="BH548" s="38"/>
      <c r="BI548" s="38"/>
      <c r="BJ548" s="38"/>
      <c r="BK548" s="38"/>
      <c r="BL548" s="38"/>
      <c r="BM548" s="38"/>
      <c r="BN548" s="38"/>
      <c r="BO548" s="38"/>
      <c r="BP548" s="38"/>
      <c r="BQ548" s="38"/>
      <c r="BR548" s="38"/>
      <c r="BS548" s="38"/>
      <c r="BT548" s="38"/>
      <c r="BU548" s="38"/>
      <c r="BV548" s="38"/>
      <c r="BW548" s="38"/>
      <c r="BX548" s="38"/>
      <c r="BY548" s="38"/>
      <c r="BZ548" s="38"/>
      <c r="CA548" s="38"/>
      <c r="CB548" s="38"/>
      <c r="CC548" s="38"/>
      <c r="CD548" s="38"/>
      <c r="CE548" s="38"/>
      <c r="CF548" s="38"/>
      <c r="CG548" s="38"/>
      <c r="CH548" s="38"/>
      <c r="CI548" s="38"/>
      <c r="CJ548" s="38"/>
      <c r="CK548" s="38"/>
      <c r="CL548" s="38"/>
      <c r="CM548" s="38"/>
      <c r="CN548" s="38"/>
      <c r="CO548" s="38"/>
      <c r="CP548" s="38"/>
      <c r="CQ548" s="38"/>
      <c r="CR548" s="38"/>
      <c r="CS548" s="38"/>
      <c r="CT548" s="38"/>
      <c r="CU548" s="38"/>
      <c r="CV548" s="38"/>
      <c r="CW548" s="38"/>
      <c r="CX548" s="38"/>
      <c r="CY548" s="38"/>
      <c r="CZ548" s="38"/>
      <c r="DA548" s="38"/>
      <c r="DB548" s="38"/>
      <c r="DC548" s="38"/>
      <c r="DD548" s="38"/>
      <c r="DE548" s="38"/>
      <c r="DF548" s="38"/>
      <c r="DG548" s="38"/>
      <c r="DH548" s="38"/>
      <c r="DI548" s="38"/>
      <c r="DJ548" s="38"/>
      <c r="DK548" s="38"/>
      <c r="DL548" s="38"/>
      <c r="DM548" s="38"/>
      <c r="DN548" s="38"/>
      <c r="DO548" s="38"/>
      <c r="DP548" s="38"/>
      <c r="DQ548" s="38"/>
      <c r="DR548" s="38"/>
      <c r="DS548" s="38"/>
      <c r="DT548" s="38"/>
      <c r="DU548" s="38"/>
      <c r="DV548" s="38"/>
      <c r="DW548" s="38"/>
      <c r="DX548" s="38"/>
      <c r="DY548" s="38"/>
      <c r="DZ548" s="38"/>
      <c r="EA548" s="38"/>
      <c r="EB548" s="38"/>
    </row>
    <row r="549" spans="1:132">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c r="CQ549" s="38"/>
      <c r="CR549" s="38"/>
      <c r="CS549" s="38"/>
      <c r="CT549" s="38"/>
      <c r="CU549" s="38"/>
      <c r="CV549" s="38"/>
      <c r="CW549" s="38"/>
      <c r="CX549" s="38"/>
      <c r="CY549" s="38"/>
      <c r="CZ549" s="38"/>
      <c r="DA549" s="38"/>
      <c r="DB549" s="38"/>
      <c r="DC549" s="38"/>
      <c r="DD549" s="38"/>
      <c r="DE549" s="38"/>
      <c r="DF549" s="38"/>
      <c r="DG549" s="38"/>
      <c r="DH549" s="38"/>
      <c r="DI549" s="38"/>
      <c r="DJ549" s="38"/>
      <c r="DK549" s="38"/>
      <c r="DL549" s="38"/>
      <c r="DM549" s="38"/>
      <c r="DN549" s="38"/>
      <c r="DO549" s="38"/>
      <c r="DP549" s="38"/>
      <c r="DQ549" s="38"/>
      <c r="DR549" s="38"/>
      <c r="DS549" s="38"/>
      <c r="DT549" s="38"/>
      <c r="DU549" s="38"/>
      <c r="DV549" s="38"/>
      <c r="DW549" s="38"/>
      <c r="DX549" s="38"/>
      <c r="DY549" s="38"/>
      <c r="DZ549" s="38"/>
      <c r="EA549" s="38"/>
      <c r="EB549" s="38"/>
    </row>
    <row r="550" spans="1:132">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c r="BC550" s="38"/>
      <c r="BD550" s="38"/>
      <c r="BE550" s="38"/>
      <c r="BF550" s="38"/>
      <c r="BG550" s="38"/>
      <c r="BH550" s="38"/>
      <c r="BI550" s="38"/>
      <c r="BJ550" s="38"/>
      <c r="BK550" s="38"/>
      <c r="BL550" s="38"/>
      <c r="BM550" s="38"/>
      <c r="BN550" s="38"/>
      <c r="BO550" s="38"/>
      <c r="BP550" s="38"/>
      <c r="BQ550" s="38"/>
      <c r="BR550" s="38"/>
      <c r="BS550" s="38"/>
      <c r="BT550" s="38"/>
      <c r="BU550" s="38"/>
      <c r="BV550" s="38"/>
      <c r="BW550" s="38"/>
      <c r="BX550" s="38"/>
      <c r="BY550" s="38"/>
      <c r="BZ550" s="38"/>
      <c r="CA550" s="38"/>
      <c r="CB550" s="38"/>
      <c r="CC550" s="38"/>
      <c r="CD550" s="38"/>
      <c r="CE550" s="38"/>
      <c r="CF550" s="38"/>
      <c r="CG550" s="38"/>
      <c r="CH550" s="38"/>
      <c r="CI550" s="38"/>
      <c r="CJ550" s="38"/>
      <c r="CK550" s="38"/>
      <c r="CL550" s="38"/>
      <c r="CM550" s="38"/>
      <c r="CN550" s="38"/>
      <c r="CO550" s="38"/>
      <c r="CP550" s="38"/>
      <c r="CQ550" s="38"/>
      <c r="CR550" s="38"/>
      <c r="CS550" s="38"/>
      <c r="CT550" s="38"/>
      <c r="CU550" s="38"/>
      <c r="CV550" s="38"/>
      <c r="CW550" s="38"/>
      <c r="CX550" s="38"/>
      <c r="CY550" s="38"/>
      <c r="CZ550" s="38"/>
      <c r="DA550" s="38"/>
      <c r="DB550" s="38"/>
      <c r="DC550" s="38"/>
      <c r="DD550" s="38"/>
      <c r="DE550" s="38"/>
      <c r="DF550" s="38"/>
      <c r="DG550" s="38"/>
      <c r="DH550" s="38"/>
      <c r="DI550" s="38"/>
      <c r="DJ550" s="38"/>
      <c r="DK550" s="38"/>
      <c r="DL550" s="38"/>
      <c r="DM550" s="38"/>
      <c r="DN550" s="38"/>
      <c r="DO550" s="38"/>
      <c r="DP550" s="38"/>
      <c r="DQ550" s="38"/>
      <c r="DR550" s="38"/>
      <c r="DS550" s="38"/>
      <c r="DT550" s="38"/>
      <c r="DU550" s="38"/>
      <c r="DV550" s="38"/>
      <c r="DW550" s="38"/>
      <c r="DX550" s="38"/>
      <c r="DY550" s="38"/>
      <c r="DZ550" s="38"/>
      <c r="EA550" s="38"/>
      <c r="EB550" s="38"/>
    </row>
    <row r="551" spans="1:132">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c r="CQ551" s="38"/>
      <c r="CR551" s="38"/>
      <c r="CS551" s="38"/>
      <c r="CT551" s="38"/>
      <c r="CU551" s="38"/>
      <c r="CV551" s="38"/>
      <c r="CW551" s="38"/>
      <c r="CX551" s="38"/>
      <c r="CY551" s="38"/>
      <c r="CZ551" s="38"/>
      <c r="DA551" s="38"/>
      <c r="DB551" s="38"/>
      <c r="DC551" s="38"/>
      <c r="DD551" s="38"/>
      <c r="DE551" s="38"/>
      <c r="DF551" s="38"/>
      <c r="DG551" s="38"/>
      <c r="DH551" s="38"/>
      <c r="DI551" s="38"/>
      <c r="DJ551" s="38"/>
      <c r="DK551" s="38"/>
      <c r="DL551" s="38"/>
      <c r="DM551" s="38"/>
      <c r="DN551" s="38"/>
      <c r="DO551" s="38"/>
      <c r="DP551" s="38"/>
      <c r="DQ551" s="38"/>
      <c r="DR551" s="38"/>
      <c r="DS551" s="38"/>
      <c r="DT551" s="38"/>
      <c r="DU551" s="38"/>
      <c r="DV551" s="38"/>
      <c r="DW551" s="38"/>
      <c r="DX551" s="38"/>
      <c r="DY551" s="38"/>
      <c r="DZ551" s="38"/>
      <c r="EA551" s="38"/>
      <c r="EB551" s="38"/>
    </row>
    <row r="552" spans="1:132">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c r="AP552" s="38"/>
      <c r="AQ552" s="38"/>
      <c r="AR552" s="38"/>
      <c r="AS552" s="38"/>
      <c r="AT552" s="38"/>
      <c r="AU552" s="38"/>
      <c r="AV552" s="38"/>
      <c r="AW552" s="38"/>
      <c r="AX552" s="38"/>
      <c r="AY552" s="38"/>
      <c r="AZ552" s="38"/>
      <c r="BA552" s="38"/>
      <c r="BB552" s="38"/>
      <c r="BC552" s="38"/>
      <c r="BD552" s="38"/>
      <c r="BE552" s="38"/>
      <c r="BF552" s="38"/>
      <c r="BG552" s="38"/>
      <c r="BH552" s="38"/>
      <c r="BI552" s="38"/>
      <c r="BJ552" s="38"/>
      <c r="BK552" s="38"/>
      <c r="BL552" s="38"/>
      <c r="BM552" s="38"/>
      <c r="BN552" s="38"/>
      <c r="BO552" s="38"/>
      <c r="BP552" s="38"/>
      <c r="BQ552" s="38"/>
      <c r="BR552" s="38"/>
      <c r="BS552" s="38"/>
      <c r="BT552" s="38"/>
      <c r="BU552" s="38"/>
      <c r="BV552" s="38"/>
      <c r="BW552" s="38"/>
      <c r="BX552" s="38"/>
      <c r="BY552" s="38"/>
      <c r="BZ552" s="38"/>
      <c r="CA552" s="38"/>
      <c r="CB552" s="38"/>
      <c r="CC552" s="38"/>
      <c r="CD552" s="38"/>
      <c r="CE552" s="38"/>
      <c r="CF552" s="38"/>
      <c r="CG552" s="38"/>
      <c r="CH552" s="38"/>
      <c r="CI552" s="38"/>
      <c r="CJ552" s="38"/>
      <c r="CK552" s="38"/>
      <c r="CL552" s="38"/>
      <c r="CM552" s="38"/>
      <c r="CN552" s="38"/>
      <c r="CO552" s="38"/>
      <c r="CP552" s="38"/>
      <c r="CQ552" s="38"/>
      <c r="CR552" s="38"/>
      <c r="CS552" s="38"/>
      <c r="CT552" s="38"/>
      <c r="CU552" s="38"/>
      <c r="CV552" s="38"/>
      <c r="CW552" s="38"/>
      <c r="CX552" s="38"/>
      <c r="CY552" s="38"/>
      <c r="CZ552" s="38"/>
      <c r="DA552" s="38"/>
      <c r="DB552" s="38"/>
      <c r="DC552" s="38"/>
      <c r="DD552" s="38"/>
      <c r="DE552" s="38"/>
      <c r="DF552" s="38"/>
      <c r="DG552" s="38"/>
      <c r="DH552" s="38"/>
      <c r="DI552" s="38"/>
      <c r="DJ552" s="38"/>
      <c r="DK552" s="38"/>
      <c r="DL552" s="38"/>
      <c r="DM552" s="38"/>
      <c r="DN552" s="38"/>
      <c r="DO552" s="38"/>
      <c r="DP552" s="38"/>
      <c r="DQ552" s="38"/>
      <c r="DR552" s="38"/>
      <c r="DS552" s="38"/>
      <c r="DT552" s="38"/>
      <c r="DU552" s="38"/>
      <c r="DV552" s="38"/>
      <c r="DW552" s="38"/>
      <c r="DX552" s="38"/>
      <c r="DY552" s="38"/>
      <c r="DZ552" s="38"/>
      <c r="EA552" s="38"/>
      <c r="EB552" s="38"/>
    </row>
    <row r="553" spans="1:132">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c r="AP553" s="38"/>
      <c r="AQ553" s="38"/>
      <c r="AR553" s="38"/>
      <c r="AS553" s="38"/>
      <c r="AT553" s="38"/>
      <c r="AU553" s="38"/>
      <c r="AV553" s="38"/>
      <c r="AW553" s="38"/>
      <c r="AX553" s="38"/>
      <c r="AY553" s="38"/>
      <c r="AZ553" s="38"/>
      <c r="BA553" s="38"/>
      <c r="BB553" s="38"/>
      <c r="BC553" s="38"/>
      <c r="BD553" s="38"/>
      <c r="BE553" s="38"/>
      <c r="BF553" s="38"/>
      <c r="BG553" s="38"/>
      <c r="BH553" s="38"/>
      <c r="BI553" s="38"/>
      <c r="BJ553" s="38"/>
      <c r="BK553" s="38"/>
      <c r="BL553" s="38"/>
      <c r="BM553" s="38"/>
      <c r="BN553" s="38"/>
      <c r="BO553" s="38"/>
      <c r="BP553" s="38"/>
      <c r="BQ553" s="38"/>
      <c r="BR553" s="38"/>
      <c r="BS553" s="38"/>
      <c r="BT553" s="38"/>
      <c r="BU553" s="38"/>
      <c r="BV553" s="38"/>
      <c r="BW553" s="38"/>
      <c r="BX553" s="38"/>
      <c r="BY553" s="38"/>
      <c r="BZ553" s="38"/>
      <c r="CA553" s="38"/>
      <c r="CB553" s="38"/>
      <c r="CC553" s="38"/>
      <c r="CD553" s="38"/>
      <c r="CE553" s="38"/>
      <c r="CF553" s="38"/>
      <c r="CG553" s="38"/>
      <c r="CH553" s="38"/>
      <c r="CI553" s="38"/>
      <c r="CJ553" s="38"/>
      <c r="CK553" s="38"/>
      <c r="CL553" s="38"/>
      <c r="CM553" s="38"/>
      <c r="CN553" s="38"/>
      <c r="CO553" s="38"/>
      <c r="CP553" s="38"/>
      <c r="CQ553" s="38"/>
      <c r="CR553" s="38"/>
      <c r="CS553" s="38"/>
      <c r="CT553" s="38"/>
      <c r="CU553" s="38"/>
      <c r="CV553" s="38"/>
      <c r="CW553" s="38"/>
      <c r="CX553" s="38"/>
      <c r="CY553" s="38"/>
      <c r="CZ553" s="38"/>
      <c r="DA553" s="38"/>
      <c r="DB553" s="38"/>
      <c r="DC553" s="38"/>
      <c r="DD553" s="38"/>
      <c r="DE553" s="38"/>
      <c r="DF553" s="38"/>
      <c r="DG553" s="38"/>
      <c r="DH553" s="38"/>
      <c r="DI553" s="38"/>
      <c r="DJ553" s="38"/>
      <c r="DK553" s="38"/>
      <c r="DL553" s="38"/>
      <c r="DM553" s="38"/>
      <c r="DN553" s="38"/>
      <c r="DO553" s="38"/>
      <c r="DP553" s="38"/>
      <c r="DQ553" s="38"/>
      <c r="DR553" s="38"/>
      <c r="DS553" s="38"/>
      <c r="DT553" s="38"/>
      <c r="DU553" s="38"/>
      <c r="DV553" s="38"/>
      <c r="DW553" s="38"/>
      <c r="DX553" s="38"/>
      <c r="DY553" s="38"/>
      <c r="DZ553" s="38"/>
      <c r="EA553" s="38"/>
      <c r="EB553" s="38"/>
    </row>
    <row r="554" spans="1:132">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c r="AP554" s="38"/>
      <c r="AQ554" s="38"/>
      <c r="AR554" s="38"/>
      <c r="AS554" s="38"/>
      <c r="AT554" s="38"/>
      <c r="AU554" s="38"/>
      <c r="AV554" s="38"/>
      <c r="AW554" s="38"/>
      <c r="AX554" s="38"/>
      <c r="AY554" s="38"/>
      <c r="AZ554" s="38"/>
      <c r="BA554" s="38"/>
      <c r="BB554" s="38"/>
      <c r="BC554" s="38"/>
      <c r="BD554" s="38"/>
      <c r="BE554" s="38"/>
      <c r="BF554" s="38"/>
      <c r="BG554" s="38"/>
      <c r="BH554" s="38"/>
      <c r="BI554" s="38"/>
      <c r="BJ554" s="38"/>
      <c r="BK554" s="38"/>
      <c r="BL554" s="38"/>
      <c r="BM554" s="38"/>
      <c r="BN554" s="38"/>
      <c r="BO554" s="38"/>
      <c r="BP554" s="38"/>
      <c r="BQ554" s="38"/>
      <c r="BR554" s="38"/>
      <c r="BS554" s="38"/>
      <c r="BT554" s="38"/>
      <c r="BU554" s="38"/>
      <c r="BV554" s="38"/>
      <c r="BW554" s="38"/>
      <c r="BX554" s="38"/>
      <c r="BY554" s="38"/>
      <c r="BZ554" s="38"/>
      <c r="CA554" s="38"/>
      <c r="CB554" s="38"/>
      <c r="CC554" s="38"/>
      <c r="CD554" s="38"/>
      <c r="CE554" s="38"/>
      <c r="CF554" s="38"/>
      <c r="CG554" s="38"/>
      <c r="CH554" s="38"/>
      <c r="CI554" s="38"/>
      <c r="CJ554" s="38"/>
      <c r="CK554" s="38"/>
      <c r="CL554" s="38"/>
      <c r="CM554" s="38"/>
      <c r="CN554" s="38"/>
      <c r="CO554" s="38"/>
      <c r="CP554" s="38"/>
      <c r="CQ554" s="38"/>
      <c r="CR554" s="38"/>
      <c r="CS554" s="38"/>
      <c r="CT554" s="38"/>
      <c r="CU554" s="38"/>
      <c r="CV554" s="38"/>
      <c r="CW554" s="38"/>
      <c r="CX554" s="38"/>
      <c r="CY554" s="38"/>
      <c r="CZ554" s="38"/>
      <c r="DA554" s="38"/>
      <c r="DB554" s="38"/>
      <c r="DC554" s="38"/>
      <c r="DD554" s="38"/>
      <c r="DE554" s="38"/>
      <c r="DF554" s="38"/>
      <c r="DG554" s="38"/>
      <c r="DH554" s="38"/>
      <c r="DI554" s="38"/>
      <c r="DJ554" s="38"/>
      <c r="DK554" s="38"/>
      <c r="DL554" s="38"/>
      <c r="DM554" s="38"/>
      <c r="DN554" s="38"/>
      <c r="DO554" s="38"/>
      <c r="DP554" s="38"/>
      <c r="DQ554" s="38"/>
      <c r="DR554" s="38"/>
      <c r="DS554" s="38"/>
      <c r="DT554" s="38"/>
      <c r="DU554" s="38"/>
      <c r="DV554" s="38"/>
      <c r="DW554" s="38"/>
      <c r="DX554" s="38"/>
      <c r="DY554" s="38"/>
      <c r="DZ554" s="38"/>
      <c r="EA554" s="38"/>
      <c r="EB554" s="38"/>
    </row>
    <row r="555" spans="1:132">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c r="AP555" s="38"/>
      <c r="AQ555" s="38"/>
      <c r="AR555" s="38"/>
      <c r="AS555" s="38"/>
      <c r="AT555" s="38"/>
      <c r="AU555" s="38"/>
      <c r="AV555" s="38"/>
      <c r="AW555" s="38"/>
      <c r="AX555" s="38"/>
      <c r="AY555" s="38"/>
      <c r="AZ555" s="38"/>
      <c r="BA555" s="38"/>
      <c r="BB555" s="38"/>
      <c r="BC555" s="38"/>
      <c r="BD555" s="38"/>
      <c r="BE555" s="38"/>
      <c r="BF555" s="38"/>
      <c r="BG555" s="38"/>
      <c r="BH555" s="38"/>
      <c r="BI555" s="38"/>
      <c r="BJ555" s="38"/>
      <c r="BK555" s="38"/>
      <c r="BL555" s="38"/>
      <c r="BM555" s="38"/>
      <c r="BN555" s="38"/>
      <c r="BO555" s="38"/>
      <c r="BP555" s="38"/>
      <c r="BQ555" s="38"/>
      <c r="BR555" s="38"/>
      <c r="BS555" s="38"/>
      <c r="BT555" s="38"/>
      <c r="BU555" s="38"/>
      <c r="BV555" s="38"/>
      <c r="BW555" s="38"/>
      <c r="BX555" s="38"/>
      <c r="BY555" s="38"/>
      <c r="BZ555" s="38"/>
      <c r="CA555" s="38"/>
      <c r="CB555" s="38"/>
      <c r="CC555" s="38"/>
      <c r="CD555" s="38"/>
      <c r="CE555" s="38"/>
      <c r="CF555" s="38"/>
      <c r="CG555" s="38"/>
      <c r="CH555" s="38"/>
      <c r="CI555" s="38"/>
      <c r="CJ555" s="38"/>
      <c r="CK555" s="38"/>
      <c r="CL555" s="38"/>
      <c r="CM555" s="38"/>
      <c r="CN555" s="38"/>
      <c r="CO555" s="38"/>
      <c r="CP555" s="38"/>
      <c r="CQ555" s="38"/>
      <c r="CR555" s="38"/>
      <c r="CS555" s="38"/>
      <c r="CT555" s="38"/>
      <c r="CU555" s="38"/>
      <c r="CV555" s="38"/>
      <c r="CW555" s="38"/>
      <c r="CX555" s="38"/>
      <c r="CY555" s="38"/>
      <c r="CZ555" s="38"/>
      <c r="DA555" s="38"/>
      <c r="DB555" s="38"/>
      <c r="DC555" s="38"/>
      <c r="DD555" s="38"/>
      <c r="DE555" s="38"/>
      <c r="DF555" s="38"/>
      <c r="DG555" s="38"/>
      <c r="DH555" s="38"/>
      <c r="DI555" s="38"/>
      <c r="DJ555" s="38"/>
      <c r="DK555" s="38"/>
      <c r="DL555" s="38"/>
      <c r="DM555" s="38"/>
      <c r="DN555" s="38"/>
      <c r="DO555" s="38"/>
      <c r="DP555" s="38"/>
      <c r="DQ555" s="38"/>
      <c r="DR555" s="38"/>
      <c r="DS555" s="38"/>
      <c r="DT555" s="38"/>
      <c r="DU555" s="38"/>
      <c r="DV555" s="38"/>
      <c r="DW555" s="38"/>
      <c r="DX555" s="38"/>
      <c r="DY555" s="38"/>
      <c r="DZ555" s="38"/>
      <c r="EA555" s="38"/>
      <c r="EB555" s="38"/>
    </row>
    <row r="556" spans="1:132">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c r="AP556" s="38"/>
      <c r="AQ556" s="38"/>
      <c r="AR556" s="38"/>
      <c r="AS556" s="38"/>
      <c r="AT556" s="38"/>
      <c r="AU556" s="38"/>
      <c r="AV556" s="38"/>
      <c r="AW556" s="38"/>
      <c r="AX556" s="38"/>
      <c r="AY556" s="38"/>
      <c r="AZ556" s="38"/>
      <c r="BA556" s="38"/>
      <c r="BB556" s="38"/>
      <c r="BC556" s="38"/>
      <c r="BD556" s="38"/>
      <c r="BE556" s="38"/>
      <c r="BF556" s="38"/>
      <c r="BG556" s="38"/>
      <c r="BH556" s="38"/>
      <c r="BI556" s="38"/>
      <c r="BJ556" s="38"/>
      <c r="BK556" s="38"/>
      <c r="BL556" s="38"/>
      <c r="BM556" s="38"/>
      <c r="BN556" s="38"/>
      <c r="BO556" s="38"/>
      <c r="BP556" s="38"/>
      <c r="BQ556" s="38"/>
      <c r="BR556" s="38"/>
      <c r="BS556" s="38"/>
      <c r="BT556" s="38"/>
      <c r="BU556" s="38"/>
      <c r="BV556" s="38"/>
      <c r="BW556" s="38"/>
      <c r="BX556" s="38"/>
      <c r="BY556" s="38"/>
      <c r="BZ556" s="38"/>
      <c r="CA556" s="38"/>
      <c r="CB556" s="38"/>
      <c r="CC556" s="38"/>
      <c r="CD556" s="38"/>
      <c r="CE556" s="38"/>
      <c r="CF556" s="38"/>
      <c r="CG556" s="38"/>
      <c r="CH556" s="38"/>
      <c r="CI556" s="38"/>
      <c r="CJ556" s="38"/>
      <c r="CK556" s="38"/>
      <c r="CL556" s="38"/>
      <c r="CM556" s="38"/>
      <c r="CN556" s="38"/>
      <c r="CO556" s="38"/>
      <c r="CP556" s="38"/>
      <c r="CQ556" s="38"/>
      <c r="CR556" s="38"/>
      <c r="CS556" s="38"/>
      <c r="CT556" s="38"/>
      <c r="CU556" s="38"/>
      <c r="CV556" s="38"/>
      <c r="CW556" s="38"/>
      <c r="CX556" s="38"/>
      <c r="CY556" s="38"/>
      <c r="CZ556" s="38"/>
      <c r="DA556" s="38"/>
      <c r="DB556" s="38"/>
      <c r="DC556" s="38"/>
      <c r="DD556" s="38"/>
      <c r="DE556" s="38"/>
      <c r="DF556" s="38"/>
      <c r="DG556" s="38"/>
      <c r="DH556" s="38"/>
      <c r="DI556" s="38"/>
      <c r="DJ556" s="38"/>
      <c r="DK556" s="38"/>
      <c r="DL556" s="38"/>
      <c r="DM556" s="38"/>
      <c r="DN556" s="38"/>
      <c r="DO556" s="38"/>
      <c r="DP556" s="38"/>
      <c r="DQ556" s="38"/>
      <c r="DR556" s="38"/>
      <c r="DS556" s="38"/>
      <c r="DT556" s="38"/>
      <c r="DU556" s="38"/>
      <c r="DV556" s="38"/>
      <c r="DW556" s="38"/>
      <c r="DX556" s="38"/>
      <c r="DY556" s="38"/>
      <c r="DZ556" s="38"/>
      <c r="EA556" s="38"/>
      <c r="EB556" s="38"/>
    </row>
    <row r="557" spans="1:132">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c r="AP557" s="38"/>
      <c r="AQ557" s="38"/>
      <c r="AR557" s="38"/>
      <c r="AS557" s="38"/>
      <c r="AT557" s="38"/>
      <c r="AU557" s="38"/>
      <c r="AV557" s="38"/>
      <c r="AW557" s="38"/>
      <c r="AX557" s="38"/>
      <c r="AY557" s="38"/>
      <c r="AZ557" s="38"/>
      <c r="BA557" s="38"/>
      <c r="BB557" s="38"/>
      <c r="BC557" s="38"/>
      <c r="BD557" s="38"/>
      <c r="BE557" s="38"/>
      <c r="BF557" s="38"/>
      <c r="BG557" s="38"/>
      <c r="BH557" s="38"/>
      <c r="BI557" s="38"/>
      <c r="BJ557" s="38"/>
      <c r="BK557" s="38"/>
      <c r="BL557" s="38"/>
      <c r="BM557" s="38"/>
      <c r="BN557" s="38"/>
      <c r="BO557" s="38"/>
      <c r="BP557" s="38"/>
      <c r="BQ557" s="38"/>
      <c r="BR557" s="38"/>
      <c r="BS557" s="38"/>
      <c r="BT557" s="38"/>
      <c r="BU557" s="38"/>
      <c r="BV557" s="38"/>
      <c r="BW557" s="38"/>
      <c r="BX557" s="38"/>
      <c r="BY557" s="38"/>
      <c r="BZ557" s="38"/>
      <c r="CA557" s="38"/>
      <c r="CB557" s="38"/>
      <c r="CC557" s="38"/>
      <c r="CD557" s="38"/>
      <c r="CE557" s="38"/>
      <c r="CF557" s="38"/>
      <c r="CG557" s="38"/>
      <c r="CH557" s="38"/>
      <c r="CI557" s="38"/>
      <c r="CJ557" s="38"/>
      <c r="CK557" s="38"/>
      <c r="CL557" s="38"/>
      <c r="CM557" s="38"/>
      <c r="CN557" s="38"/>
      <c r="CO557" s="38"/>
      <c r="CP557" s="38"/>
      <c r="CQ557" s="38"/>
      <c r="CR557" s="38"/>
      <c r="CS557" s="38"/>
      <c r="CT557" s="38"/>
      <c r="CU557" s="38"/>
      <c r="CV557" s="38"/>
      <c r="CW557" s="38"/>
      <c r="CX557" s="38"/>
      <c r="CY557" s="38"/>
      <c r="CZ557" s="38"/>
      <c r="DA557" s="38"/>
      <c r="DB557" s="38"/>
      <c r="DC557" s="38"/>
      <c r="DD557" s="38"/>
      <c r="DE557" s="38"/>
      <c r="DF557" s="38"/>
      <c r="DG557" s="38"/>
      <c r="DH557" s="38"/>
      <c r="DI557" s="38"/>
      <c r="DJ557" s="38"/>
      <c r="DK557" s="38"/>
      <c r="DL557" s="38"/>
      <c r="DM557" s="38"/>
      <c r="DN557" s="38"/>
      <c r="DO557" s="38"/>
      <c r="DP557" s="38"/>
      <c r="DQ557" s="38"/>
      <c r="DR557" s="38"/>
      <c r="DS557" s="38"/>
      <c r="DT557" s="38"/>
      <c r="DU557" s="38"/>
      <c r="DV557" s="38"/>
      <c r="DW557" s="38"/>
      <c r="DX557" s="38"/>
      <c r="DY557" s="38"/>
      <c r="DZ557" s="38"/>
      <c r="EA557" s="38"/>
      <c r="EB557" s="38"/>
    </row>
    <row r="558" spans="1:132">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c r="BC558" s="38"/>
      <c r="BD558" s="38"/>
      <c r="BE558" s="38"/>
      <c r="BF558" s="38"/>
      <c r="BG558" s="38"/>
      <c r="BH558" s="38"/>
      <c r="BI558" s="38"/>
      <c r="BJ558" s="38"/>
      <c r="BK558" s="38"/>
      <c r="BL558" s="38"/>
      <c r="BM558" s="38"/>
      <c r="BN558" s="38"/>
      <c r="BO558" s="38"/>
      <c r="BP558" s="38"/>
      <c r="BQ558" s="38"/>
      <c r="BR558" s="38"/>
      <c r="BS558" s="38"/>
      <c r="BT558" s="38"/>
      <c r="BU558" s="38"/>
      <c r="BV558" s="38"/>
      <c r="BW558" s="38"/>
      <c r="BX558" s="38"/>
      <c r="BY558" s="38"/>
      <c r="BZ558" s="38"/>
      <c r="CA558" s="38"/>
      <c r="CB558" s="38"/>
      <c r="CC558" s="38"/>
      <c r="CD558" s="38"/>
      <c r="CE558" s="38"/>
      <c r="CF558" s="38"/>
      <c r="CG558" s="38"/>
      <c r="CH558" s="38"/>
      <c r="CI558" s="38"/>
      <c r="CJ558" s="38"/>
      <c r="CK558" s="38"/>
      <c r="CL558" s="38"/>
      <c r="CM558" s="38"/>
      <c r="CN558" s="38"/>
      <c r="CO558" s="38"/>
      <c r="CP558" s="38"/>
      <c r="CQ558" s="38"/>
      <c r="CR558" s="38"/>
      <c r="CS558" s="38"/>
      <c r="CT558" s="38"/>
      <c r="CU558" s="38"/>
      <c r="CV558" s="38"/>
      <c r="CW558" s="38"/>
      <c r="CX558" s="38"/>
      <c r="CY558" s="38"/>
      <c r="CZ558" s="38"/>
      <c r="DA558" s="38"/>
      <c r="DB558" s="38"/>
      <c r="DC558" s="38"/>
      <c r="DD558" s="38"/>
      <c r="DE558" s="38"/>
      <c r="DF558" s="38"/>
      <c r="DG558" s="38"/>
      <c r="DH558" s="38"/>
      <c r="DI558" s="38"/>
      <c r="DJ558" s="38"/>
      <c r="DK558" s="38"/>
      <c r="DL558" s="38"/>
      <c r="DM558" s="38"/>
      <c r="DN558" s="38"/>
      <c r="DO558" s="38"/>
      <c r="DP558" s="38"/>
      <c r="DQ558" s="38"/>
      <c r="DR558" s="38"/>
      <c r="DS558" s="38"/>
      <c r="DT558" s="38"/>
      <c r="DU558" s="38"/>
      <c r="DV558" s="38"/>
      <c r="DW558" s="38"/>
      <c r="DX558" s="38"/>
      <c r="DY558" s="38"/>
      <c r="DZ558" s="38"/>
      <c r="EA558" s="38"/>
      <c r="EB558" s="38"/>
    </row>
    <row r="559" spans="1:132">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c r="AP559" s="38"/>
      <c r="AQ559" s="38"/>
      <c r="AR559" s="38"/>
      <c r="AS559" s="38"/>
      <c r="AT559" s="38"/>
      <c r="AU559" s="38"/>
      <c r="AV559" s="38"/>
      <c r="AW559" s="38"/>
      <c r="AX559" s="38"/>
      <c r="AY559" s="38"/>
      <c r="AZ559" s="38"/>
      <c r="BA559" s="38"/>
      <c r="BB559" s="38"/>
      <c r="BC559" s="38"/>
      <c r="BD559" s="38"/>
      <c r="BE559" s="38"/>
      <c r="BF559" s="38"/>
      <c r="BG559" s="38"/>
      <c r="BH559" s="38"/>
      <c r="BI559" s="38"/>
      <c r="BJ559" s="38"/>
      <c r="BK559" s="38"/>
      <c r="BL559" s="38"/>
      <c r="BM559" s="38"/>
      <c r="BN559" s="38"/>
      <c r="BO559" s="38"/>
      <c r="BP559" s="38"/>
      <c r="BQ559" s="38"/>
      <c r="BR559" s="38"/>
      <c r="BS559" s="38"/>
      <c r="BT559" s="38"/>
      <c r="BU559" s="38"/>
      <c r="BV559" s="38"/>
      <c r="BW559" s="38"/>
      <c r="BX559" s="38"/>
      <c r="BY559" s="38"/>
      <c r="BZ559" s="38"/>
      <c r="CA559" s="38"/>
      <c r="CB559" s="38"/>
      <c r="CC559" s="38"/>
      <c r="CD559" s="38"/>
      <c r="CE559" s="38"/>
      <c r="CF559" s="38"/>
      <c r="CG559" s="38"/>
      <c r="CH559" s="38"/>
      <c r="CI559" s="38"/>
      <c r="CJ559" s="38"/>
      <c r="CK559" s="38"/>
      <c r="CL559" s="38"/>
      <c r="CM559" s="38"/>
      <c r="CN559" s="38"/>
      <c r="CO559" s="38"/>
      <c r="CP559" s="38"/>
      <c r="CQ559" s="38"/>
      <c r="CR559" s="38"/>
      <c r="CS559" s="38"/>
      <c r="CT559" s="38"/>
      <c r="CU559" s="38"/>
      <c r="CV559" s="38"/>
      <c r="CW559" s="38"/>
      <c r="CX559" s="38"/>
      <c r="CY559" s="38"/>
      <c r="CZ559" s="38"/>
      <c r="DA559" s="38"/>
      <c r="DB559" s="38"/>
      <c r="DC559" s="38"/>
      <c r="DD559" s="38"/>
      <c r="DE559" s="38"/>
      <c r="DF559" s="38"/>
      <c r="DG559" s="38"/>
      <c r="DH559" s="38"/>
      <c r="DI559" s="38"/>
      <c r="DJ559" s="38"/>
      <c r="DK559" s="38"/>
      <c r="DL559" s="38"/>
      <c r="DM559" s="38"/>
      <c r="DN559" s="38"/>
      <c r="DO559" s="38"/>
      <c r="DP559" s="38"/>
      <c r="DQ559" s="38"/>
      <c r="DR559" s="38"/>
      <c r="DS559" s="38"/>
      <c r="DT559" s="38"/>
      <c r="DU559" s="38"/>
      <c r="DV559" s="38"/>
      <c r="DW559" s="38"/>
      <c r="DX559" s="38"/>
      <c r="DY559" s="38"/>
      <c r="DZ559" s="38"/>
      <c r="EA559" s="38"/>
      <c r="EB559" s="38"/>
    </row>
    <row r="560" spans="1:132">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c r="AP560" s="38"/>
      <c r="AQ560" s="38"/>
      <c r="AR560" s="38"/>
      <c r="AS560" s="38"/>
      <c r="AT560" s="38"/>
      <c r="AU560" s="38"/>
      <c r="AV560" s="38"/>
      <c r="AW560" s="38"/>
      <c r="AX560" s="38"/>
      <c r="AY560" s="38"/>
      <c r="AZ560" s="38"/>
      <c r="BA560" s="38"/>
      <c r="BB560" s="38"/>
      <c r="BC560" s="38"/>
      <c r="BD560" s="38"/>
      <c r="BE560" s="38"/>
      <c r="BF560" s="38"/>
      <c r="BG560" s="38"/>
      <c r="BH560" s="38"/>
      <c r="BI560" s="38"/>
      <c r="BJ560" s="38"/>
      <c r="BK560" s="38"/>
      <c r="BL560" s="38"/>
      <c r="BM560" s="38"/>
      <c r="BN560" s="38"/>
      <c r="BO560" s="38"/>
      <c r="BP560" s="38"/>
      <c r="BQ560" s="38"/>
      <c r="BR560" s="38"/>
      <c r="BS560" s="38"/>
      <c r="BT560" s="38"/>
      <c r="BU560" s="38"/>
      <c r="BV560" s="38"/>
      <c r="BW560" s="38"/>
      <c r="BX560" s="38"/>
      <c r="BY560" s="38"/>
      <c r="BZ560" s="38"/>
      <c r="CA560" s="38"/>
      <c r="CB560" s="38"/>
      <c r="CC560" s="38"/>
      <c r="CD560" s="38"/>
      <c r="CE560" s="38"/>
      <c r="CF560" s="38"/>
      <c r="CG560" s="38"/>
      <c r="CH560" s="38"/>
      <c r="CI560" s="38"/>
      <c r="CJ560" s="38"/>
      <c r="CK560" s="38"/>
      <c r="CL560" s="38"/>
      <c r="CM560" s="38"/>
      <c r="CN560" s="38"/>
      <c r="CO560" s="38"/>
      <c r="CP560" s="38"/>
      <c r="CQ560" s="38"/>
      <c r="CR560" s="38"/>
      <c r="CS560" s="38"/>
      <c r="CT560" s="38"/>
      <c r="CU560" s="38"/>
      <c r="CV560" s="38"/>
      <c r="CW560" s="38"/>
      <c r="CX560" s="38"/>
      <c r="CY560" s="38"/>
      <c r="CZ560" s="38"/>
      <c r="DA560" s="38"/>
      <c r="DB560" s="38"/>
      <c r="DC560" s="38"/>
      <c r="DD560" s="38"/>
      <c r="DE560" s="38"/>
      <c r="DF560" s="38"/>
      <c r="DG560" s="38"/>
      <c r="DH560" s="38"/>
      <c r="DI560" s="38"/>
      <c r="DJ560" s="38"/>
      <c r="DK560" s="38"/>
      <c r="DL560" s="38"/>
      <c r="DM560" s="38"/>
      <c r="DN560" s="38"/>
      <c r="DO560" s="38"/>
      <c r="DP560" s="38"/>
      <c r="DQ560" s="38"/>
      <c r="DR560" s="38"/>
      <c r="DS560" s="38"/>
      <c r="DT560" s="38"/>
      <c r="DU560" s="38"/>
      <c r="DV560" s="38"/>
      <c r="DW560" s="38"/>
      <c r="DX560" s="38"/>
      <c r="DY560" s="38"/>
      <c r="DZ560" s="38"/>
      <c r="EA560" s="38"/>
      <c r="EB560" s="38"/>
    </row>
    <row r="561" spans="1:132">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c r="AP561" s="38"/>
      <c r="AQ561" s="38"/>
      <c r="AR561" s="38"/>
      <c r="AS561" s="38"/>
      <c r="AT561" s="38"/>
      <c r="AU561" s="38"/>
      <c r="AV561" s="38"/>
      <c r="AW561" s="38"/>
      <c r="AX561" s="38"/>
      <c r="AY561" s="38"/>
      <c r="AZ561" s="38"/>
      <c r="BA561" s="38"/>
      <c r="BB561" s="38"/>
      <c r="BC561" s="38"/>
      <c r="BD561" s="38"/>
      <c r="BE561" s="38"/>
      <c r="BF561" s="38"/>
      <c r="BG561" s="38"/>
      <c r="BH561" s="38"/>
      <c r="BI561" s="38"/>
      <c r="BJ561" s="38"/>
      <c r="BK561" s="38"/>
      <c r="BL561" s="38"/>
      <c r="BM561" s="38"/>
      <c r="BN561" s="38"/>
      <c r="BO561" s="38"/>
      <c r="BP561" s="38"/>
      <c r="BQ561" s="38"/>
      <c r="BR561" s="38"/>
      <c r="BS561" s="38"/>
      <c r="BT561" s="38"/>
      <c r="BU561" s="38"/>
      <c r="BV561" s="38"/>
      <c r="BW561" s="38"/>
      <c r="BX561" s="38"/>
      <c r="BY561" s="38"/>
      <c r="BZ561" s="38"/>
      <c r="CA561" s="38"/>
      <c r="CB561" s="38"/>
      <c r="CC561" s="38"/>
      <c r="CD561" s="38"/>
      <c r="CE561" s="38"/>
      <c r="CF561" s="38"/>
      <c r="CG561" s="38"/>
      <c r="CH561" s="38"/>
      <c r="CI561" s="38"/>
      <c r="CJ561" s="38"/>
      <c r="CK561" s="38"/>
      <c r="CL561" s="38"/>
      <c r="CM561" s="38"/>
      <c r="CN561" s="38"/>
      <c r="CO561" s="38"/>
      <c r="CP561" s="38"/>
      <c r="CQ561" s="38"/>
      <c r="CR561" s="38"/>
      <c r="CS561" s="38"/>
      <c r="CT561" s="38"/>
      <c r="CU561" s="38"/>
      <c r="CV561" s="38"/>
      <c r="CW561" s="38"/>
      <c r="CX561" s="38"/>
      <c r="CY561" s="38"/>
      <c r="CZ561" s="38"/>
      <c r="DA561" s="38"/>
      <c r="DB561" s="38"/>
      <c r="DC561" s="38"/>
      <c r="DD561" s="38"/>
      <c r="DE561" s="38"/>
      <c r="DF561" s="38"/>
      <c r="DG561" s="38"/>
      <c r="DH561" s="38"/>
      <c r="DI561" s="38"/>
      <c r="DJ561" s="38"/>
      <c r="DK561" s="38"/>
      <c r="DL561" s="38"/>
      <c r="DM561" s="38"/>
      <c r="DN561" s="38"/>
      <c r="DO561" s="38"/>
      <c r="DP561" s="38"/>
      <c r="DQ561" s="38"/>
      <c r="DR561" s="38"/>
      <c r="DS561" s="38"/>
      <c r="DT561" s="38"/>
      <c r="DU561" s="38"/>
      <c r="DV561" s="38"/>
      <c r="DW561" s="38"/>
      <c r="DX561" s="38"/>
      <c r="DY561" s="38"/>
      <c r="DZ561" s="38"/>
      <c r="EA561" s="38"/>
      <c r="EB561" s="38"/>
    </row>
    <row r="562" spans="1:132">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c r="AP562" s="38"/>
      <c r="AQ562" s="38"/>
      <c r="AR562" s="38"/>
      <c r="AS562" s="38"/>
      <c r="AT562" s="38"/>
      <c r="AU562" s="38"/>
      <c r="AV562" s="38"/>
      <c r="AW562" s="38"/>
      <c r="AX562" s="38"/>
      <c r="AY562" s="38"/>
      <c r="AZ562" s="38"/>
      <c r="BA562" s="38"/>
      <c r="BB562" s="38"/>
      <c r="BC562" s="38"/>
      <c r="BD562" s="38"/>
      <c r="BE562" s="38"/>
      <c r="BF562" s="38"/>
      <c r="BG562" s="38"/>
      <c r="BH562" s="38"/>
      <c r="BI562" s="38"/>
      <c r="BJ562" s="38"/>
      <c r="BK562" s="38"/>
      <c r="BL562" s="38"/>
      <c r="BM562" s="38"/>
      <c r="BN562" s="38"/>
      <c r="BO562" s="38"/>
      <c r="BP562" s="38"/>
      <c r="BQ562" s="38"/>
      <c r="BR562" s="38"/>
      <c r="BS562" s="38"/>
      <c r="BT562" s="38"/>
      <c r="BU562" s="38"/>
      <c r="BV562" s="38"/>
      <c r="BW562" s="38"/>
      <c r="BX562" s="38"/>
      <c r="BY562" s="38"/>
      <c r="BZ562" s="38"/>
      <c r="CA562" s="38"/>
      <c r="CB562" s="38"/>
      <c r="CC562" s="38"/>
      <c r="CD562" s="38"/>
      <c r="CE562" s="38"/>
      <c r="CF562" s="38"/>
      <c r="CG562" s="38"/>
      <c r="CH562" s="38"/>
      <c r="CI562" s="38"/>
      <c r="CJ562" s="38"/>
      <c r="CK562" s="38"/>
      <c r="CL562" s="38"/>
      <c r="CM562" s="38"/>
      <c r="CN562" s="38"/>
      <c r="CO562" s="38"/>
      <c r="CP562" s="38"/>
      <c r="CQ562" s="38"/>
      <c r="CR562" s="38"/>
      <c r="CS562" s="38"/>
      <c r="CT562" s="38"/>
      <c r="CU562" s="38"/>
      <c r="CV562" s="38"/>
      <c r="CW562" s="38"/>
      <c r="CX562" s="38"/>
      <c r="CY562" s="38"/>
      <c r="CZ562" s="38"/>
      <c r="DA562" s="38"/>
      <c r="DB562" s="38"/>
      <c r="DC562" s="38"/>
      <c r="DD562" s="38"/>
      <c r="DE562" s="38"/>
      <c r="DF562" s="38"/>
      <c r="DG562" s="38"/>
      <c r="DH562" s="38"/>
      <c r="DI562" s="38"/>
      <c r="DJ562" s="38"/>
      <c r="DK562" s="38"/>
      <c r="DL562" s="38"/>
      <c r="DM562" s="38"/>
      <c r="DN562" s="38"/>
      <c r="DO562" s="38"/>
      <c r="DP562" s="38"/>
      <c r="DQ562" s="38"/>
      <c r="DR562" s="38"/>
      <c r="DS562" s="38"/>
      <c r="DT562" s="38"/>
      <c r="DU562" s="38"/>
      <c r="DV562" s="38"/>
      <c r="DW562" s="38"/>
      <c r="DX562" s="38"/>
      <c r="DY562" s="38"/>
      <c r="DZ562" s="38"/>
      <c r="EA562" s="38"/>
      <c r="EB562" s="38"/>
    </row>
    <row r="563" spans="1:132">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c r="AP563" s="38"/>
      <c r="AQ563" s="38"/>
      <c r="AR563" s="38"/>
      <c r="AS563" s="38"/>
      <c r="AT563" s="38"/>
      <c r="AU563" s="38"/>
      <c r="AV563" s="38"/>
      <c r="AW563" s="38"/>
      <c r="AX563" s="38"/>
      <c r="AY563" s="38"/>
      <c r="AZ563" s="38"/>
      <c r="BA563" s="38"/>
      <c r="BB563" s="38"/>
      <c r="BC563" s="38"/>
      <c r="BD563" s="38"/>
      <c r="BE563" s="38"/>
      <c r="BF563" s="38"/>
      <c r="BG563" s="38"/>
      <c r="BH563" s="38"/>
      <c r="BI563" s="38"/>
      <c r="BJ563" s="38"/>
      <c r="BK563" s="38"/>
      <c r="BL563" s="38"/>
      <c r="BM563" s="38"/>
      <c r="BN563" s="38"/>
      <c r="BO563" s="38"/>
      <c r="BP563" s="38"/>
      <c r="BQ563" s="38"/>
      <c r="BR563" s="38"/>
      <c r="BS563" s="38"/>
      <c r="BT563" s="38"/>
      <c r="BU563" s="38"/>
      <c r="BV563" s="38"/>
      <c r="BW563" s="38"/>
      <c r="BX563" s="38"/>
      <c r="BY563" s="38"/>
      <c r="BZ563" s="38"/>
      <c r="CA563" s="38"/>
      <c r="CB563" s="38"/>
      <c r="CC563" s="38"/>
      <c r="CD563" s="38"/>
      <c r="CE563" s="38"/>
      <c r="CF563" s="38"/>
      <c r="CG563" s="38"/>
      <c r="CH563" s="38"/>
      <c r="CI563" s="38"/>
      <c r="CJ563" s="38"/>
      <c r="CK563" s="38"/>
      <c r="CL563" s="38"/>
      <c r="CM563" s="38"/>
      <c r="CN563" s="38"/>
      <c r="CO563" s="38"/>
      <c r="CP563" s="38"/>
      <c r="CQ563" s="38"/>
      <c r="CR563" s="38"/>
      <c r="CS563" s="38"/>
      <c r="CT563" s="38"/>
      <c r="CU563" s="38"/>
      <c r="CV563" s="38"/>
      <c r="CW563" s="38"/>
      <c r="CX563" s="38"/>
      <c r="CY563" s="38"/>
      <c r="CZ563" s="38"/>
      <c r="DA563" s="38"/>
      <c r="DB563" s="38"/>
      <c r="DC563" s="38"/>
      <c r="DD563" s="38"/>
      <c r="DE563" s="38"/>
      <c r="DF563" s="38"/>
      <c r="DG563" s="38"/>
      <c r="DH563" s="38"/>
      <c r="DI563" s="38"/>
      <c r="DJ563" s="38"/>
      <c r="DK563" s="38"/>
      <c r="DL563" s="38"/>
      <c r="DM563" s="38"/>
      <c r="DN563" s="38"/>
      <c r="DO563" s="38"/>
      <c r="DP563" s="38"/>
      <c r="DQ563" s="38"/>
      <c r="DR563" s="38"/>
      <c r="DS563" s="38"/>
      <c r="DT563" s="38"/>
      <c r="DU563" s="38"/>
      <c r="DV563" s="38"/>
      <c r="DW563" s="38"/>
      <c r="DX563" s="38"/>
      <c r="DY563" s="38"/>
      <c r="DZ563" s="38"/>
      <c r="EA563" s="38"/>
      <c r="EB563" s="38"/>
    </row>
    <row r="564" spans="1:132">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c r="BC564" s="38"/>
      <c r="BD564" s="38"/>
      <c r="BE564" s="38"/>
      <c r="BF564" s="38"/>
      <c r="BG564" s="38"/>
      <c r="BH564" s="38"/>
      <c r="BI564" s="38"/>
      <c r="BJ564" s="38"/>
      <c r="BK564" s="38"/>
      <c r="BL564" s="38"/>
      <c r="BM564" s="38"/>
      <c r="BN564" s="38"/>
      <c r="BO564" s="38"/>
      <c r="BP564" s="38"/>
      <c r="BQ564" s="38"/>
      <c r="BR564" s="38"/>
      <c r="BS564" s="38"/>
      <c r="BT564" s="38"/>
      <c r="BU564" s="38"/>
      <c r="BV564" s="38"/>
      <c r="BW564" s="38"/>
      <c r="BX564" s="38"/>
      <c r="BY564" s="38"/>
      <c r="BZ564" s="38"/>
      <c r="CA564" s="38"/>
      <c r="CB564" s="38"/>
      <c r="CC564" s="38"/>
      <c r="CD564" s="38"/>
      <c r="CE564" s="38"/>
      <c r="CF564" s="38"/>
      <c r="CG564" s="38"/>
      <c r="CH564" s="38"/>
      <c r="CI564" s="38"/>
      <c r="CJ564" s="38"/>
      <c r="CK564" s="38"/>
      <c r="CL564" s="38"/>
      <c r="CM564" s="38"/>
      <c r="CN564" s="38"/>
      <c r="CO564" s="38"/>
      <c r="CP564" s="38"/>
      <c r="CQ564" s="38"/>
      <c r="CR564" s="38"/>
      <c r="CS564" s="38"/>
      <c r="CT564" s="38"/>
      <c r="CU564" s="38"/>
      <c r="CV564" s="38"/>
      <c r="CW564" s="38"/>
      <c r="CX564" s="38"/>
      <c r="CY564" s="38"/>
      <c r="CZ564" s="38"/>
      <c r="DA564" s="38"/>
      <c r="DB564" s="38"/>
      <c r="DC564" s="38"/>
      <c r="DD564" s="38"/>
      <c r="DE564" s="38"/>
      <c r="DF564" s="38"/>
      <c r="DG564" s="38"/>
      <c r="DH564" s="38"/>
      <c r="DI564" s="38"/>
      <c r="DJ564" s="38"/>
      <c r="DK564" s="38"/>
      <c r="DL564" s="38"/>
      <c r="DM564" s="38"/>
      <c r="DN564" s="38"/>
      <c r="DO564" s="38"/>
      <c r="DP564" s="38"/>
      <c r="DQ564" s="38"/>
      <c r="DR564" s="38"/>
      <c r="DS564" s="38"/>
      <c r="DT564" s="38"/>
      <c r="DU564" s="38"/>
      <c r="DV564" s="38"/>
      <c r="DW564" s="38"/>
      <c r="DX564" s="38"/>
      <c r="DY564" s="38"/>
      <c r="DZ564" s="38"/>
      <c r="EA564" s="38"/>
      <c r="EB564" s="38"/>
    </row>
    <row r="565" spans="1:132">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c r="AP565" s="38"/>
      <c r="AQ565" s="38"/>
      <c r="AR565" s="38"/>
      <c r="AS565" s="38"/>
      <c r="AT565" s="38"/>
      <c r="AU565" s="38"/>
      <c r="AV565" s="38"/>
      <c r="AW565" s="38"/>
      <c r="AX565" s="38"/>
      <c r="AY565" s="38"/>
      <c r="AZ565" s="38"/>
      <c r="BA565" s="38"/>
      <c r="BB565" s="38"/>
      <c r="BC565" s="38"/>
      <c r="BD565" s="38"/>
      <c r="BE565" s="38"/>
      <c r="BF565" s="38"/>
      <c r="BG565" s="38"/>
      <c r="BH565" s="38"/>
      <c r="BI565" s="38"/>
      <c r="BJ565" s="38"/>
      <c r="BK565" s="38"/>
      <c r="BL565" s="38"/>
      <c r="BM565" s="38"/>
      <c r="BN565" s="38"/>
      <c r="BO565" s="38"/>
      <c r="BP565" s="38"/>
      <c r="BQ565" s="38"/>
      <c r="BR565" s="38"/>
      <c r="BS565" s="38"/>
      <c r="BT565" s="38"/>
      <c r="BU565" s="38"/>
      <c r="BV565" s="38"/>
      <c r="BW565" s="38"/>
      <c r="BX565" s="38"/>
      <c r="BY565" s="38"/>
      <c r="BZ565" s="38"/>
      <c r="CA565" s="38"/>
      <c r="CB565" s="38"/>
      <c r="CC565" s="38"/>
      <c r="CD565" s="38"/>
      <c r="CE565" s="38"/>
      <c r="CF565" s="38"/>
      <c r="CG565" s="38"/>
      <c r="CH565" s="38"/>
      <c r="CI565" s="38"/>
      <c r="CJ565" s="38"/>
      <c r="CK565" s="38"/>
      <c r="CL565" s="38"/>
      <c r="CM565" s="38"/>
      <c r="CN565" s="38"/>
      <c r="CO565" s="38"/>
      <c r="CP565" s="38"/>
      <c r="CQ565" s="38"/>
      <c r="CR565" s="38"/>
      <c r="CS565" s="38"/>
      <c r="CT565" s="38"/>
      <c r="CU565" s="38"/>
      <c r="CV565" s="38"/>
      <c r="CW565" s="38"/>
      <c r="CX565" s="38"/>
      <c r="CY565" s="38"/>
      <c r="CZ565" s="38"/>
      <c r="DA565" s="38"/>
      <c r="DB565" s="38"/>
      <c r="DC565" s="38"/>
      <c r="DD565" s="38"/>
      <c r="DE565" s="38"/>
      <c r="DF565" s="38"/>
      <c r="DG565" s="38"/>
      <c r="DH565" s="38"/>
      <c r="DI565" s="38"/>
      <c r="DJ565" s="38"/>
      <c r="DK565" s="38"/>
      <c r="DL565" s="38"/>
      <c r="DM565" s="38"/>
      <c r="DN565" s="38"/>
      <c r="DO565" s="38"/>
      <c r="DP565" s="38"/>
      <c r="DQ565" s="38"/>
      <c r="DR565" s="38"/>
      <c r="DS565" s="38"/>
      <c r="DT565" s="38"/>
      <c r="DU565" s="38"/>
      <c r="DV565" s="38"/>
      <c r="DW565" s="38"/>
      <c r="DX565" s="38"/>
      <c r="DY565" s="38"/>
      <c r="DZ565" s="38"/>
      <c r="EA565" s="38"/>
      <c r="EB565" s="38"/>
    </row>
    <row r="566" spans="1:132">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c r="AP566" s="38"/>
      <c r="AQ566" s="38"/>
      <c r="AR566" s="38"/>
      <c r="AS566" s="38"/>
      <c r="AT566" s="38"/>
      <c r="AU566" s="38"/>
      <c r="AV566" s="38"/>
      <c r="AW566" s="38"/>
      <c r="AX566" s="38"/>
      <c r="AY566" s="38"/>
      <c r="AZ566" s="38"/>
      <c r="BA566" s="38"/>
      <c r="BB566" s="38"/>
      <c r="BC566" s="38"/>
      <c r="BD566" s="38"/>
      <c r="BE566" s="38"/>
      <c r="BF566" s="38"/>
      <c r="BG566" s="38"/>
      <c r="BH566" s="38"/>
      <c r="BI566" s="38"/>
      <c r="BJ566" s="38"/>
      <c r="BK566" s="38"/>
      <c r="BL566" s="38"/>
      <c r="BM566" s="38"/>
      <c r="BN566" s="38"/>
      <c r="BO566" s="38"/>
      <c r="BP566" s="38"/>
      <c r="BQ566" s="38"/>
      <c r="BR566" s="38"/>
      <c r="BS566" s="38"/>
      <c r="BT566" s="38"/>
      <c r="BU566" s="38"/>
      <c r="BV566" s="38"/>
      <c r="BW566" s="38"/>
      <c r="BX566" s="38"/>
      <c r="BY566" s="38"/>
      <c r="BZ566" s="38"/>
      <c r="CA566" s="38"/>
      <c r="CB566" s="38"/>
      <c r="CC566" s="38"/>
      <c r="CD566" s="38"/>
      <c r="CE566" s="38"/>
      <c r="CF566" s="38"/>
      <c r="CG566" s="38"/>
      <c r="CH566" s="38"/>
      <c r="CI566" s="38"/>
      <c r="CJ566" s="38"/>
      <c r="CK566" s="38"/>
      <c r="CL566" s="38"/>
      <c r="CM566" s="38"/>
      <c r="CN566" s="38"/>
      <c r="CO566" s="38"/>
      <c r="CP566" s="38"/>
      <c r="CQ566" s="38"/>
      <c r="CR566" s="38"/>
      <c r="CS566" s="38"/>
      <c r="CT566" s="38"/>
      <c r="CU566" s="38"/>
      <c r="CV566" s="38"/>
      <c r="CW566" s="38"/>
      <c r="CX566" s="38"/>
      <c r="CY566" s="38"/>
      <c r="CZ566" s="38"/>
      <c r="DA566" s="38"/>
      <c r="DB566" s="38"/>
      <c r="DC566" s="38"/>
      <c r="DD566" s="38"/>
      <c r="DE566" s="38"/>
      <c r="DF566" s="38"/>
      <c r="DG566" s="38"/>
      <c r="DH566" s="38"/>
      <c r="DI566" s="38"/>
      <c r="DJ566" s="38"/>
      <c r="DK566" s="38"/>
      <c r="DL566" s="38"/>
      <c r="DM566" s="38"/>
      <c r="DN566" s="38"/>
      <c r="DO566" s="38"/>
      <c r="DP566" s="38"/>
      <c r="DQ566" s="38"/>
      <c r="DR566" s="38"/>
      <c r="DS566" s="38"/>
      <c r="DT566" s="38"/>
      <c r="DU566" s="38"/>
      <c r="DV566" s="38"/>
      <c r="DW566" s="38"/>
      <c r="DX566" s="38"/>
      <c r="DY566" s="38"/>
      <c r="DZ566" s="38"/>
      <c r="EA566" s="38"/>
      <c r="EB566" s="38"/>
    </row>
    <row r="567" spans="1:132">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c r="AP567" s="38"/>
      <c r="AQ567" s="38"/>
      <c r="AR567" s="38"/>
      <c r="AS567" s="38"/>
      <c r="AT567" s="38"/>
      <c r="AU567" s="38"/>
      <c r="AV567" s="38"/>
      <c r="AW567" s="38"/>
      <c r="AX567" s="38"/>
      <c r="AY567" s="38"/>
      <c r="AZ567" s="38"/>
      <c r="BA567" s="38"/>
      <c r="BB567" s="38"/>
      <c r="BC567" s="38"/>
      <c r="BD567" s="38"/>
      <c r="BE567" s="38"/>
      <c r="BF567" s="38"/>
      <c r="BG567" s="38"/>
      <c r="BH567" s="38"/>
      <c r="BI567" s="38"/>
      <c r="BJ567" s="38"/>
      <c r="BK567" s="38"/>
      <c r="BL567" s="38"/>
      <c r="BM567" s="38"/>
      <c r="BN567" s="38"/>
      <c r="BO567" s="38"/>
      <c r="BP567" s="38"/>
      <c r="BQ567" s="38"/>
      <c r="BR567" s="38"/>
      <c r="BS567" s="38"/>
      <c r="BT567" s="38"/>
      <c r="BU567" s="38"/>
      <c r="BV567" s="38"/>
      <c r="BW567" s="38"/>
      <c r="BX567" s="38"/>
      <c r="BY567" s="38"/>
      <c r="BZ567" s="38"/>
      <c r="CA567" s="38"/>
      <c r="CB567" s="38"/>
      <c r="CC567" s="38"/>
      <c r="CD567" s="38"/>
      <c r="CE567" s="38"/>
      <c r="CF567" s="38"/>
      <c r="CG567" s="38"/>
      <c r="CH567" s="38"/>
      <c r="CI567" s="38"/>
      <c r="CJ567" s="38"/>
      <c r="CK567" s="38"/>
      <c r="CL567" s="38"/>
      <c r="CM567" s="38"/>
      <c r="CN567" s="38"/>
      <c r="CO567" s="38"/>
      <c r="CP567" s="38"/>
      <c r="CQ567" s="38"/>
      <c r="CR567" s="38"/>
      <c r="CS567" s="38"/>
      <c r="CT567" s="38"/>
      <c r="CU567" s="38"/>
      <c r="CV567" s="38"/>
      <c r="CW567" s="38"/>
      <c r="CX567" s="38"/>
      <c r="CY567" s="38"/>
      <c r="CZ567" s="38"/>
      <c r="DA567" s="38"/>
      <c r="DB567" s="38"/>
      <c r="DC567" s="38"/>
      <c r="DD567" s="38"/>
      <c r="DE567" s="38"/>
      <c r="DF567" s="38"/>
      <c r="DG567" s="38"/>
      <c r="DH567" s="38"/>
      <c r="DI567" s="38"/>
      <c r="DJ567" s="38"/>
      <c r="DK567" s="38"/>
      <c r="DL567" s="38"/>
      <c r="DM567" s="38"/>
      <c r="DN567" s="38"/>
      <c r="DO567" s="38"/>
      <c r="DP567" s="38"/>
      <c r="DQ567" s="38"/>
      <c r="DR567" s="38"/>
      <c r="DS567" s="38"/>
      <c r="DT567" s="38"/>
      <c r="DU567" s="38"/>
      <c r="DV567" s="38"/>
      <c r="DW567" s="38"/>
      <c r="DX567" s="38"/>
      <c r="DY567" s="38"/>
      <c r="DZ567" s="38"/>
      <c r="EA567" s="38"/>
      <c r="EB567" s="38"/>
    </row>
    <row r="568" spans="1:132">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c r="AP568" s="38"/>
      <c r="AQ568" s="38"/>
      <c r="AR568" s="38"/>
      <c r="AS568" s="38"/>
      <c r="AT568" s="38"/>
      <c r="AU568" s="38"/>
      <c r="AV568" s="38"/>
      <c r="AW568" s="38"/>
      <c r="AX568" s="38"/>
      <c r="AY568" s="38"/>
      <c r="AZ568" s="38"/>
      <c r="BA568" s="38"/>
      <c r="BB568" s="38"/>
      <c r="BC568" s="38"/>
      <c r="BD568" s="38"/>
      <c r="BE568" s="38"/>
      <c r="BF568" s="38"/>
      <c r="BG568" s="38"/>
      <c r="BH568" s="38"/>
      <c r="BI568" s="38"/>
      <c r="BJ568" s="38"/>
      <c r="BK568" s="38"/>
      <c r="BL568" s="38"/>
      <c r="BM568" s="38"/>
      <c r="BN568" s="38"/>
      <c r="BO568" s="38"/>
      <c r="BP568" s="38"/>
      <c r="BQ568" s="38"/>
      <c r="BR568" s="38"/>
      <c r="BS568" s="38"/>
      <c r="BT568" s="38"/>
      <c r="BU568" s="38"/>
      <c r="BV568" s="38"/>
      <c r="BW568" s="38"/>
      <c r="BX568" s="38"/>
      <c r="BY568" s="38"/>
      <c r="BZ568" s="38"/>
      <c r="CA568" s="38"/>
      <c r="CB568" s="38"/>
      <c r="CC568" s="38"/>
      <c r="CD568" s="38"/>
      <c r="CE568" s="38"/>
      <c r="CF568" s="38"/>
      <c r="CG568" s="38"/>
      <c r="CH568" s="38"/>
      <c r="CI568" s="38"/>
      <c r="CJ568" s="38"/>
      <c r="CK568" s="38"/>
      <c r="CL568" s="38"/>
      <c r="CM568" s="38"/>
      <c r="CN568" s="38"/>
      <c r="CO568" s="38"/>
      <c r="CP568" s="38"/>
      <c r="CQ568" s="38"/>
      <c r="CR568" s="38"/>
      <c r="CS568" s="38"/>
      <c r="CT568" s="38"/>
      <c r="CU568" s="38"/>
      <c r="CV568" s="38"/>
      <c r="CW568" s="38"/>
      <c r="CX568" s="38"/>
      <c r="CY568" s="38"/>
      <c r="CZ568" s="38"/>
      <c r="DA568" s="38"/>
      <c r="DB568" s="38"/>
      <c r="DC568" s="38"/>
      <c r="DD568" s="38"/>
      <c r="DE568" s="38"/>
      <c r="DF568" s="38"/>
      <c r="DG568" s="38"/>
      <c r="DH568" s="38"/>
      <c r="DI568" s="38"/>
      <c r="DJ568" s="38"/>
      <c r="DK568" s="38"/>
      <c r="DL568" s="38"/>
      <c r="DM568" s="38"/>
      <c r="DN568" s="38"/>
      <c r="DO568" s="38"/>
      <c r="DP568" s="38"/>
      <c r="DQ568" s="38"/>
      <c r="DR568" s="38"/>
      <c r="DS568" s="38"/>
      <c r="DT568" s="38"/>
      <c r="DU568" s="38"/>
      <c r="DV568" s="38"/>
      <c r="DW568" s="38"/>
      <c r="DX568" s="38"/>
      <c r="DY568" s="38"/>
      <c r="DZ568" s="38"/>
      <c r="EA568" s="38"/>
      <c r="EB568" s="38"/>
    </row>
    <row r="569" spans="1:132">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c r="AP569" s="38"/>
      <c r="AQ569" s="38"/>
      <c r="AR569" s="38"/>
      <c r="AS569" s="38"/>
      <c r="AT569" s="38"/>
      <c r="AU569" s="38"/>
      <c r="AV569" s="38"/>
      <c r="AW569" s="38"/>
      <c r="AX569" s="38"/>
      <c r="AY569" s="38"/>
      <c r="AZ569" s="38"/>
      <c r="BA569" s="38"/>
      <c r="BB569" s="38"/>
      <c r="BC569" s="38"/>
      <c r="BD569" s="38"/>
      <c r="BE569" s="38"/>
      <c r="BF569" s="38"/>
      <c r="BG569" s="38"/>
      <c r="BH569" s="38"/>
      <c r="BI569" s="38"/>
      <c r="BJ569" s="38"/>
      <c r="BK569" s="38"/>
      <c r="BL569" s="38"/>
      <c r="BM569" s="38"/>
      <c r="BN569" s="38"/>
      <c r="BO569" s="38"/>
      <c r="BP569" s="38"/>
      <c r="BQ569" s="38"/>
      <c r="BR569" s="38"/>
      <c r="BS569" s="38"/>
      <c r="BT569" s="38"/>
      <c r="BU569" s="38"/>
      <c r="BV569" s="38"/>
      <c r="BW569" s="38"/>
      <c r="BX569" s="38"/>
      <c r="BY569" s="38"/>
      <c r="BZ569" s="38"/>
      <c r="CA569" s="38"/>
      <c r="CB569" s="38"/>
      <c r="CC569" s="38"/>
      <c r="CD569" s="38"/>
      <c r="CE569" s="38"/>
      <c r="CF569" s="38"/>
      <c r="CG569" s="38"/>
      <c r="CH569" s="38"/>
      <c r="CI569" s="38"/>
      <c r="CJ569" s="38"/>
      <c r="CK569" s="38"/>
      <c r="CL569" s="38"/>
      <c r="CM569" s="38"/>
      <c r="CN569" s="38"/>
      <c r="CO569" s="38"/>
      <c r="CP569" s="38"/>
      <c r="CQ569" s="38"/>
      <c r="CR569" s="38"/>
      <c r="CS569" s="38"/>
      <c r="CT569" s="38"/>
      <c r="CU569" s="38"/>
      <c r="CV569" s="38"/>
      <c r="CW569" s="38"/>
      <c r="CX569" s="38"/>
      <c r="CY569" s="38"/>
      <c r="CZ569" s="38"/>
      <c r="DA569" s="38"/>
      <c r="DB569" s="38"/>
      <c r="DC569" s="38"/>
      <c r="DD569" s="38"/>
      <c r="DE569" s="38"/>
      <c r="DF569" s="38"/>
      <c r="DG569" s="38"/>
      <c r="DH569" s="38"/>
      <c r="DI569" s="38"/>
      <c r="DJ569" s="38"/>
      <c r="DK569" s="38"/>
      <c r="DL569" s="38"/>
      <c r="DM569" s="38"/>
      <c r="DN569" s="38"/>
      <c r="DO569" s="38"/>
      <c r="DP569" s="38"/>
      <c r="DQ569" s="38"/>
      <c r="DR569" s="38"/>
      <c r="DS569" s="38"/>
      <c r="DT569" s="38"/>
      <c r="DU569" s="38"/>
      <c r="DV569" s="38"/>
      <c r="DW569" s="38"/>
      <c r="DX569" s="38"/>
      <c r="DY569" s="38"/>
      <c r="DZ569" s="38"/>
      <c r="EA569" s="38"/>
      <c r="EB569" s="38"/>
    </row>
    <row r="570" spans="1:132">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c r="AP570" s="38"/>
      <c r="AQ570" s="38"/>
      <c r="AR570" s="38"/>
      <c r="AS570" s="38"/>
      <c r="AT570" s="38"/>
      <c r="AU570" s="38"/>
      <c r="AV570" s="38"/>
      <c r="AW570" s="38"/>
      <c r="AX570" s="38"/>
      <c r="AY570" s="38"/>
      <c r="AZ570" s="38"/>
      <c r="BA570" s="38"/>
      <c r="BB570" s="38"/>
      <c r="BC570" s="38"/>
      <c r="BD570" s="38"/>
      <c r="BE570" s="38"/>
      <c r="BF570" s="38"/>
      <c r="BG570" s="38"/>
      <c r="BH570" s="38"/>
      <c r="BI570" s="38"/>
      <c r="BJ570" s="38"/>
      <c r="BK570" s="38"/>
      <c r="BL570" s="38"/>
      <c r="BM570" s="38"/>
      <c r="BN570" s="38"/>
      <c r="BO570" s="38"/>
      <c r="BP570" s="38"/>
      <c r="BQ570" s="38"/>
      <c r="BR570" s="38"/>
      <c r="BS570" s="38"/>
      <c r="BT570" s="38"/>
      <c r="BU570" s="38"/>
      <c r="BV570" s="38"/>
      <c r="BW570" s="38"/>
      <c r="BX570" s="38"/>
      <c r="BY570" s="38"/>
      <c r="BZ570" s="38"/>
      <c r="CA570" s="38"/>
      <c r="CB570" s="38"/>
      <c r="CC570" s="38"/>
      <c r="CD570" s="38"/>
      <c r="CE570" s="38"/>
      <c r="CF570" s="38"/>
      <c r="CG570" s="38"/>
      <c r="CH570" s="38"/>
      <c r="CI570" s="38"/>
      <c r="CJ570" s="38"/>
      <c r="CK570" s="38"/>
      <c r="CL570" s="38"/>
      <c r="CM570" s="38"/>
      <c r="CN570" s="38"/>
      <c r="CO570" s="38"/>
      <c r="CP570" s="38"/>
      <c r="CQ570" s="38"/>
      <c r="CR570" s="38"/>
      <c r="CS570" s="38"/>
      <c r="CT570" s="38"/>
      <c r="CU570" s="38"/>
      <c r="CV570" s="38"/>
      <c r="CW570" s="38"/>
      <c r="CX570" s="38"/>
      <c r="CY570" s="38"/>
      <c r="CZ570" s="38"/>
      <c r="DA570" s="38"/>
      <c r="DB570" s="38"/>
      <c r="DC570" s="38"/>
      <c r="DD570" s="38"/>
      <c r="DE570" s="38"/>
      <c r="DF570" s="38"/>
      <c r="DG570" s="38"/>
      <c r="DH570" s="38"/>
      <c r="DI570" s="38"/>
      <c r="DJ570" s="38"/>
      <c r="DK570" s="38"/>
      <c r="DL570" s="38"/>
      <c r="DM570" s="38"/>
      <c r="DN570" s="38"/>
      <c r="DO570" s="38"/>
      <c r="DP570" s="38"/>
      <c r="DQ570" s="38"/>
      <c r="DR570" s="38"/>
      <c r="DS570" s="38"/>
      <c r="DT570" s="38"/>
      <c r="DU570" s="38"/>
      <c r="DV570" s="38"/>
      <c r="DW570" s="38"/>
      <c r="DX570" s="38"/>
      <c r="DY570" s="38"/>
      <c r="DZ570" s="38"/>
      <c r="EA570" s="38"/>
      <c r="EB570" s="38"/>
    </row>
    <row r="571" spans="1:132">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c r="BC571" s="38"/>
      <c r="BD571" s="38"/>
      <c r="BE571" s="38"/>
      <c r="BF571" s="38"/>
      <c r="BG571" s="38"/>
      <c r="BH571" s="38"/>
      <c r="BI571" s="38"/>
      <c r="BJ571" s="38"/>
      <c r="BK571" s="38"/>
      <c r="BL571" s="38"/>
      <c r="BM571" s="38"/>
      <c r="BN571" s="38"/>
      <c r="BO571" s="38"/>
      <c r="BP571" s="38"/>
      <c r="BQ571" s="38"/>
      <c r="BR571" s="38"/>
      <c r="BS571" s="38"/>
      <c r="BT571" s="38"/>
      <c r="BU571" s="38"/>
      <c r="BV571" s="38"/>
      <c r="BW571" s="38"/>
      <c r="BX571" s="38"/>
      <c r="BY571" s="38"/>
      <c r="BZ571" s="38"/>
      <c r="CA571" s="38"/>
      <c r="CB571" s="38"/>
      <c r="CC571" s="38"/>
      <c r="CD571" s="38"/>
      <c r="CE571" s="38"/>
      <c r="CF571" s="38"/>
      <c r="CG571" s="38"/>
      <c r="CH571" s="38"/>
      <c r="CI571" s="38"/>
      <c r="CJ571" s="38"/>
      <c r="CK571" s="38"/>
      <c r="CL571" s="38"/>
      <c r="CM571" s="38"/>
      <c r="CN571" s="38"/>
      <c r="CO571" s="38"/>
      <c r="CP571" s="38"/>
      <c r="CQ571" s="38"/>
      <c r="CR571" s="38"/>
      <c r="CS571" s="38"/>
      <c r="CT571" s="38"/>
      <c r="CU571" s="38"/>
      <c r="CV571" s="38"/>
      <c r="CW571" s="38"/>
      <c r="CX571" s="38"/>
      <c r="CY571" s="38"/>
      <c r="CZ571" s="38"/>
      <c r="DA571" s="38"/>
      <c r="DB571" s="38"/>
      <c r="DC571" s="38"/>
      <c r="DD571" s="38"/>
      <c r="DE571" s="38"/>
      <c r="DF571" s="38"/>
      <c r="DG571" s="38"/>
      <c r="DH571" s="38"/>
      <c r="DI571" s="38"/>
      <c r="DJ571" s="38"/>
      <c r="DK571" s="38"/>
      <c r="DL571" s="38"/>
      <c r="DM571" s="38"/>
      <c r="DN571" s="38"/>
      <c r="DO571" s="38"/>
      <c r="DP571" s="38"/>
      <c r="DQ571" s="38"/>
      <c r="DR571" s="38"/>
      <c r="DS571" s="38"/>
      <c r="DT571" s="38"/>
      <c r="DU571" s="38"/>
      <c r="DV571" s="38"/>
      <c r="DW571" s="38"/>
      <c r="DX571" s="38"/>
      <c r="DY571" s="38"/>
      <c r="DZ571" s="38"/>
      <c r="EA571" s="38"/>
      <c r="EB571" s="38"/>
    </row>
    <row r="572" spans="1:132">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c r="AP572" s="38"/>
      <c r="AQ572" s="38"/>
      <c r="AR572" s="38"/>
      <c r="AS572" s="38"/>
      <c r="AT572" s="38"/>
      <c r="AU572" s="38"/>
      <c r="AV572" s="38"/>
      <c r="AW572" s="38"/>
      <c r="AX572" s="38"/>
      <c r="AY572" s="38"/>
      <c r="AZ572" s="38"/>
      <c r="BA572" s="38"/>
      <c r="BB572" s="38"/>
      <c r="BC572" s="38"/>
      <c r="BD572" s="38"/>
      <c r="BE572" s="38"/>
      <c r="BF572" s="38"/>
      <c r="BG572" s="38"/>
      <c r="BH572" s="38"/>
      <c r="BI572" s="38"/>
      <c r="BJ572" s="38"/>
      <c r="BK572" s="38"/>
      <c r="BL572" s="38"/>
      <c r="BM572" s="38"/>
      <c r="BN572" s="38"/>
      <c r="BO572" s="38"/>
      <c r="BP572" s="38"/>
      <c r="BQ572" s="38"/>
      <c r="BR572" s="38"/>
      <c r="BS572" s="38"/>
      <c r="BT572" s="38"/>
      <c r="BU572" s="38"/>
      <c r="BV572" s="38"/>
      <c r="BW572" s="38"/>
      <c r="BX572" s="38"/>
      <c r="BY572" s="38"/>
      <c r="BZ572" s="38"/>
      <c r="CA572" s="38"/>
      <c r="CB572" s="38"/>
      <c r="CC572" s="38"/>
      <c r="CD572" s="38"/>
      <c r="CE572" s="38"/>
      <c r="CF572" s="38"/>
      <c r="CG572" s="38"/>
      <c r="CH572" s="38"/>
      <c r="CI572" s="38"/>
      <c r="CJ572" s="38"/>
      <c r="CK572" s="38"/>
      <c r="CL572" s="38"/>
      <c r="CM572" s="38"/>
      <c r="CN572" s="38"/>
      <c r="CO572" s="38"/>
      <c r="CP572" s="38"/>
      <c r="CQ572" s="38"/>
      <c r="CR572" s="38"/>
      <c r="CS572" s="38"/>
      <c r="CT572" s="38"/>
      <c r="CU572" s="38"/>
      <c r="CV572" s="38"/>
      <c r="CW572" s="38"/>
      <c r="CX572" s="38"/>
      <c r="CY572" s="38"/>
      <c r="CZ572" s="38"/>
      <c r="DA572" s="38"/>
      <c r="DB572" s="38"/>
      <c r="DC572" s="38"/>
      <c r="DD572" s="38"/>
      <c r="DE572" s="38"/>
      <c r="DF572" s="38"/>
      <c r="DG572" s="38"/>
      <c r="DH572" s="38"/>
      <c r="DI572" s="38"/>
      <c r="DJ572" s="38"/>
      <c r="DK572" s="38"/>
      <c r="DL572" s="38"/>
      <c r="DM572" s="38"/>
      <c r="DN572" s="38"/>
      <c r="DO572" s="38"/>
      <c r="DP572" s="38"/>
      <c r="DQ572" s="38"/>
      <c r="DR572" s="38"/>
      <c r="DS572" s="38"/>
      <c r="DT572" s="38"/>
      <c r="DU572" s="38"/>
      <c r="DV572" s="38"/>
      <c r="DW572" s="38"/>
      <c r="DX572" s="38"/>
      <c r="DY572" s="38"/>
      <c r="DZ572" s="38"/>
      <c r="EA572" s="38"/>
      <c r="EB572" s="38"/>
    </row>
    <row r="573" spans="1:132">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c r="AP573" s="38"/>
      <c r="AQ573" s="38"/>
      <c r="AR573" s="38"/>
      <c r="AS573" s="38"/>
      <c r="AT573" s="38"/>
      <c r="AU573" s="38"/>
      <c r="AV573" s="38"/>
      <c r="AW573" s="38"/>
      <c r="AX573" s="38"/>
      <c r="AY573" s="38"/>
      <c r="AZ573" s="38"/>
      <c r="BA573" s="38"/>
      <c r="BB573" s="38"/>
      <c r="BC573" s="38"/>
      <c r="BD573" s="38"/>
      <c r="BE573" s="38"/>
      <c r="BF573" s="38"/>
      <c r="BG573" s="38"/>
      <c r="BH573" s="38"/>
      <c r="BI573" s="38"/>
      <c r="BJ573" s="38"/>
      <c r="BK573" s="38"/>
      <c r="BL573" s="38"/>
      <c r="BM573" s="38"/>
      <c r="BN573" s="38"/>
      <c r="BO573" s="38"/>
      <c r="BP573" s="38"/>
      <c r="BQ573" s="38"/>
      <c r="BR573" s="38"/>
      <c r="BS573" s="38"/>
      <c r="BT573" s="38"/>
      <c r="BU573" s="38"/>
      <c r="BV573" s="38"/>
      <c r="BW573" s="38"/>
      <c r="BX573" s="38"/>
      <c r="BY573" s="38"/>
      <c r="BZ573" s="38"/>
      <c r="CA573" s="38"/>
      <c r="CB573" s="38"/>
      <c r="CC573" s="38"/>
      <c r="CD573" s="38"/>
      <c r="CE573" s="38"/>
      <c r="CF573" s="38"/>
      <c r="CG573" s="38"/>
      <c r="CH573" s="38"/>
      <c r="CI573" s="38"/>
      <c r="CJ573" s="38"/>
      <c r="CK573" s="38"/>
      <c r="CL573" s="38"/>
      <c r="CM573" s="38"/>
      <c r="CN573" s="38"/>
      <c r="CO573" s="38"/>
      <c r="CP573" s="38"/>
      <c r="CQ573" s="38"/>
      <c r="CR573" s="38"/>
      <c r="CS573" s="38"/>
      <c r="CT573" s="38"/>
      <c r="CU573" s="38"/>
      <c r="CV573" s="38"/>
      <c r="CW573" s="38"/>
      <c r="CX573" s="38"/>
      <c r="CY573" s="38"/>
      <c r="CZ573" s="38"/>
      <c r="DA573" s="38"/>
      <c r="DB573" s="38"/>
      <c r="DC573" s="38"/>
      <c r="DD573" s="38"/>
      <c r="DE573" s="38"/>
      <c r="DF573" s="38"/>
      <c r="DG573" s="38"/>
      <c r="DH573" s="38"/>
      <c r="DI573" s="38"/>
      <c r="DJ573" s="38"/>
      <c r="DK573" s="38"/>
      <c r="DL573" s="38"/>
      <c r="DM573" s="38"/>
      <c r="DN573" s="38"/>
      <c r="DO573" s="38"/>
      <c r="DP573" s="38"/>
      <c r="DQ573" s="38"/>
      <c r="DR573" s="38"/>
      <c r="DS573" s="38"/>
      <c r="DT573" s="38"/>
      <c r="DU573" s="38"/>
      <c r="DV573" s="38"/>
      <c r="DW573" s="38"/>
      <c r="DX573" s="38"/>
      <c r="DY573" s="38"/>
      <c r="DZ573" s="38"/>
      <c r="EA573" s="38"/>
      <c r="EB573" s="38"/>
    </row>
    <row r="574" spans="1:132">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c r="AP574" s="38"/>
      <c r="AQ574" s="38"/>
      <c r="AR574" s="38"/>
      <c r="AS574" s="38"/>
      <c r="AT574" s="38"/>
      <c r="AU574" s="38"/>
      <c r="AV574" s="38"/>
      <c r="AW574" s="38"/>
      <c r="AX574" s="38"/>
      <c r="AY574" s="38"/>
      <c r="AZ574" s="38"/>
      <c r="BA574" s="38"/>
      <c r="BB574" s="38"/>
      <c r="BC574" s="38"/>
      <c r="BD574" s="38"/>
      <c r="BE574" s="38"/>
      <c r="BF574" s="38"/>
      <c r="BG574" s="38"/>
      <c r="BH574" s="38"/>
      <c r="BI574" s="38"/>
      <c r="BJ574" s="38"/>
      <c r="BK574" s="38"/>
      <c r="BL574" s="38"/>
      <c r="BM574" s="38"/>
      <c r="BN574" s="38"/>
      <c r="BO574" s="38"/>
      <c r="BP574" s="38"/>
      <c r="BQ574" s="38"/>
      <c r="BR574" s="38"/>
      <c r="BS574" s="38"/>
      <c r="BT574" s="38"/>
      <c r="BU574" s="38"/>
      <c r="BV574" s="38"/>
      <c r="BW574" s="38"/>
      <c r="BX574" s="38"/>
      <c r="BY574" s="38"/>
      <c r="BZ574" s="38"/>
      <c r="CA574" s="38"/>
      <c r="CB574" s="38"/>
      <c r="CC574" s="38"/>
      <c r="CD574" s="38"/>
      <c r="CE574" s="38"/>
      <c r="CF574" s="38"/>
      <c r="CG574" s="38"/>
      <c r="CH574" s="38"/>
      <c r="CI574" s="38"/>
      <c r="CJ574" s="38"/>
      <c r="CK574" s="38"/>
      <c r="CL574" s="38"/>
      <c r="CM574" s="38"/>
      <c r="CN574" s="38"/>
      <c r="CO574" s="38"/>
      <c r="CP574" s="38"/>
      <c r="CQ574" s="38"/>
      <c r="CR574" s="38"/>
      <c r="CS574" s="38"/>
      <c r="CT574" s="38"/>
      <c r="CU574" s="38"/>
      <c r="CV574" s="38"/>
      <c r="CW574" s="38"/>
      <c r="CX574" s="38"/>
      <c r="CY574" s="38"/>
      <c r="CZ574" s="38"/>
      <c r="DA574" s="38"/>
      <c r="DB574" s="38"/>
      <c r="DC574" s="38"/>
      <c r="DD574" s="38"/>
      <c r="DE574" s="38"/>
      <c r="DF574" s="38"/>
      <c r="DG574" s="38"/>
      <c r="DH574" s="38"/>
      <c r="DI574" s="38"/>
      <c r="DJ574" s="38"/>
      <c r="DK574" s="38"/>
      <c r="DL574" s="38"/>
      <c r="DM574" s="38"/>
      <c r="DN574" s="38"/>
      <c r="DO574" s="38"/>
      <c r="DP574" s="38"/>
      <c r="DQ574" s="38"/>
      <c r="DR574" s="38"/>
      <c r="DS574" s="38"/>
      <c r="DT574" s="38"/>
      <c r="DU574" s="38"/>
      <c r="DV574" s="38"/>
      <c r="DW574" s="38"/>
      <c r="DX574" s="38"/>
      <c r="DY574" s="38"/>
      <c r="DZ574" s="38"/>
      <c r="EA574" s="38"/>
      <c r="EB574" s="38"/>
    </row>
    <row r="575" spans="1:132">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c r="AP575" s="38"/>
      <c r="AQ575" s="38"/>
      <c r="AR575" s="38"/>
      <c r="AS575" s="38"/>
      <c r="AT575" s="38"/>
      <c r="AU575" s="38"/>
      <c r="AV575" s="38"/>
      <c r="AW575" s="38"/>
      <c r="AX575" s="38"/>
      <c r="AY575" s="38"/>
      <c r="AZ575" s="38"/>
      <c r="BA575" s="38"/>
      <c r="BB575" s="38"/>
      <c r="BC575" s="38"/>
      <c r="BD575" s="38"/>
      <c r="BE575" s="38"/>
      <c r="BF575" s="38"/>
      <c r="BG575" s="38"/>
      <c r="BH575" s="38"/>
      <c r="BI575" s="38"/>
      <c r="BJ575" s="38"/>
      <c r="BK575" s="38"/>
      <c r="BL575" s="38"/>
      <c r="BM575" s="38"/>
      <c r="BN575" s="38"/>
      <c r="BO575" s="38"/>
      <c r="BP575" s="38"/>
      <c r="BQ575" s="38"/>
      <c r="BR575" s="38"/>
      <c r="BS575" s="38"/>
      <c r="BT575" s="38"/>
      <c r="BU575" s="38"/>
      <c r="BV575" s="38"/>
      <c r="BW575" s="38"/>
      <c r="BX575" s="38"/>
      <c r="BY575" s="38"/>
      <c r="BZ575" s="38"/>
      <c r="CA575" s="38"/>
      <c r="CB575" s="38"/>
      <c r="CC575" s="38"/>
      <c r="CD575" s="38"/>
      <c r="CE575" s="38"/>
      <c r="CF575" s="38"/>
      <c r="CG575" s="38"/>
      <c r="CH575" s="38"/>
      <c r="CI575" s="38"/>
      <c r="CJ575" s="38"/>
      <c r="CK575" s="38"/>
      <c r="CL575" s="38"/>
      <c r="CM575" s="38"/>
      <c r="CN575" s="38"/>
      <c r="CO575" s="38"/>
      <c r="CP575" s="38"/>
      <c r="CQ575" s="38"/>
      <c r="CR575" s="38"/>
      <c r="CS575" s="38"/>
      <c r="CT575" s="38"/>
      <c r="CU575" s="38"/>
      <c r="CV575" s="38"/>
      <c r="CW575" s="38"/>
      <c r="CX575" s="38"/>
      <c r="CY575" s="38"/>
      <c r="CZ575" s="38"/>
      <c r="DA575" s="38"/>
      <c r="DB575" s="38"/>
      <c r="DC575" s="38"/>
      <c r="DD575" s="38"/>
      <c r="DE575" s="38"/>
      <c r="DF575" s="38"/>
      <c r="DG575" s="38"/>
      <c r="DH575" s="38"/>
      <c r="DI575" s="38"/>
      <c r="DJ575" s="38"/>
      <c r="DK575" s="38"/>
      <c r="DL575" s="38"/>
      <c r="DM575" s="38"/>
      <c r="DN575" s="38"/>
      <c r="DO575" s="38"/>
      <c r="DP575" s="38"/>
      <c r="DQ575" s="38"/>
      <c r="DR575" s="38"/>
      <c r="DS575" s="38"/>
      <c r="DT575" s="38"/>
      <c r="DU575" s="38"/>
      <c r="DV575" s="38"/>
      <c r="DW575" s="38"/>
      <c r="DX575" s="38"/>
      <c r="DY575" s="38"/>
      <c r="DZ575" s="38"/>
      <c r="EA575" s="38"/>
      <c r="EB575" s="38"/>
    </row>
    <row r="576" spans="1:132">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c r="AP576" s="38"/>
      <c r="AQ576" s="38"/>
      <c r="AR576" s="38"/>
      <c r="AS576" s="38"/>
      <c r="AT576" s="38"/>
      <c r="AU576" s="38"/>
      <c r="AV576" s="38"/>
      <c r="AW576" s="38"/>
      <c r="AX576" s="38"/>
      <c r="AY576" s="38"/>
      <c r="AZ576" s="38"/>
      <c r="BA576" s="38"/>
      <c r="BB576" s="38"/>
      <c r="BC576" s="38"/>
      <c r="BD576" s="38"/>
      <c r="BE576" s="38"/>
      <c r="BF576" s="38"/>
      <c r="BG576" s="38"/>
      <c r="BH576" s="38"/>
      <c r="BI576" s="38"/>
      <c r="BJ576" s="38"/>
      <c r="BK576" s="38"/>
      <c r="BL576" s="38"/>
      <c r="BM576" s="38"/>
      <c r="BN576" s="38"/>
      <c r="BO576" s="38"/>
      <c r="BP576" s="38"/>
      <c r="BQ576" s="38"/>
      <c r="BR576" s="38"/>
      <c r="BS576" s="38"/>
      <c r="BT576" s="38"/>
      <c r="BU576" s="38"/>
      <c r="BV576" s="38"/>
      <c r="BW576" s="38"/>
      <c r="BX576" s="38"/>
      <c r="BY576" s="38"/>
      <c r="BZ576" s="38"/>
      <c r="CA576" s="38"/>
      <c r="CB576" s="38"/>
      <c r="CC576" s="38"/>
      <c r="CD576" s="38"/>
      <c r="CE576" s="38"/>
      <c r="CF576" s="38"/>
      <c r="CG576" s="38"/>
      <c r="CH576" s="38"/>
      <c r="CI576" s="38"/>
      <c r="CJ576" s="38"/>
      <c r="CK576" s="38"/>
      <c r="CL576" s="38"/>
      <c r="CM576" s="38"/>
      <c r="CN576" s="38"/>
      <c r="CO576" s="38"/>
      <c r="CP576" s="38"/>
      <c r="CQ576" s="38"/>
      <c r="CR576" s="38"/>
      <c r="CS576" s="38"/>
      <c r="CT576" s="38"/>
      <c r="CU576" s="38"/>
      <c r="CV576" s="38"/>
      <c r="CW576" s="38"/>
      <c r="CX576" s="38"/>
      <c r="CY576" s="38"/>
      <c r="CZ576" s="38"/>
      <c r="DA576" s="38"/>
      <c r="DB576" s="38"/>
      <c r="DC576" s="38"/>
      <c r="DD576" s="38"/>
      <c r="DE576" s="38"/>
      <c r="DF576" s="38"/>
      <c r="DG576" s="38"/>
      <c r="DH576" s="38"/>
      <c r="DI576" s="38"/>
      <c r="DJ576" s="38"/>
      <c r="DK576" s="38"/>
      <c r="DL576" s="38"/>
      <c r="DM576" s="38"/>
      <c r="DN576" s="38"/>
      <c r="DO576" s="38"/>
      <c r="DP576" s="38"/>
      <c r="DQ576" s="38"/>
      <c r="DR576" s="38"/>
      <c r="DS576" s="38"/>
      <c r="DT576" s="38"/>
      <c r="DU576" s="38"/>
      <c r="DV576" s="38"/>
      <c r="DW576" s="38"/>
      <c r="DX576" s="38"/>
      <c r="DY576" s="38"/>
      <c r="DZ576" s="38"/>
      <c r="EA576" s="38"/>
      <c r="EB576" s="38"/>
    </row>
    <row r="577" spans="1:132">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c r="AP577" s="38"/>
      <c r="AQ577" s="38"/>
      <c r="AR577" s="38"/>
      <c r="AS577" s="38"/>
      <c r="AT577" s="38"/>
      <c r="AU577" s="38"/>
      <c r="AV577" s="38"/>
      <c r="AW577" s="38"/>
      <c r="AX577" s="38"/>
      <c r="AY577" s="38"/>
      <c r="AZ577" s="38"/>
      <c r="BA577" s="38"/>
      <c r="BB577" s="38"/>
      <c r="BC577" s="38"/>
      <c r="BD577" s="38"/>
      <c r="BE577" s="38"/>
      <c r="BF577" s="38"/>
      <c r="BG577" s="38"/>
      <c r="BH577" s="38"/>
      <c r="BI577" s="38"/>
      <c r="BJ577" s="38"/>
      <c r="BK577" s="38"/>
      <c r="BL577" s="38"/>
      <c r="BM577" s="38"/>
      <c r="BN577" s="38"/>
      <c r="BO577" s="38"/>
      <c r="BP577" s="38"/>
      <c r="BQ577" s="38"/>
      <c r="BR577" s="38"/>
      <c r="BS577" s="38"/>
      <c r="BT577" s="38"/>
      <c r="BU577" s="38"/>
      <c r="BV577" s="38"/>
      <c r="BW577" s="38"/>
      <c r="BX577" s="38"/>
      <c r="BY577" s="38"/>
      <c r="BZ577" s="38"/>
      <c r="CA577" s="38"/>
      <c r="CB577" s="38"/>
      <c r="CC577" s="38"/>
      <c r="CD577" s="38"/>
      <c r="CE577" s="38"/>
      <c r="CF577" s="38"/>
      <c r="CG577" s="38"/>
      <c r="CH577" s="38"/>
      <c r="CI577" s="38"/>
      <c r="CJ577" s="38"/>
      <c r="CK577" s="38"/>
      <c r="CL577" s="38"/>
      <c r="CM577" s="38"/>
      <c r="CN577" s="38"/>
      <c r="CO577" s="38"/>
      <c r="CP577" s="38"/>
      <c r="CQ577" s="38"/>
      <c r="CR577" s="38"/>
      <c r="CS577" s="38"/>
      <c r="CT577" s="38"/>
      <c r="CU577" s="38"/>
      <c r="CV577" s="38"/>
      <c r="CW577" s="38"/>
      <c r="CX577" s="38"/>
      <c r="CY577" s="38"/>
      <c r="CZ577" s="38"/>
      <c r="DA577" s="38"/>
      <c r="DB577" s="38"/>
      <c r="DC577" s="38"/>
      <c r="DD577" s="38"/>
      <c r="DE577" s="38"/>
      <c r="DF577" s="38"/>
      <c r="DG577" s="38"/>
      <c r="DH577" s="38"/>
      <c r="DI577" s="38"/>
      <c r="DJ577" s="38"/>
      <c r="DK577" s="38"/>
      <c r="DL577" s="38"/>
      <c r="DM577" s="38"/>
      <c r="DN577" s="38"/>
      <c r="DO577" s="38"/>
      <c r="DP577" s="38"/>
      <c r="DQ577" s="38"/>
      <c r="DR577" s="38"/>
      <c r="DS577" s="38"/>
      <c r="DT577" s="38"/>
      <c r="DU577" s="38"/>
      <c r="DV577" s="38"/>
      <c r="DW577" s="38"/>
      <c r="DX577" s="38"/>
      <c r="DY577" s="38"/>
      <c r="DZ577" s="38"/>
      <c r="EA577" s="38"/>
      <c r="EB577" s="38"/>
    </row>
    <row r="578" spans="1:132">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c r="AP578" s="38"/>
      <c r="AQ578" s="38"/>
      <c r="AR578" s="38"/>
      <c r="AS578" s="38"/>
      <c r="AT578" s="38"/>
      <c r="AU578" s="38"/>
      <c r="AV578" s="38"/>
      <c r="AW578" s="38"/>
      <c r="AX578" s="38"/>
      <c r="AY578" s="38"/>
      <c r="AZ578" s="38"/>
      <c r="BA578" s="38"/>
      <c r="BB578" s="38"/>
      <c r="BC578" s="38"/>
      <c r="BD578" s="38"/>
      <c r="BE578" s="38"/>
      <c r="BF578" s="38"/>
      <c r="BG578" s="38"/>
      <c r="BH578" s="38"/>
      <c r="BI578" s="38"/>
      <c r="BJ578" s="38"/>
      <c r="BK578" s="38"/>
      <c r="BL578" s="38"/>
      <c r="BM578" s="38"/>
      <c r="BN578" s="38"/>
      <c r="BO578" s="38"/>
      <c r="BP578" s="38"/>
      <c r="BQ578" s="38"/>
      <c r="BR578" s="38"/>
      <c r="BS578" s="38"/>
      <c r="BT578" s="38"/>
      <c r="BU578" s="38"/>
      <c r="BV578" s="38"/>
      <c r="BW578" s="38"/>
      <c r="BX578" s="38"/>
      <c r="BY578" s="38"/>
      <c r="BZ578" s="38"/>
      <c r="CA578" s="38"/>
      <c r="CB578" s="38"/>
      <c r="CC578" s="38"/>
      <c r="CD578" s="38"/>
      <c r="CE578" s="38"/>
      <c r="CF578" s="38"/>
      <c r="CG578" s="38"/>
      <c r="CH578" s="38"/>
      <c r="CI578" s="38"/>
      <c r="CJ578" s="38"/>
      <c r="CK578" s="38"/>
      <c r="CL578" s="38"/>
      <c r="CM578" s="38"/>
      <c r="CN578" s="38"/>
      <c r="CO578" s="38"/>
      <c r="CP578" s="38"/>
      <c r="CQ578" s="38"/>
      <c r="CR578" s="38"/>
      <c r="CS578" s="38"/>
      <c r="CT578" s="38"/>
      <c r="CU578" s="38"/>
      <c r="CV578" s="38"/>
      <c r="CW578" s="38"/>
      <c r="CX578" s="38"/>
      <c r="CY578" s="38"/>
      <c r="CZ578" s="38"/>
      <c r="DA578" s="38"/>
      <c r="DB578" s="38"/>
      <c r="DC578" s="38"/>
      <c r="DD578" s="38"/>
      <c r="DE578" s="38"/>
      <c r="DF578" s="38"/>
      <c r="DG578" s="38"/>
      <c r="DH578" s="38"/>
      <c r="DI578" s="38"/>
      <c r="DJ578" s="38"/>
      <c r="DK578" s="38"/>
      <c r="DL578" s="38"/>
      <c r="DM578" s="38"/>
      <c r="DN578" s="38"/>
      <c r="DO578" s="38"/>
      <c r="DP578" s="38"/>
      <c r="DQ578" s="38"/>
      <c r="DR578" s="38"/>
      <c r="DS578" s="38"/>
      <c r="DT578" s="38"/>
      <c r="DU578" s="38"/>
      <c r="DV578" s="38"/>
      <c r="DW578" s="38"/>
      <c r="DX578" s="38"/>
      <c r="DY578" s="38"/>
      <c r="DZ578" s="38"/>
      <c r="EA578" s="38"/>
      <c r="EB578" s="38"/>
    </row>
    <row r="579" spans="1:132">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c r="AP579" s="38"/>
      <c r="AQ579" s="38"/>
      <c r="AR579" s="38"/>
      <c r="AS579" s="38"/>
      <c r="AT579" s="38"/>
      <c r="AU579" s="38"/>
      <c r="AV579" s="38"/>
      <c r="AW579" s="38"/>
      <c r="AX579" s="38"/>
      <c r="AY579" s="38"/>
      <c r="AZ579" s="38"/>
      <c r="BA579" s="38"/>
      <c r="BB579" s="38"/>
      <c r="BC579" s="38"/>
      <c r="BD579" s="38"/>
      <c r="BE579" s="38"/>
      <c r="BF579" s="38"/>
      <c r="BG579" s="38"/>
      <c r="BH579" s="38"/>
      <c r="BI579" s="38"/>
      <c r="BJ579" s="38"/>
      <c r="BK579" s="38"/>
      <c r="BL579" s="38"/>
      <c r="BM579" s="38"/>
      <c r="BN579" s="38"/>
      <c r="BO579" s="38"/>
      <c r="BP579" s="38"/>
      <c r="BQ579" s="38"/>
      <c r="BR579" s="38"/>
      <c r="BS579" s="38"/>
      <c r="BT579" s="38"/>
      <c r="BU579" s="38"/>
      <c r="BV579" s="38"/>
      <c r="BW579" s="38"/>
      <c r="BX579" s="38"/>
      <c r="BY579" s="38"/>
      <c r="BZ579" s="38"/>
      <c r="CA579" s="38"/>
      <c r="CB579" s="38"/>
      <c r="CC579" s="38"/>
      <c r="CD579" s="38"/>
      <c r="CE579" s="38"/>
      <c r="CF579" s="38"/>
      <c r="CG579" s="38"/>
      <c r="CH579" s="38"/>
      <c r="CI579" s="38"/>
      <c r="CJ579" s="38"/>
      <c r="CK579" s="38"/>
      <c r="CL579" s="38"/>
      <c r="CM579" s="38"/>
      <c r="CN579" s="38"/>
      <c r="CO579" s="38"/>
      <c r="CP579" s="38"/>
      <c r="CQ579" s="38"/>
      <c r="CR579" s="38"/>
      <c r="CS579" s="38"/>
      <c r="CT579" s="38"/>
      <c r="CU579" s="38"/>
      <c r="CV579" s="38"/>
      <c r="CW579" s="38"/>
      <c r="CX579" s="38"/>
      <c r="CY579" s="38"/>
      <c r="CZ579" s="38"/>
      <c r="DA579" s="38"/>
      <c r="DB579" s="38"/>
      <c r="DC579" s="38"/>
      <c r="DD579" s="38"/>
      <c r="DE579" s="38"/>
      <c r="DF579" s="38"/>
      <c r="DG579" s="38"/>
      <c r="DH579" s="38"/>
      <c r="DI579" s="38"/>
      <c r="DJ579" s="38"/>
      <c r="DK579" s="38"/>
      <c r="DL579" s="38"/>
      <c r="DM579" s="38"/>
      <c r="DN579" s="38"/>
      <c r="DO579" s="38"/>
      <c r="DP579" s="38"/>
      <c r="DQ579" s="38"/>
      <c r="DR579" s="38"/>
      <c r="DS579" s="38"/>
      <c r="DT579" s="38"/>
      <c r="DU579" s="38"/>
      <c r="DV579" s="38"/>
      <c r="DW579" s="38"/>
      <c r="DX579" s="38"/>
      <c r="DY579" s="38"/>
      <c r="DZ579" s="38"/>
      <c r="EA579" s="38"/>
      <c r="EB579" s="38"/>
    </row>
    <row r="580" spans="1:132">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c r="AP580" s="38"/>
      <c r="AQ580" s="38"/>
      <c r="AR580" s="38"/>
      <c r="AS580" s="38"/>
      <c r="AT580" s="38"/>
      <c r="AU580" s="38"/>
      <c r="AV580" s="38"/>
      <c r="AW580" s="38"/>
      <c r="AX580" s="38"/>
      <c r="AY580" s="38"/>
      <c r="AZ580" s="38"/>
      <c r="BA580" s="38"/>
      <c r="BB580" s="38"/>
      <c r="BC580" s="38"/>
      <c r="BD580" s="38"/>
      <c r="BE580" s="38"/>
      <c r="BF580" s="38"/>
      <c r="BG580" s="38"/>
      <c r="BH580" s="38"/>
      <c r="BI580" s="38"/>
      <c r="BJ580" s="38"/>
      <c r="BK580" s="38"/>
      <c r="BL580" s="38"/>
      <c r="BM580" s="38"/>
      <c r="BN580" s="38"/>
      <c r="BO580" s="38"/>
      <c r="BP580" s="38"/>
      <c r="BQ580" s="38"/>
      <c r="BR580" s="38"/>
      <c r="BS580" s="38"/>
      <c r="BT580" s="38"/>
      <c r="BU580" s="38"/>
      <c r="BV580" s="38"/>
      <c r="BW580" s="38"/>
      <c r="BX580" s="38"/>
      <c r="BY580" s="38"/>
      <c r="BZ580" s="38"/>
      <c r="CA580" s="38"/>
      <c r="CB580" s="38"/>
      <c r="CC580" s="38"/>
      <c r="CD580" s="38"/>
      <c r="CE580" s="38"/>
      <c r="CF580" s="38"/>
      <c r="CG580" s="38"/>
      <c r="CH580" s="38"/>
      <c r="CI580" s="38"/>
      <c r="CJ580" s="38"/>
      <c r="CK580" s="38"/>
      <c r="CL580" s="38"/>
      <c r="CM580" s="38"/>
      <c r="CN580" s="38"/>
      <c r="CO580" s="38"/>
      <c r="CP580" s="38"/>
      <c r="CQ580" s="38"/>
      <c r="CR580" s="38"/>
      <c r="CS580" s="38"/>
      <c r="CT580" s="38"/>
      <c r="CU580" s="38"/>
      <c r="CV580" s="38"/>
      <c r="CW580" s="38"/>
      <c r="CX580" s="38"/>
      <c r="CY580" s="38"/>
      <c r="CZ580" s="38"/>
      <c r="DA580" s="38"/>
      <c r="DB580" s="38"/>
      <c r="DC580" s="38"/>
      <c r="DD580" s="38"/>
      <c r="DE580" s="38"/>
      <c r="DF580" s="38"/>
      <c r="DG580" s="38"/>
      <c r="DH580" s="38"/>
      <c r="DI580" s="38"/>
      <c r="DJ580" s="38"/>
      <c r="DK580" s="38"/>
      <c r="DL580" s="38"/>
      <c r="DM580" s="38"/>
      <c r="DN580" s="38"/>
      <c r="DO580" s="38"/>
      <c r="DP580" s="38"/>
      <c r="DQ580" s="38"/>
      <c r="DR580" s="38"/>
      <c r="DS580" s="38"/>
      <c r="DT580" s="38"/>
      <c r="DU580" s="38"/>
      <c r="DV580" s="38"/>
      <c r="DW580" s="38"/>
      <c r="DX580" s="38"/>
      <c r="DY580" s="38"/>
      <c r="DZ580" s="38"/>
      <c r="EA580" s="38"/>
      <c r="EB580" s="38"/>
    </row>
    <row r="581" spans="1:132">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c r="AP581" s="38"/>
      <c r="AQ581" s="38"/>
      <c r="AR581" s="38"/>
      <c r="AS581" s="38"/>
      <c r="AT581" s="38"/>
      <c r="AU581" s="38"/>
      <c r="AV581" s="38"/>
      <c r="AW581" s="38"/>
      <c r="AX581" s="38"/>
      <c r="AY581" s="38"/>
      <c r="AZ581" s="38"/>
      <c r="BA581" s="38"/>
      <c r="BB581" s="38"/>
      <c r="BC581" s="38"/>
      <c r="BD581" s="38"/>
      <c r="BE581" s="38"/>
      <c r="BF581" s="38"/>
      <c r="BG581" s="38"/>
      <c r="BH581" s="38"/>
      <c r="BI581" s="38"/>
      <c r="BJ581" s="38"/>
      <c r="BK581" s="38"/>
      <c r="BL581" s="38"/>
      <c r="BM581" s="38"/>
      <c r="BN581" s="38"/>
      <c r="BO581" s="38"/>
      <c r="BP581" s="38"/>
      <c r="BQ581" s="38"/>
      <c r="BR581" s="38"/>
      <c r="BS581" s="38"/>
      <c r="BT581" s="38"/>
      <c r="BU581" s="38"/>
      <c r="BV581" s="38"/>
      <c r="BW581" s="38"/>
      <c r="BX581" s="38"/>
      <c r="BY581" s="38"/>
      <c r="BZ581" s="38"/>
      <c r="CA581" s="38"/>
      <c r="CB581" s="38"/>
      <c r="CC581" s="38"/>
      <c r="CD581" s="38"/>
      <c r="CE581" s="38"/>
      <c r="CF581" s="38"/>
      <c r="CG581" s="38"/>
      <c r="CH581" s="38"/>
      <c r="CI581" s="38"/>
      <c r="CJ581" s="38"/>
      <c r="CK581" s="38"/>
      <c r="CL581" s="38"/>
      <c r="CM581" s="38"/>
      <c r="CN581" s="38"/>
      <c r="CO581" s="38"/>
      <c r="CP581" s="38"/>
      <c r="CQ581" s="38"/>
      <c r="CR581" s="38"/>
      <c r="CS581" s="38"/>
      <c r="CT581" s="38"/>
      <c r="CU581" s="38"/>
      <c r="CV581" s="38"/>
      <c r="CW581" s="38"/>
      <c r="CX581" s="38"/>
      <c r="CY581" s="38"/>
      <c r="CZ581" s="38"/>
      <c r="DA581" s="38"/>
      <c r="DB581" s="38"/>
      <c r="DC581" s="38"/>
      <c r="DD581" s="38"/>
      <c r="DE581" s="38"/>
      <c r="DF581" s="38"/>
      <c r="DG581" s="38"/>
      <c r="DH581" s="38"/>
      <c r="DI581" s="38"/>
      <c r="DJ581" s="38"/>
      <c r="DK581" s="38"/>
      <c r="DL581" s="38"/>
      <c r="DM581" s="38"/>
      <c r="DN581" s="38"/>
      <c r="DO581" s="38"/>
      <c r="DP581" s="38"/>
      <c r="DQ581" s="38"/>
      <c r="DR581" s="38"/>
      <c r="DS581" s="38"/>
      <c r="DT581" s="38"/>
      <c r="DU581" s="38"/>
      <c r="DV581" s="38"/>
      <c r="DW581" s="38"/>
      <c r="DX581" s="38"/>
      <c r="DY581" s="38"/>
      <c r="DZ581" s="38"/>
      <c r="EA581" s="38"/>
      <c r="EB581" s="38"/>
    </row>
    <row r="582" spans="1:132">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c r="AP582" s="38"/>
      <c r="AQ582" s="38"/>
      <c r="AR582" s="38"/>
      <c r="AS582" s="38"/>
      <c r="AT582" s="38"/>
      <c r="AU582" s="38"/>
      <c r="AV582" s="38"/>
      <c r="AW582" s="38"/>
      <c r="AX582" s="38"/>
      <c r="AY582" s="38"/>
      <c r="AZ582" s="38"/>
      <c r="BA582" s="38"/>
      <c r="BB582" s="38"/>
      <c r="BC582" s="38"/>
      <c r="BD582" s="38"/>
      <c r="BE582" s="38"/>
      <c r="BF582" s="38"/>
      <c r="BG582" s="38"/>
      <c r="BH582" s="38"/>
      <c r="BI582" s="38"/>
      <c r="BJ582" s="38"/>
      <c r="BK582" s="38"/>
      <c r="BL582" s="38"/>
      <c r="BM582" s="38"/>
      <c r="BN582" s="38"/>
      <c r="BO582" s="38"/>
      <c r="BP582" s="38"/>
      <c r="BQ582" s="38"/>
      <c r="BR582" s="38"/>
      <c r="BS582" s="38"/>
      <c r="BT582" s="38"/>
      <c r="BU582" s="38"/>
      <c r="BV582" s="38"/>
      <c r="BW582" s="38"/>
      <c r="BX582" s="38"/>
      <c r="BY582" s="38"/>
      <c r="BZ582" s="38"/>
      <c r="CA582" s="38"/>
      <c r="CB582" s="38"/>
      <c r="CC582" s="38"/>
      <c r="CD582" s="38"/>
      <c r="CE582" s="38"/>
      <c r="CF582" s="38"/>
      <c r="CG582" s="38"/>
      <c r="CH582" s="38"/>
      <c r="CI582" s="38"/>
      <c r="CJ582" s="38"/>
      <c r="CK582" s="38"/>
      <c r="CL582" s="38"/>
      <c r="CM582" s="38"/>
      <c r="CN582" s="38"/>
      <c r="CO582" s="38"/>
      <c r="CP582" s="38"/>
      <c r="CQ582" s="38"/>
      <c r="CR582" s="38"/>
      <c r="CS582" s="38"/>
      <c r="CT582" s="38"/>
      <c r="CU582" s="38"/>
      <c r="CV582" s="38"/>
      <c r="CW582" s="38"/>
      <c r="CX582" s="38"/>
      <c r="CY582" s="38"/>
      <c r="CZ582" s="38"/>
      <c r="DA582" s="38"/>
      <c r="DB582" s="38"/>
      <c r="DC582" s="38"/>
      <c r="DD582" s="38"/>
      <c r="DE582" s="38"/>
      <c r="DF582" s="38"/>
      <c r="DG582" s="38"/>
      <c r="DH582" s="38"/>
      <c r="DI582" s="38"/>
      <c r="DJ582" s="38"/>
      <c r="DK582" s="38"/>
      <c r="DL582" s="38"/>
      <c r="DM582" s="38"/>
      <c r="DN582" s="38"/>
      <c r="DO582" s="38"/>
      <c r="DP582" s="38"/>
      <c r="DQ582" s="38"/>
      <c r="DR582" s="38"/>
      <c r="DS582" s="38"/>
      <c r="DT582" s="38"/>
      <c r="DU582" s="38"/>
      <c r="DV582" s="38"/>
      <c r="DW582" s="38"/>
      <c r="DX582" s="38"/>
      <c r="DY582" s="38"/>
      <c r="DZ582" s="38"/>
      <c r="EA582" s="38"/>
      <c r="EB582" s="38"/>
    </row>
    <row r="583" spans="1:132">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c r="AP583" s="38"/>
      <c r="AQ583" s="38"/>
      <c r="AR583" s="38"/>
      <c r="AS583" s="38"/>
      <c r="AT583" s="38"/>
      <c r="AU583" s="38"/>
      <c r="AV583" s="38"/>
      <c r="AW583" s="38"/>
      <c r="AX583" s="38"/>
      <c r="AY583" s="38"/>
      <c r="AZ583" s="38"/>
      <c r="BA583" s="38"/>
      <c r="BB583" s="38"/>
      <c r="BC583" s="38"/>
      <c r="BD583" s="38"/>
      <c r="BE583" s="38"/>
      <c r="BF583" s="38"/>
      <c r="BG583" s="38"/>
      <c r="BH583" s="38"/>
      <c r="BI583" s="38"/>
      <c r="BJ583" s="38"/>
      <c r="BK583" s="38"/>
      <c r="BL583" s="38"/>
      <c r="BM583" s="38"/>
      <c r="BN583" s="38"/>
      <c r="BO583" s="38"/>
      <c r="BP583" s="38"/>
      <c r="BQ583" s="38"/>
      <c r="BR583" s="38"/>
      <c r="BS583" s="38"/>
      <c r="BT583" s="38"/>
      <c r="BU583" s="38"/>
      <c r="BV583" s="38"/>
      <c r="BW583" s="38"/>
      <c r="BX583" s="38"/>
      <c r="BY583" s="38"/>
      <c r="BZ583" s="38"/>
      <c r="CA583" s="38"/>
      <c r="CB583" s="38"/>
      <c r="CC583" s="38"/>
      <c r="CD583" s="38"/>
      <c r="CE583" s="38"/>
      <c r="CF583" s="38"/>
      <c r="CG583" s="38"/>
      <c r="CH583" s="38"/>
      <c r="CI583" s="38"/>
      <c r="CJ583" s="38"/>
      <c r="CK583" s="38"/>
      <c r="CL583" s="38"/>
      <c r="CM583" s="38"/>
      <c r="CN583" s="38"/>
      <c r="CO583" s="38"/>
      <c r="CP583" s="38"/>
      <c r="CQ583" s="38"/>
      <c r="CR583" s="38"/>
      <c r="CS583" s="38"/>
      <c r="CT583" s="38"/>
      <c r="CU583" s="38"/>
      <c r="CV583" s="38"/>
      <c r="CW583" s="38"/>
      <c r="CX583" s="38"/>
      <c r="CY583" s="38"/>
      <c r="CZ583" s="38"/>
      <c r="DA583" s="38"/>
      <c r="DB583" s="38"/>
      <c r="DC583" s="38"/>
      <c r="DD583" s="38"/>
      <c r="DE583" s="38"/>
      <c r="DF583" s="38"/>
      <c r="DG583" s="38"/>
      <c r="DH583" s="38"/>
      <c r="DI583" s="38"/>
      <c r="DJ583" s="38"/>
      <c r="DK583" s="38"/>
      <c r="DL583" s="38"/>
      <c r="DM583" s="38"/>
      <c r="DN583" s="38"/>
      <c r="DO583" s="38"/>
      <c r="DP583" s="38"/>
      <c r="DQ583" s="38"/>
      <c r="DR583" s="38"/>
      <c r="DS583" s="38"/>
      <c r="DT583" s="38"/>
      <c r="DU583" s="38"/>
      <c r="DV583" s="38"/>
      <c r="DW583" s="38"/>
      <c r="DX583" s="38"/>
      <c r="DY583" s="38"/>
      <c r="DZ583" s="38"/>
      <c r="EA583" s="38"/>
      <c r="EB583" s="38"/>
    </row>
    <row r="584" spans="1:132">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c r="AP584" s="38"/>
      <c r="AQ584" s="38"/>
      <c r="AR584" s="38"/>
      <c r="AS584" s="38"/>
      <c r="AT584" s="38"/>
      <c r="AU584" s="38"/>
      <c r="AV584" s="38"/>
      <c r="AW584" s="38"/>
      <c r="AX584" s="38"/>
      <c r="AY584" s="38"/>
      <c r="AZ584" s="38"/>
      <c r="BA584" s="38"/>
      <c r="BB584" s="38"/>
      <c r="BC584" s="38"/>
      <c r="BD584" s="38"/>
      <c r="BE584" s="38"/>
      <c r="BF584" s="38"/>
      <c r="BG584" s="38"/>
      <c r="BH584" s="38"/>
      <c r="BI584" s="38"/>
      <c r="BJ584" s="38"/>
      <c r="BK584" s="38"/>
      <c r="BL584" s="38"/>
      <c r="BM584" s="38"/>
      <c r="BN584" s="38"/>
      <c r="BO584" s="38"/>
      <c r="BP584" s="38"/>
      <c r="BQ584" s="38"/>
      <c r="BR584" s="38"/>
      <c r="BS584" s="38"/>
      <c r="BT584" s="38"/>
      <c r="BU584" s="38"/>
      <c r="BV584" s="38"/>
      <c r="BW584" s="38"/>
      <c r="BX584" s="38"/>
      <c r="BY584" s="38"/>
      <c r="BZ584" s="38"/>
      <c r="CA584" s="38"/>
      <c r="CB584" s="38"/>
      <c r="CC584" s="38"/>
      <c r="CD584" s="38"/>
      <c r="CE584" s="38"/>
      <c r="CF584" s="38"/>
      <c r="CG584" s="38"/>
      <c r="CH584" s="38"/>
      <c r="CI584" s="38"/>
      <c r="CJ584" s="38"/>
      <c r="CK584" s="38"/>
      <c r="CL584" s="38"/>
      <c r="CM584" s="38"/>
      <c r="CN584" s="38"/>
      <c r="CO584" s="38"/>
      <c r="CP584" s="38"/>
      <c r="CQ584" s="38"/>
      <c r="CR584" s="38"/>
      <c r="CS584" s="38"/>
      <c r="CT584" s="38"/>
      <c r="CU584" s="38"/>
      <c r="CV584" s="38"/>
      <c r="CW584" s="38"/>
      <c r="CX584" s="38"/>
      <c r="CY584" s="38"/>
      <c r="CZ584" s="38"/>
      <c r="DA584" s="38"/>
      <c r="DB584" s="38"/>
      <c r="DC584" s="38"/>
      <c r="DD584" s="38"/>
      <c r="DE584" s="38"/>
      <c r="DF584" s="38"/>
      <c r="DG584" s="38"/>
      <c r="DH584" s="38"/>
      <c r="DI584" s="38"/>
      <c r="DJ584" s="38"/>
      <c r="DK584" s="38"/>
      <c r="DL584" s="38"/>
      <c r="DM584" s="38"/>
      <c r="DN584" s="38"/>
      <c r="DO584" s="38"/>
      <c r="DP584" s="38"/>
      <c r="DQ584" s="38"/>
      <c r="DR584" s="38"/>
      <c r="DS584" s="38"/>
      <c r="DT584" s="38"/>
      <c r="DU584" s="38"/>
      <c r="DV584" s="38"/>
      <c r="DW584" s="38"/>
      <c r="DX584" s="38"/>
      <c r="DY584" s="38"/>
      <c r="DZ584" s="38"/>
      <c r="EA584" s="38"/>
      <c r="EB584" s="38"/>
    </row>
    <row r="585" spans="1:132">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c r="AP585" s="38"/>
      <c r="AQ585" s="38"/>
      <c r="AR585" s="38"/>
      <c r="AS585" s="38"/>
      <c r="AT585" s="38"/>
      <c r="AU585" s="38"/>
      <c r="AV585" s="38"/>
      <c r="AW585" s="38"/>
      <c r="AX585" s="38"/>
      <c r="AY585" s="38"/>
      <c r="AZ585" s="38"/>
      <c r="BA585" s="38"/>
      <c r="BB585" s="38"/>
      <c r="BC585" s="38"/>
      <c r="BD585" s="38"/>
      <c r="BE585" s="38"/>
      <c r="BF585" s="38"/>
      <c r="BG585" s="38"/>
      <c r="BH585" s="38"/>
      <c r="BI585" s="38"/>
      <c r="BJ585" s="38"/>
      <c r="BK585" s="38"/>
      <c r="BL585" s="38"/>
      <c r="BM585" s="38"/>
      <c r="BN585" s="38"/>
      <c r="BO585" s="38"/>
      <c r="BP585" s="38"/>
      <c r="BQ585" s="38"/>
      <c r="BR585" s="38"/>
      <c r="BS585" s="38"/>
      <c r="BT585" s="38"/>
      <c r="BU585" s="38"/>
      <c r="BV585" s="38"/>
      <c r="BW585" s="38"/>
      <c r="BX585" s="38"/>
      <c r="BY585" s="38"/>
      <c r="BZ585" s="38"/>
      <c r="CA585" s="38"/>
      <c r="CB585" s="38"/>
      <c r="CC585" s="38"/>
      <c r="CD585" s="38"/>
      <c r="CE585" s="38"/>
      <c r="CF585" s="38"/>
      <c r="CG585" s="38"/>
      <c r="CH585" s="38"/>
      <c r="CI585" s="38"/>
      <c r="CJ585" s="38"/>
      <c r="CK585" s="38"/>
      <c r="CL585" s="38"/>
      <c r="CM585" s="38"/>
      <c r="CN585" s="38"/>
      <c r="CO585" s="38"/>
      <c r="CP585" s="38"/>
      <c r="CQ585" s="38"/>
      <c r="CR585" s="38"/>
      <c r="CS585" s="38"/>
      <c r="CT585" s="38"/>
      <c r="CU585" s="38"/>
      <c r="CV585" s="38"/>
      <c r="CW585" s="38"/>
      <c r="CX585" s="38"/>
      <c r="CY585" s="38"/>
      <c r="CZ585" s="38"/>
      <c r="DA585" s="38"/>
      <c r="DB585" s="38"/>
      <c r="DC585" s="38"/>
      <c r="DD585" s="38"/>
      <c r="DE585" s="38"/>
      <c r="DF585" s="38"/>
      <c r="DG585" s="38"/>
      <c r="DH585" s="38"/>
      <c r="DI585" s="38"/>
      <c r="DJ585" s="38"/>
      <c r="DK585" s="38"/>
      <c r="DL585" s="38"/>
      <c r="DM585" s="38"/>
      <c r="DN585" s="38"/>
      <c r="DO585" s="38"/>
      <c r="DP585" s="38"/>
      <c r="DQ585" s="38"/>
      <c r="DR585" s="38"/>
      <c r="DS585" s="38"/>
      <c r="DT585" s="38"/>
      <c r="DU585" s="38"/>
      <c r="DV585" s="38"/>
      <c r="DW585" s="38"/>
      <c r="DX585" s="38"/>
      <c r="DY585" s="38"/>
      <c r="DZ585" s="38"/>
      <c r="EA585" s="38"/>
      <c r="EB585" s="38"/>
    </row>
    <row r="586" spans="1:132">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c r="AP586" s="38"/>
      <c r="AQ586" s="38"/>
      <c r="AR586" s="38"/>
      <c r="AS586" s="38"/>
      <c r="AT586" s="38"/>
      <c r="AU586" s="38"/>
      <c r="AV586" s="38"/>
      <c r="AW586" s="38"/>
      <c r="AX586" s="38"/>
      <c r="AY586" s="38"/>
      <c r="AZ586" s="38"/>
      <c r="BA586" s="38"/>
      <c r="BB586" s="38"/>
      <c r="BC586" s="38"/>
      <c r="BD586" s="38"/>
      <c r="BE586" s="38"/>
      <c r="BF586" s="38"/>
      <c r="BG586" s="38"/>
      <c r="BH586" s="38"/>
      <c r="BI586" s="38"/>
      <c r="BJ586" s="38"/>
      <c r="BK586" s="38"/>
      <c r="BL586" s="38"/>
      <c r="BM586" s="38"/>
      <c r="BN586" s="38"/>
      <c r="BO586" s="38"/>
      <c r="BP586" s="38"/>
      <c r="BQ586" s="38"/>
      <c r="BR586" s="38"/>
      <c r="BS586" s="38"/>
      <c r="BT586" s="38"/>
      <c r="BU586" s="38"/>
      <c r="BV586" s="38"/>
      <c r="BW586" s="38"/>
      <c r="BX586" s="38"/>
      <c r="BY586" s="38"/>
      <c r="BZ586" s="38"/>
      <c r="CA586" s="38"/>
      <c r="CB586" s="38"/>
      <c r="CC586" s="38"/>
      <c r="CD586" s="38"/>
      <c r="CE586" s="38"/>
      <c r="CF586" s="38"/>
      <c r="CG586" s="38"/>
      <c r="CH586" s="38"/>
      <c r="CI586" s="38"/>
      <c r="CJ586" s="38"/>
      <c r="CK586" s="38"/>
      <c r="CL586" s="38"/>
      <c r="CM586" s="38"/>
      <c r="CN586" s="38"/>
      <c r="CO586" s="38"/>
      <c r="CP586" s="38"/>
      <c r="CQ586" s="38"/>
      <c r="CR586" s="38"/>
      <c r="CS586" s="38"/>
      <c r="CT586" s="38"/>
      <c r="CU586" s="38"/>
      <c r="CV586" s="38"/>
      <c r="CW586" s="38"/>
      <c r="CX586" s="38"/>
      <c r="CY586" s="38"/>
      <c r="CZ586" s="38"/>
      <c r="DA586" s="38"/>
      <c r="DB586" s="38"/>
      <c r="DC586" s="38"/>
      <c r="DD586" s="38"/>
      <c r="DE586" s="38"/>
      <c r="DF586" s="38"/>
      <c r="DG586" s="38"/>
      <c r="DH586" s="38"/>
      <c r="DI586" s="38"/>
      <c r="DJ586" s="38"/>
      <c r="DK586" s="38"/>
      <c r="DL586" s="38"/>
      <c r="DM586" s="38"/>
      <c r="DN586" s="38"/>
      <c r="DO586" s="38"/>
      <c r="DP586" s="38"/>
      <c r="DQ586" s="38"/>
      <c r="DR586" s="38"/>
      <c r="DS586" s="38"/>
      <c r="DT586" s="38"/>
      <c r="DU586" s="38"/>
      <c r="DV586" s="38"/>
      <c r="DW586" s="38"/>
      <c r="DX586" s="38"/>
      <c r="DY586" s="38"/>
      <c r="DZ586" s="38"/>
      <c r="EA586" s="38"/>
      <c r="EB586" s="38"/>
    </row>
    <row r="587" spans="1:132">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c r="AP587" s="38"/>
      <c r="AQ587" s="38"/>
      <c r="AR587" s="38"/>
      <c r="AS587" s="38"/>
      <c r="AT587" s="38"/>
      <c r="AU587" s="38"/>
      <c r="AV587" s="38"/>
      <c r="AW587" s="38"/>
      <c r="AX587" s="38"/>
      <c r="AY587" s="38"/>
      <c r="AZ587" s="38"/>
      <c r="BA587" s="38"/>
      <c r="BB587" s="38"/>
      <c r="BC587" s="38"/>
      <c r="BD587" s="38"/>
      <c r="BE587" s="38"/>
      <c r="BF587" s="38"/>
      <c r="BG587" s="38"/>
      <c r="BH587" s="38"/>
      <c r="BI587" s="38"/>
      <c r="BJ587" s="38"/>
      <c r="BK587" s="38"/>
      <c r="BL587" s="38"/>
      <c r="BM587" s="38"/>
      <c r="BN587" s="38"/>
      <c r="BO587" s="38"/>
      <c r="BP587" s="38"/>
      <c r="BQ587" s="38"/>
      <c r="BR587" s="38"/>
      <c r="BS587" s="38"/>
      <c r="BT587" s="38"/>
      <c r="BU587" s="38"/>
      <c r="BV587" s="38"/>
      <c r="BW587" s="38"/>
      <c r="BX587" s="38"/>
      <c r="BY587" s="38"/>
      <c r="BZ587" s="38"/>
      <c r="CA587" s="38"/>
      <c r="CB587" s="38"/>
      <c r="CC587" s="38"/>
      <c r="CD587" s="38"/>
      <c r="CE587" s="38"/>
      <c r="CF587" s="38"/>
      <c r="CG587" s="38"/>
      <c r="CH587" s="38"/>
      <c r="CI587" s="38"/>
      <c r="CJ587" s="38"/>
      <c r="CK587" s="38"/>
      <c r="CL587" s="38"/>
      <c r="CM587" s="38"/>
      <c r="CN587" s="38"/>
      <c r="CO587" s="38"/>
      <c r="CP587" s="38"/>
      <c r="CQ587" s="38"/>
      <c r="CR587" s="38"/>
      <c r="CS587" s="38"/>
      <c r="CT587" s="38"/>
      <c r="CU587" s="38"/>
      <c r="CV587" s="38"/>
      <c r="CW587" s="38"/>
      <c r="CX587" s="38"/>
      <c r="CY587" s="38"/>
      <c r="CZ587" s="38"/>
      <c r="DA587" s="38"/>
      <c r="DB587" s="38"/>
      <c r="DC587" s="38"/>
      <c r="DD587" s="38"/>
      <c r="DE587" s="38"/>
      <c r="DF587" s="38"/>
      <c r="DG587" s="38"/>
      <c r="DH587" s="38"/>
      <c r="DI587" s="38"/>
      <c r="DJ587" s="38"/>
      <c r="DK587" s="38"/>
      <c r="DL587" s="38"/>
      <c r="DM587" s="38"/>
      <c r="DN587" s="38"/>
      <c r="DO587" s="38"/>
      <c r="DP587" s="38"/>
      <c r="DQ587" s="38"/>
      <c r="DR587" s="38"/>
      <c r="DS587" s="38"/>
      <c r="DT587" s="38"/>
      <c r="DU587" s="38"/>
      <c r="DV587" s="38"/>
      <c r="DW587" s="38"/>
      <c r="DX587" s="38"/>
      <c r="DY587" s="38"/>
      <c r="DZ587" s="38"/>
      <c r="EA587" s="38"/>
      <c r="EB587" s="38"/>
    </row>
    <row r="588" spans="1:132">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c r="AP588" s="38"/>
      <c r="AQ588" s="38"/>
      <c r="AR588" s="38"/>
      <c r="AS588" s="38"/>
      <c r="AT588" s="38"/>
      <c r="AU588" s="38"/>
      <c r="AV588" s="38"/>
      <c r="AW588" s="38"/>
      <c r="AX588" s="38"/>
      <c r="AY588" s="38"/>
      <c r="AZ588" s="38"/>
      <c r="BA588" s="38"/>
      <c r="BB588" s="38"/>
      <c r="BC588" s="38"/>
      <c r="BD588" s="38"/>
      <c r="BE588" s="38"/>
      <c r="BF588" s="38"/>
      <c r="BG588" s="38"/>
      <c r="BH588" s="38"/>
      <c r="BI588" s="38"/>
      <c r="BJ588" s="38"/>
      <c r="BK588" s="38"/>
      <c r="BL588" s="38"/>
      <c r="BM588" s="38"/>
      <c r="BN588" s="38"/>
      <c r="BO588" s="38"/>
      <c r="BP588" s="38"/>
      <c r="BQ588" s="38"/>
      <c r="BR588" s="38"/>
      <c r="BS588" s="38"/>
      <c r="BT588" s="38"/>
      <c r="BU588" s="38"/>
      <c r="BV588" s="38"/>
      <c r="BW588" s="38"/>
      <c r="BX588" s="38"/>
      <c r="BY588" s="38"/>
      <c r="BZ588" s="38"/>
      <c r="CA588" s="38"/>
      <c r="CB588" s="38"/>
      <c r="CC588" s="38"/>
      <c r="CD588" s="38"/>
      <c r="CE588" s="38"/>
      <c r="CF588" s="38"/>
      <c r="CG588" s="38"/>
      <c r="CH588" s="38"/>
      <c r="CI588" s="38"/>
      <c r="CJ588" s="38"/>
      <c r="CK588" s="38"/>
      <c r="CL588" s="38"/>
      <c r="CM588" s="38"/>
      <c r="CN588" s="38"/>
      <c r="CO588" s="38"/>
      <c r="CP588" s="38"/>
      <c r="CQ588" s="38"/>
      <c r="CR588" s="38"/>
      <c r="CS588" s="38"/>
      <c r="CT588" s="38"/>
      <c r="CU588" s="38"/>
      <c r="CV588" s="38"/>
      <c r="CW588" s="38"/>
      <c r="CX588" s="38"/>
      <c r="CY588" s="38"/>
      <c r="CZ588" s="38"/>
      <c r="DA588" s="38"/>
      <c r="DB588" s="38"/>
      <c r="DC588" s="38"/>
      <c r="DD588" s="38"/>
      <c r="DE588" s="38"/>
      <c r="DF588" s="38"/>
      <c r="DG588" s="38"/>
      <c r="DH588" s="38"/>
      <c r="DI588" s="38"/>
      <c r="DJ588" s="38"/>
      <c r="DK588" s="38"/>
      <c r="DL588" s="38"/>
      <c r="DM588" s="38"/>
      <c r="DN588" s="38"/>
      <c r="DO588" s="38"/>
      <c r="DP588" s="38"/>
      <c r="DQ588" s="38"/>
      <c r="DR588" s="38"/>
      <c r="DS588" s="38"/>
      <c r="DT588" s="38"/>
      <c r="DU588" s="38"/>
      <c r="DV588" s="38"/>
      <c r="DW588" s="38"/>
      <c r="DX588" s="38"/>
      <c r="DY588" s="38"/>
      <c r="DZ588" s="38"/>
      <c r="EA588" s="38"/>
      <c r="EB588" s="38"/>
    </row>
    <row r="589" spans="1:132">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c r="AP589" s="38"/>
      <c r="AQ589" s="38"/>
      <c r="AR589" s="38"/>
      <c r="AS589" s="38"/>
      <c r="AT589" s="38"/>
      <c r="AU589" s="38"/>
      <c r="AV589" s="38"/>
      <c r="AW589" s="38"/>
      <c r="AX589" s="38"/>
      <c r="AY589" s="38"/>
      <c r="AZ589" s="38"/>
      <c r="BA589" s="38"/>
      <c r="BB589" s="38"/>
      <c r="BC589" s="38"/>
      <c r="BD589" s="38"/>
      <c r="BE589" s="38"/>
      <c r="BF589" s="38"/>
      <c r="BG589" s="38"/>
      <c r="BH589" s="38"/>
      <c r="BI589" s="38"/>
      <c r="BJ589" s="38"/>
      <c r="BK589" s="38"/>
      <c r="BL589" s="38"/>
      <c r="BM589" s="38"/>
      <c r="BN589" s="38"/>
      <c r="BO589" s="38"/>
      <c r="BP589" s="38"/>
      <c r="BQ589" s="38"/>
      <c r="BR589" s="38"/>
      <c r="BS589" s="38"/>
      <c r="BT589" s="38"/>
      <c r="BU589" s="38"/>
      <c r="BV589" s="38"/>
      <c r="BW589" s="38"/>
      <c r="BX589" s="38"/>
      <c r="BY589" s="38"/>
      <c r="BZ589" s="38"/>
      <c r="CA589" s="38"/>
      <c r="CB589" s="38"/>
      <c r="CC589" s="38"/>
      <c r="CD589" s="38"/>
      <c r="CE589" s="38"/>
      <c r="CF589" s="38"/>
      <c r="CG589" s="38"/>
      <c r="CH589" s="38"/>
      <c r="CI589" s="38"/>
      <c r="CJ589" s="38"/>
      <c r="CK589" s="38"/>
      <c r="CL589" s="38"/>
      <c r="CM589" s="38"/>
      <c r="CN589" s="38"/>
      <c r="CO589" s="38"/>
      <c r="CP589" s="38"/>
      <c r="CQ589" s="38"/>
      <c r="CR589" s="38"/>
      <c r="CS589" s="38"/>
      <c r="CT589" s="38"/>
      <c r="CU589" s="38"/>
      <c r="CV589" s="38"/>
      <c r="CW589" s="38"/>
      <c r="CX589" s="38"/>
      <c r="CY589" s="38"/>
      <c r="CZ589" s="38"/>
      <c r="DA589" s="38"/>
      <c r="DB589" s="38"/>
      <c r="DC589" s="38"/>
      <c r="DD589" s="38"/>
      <c r="DE589" s="38"/>
      <c r="DF589" s="38"/>
      <c r="DG589" s="38"/>
      <c r="DH589" s="38"/>
      <c r="DI589" s="38"/>
      <c r="DJ589" s="38"/>
      <c r="DK589" s="38"/>
      <c r="DL589" s="38"/>
      <c r="DM589" s="38"/>
      <c r="DN589" s="38"/>
      <c r="DO589" s="38"/>
      <c r="DP589" s="38"/>
      <c r="DQ589" s="38"/>
      <c r="DR589" s="38"/>
      <c r="DS589" s="38"/>
      <c r="DT589" s="38"/>
      <c r="DU589" s="38"/>
      <c r="DV589" s="38"/>
      <c r="DW589" s="38"/>
      <c r="DX589" s="38"/>
      <c r="DY589" s="38"/>
      <c r="DZ589" s="38"/>
      <c r="EA589" s="38"/>
      <c r="EB589" s="38"/>
    </row>
    <row r="590" spans="1:132">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c r="AP590" s="38"/>
      <c r="AQ590" s="38"/>
      <c r="AR590" s="38"/>
      <c r="AS590" s="38"/>
      <c r="AT590" s="38"/>
      <c r="AU590" s="38"/>
      <c r="AV590" s="38"/>
      <c r="AW590" s="38"/>
      <c r="AX590" s="38"/>
      <c r="AY590" s="38"/>
      <c r="AZ590" s="38"/>
      <c r="BA590" s="38"/>
      <c r="BB590" s="38"/>
      <c r="BC590" s="38"/>
      <c r="BD590" s="38"/>
      <c r="BE590" s="38"/>
      <c r="BF590" s="38"/>
      <c r="BG590" s="38"/>
      <c r="BH590" s="38"/>
      <c r="BI590" s="38"/>
      <c r="BJ590" s="38"/>
      <c r="BK590" s="38"/>
      <c r="BL590" s="38"/>
      <c r="BM590" s="38"/>
      <c r="BN590" s="38"/>
      <c r="BO590" s="38"/>
      <c r="BP590" s="38"/>
      <c r="BQ590" s="38"/>
      <c r="BR590" s="38"/>
      <c r="BS590" s="38"/>
      <c r="BT590" s="38"/>
      <c r="BU590" s="38"/>
      <c r="BV590" s="38"/>
      <c r="BW590" s="38"/>
      <c r="BX590" s="38"/>
      <c r="BY590" s="38"/>
      <c r="BZ590" s="38"/>
      <c r="CA590" s="38"/>
      <c r="CB590" s="38"/>
      <c r="CC590" s="38"/>
      <c r="CD590" s="38"/>
      <c r="CE590" s="38"/>
      <c r="CF590" s="38"/>
      <c r="CG590" s="38"/>
      <c r="CH590" s="38"/>
      <c r="CI590" s="38"/>
      <c r="CJ590" s="38"/>
      <c r="CK590" s="38"/>
      <c r="CL590" s="38"/>
      <c r="CM590" s="38"/>
      <c r="CN590" s="38"/>
      <c r="CO590" s="38"/>
      <c r="CP590" s="38"/>
      <c r="CQ590" s="38"/>
      <c r="CR590" s="38"/>
      <c r="CS590" s="38"/>
      <c r="CT590" s="38"/>
      <c r="CU590" s="38"/>
      <c r="CV590" s="38"/>
      <c r="CW590" s="38"/>
      <c r="CX590" s="38"/>
      <c r="CY590" s="38"/>
      <c r="CZ590" s="38"/>
      <c r="DA590" s="38"/>
      <c r="DB590" s="38"/>
      <c r="DC590" s="38"/>
      <c r="DD590" s="38"/>
      <c r="DE590" s="38"/>
      <c r="DF590" s="38"/>
      <c r="DG590" s="38"/>
      <c r="DH590" s="38"/>
      <c r="DI590" s="38"/>
      <c r="DJ590" s="38"/>
      <c r="DK590" s="38"/>
      <c r="DL590" s="38"/>
      <c r="DM590" s="38"/>
      <c r="DN590" s="38"/>
      <c r="DO590" s="38"/>
      <c r="DP590" s="38"/>
      <c r="DQ590" s="38"/>
      <c r="DR590" s="38"/>
      <c r="DS590" s="38"/>
      <c r="DT590" s="38"/>
      <c r="DU590" s="38"/>
      <c r="DV590" s="38"/>
      <c r="DW590" s="38"/>
      <c r="DX590" s="38"/>
      <c r="DY590" s="38"/>
      <c r="DZ590" s="38"/>
      <c r="EA590" s="38"/>
      <c r="EB590" s="38"/>
    </row>
    <row r="591" spans="1:132">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c r="AP591" s="38"/>
      <c r="AQ591" s="38"/>
      <c r="AR591" s="38"/>
      <c r="AS591" s="38"/>
      <c r="AT591" s="38"/>
      <c r="AU591" s="38"/>
      <c r="AV591" s="38"/>
      <c r="AW591" s="38"/>
      <c r="AX591" s="38"/>
      <c r="AY591" s="38"/>
      <c r="AZ591" s="38"/>
      <c r="BA591" s="38"/>
      <c r="BB591" s="38"/>
      <c r="BC591" s="38"/>
      <c r="BD591" s="38"/>
      <c r="BE591" s="38"/>
      <c r="BF591" s="38"/>
      <c r="BG591" s="38"/>
      <c r="BH591" s="38"/>
      <c r="BI591" s="38"/>
      <c r="BJ591" s="38"/>
      <c r="BK591" s="38"/>
      <c r="BL591" s="38"/>
      <c r="BM591" s="38"/>
      <c r="BN591" s="38"/>
      <c r="BO591" s="38"/>
      <c r="BP591" s="38"/>
      <c r="BQ591" s="38"/>
      <c r="BR591" s="38"/>
      <c r="BS591" s="38"/>
      <c r="BT591" s="38"/>
      <c r="BU591" s="38"/>
      <c r="BV591" s="38"/>
      <c r="BW591" s="38"/>
      <c r="BX591" s="38"/>
      <c r="BY591" s="38"/>
      <c r="BZ591" s="38"/>
      <c r="CA591" s="38"/>
      <c r="CB591" s="38"/>
      <c r="CC591" s="38"/>
      <c r="CD591" s="38"/>
      <c r="CE591" s="38"/>
      <c r="CF591" s="38"/>
      <c r="CG591" s="38"/>
      <c r="CH591" s="38"/>
      <c r="CI591" s="38"/>
      <c r="CJ591" s="38"/>
      <c r="CK591" s="38"/>
      <c r="CL591" s="38"/>
      <c r="CM591" s="38"/>
      <c r="CN591" s="38"/>
      <c r="CO591" s="38"/>
      <c r="CP591" s="38"/>
      <c r="CQ591" s="38"/>
      <c r="CR591" s="38"/>
      <c r="CS591" s="38"/>
      <c r="CT591" s="38"/>
      <c r="CU591" s="38"/>
      <c r="CV591" s="38"/>
      <c r="CW591" s="38"/>
      <c r="CX591" s="38"/>
      <c r="CY591" s="38"/>
      <c r="CZ591" s="38"/>
      <c r="DA591" s="38"/>
      <c r="DB591" s="38"/>
      <c r="DC591" s="38"/>
      <c r="DD591" s="38"/>
      <c r="DE591" s="38"/>
      <c r="DF591" s="38"/>
      <c r="DG591" s="38"/>
      <c r="DH591" s="38"/>
      <c r="DI591" s="38"/>
      <c r="DJ591" s="38"/>
      <c r="DK591" s="38"/>
      <c r="DL591" s="38"/>
      <c r="DM591" s="38"/>
      <c r="DN591" s="38"/>
      <c r="DO591" s="38"/>
      <c r="DP591" s="38"/>
      <c r="DQ591" s="38"/>
      <c r="DR591" s="38"/>
      <c r="DS591" s="38"/>
      <c r="DT591" s="38"/>
      <c r="DU591" s="38"/>
      <c r="DV591" s="38"/>
      <c r="DW591" s="38"/>
      <c r="DX591" s="38"/>
      <c r="DY591" s="38"/>
      <c r="DZ591" s="38"/>
      <c r="EA591" s="38"/>
      <c r="EB591" s="38"/>
    </row>
    <row r="592" spans="1:132">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c r="AP592" s="38"/>
      <c r="AQ592" s="38"/>
      <c r="AR592" s="38"/>
      <c r="AS592" s="38"/>
      <c r="AT592" s="38"/>
      <c r="AU592" s="38"/>
      <c r="AV592" s="38"/>
      <c r="AW592" s="38"/>
      <c r="AX592" s="38"/>
      <c r="AY592" s="38"/>
      <c r="AZ592" s="38"/>
      <c r="BA592" s="38"/>
      <c r="BB592" s="38"/>
      <c r="BC592" s="38"/>
      <c r="BD592" s="38"/>
      <c r="BE592" s="38"/>
      <c r="BF592" s="38"/>
      <c r="BG592" s="38"/>
      <c r="BH592" s="38"/>
      <c r="BI592" s="38"/>
      <c r="BJ592" s="38"/>
      <c r="BK592" s="38"/>
      <c r="BL592" s="38"/>
      <c r="BM592" s="38"/>
      <c r="BN592" s="38"/>
      <c r="BO592" s="38"/>
      <c r="BP592" s="38"/>
      <c r="BQ592" s="38"/>
      <c r="BR592" s="38"/>
      <c r="BS592" s="38"/>
      <c r="BT592" s="38"/>
      <c r="BU592" s="38"/>
      <c r="BV592" s="38"/>
      <c r="BW592" s="38"/>
      <c r="BX592" s="38"/>
      <c r="BY592" s="38"/>
      <c r="BZ592" s="38"/>
      <c r="CA592" s="38"/>
      <c r="CB592" s="38"/>
      <c r="CC592" s="38"/>
      <c r="CD592" s="38"/>
      <c r="CE592" s="38"/>
      <c r="CF592" s="38"/>
      <c r="CG592" s="38"/>
      <c r="CH592" s="38"/>
      <c r="CI592" s="38"/>
      <c r="CJ592" s="38"/>
      <c r="CK592" s="38"/>
      <c r="CL592" s="38"/>
      <c r="CM592" s="38"/>
      <c r="CN592" s="38"/>
      <c r="CO592" s="38"/>
      <c r="CP592" s="38"/>
      <c r="CQ592" s="38"/>
      <c r="CR592" s="38"/>
      <c r="CS592" s="38"/>
      <c r="CT592" s="38"/>
      <c r="CU592" s="38"/>
      <c r="CV592" s="38"/>
      <c r="CW592" s="38"/>
      <c r="CX592" s="38"/>
      <c r="CY592" s="38"/>
      <c r="CZ592" s="38"/>
      <c r="DA592" s="38"/>
      <c r="DB592" s="38"/>
      <c r="DC592" s="38"/>
      <c r="DD592" s="38"/>
      <c r="DE592" s="38"/>
      <c r="DF592" s="38"/>
      <c r="DG592" s="38"/>
      <c r="DH592" s="38"/>
      <c r="DI592" s="38"/>
      <c r="DJ592" s="38"/>
      <c r="DK592" s="38"/>
      <c r="DL592" s="38"/>
      <c r="DM592" s="38"/>
      <c r="DN592" s="38"/>
      <c r="DO592" s="38"/>
      <c r="DP592" s="38"/>
      <c r="DQ592" s="38"/>
      <c r="DR592" s="38"/>
      <c r="DS592" s="38"/>
      <c r="DT592" s="38"/>
      <c r="DU592" s="38"/>
      <c r="DV592" s="38"/>
      <c r="DW592" s="38"/>
      <c r="DX592" s="38"/>
      <c r="DY592" s="38"/>
      <c r="DZ592" s="38"/>
      <c r="EA592" s="38"/>
      <c r="EB592" s="38"/>
    </row>
    <row r="593" spans="1:132">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c r="AP593" s="38"/>
      <c r="AQ593" s="38"/>
      <c r="AR593" s="38"/>
      <c r="AS593" s="38"/>
      <c r="AT593" s="38"/>
      <c r="AU593" s="38"/>
      <c r="AV593" s="38"/>
      <c r="AW593" s="38"/>
      <c r="AX593" s="38"/>
      <c r="AY593" s="38"/>
      <c r="AZ593" s="38"/>
      <c r="BA593" s="38"/>
      <c r="BB593" s="38"/>
      <c r="BC593" s="38"/>
      <c r="BD593" s="38"/>
      <c r="BE593" s="38"/>
      <c r="BF593" s="38"/>
      <c r="BG593" s="38"/>
      <c r="BH593" s="38"/>
      <c r="BI593" s="38"/>
      <c r="BJ593" s="38"/>
      <c r="BK593" s="38"/>
      <c r="BL593" s="38"/>
      <c r="BM593" s="38"/>
      <c r="BN593" s="38"/>
      <c r="BO593" s="38"/>
      <c r="BP593" s="38"/>
      <c r="BQ593" s="38"/>
      <c r="BR593" s="38"/>
      <c r="BS593" s="38"/>
      <c r="BT593" s="38"/>
      <c r="BU593" s="38"/>
      <c r="BV593" s="38"/>
      <c r="BW593" s="38"/>
      <c r="BX593" s="38"/>
      <c r="BY593" s="38"/>
      <c r="BZ593" s="38"/>
      <c r="CA593" s="38"/>
      <c r="CB593" s="38"/>
      <c r="CC593" s="38"/>
      <c r="CD593" s="38"/>
      <c r="CE593" s="38"/>
      <c r="CF593" s="38"/>
      <c r="CG593" s="38"/>
      <c r="CH593" s="38"/>
      <c r="CI593" s="38"/>
      <c r="CJ593" s="38"/>
      <c r="CK593" s="38"/>
      <c r="CL593" s="38"/>
      <c r="CM593" s="38"/>
      <c r="CN593" s="38"/>
      <c r="CO593" s="38"/>
      <c r="CP593" s="38"/>
      <c r="CQ593" s="38"/>
      <c r="CR593" s="38"/>
      <c r="CS593" s="38"/>
      <c r="CT593" s="38"/>
      <c r="CU593" s="38"/>
      <c r="CV593" s="38"/>
      <c r="CW593" s="38"/>
      <c r="CX593" s="38"/>
      <c r="CY593" s="38"/>
      <c r="CZ593" s="38"/>
      <c r="DA593" s="38"/>
      <c r="DB593" s="38"/>
      <c r="DC593" s="38"/>
      <c r="DD593" s="38"/>
      <c r="DE593" s="38"/>
      <c r="DF593" s="38"/>
      <c r="DG593" s="38"/>
      <c r="DH593" s="38"/>
      <c r="DI593" s="38"/>
      <c r="DJ593" s="38"/>
      <c r="DK593" s="38"/>
      <c r="DL593" s="38"/>
      <c r="DM593" s="38"/>
      <c r="DN593" s="38"/>
      <c r="DO593" s="38"/>
      <c r="DP593" s="38"/>
      <c r="DQ593" s="38"/>
      <c r="DR593" s="38"/>
      <c r="DS593" s="38"/>
      <c r="DT593" s="38"/>
      <c r="DU593" s="38"/>
      <c r="DV593" s="38"/>
      <c r="DW593" s="38"/>
      <c r="DX593" s="38"/>
      <c r="DY593" s="38"/>
      <c r="DZ593" s="38"/>
      <c r="EA593" s="38"/>
      <c r="EB593" s="38"/>
    </row>
    <row r="594" spans="1:132">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c r="AP594" s="38"/>
      <c r="AQ594" s="38"/>
      <c r="AR594" s="38"/>
      <c r="AS594" s="38"/>
      <c r="AT594" s="38"/>
      <c r="AU594" s="38"/>
      <c r="AV594" s="38"/>
      <c r="AW594" s="38"/>
      <c r="AX594" s="38"/>
      <c r="AY594" s="38"/>
      <c r="AZ594" s="38"/>
      <c r="BA594" s="38"/>
      <c r="BB594" s="38"/>
      <c r="BC594" s="38"/>
      <c r="BD594" s="38"/>
      <c r="BE594" s="38"/>
      <c r="BF594" s="38"/>
      <c r="BG594" s="38"/>
      <c r="BH594" s="38"/>
      <c r="BI594" s="38"/>
      <c r="BJ594" s="38"/>
      <c r="BK594" s="38"/>
      <c r="BL594" s="38"/>
      <c r="BM594" s="38"/>
      <c r="BN594" s="38"/>
      <c r="BO594" s="38"/>
      <c r="BP594" s="38"/>
      <c r="BQ594" s="38"/>
      <c r="BR594" s="38"/>
      <c r="BS594" s="38"/>
      <c r="BT594" s="38"/>
      <c r="BU594" s="38"/>
      <c r="BV594" s="38"/>
      <c r="BW594" s="38"/>
      <c r="BX594" s="38"/>
      <c r="BY594" s="38"/>
      <c r="BZ594" s="38"/>
      <c r="CA594" s="38"/>
      <c r="CB594" s="38"/>
      <c r="CC594" s="38"/>
      <c r="CD594" s="38"/>
      <c r="CE594" s="38"/>
      <c r="CF594" s="38"/>
      <c r="CG594" s="38"/>
      <c r="CH594" s="38"/>
      <c r="CI594" s="38"/>
      <c r="CJ594" s="38"/>
      <c r="CK594" s="38"/>
      <c r="CL594" s="38"/>
      <c r="CM594" s="38"/>
      <c r="CN594" s="38"/>
      <c r="CO594" s="38"/>
      <c r="CP594" s="38"/>
      <c r="CQ594" s="38"/>
      <c r="CR594" s="38"/>
      <c r="CS594" s="38"/>
      <c r="CT594" s="38"/>
      <c r="CU594" s="38"/>
      <c r="CV594" s="38"/>
      <c r="CW594" s="38"/>
      <c r="CX594" s="38"/>
      <c r="CY594" s="38"/>
      <c r="CZ594" s="38"/>
      <c r="DA594" s="38"/>
      <c r="DB594" s="38"/>
      <c r="DC594" s="38"/>
      <c r="DD594" s="38"/>
      <c r="DE594" s="38"/>
      <c r="DF594" s="38"/>
      <c r="DG594" s="38"/>
      <c r="DH594" s="38"/>
      <c r="DI594" s="38"/>
      <c r="DJ594" s="38"/>
      <c r="DK594" s="38"/>
      <c r="DL594" s="38"/>
      <c r="DM594" s="38"/>
      <c r="DN594" s="38"/>
      <c r="DO594" s="38"/>
      <c r="DP594" s="38"/>
      <c r="DQ594" s="38"/>
      <c r="DR594" s="38"/>
      <c r="DS594" s="38"/>
      <c r="DT594" s="38"/>
      <c r="DU594" s="38"/>
      <c r="DV594" s="38"/>
      <c r="DW594" s="38"/>
      <c r="DX594" s="38"/>
      <c r="DY594" s="38"/>
      <c r="DZ594" s="38"/>
      <c r="EA594" s="38"/>
      <c r="EB594" s="38"/>
    </row>
    <row r="595" spans="1:132">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c r="AP595" s="38"/>
      <c r="AQ595" s="38"/>
      <c r="AR595" s="38"/>
      <c r="AS595" s="38"/>
      <c r="AT595" s="38"/>
      <c r="AU595" s="38"/>
      <c r="AV595" s="38"/>
      <c r="AW595" s="38"/>
      <c r="AX595" s="38"/>
      <c r="AY595" s="38"/>
      <c r="AZ595" s="38"/>
      <c r="BA595" s="38"/>
      <c r="BB595" s="38"/>
      <c r="BC595" s="38"/>
      <c r="BD595" s="38"/>
      <c r="BE595" s="38"/>
      <c r="BF595" s="38"/>
      <c r="BG595" s="38"/>
      <c r="BH595" s="38"/>
      <c r="BI595" s="38"/>
      <c r="BJ595" s="38"/>
      <c r="BK595" s="38"/>
      <c r="BL595" s="38"/>
      <c r="BM595" s="38"/>
      <c r="BN595" s="38"/>
      <c r="BO595" s="38"/>
      <c r="BP595" s="38"/>
      <c r="BQ595" s="38"/>
      <c r="BR595" s="38"/>
      <c r="BS595" s="38"/>
      <c r="BT595" s="38"/>
      <c r="BU595" s="38"/>
      <c r="BV595" s="38"/>
      <c r="BW595" s="38"/>
      <c r="BX595" s="38"/>
      <c r="BY595" s="38"/>
      <c r="BZ595" s="38"/>
      <c r="CA595" s="38"/>
      <c r="CB595" s="38"/>
      <c r="CC595" s="38"/>
      <c r="CD595" s="38"/>
      <c r="CE595" s="38"/>
      <c r="CF595" s="38"/>
      <c r="CG595" s="38"/>
      <c r="CH595" s="38"/>
      <c r="CI595" s="38"/>
      <c r="CJ595" s="38"/>
      <c r="CK595" s="38"/>
      <c r="CL595" s="38"/>
      <c r="CM595" s="38"/>
      <c r="CN595" s="38"/>
      <c r="CO595" s="38"/>
      <c r="CP595" s="38"/>
      <c r="CQ595" s="38"/>
      <c r="CR595" s="38"/>
      <c r="CS595" s="38"/>
      <c r="CT595" s="38"/>
      <c r="CU595" s="38"/>
      <c r="CV595" s="38"/>
      <c r="CW595" s="38"/>
      <c r="CX595" s="38"/>
      <c r="CY595" s="38"/>
      <c r="CZ595" s="38"/>
      <c r="DA595" s="38"/>
      <c r="DB595" s="38"/>
      <c r="DC595" s="38"/>
      <c r="DD595" s="38"/>
      <c r="DE595" s="38"/>
      <c r="DF595" s="38"/>
      <c r="DG595" s="38"/>
      <c r="DH595" s="38"/>
      <c r="DI595" s="38"/>
      <c r="DJ595" s="38"/>
      <c r="DK595" s="38"/>
      <c r="DL595" s="38"/>
      <c r="DM595" s="38"/>
      <c r="DN595" s="38"/>
      <c r="DO595" s="38"/>
      <c r="DP595" s="38"/>
      <c r="DQ595" s="38"/>
      <c r="DR595" s="38"/>
      <c r="DS595" s="38"/>
      <c r="DT595" s="38"/>
      <c r="DU595" s="38"/>
      <c r="DV595" s="38"/>
      <c r="DW595" s="38"/>
      <c r="DX595" s="38"/>
      <c r="DY595" s="38"/>
      <c r="DZ595" s="38"/>
      <c r="EA595" s="38"/>
      <c r="EB595" s="38"/>
    </row>
    <row r="596" spans="1:132">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c r="AP596" s="38"/>
      <c r="AQ596" s="38"/>
      <c r="AR596" s="38"/>
      <c r="AS596" s="38"/>
      <c r="AT596" s="38"/>
      <c r="AU596" s="38"/>
      <c r="AV596" s="38"/>
      <c r="AW596" s="38"/>
      <c r="AX596" s="38"/>
      <c r="AY596" s="38"/>
      <c r="AZ596" s="38"/>
      <c r="BA596" s="38"/>
      <c r="BB596" s="38"/>
      <c r="BC596" s="38"/>
      <c r="BD596" s="38"/>
      <c r="BE596" s="38"/>
      <c r="BF596" s="38"/>
      <c r="BG596" s="38"/>
      <c r="BH596" s="38"/>
      <c r="BI596" s="38"/>
      <c r="BJ596" s="38"/>
      <c r="BK596" s="38"/>
      <c r="BL596" s="38"/>
      <c r="BM596" s="38"/>
      <c r="BN596" s="38"/>
      <c r="BO596" s="38"/>
      <c r="BP596" s="38"/>
      <c r="BQ596" s="38"/>
      <c r="BR596" s="38"/>
      <c r="BS596" s="38"/>
      <c r="BT596" s="38"/>
      <c r="BU596" s="38"/>
      <c r="BV596" s="38"/>
      <c r="BW596" s="38"/>
      <c r="BX596" s="38"/>
      <c r="BY596" s="38"/>
      <c r="BZ596" s="38"/>
      <c r="CA596" s="38"/>
      <c r="CB596" s="38"/>
      <c r="CC596" s="38"/>
      <c r="CD596" s="38"/>
      <c r="CE596" s="38"/>
      <c r="CF596" s="38"/>
      <c r="CG596" s="38"/>
      <c r="CH596" s="38"/>
      <c r="CI596" s="38"/>
      <c r="CJ596" s="38"/>
      <c r="CK596" s="38"/>
      <c r="CL596" s="38"/>
      <c r="CM596" s="38"/>
      <c r="CN596" s="38"/>
      <c r="CO596" s="38"/>
      <c r="CP596" s="38"/>
      <c r="CQ596" s="38"/>
      <c r="CR596" s="38"/>
      <c r="CS596" s="38"/>
      <c r="CT596" s="38"/>
      <c r="CU596" s="38"/>
      <c r="CV596" s="38"/>
      <c r="CW596" s="38"/>
      <c r="CX596" s="38"/>
      <c r="CY596" s="38"/>
      <c r="CZ596" s="38"/>
      <c r="DA596" s="38"/>
      <c r="DB596" s="38"/>
      <c r="DC596" s="38"/>
      <c r="DD596" s="38"/>
      <c r="DE596" s="38"/>
      <c r="DF596" s="38"/>
      <c r="DG596" s="38"/>
      <c r="DH596" s="38"/>
      <c r="DI596" s="38"/>
      <c r="DJ596" s="38"/>
      <c r="DK596" s="38"/>
      <c r="DL596" s="38"/>
      <c r="DM596" s="38"/>
      <c r="DN596" s="38"/>
      <c r="DO596" s="38"/>
      <c r="DP596" s="38"/>
      <c r="DQ596" s="38"/>
      <c r="DR596" s="38"/>
      <c r="DS596" s="38"/>
      <c r="DT596" s="38"/>
      <c r="DU596" s="38"/>
      <c r="DV596" s="38"/>
      <c r="DW596" s="38"/>
      <c r="DX596" s="38"/>
      <c r="DY596" s="38"/>
      <c r="DZ596" s="38"/>
      <c r="EA596" s="38"/>
      <c r="EB596" s="38"/>
    </row>
    <row r="597" spans="1:132">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c r="AP597" s="38"/>
      <c r="AQ597" s="38"/>
      <c r="AR597" s="38"/>
      <c r="AS597" s="38"/>
      <c r="AT597" s="38"/>
      <c r="AU597" s="38"/>
      <c r="AV597" s="38"/>
      <c r="AW597" s="38"/>
      <c r="AX597" s="38"/>
      <c r="AY597" s="38"/>
      <c r="AZ597" s="38"/>
      <c r="BA597" s="38"/>
      <c r="BB597" s="38"/>
      <c r="BC597" s="38"/>
      <c r="BD597" s="38"/>
      <c r="BE597" s="38"/>
      <c r="BF597" s="38"/>
      <c r="BG597" s="38"/>
      <c r="BH597" s="38"/>
      <c r="BI597" s="38"/>
      <c r="BJ597" s="38"/>
      <c r="BK597" s="38"/>
      <c r="BL597" s="38"/>
      <c r="BM597" s="38"/>
      <c r="BN597" s="38"/>
      <c r="BO597" s="38"/>
      <c r="BP597" s="38"/>
      <c r="BQ597" s="38"/>
      <c r="BR597" s="38"/>
      <c r="BS597" s="38"/>
      <c r="BT597" s="38"/>
      <c r="BU597" s="38"/>
      <c r="BV597" s="38"/>
      <c r="BW597" s="38"/>
      <c r="BX597" s="38"/>
      <c r="BY597" s="38"/>
      <c r="BZ597" s="38"/>
      <c r="CA597" s="38"/>
      <c r="CB597" s="38"/>
      <c r="CC597" s="38"/>
      <c r="CD597" s="38"/>
      <c r="CE597" s="38"/>
      <c r="CF597" s="38"/>
      <c r="CG597" s="38"/>
      <c r="CH597" s="38"/>
      <c r="CI597" s="38"/>
      <c r="CJ597" s="38"/>
      <c r="CK597" s="38"/>
      <c r="CL597" s="38"/>
      <c r="CM597" s="38"/>
      <c r="CN597" s="38"/>
      <c r="CO597" s="38"/>
      <c r="CP597" s="38"/>
      <c r="CQ597" s="38"/>
      <c r="CR597" s="38"/>
      <c r="CS597" s="38"/>
      <c r="CT597" s="38"/>
      <c r="CU597" s="38"/>
      <c r="CV597" s="38"/>
      <c r="CW597" s="38"/>
      <c r="CX597" s="38"/>
      <c r="CY597" s="38"/>
      <c r="CZ597" s="38"/>
      <c r="DA597" s="38"/>
      <c r="DB597" s="38"/>
      <c r="DC597" s="38"/>
      <c r="DD597" s="38"/>
      <c r="DE597" s="38"/>
      <c r="DF597" s="38"/>
      <c r="DG597" s="38"/>
      <c r="DH597" s="38"/>
      <c r="DI597" s="38"/>
      <c r="DJ597" s="38"/>
      <c r="DK597" s="38"/>
      <c r="DL597" s="38"/>
      <c r="DM597" s="38"/>
      <c r="DN597" s="38"/>
      <c r="DO597" s="38"/>
      <c r="DP597" s="38"/>
      <c r="DQ597" s="38"/>
      <c r="DR597" s="38"/>
      <c r="DS597" s="38"/>
      <c r="DT597" s="38"/>
      <c r="DU597" s="38"/>
      <c r="DV597" s="38"/>
      <c r="DW597" s="38"/>
      <c r="DX597" s="38"/>
      <c r="DY597" s="38"/>
      <c r="DZ597" s="38"/>
      <c r="EA597" s="38"/>
      <c r="EB597" s="38"/>
    </row>
    <row r="598" spans="1:132">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c r="AP598" s="38"/>
      <c r="AQ598" s="38"/>
      <c r="AR598" s="38"/>
      <c r="AS598" s="38"/>
      <c r="AT598" s="38"/>
      <c r="AU598" s="38"/>
      <c r="AV598" s="38"/>
      <c r="AW598" s="38"/>
      <c r="AX598" s="38"/>
      <c r="AY598" s="38"/>
      <c r="AZ598" s="38"/>
      <c r="BA598" s="38"/>
      <c r="BB598" s="38"/>
      <c r="BC598" s="38"/>
      <c r="BD598" s="38"/>
      <c r="BE598" s="38"/>
      <c r="BF598" s="38"/>
      <c r="BG598" s="38"/>
      <c r="BH598" s="38"/>
      <c r="BI598" s="38"/>
      <c r="BJ598" s="38"/>
      <c r="BK598" s="38"/>
      <c r="BL598" s="38"/>
      <c r="BM598" s="38"/>
      <c r="BN598" s="38"/>
      <c r="BO598" s="38"/>
      <c r="BP598" s="38"/>
      <c r="BQ598" s="38"/>
      <c r="BR598" s="38"/>
      <c r="BS598" s="38"/>
      <c r="BT598" s="38"/>
      <c r="BU598" s="38"/>
      <c r="BV598" s="38"/>
      <c r="BW598" s="38"/>
      <c r="BX598" s="38"/>
      <c r="BY598" s="38"/>
      <c r="BZ598" s="38"/>
      <c r="CA598" s="38"/>
      <c r="CB598" s="38"/>
      <c r="CC598" s="38"/>
      <c r="CD598" s="38"/>
      <c r="CE598" s="38"/>
      <c r="CF598" s="38"/>
      <c r="CG598" s="38"/>
      <c r="CH598" s="38"/>
      <c r="CI598" s="38"/>
      <c r="CJ598" s="38"/>
      <c r="CK598" s="38"/>
      <c r="CL598" s="38"/>
      <c r="CM598" s="38"/>
      <c r="CN598" s="38"/>
      <c r="CO598" s="38"/>
      <c r="CP598" s="38"/>
      <c r="CQ598" s="38"/>
      <c r="CR598" s="38"/>
      <c r="CS598" s="38"/>
      <c r="CT598" s="38"/>
      <c r="CU598" s="38"/>
      <c r="CV598" s="38"/>
      <c r="CW598" s="38"/>
      <c r="CX598" s="38"/>
      <c r="CY598" s="38"/>
      <c r="CZ598" s="38"/>
      <c r="DA598" s="38"/>
      <c r="DB598" s="38"/>
      <c r="DC598" s="38"/>
      <c r="DD598" s="38"/>
      <c r="DE598" s="38"/>
      <c r="DF598" s="38"/>
      <c r="DG598" s="38"/>
      <c r="DH598" s="38"/>
      <c r="DI598" s="38"/>
      <c r="DJ598" s="38"/>
      <c r="DK598" s="38"/>
      <c r="DL598" s="38"/>
      <c r="DM598" s="38"/>
      <c r="DN598" s="38"/>
      <c r="DO598" s="38"/>
      <c r="DP598" s="38"/>
      <c r="DQ598" s="38"/>
      <c r="DR598" s="38"/>
      <c r="DS598" s="38"/>
      <c r="DT598" s="38"/>
      <c r="DU598" s="38"/>
      <c r="DV598" s="38"/>
      <c r="DW598" s="38"/>
      <c r="DX598" s="38"/>
      <c r="DY598" s="38"/>
      <c r="DZ598" s="38"/>
      <c r="EA598" s="38"/>
      <c r="EB598" s="38"/>
    </row>
    <row r="599" spans="1:132">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c r="AP599" s="38"/>
      <c r="AQ599" s="38"/>
      <c r="AR599" s="38"/>
      <c r="AS599" s="38"/>
      <c r="AT599" s="38"/>
      <c r="AU599" s="38"/>
      <c r="AV599" s="38"/>
      <c r="AW599" s="38"/>
      <c r="AX599" s="38"/>
      <c r="AY599" s="38"/>
      <c r="AZ599" s="38"/>
      <c r="BA599" s="38"/>
      <c r="BB599" s="38"/>
      <c r="BC599" s="38"/>
      <c r="BD599" s="38"/>
      <c r="BE599" s="38"/>
      <c r="BF599" s="38"/>
      <c r="BG599" s="38"/>
      <c r="BH599" s="38"/>
      <c r="BI599" s="38"/>
      <c r="BJ599" s="38"/>
      <c r="BK599" s="38"/>
      <c r="BL599" s="38"/>
      <c r="BM599" s="38"/>
      <c r="BN599" s="38"/>
      <c r="BO599" s="38"/>
      <c r="BP599" s="38"/>
      <c r="BQ599" s="38"/>
      <c r="BR599" s="38"/>
      <c r="BS599" s="38"/>
      <c r="BT599" s="38"/>
      <c r="BU599" s="38"/>
      <c r="BV599" s="38"/>
      <c r="BW599" s="38"/>
      <c r="BX599" s="38"/>
      <c r="BY599" s="38"/>
      <c r="BZ599" s="38"/>
      <c r="CA599" s="38"/>
      <c r="CB599" s="38"/>
      <c r="CC599" s="38"/>
      <c r="CD599" s="38"/>
      <c r="CE599" s="38"/>
      <c r="CF599" s="38"/>
      <c r="CG599" s="38"/>
      <c r="CH599" s="38"/>
      <c r="CI599" s="38"/>
      <c r="CJ599" s="38"/>
      <c r="CK599" s="38"/>
      <c r="CL599" s="38"/>
      <c r="CM599" s="38"/>
      <c r="CN599" s="38"/>
      <c r="CO599" s="38"/>
      <c r="CP599" s="38"/>
      <c r="CQ599" s="38"/>
      <c r="CR599" s="38"/>
      <c r="CS599" s="38"/>
      <c r="CT599" s="38"/>
      <c r="CU599" s="38"/>
      <c r="CV599" s="38"/>
      <c r="CW599" s="38"/>
      <c r="CX599" s="38"/>
      <c r="CY599" s="38"/>
      <c r="CZ599" s="38"/>
      <c r="DA599" s="38"/>
      <c r="DB599" s="38"/>
      <c r="DC599" s="38"/>
      <c r="DD599" s="38"/>
      <c r="DE599" s="38"/>
      <c r="DF599" s="38"/>
      <c r="DG599" s="38"/>
      <c r="DH599" s="38"/>
      <c r="DI599" s="38"/>
      <c r="DJ599" s="38"/>
      <c r="DK599" s="38"/>
      <c r="DL599" s="38"/>
      <c r="DM599" s="38"/>
      <c r="DN599" s="38"/>
      <c r="DO599" s="38"/>
      <c r="DP599" s="38"/>
      <c r="DQ599" s="38"/>
      <c r="DR599" s="38"/>
      <c r="DS599" s="38"/>
      <c r="DT599" s="38"/>
      <c r="DU599" s="38"/>
      <c r="DV599" s="38"/>
      <c r="DW599" s="38"/>
      <c r="DX599" s="38"/>
      <c r="DY599" s="38"/>
      <c r="DZ599" s="38"/>
      <c r="EA599" s="38"/>
      <c r="EB599" s="38"/>
    </row>
    <row r="600" spans="1:132">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c r="AP600" s="38"/>
      <c r="AQ600" s="38"/>
      <c r="AR600" s="38"/>
      <c r="AS600" s="38"/>
      <c r="AT600" s="38"/>
      <c r="AU600" s="38"/>
      <c r="AV600" s="38"/>
      <c r="AW600" s="38"/>
      <c r="AX600" s="38"/>
      <c r="AY600" s="38"/>
      <c r="AZ600" s="38"/>
      <c r="BA600" s="38"/>
      <c r="BB600" s="38"/>
      <c r="BC600" s="38"/>
      <c r="BD600" s="38"/>
      <c r="BE600" s="38"/>
      <c r="BF600" s="38"/>
      <c r="BG600" s="38"/>
      <c r="BH600" s="38"/>
      <c r="BI600" s="38"/>
      <c r="BJ600" s="38"/>
      <c r="BK600" s="38"/>
      <c r="BL600" s="38"/>
      <c r="BM600" s="38"/>
      <c r="BN600" s="38"/>
      <c r="BO600" s="38"/>
      <c r="BP600" s="38"/>
      <c r="BQ600" s="38"/>
      <c r="BR600" s="38"/>
      <c r="BS600" s="38"/>
      <c r="BT600" s="38"/>
      <c r="BU600" s="38"/>
      <c r="BV600" s="38"/>
      <c r="BW600" s="38"/>
      <c r="BX600" s="38"/>
      <c r="BY600" s="38"/>
      <c r="BZ600" s="38"/>
      <c r="CA600" s="38"/>
      <c r="CB600" s="38"/>
      <c r="CC600" s="38"/>
      <c r="CD600" s="38"/>
      <c r="CE600" s="38"/>
      <c r="CF600" s="38"/>
      <c r="CG600" s="38"/>
      <c r="CH600" s="38"/>
      <c r="CI600" s="38"/>
      <c r="CJ600" s="38"/>
      <c r="CK600" s="38"/>
      <c r="CL600" s="38"/>
      <c r="CM600" s="38"/>
      <c r="CN600" s="38"/>
      <c r="CO600" s="38"/>
      <c r="CP600" s="38"/>
      <c r="CQ600" s="38"/>
      <c r="CR600" s="38"/>
      <c r="CS600" s="38"/>
      <c r="CT600" s="38"/>
      <c r="CU600" s="38"/>
      <c r="CV600" s="38"/>
      <c r="CW600" s="38"/>
      <c r="CX600" s="38"/>
      <c r="CY600" s="38"/>
      <c r="CZ600" s="38"/>
      <c r="DA600" s="38"/>
      <c r="DB600" s="38"/>
      <c r="DC600" s="38"/>
      <c r="DD600" s="38"/>
      <c r="DE600" s="38"/>
      <c r="DF600" s="38"/>
      <c r="DG600" s="38"/>
      <c r="DH600" s="38"/>
      <c r="DI600" s="38"/>
      <c r="DJ600" s="38"/>
      <c r="DK600" s="38"/>
      <c r="DL600" s="38"/>
      <c r="DM600" s="38"/>
      <c r="DN600" s="38"/>
      <c r="DO600" s="38"/>
      <c r="DP600" s="38"/>
      <c r="DQ600" s="38"/>
      <c r="DR600" s="38"/>
      <c r="DS600" s="38"/>
      <c r="DT600" s="38"/>
      <c r="DU600" s="38"/>
      <c r="DV600" s="38"/>
      <c r="DW600" s="38"/>
      <c r="DX600" s="38"/>
      <c r="DY600" s="38"/>
      <c r="DZ600" s="38"/>
      <c r="EA600" s="38"/>
      <c r="EB600" s="38"/>
    </row>
    <row r="601" spans="1:132">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c r="AP601" s="38"/>
      <c r="AQ601" s="38"/>
      <c r="AR601" s="38"/>
      <c r="AS601" s="38"/>
      <c r="AT601" s="38"/>
      <c r="AU601" s="38"/>
      <c r="AV601" s="38"/>
      <c r="AW601" s="38"/>
      <c r="AX601" s="38"/>
      <c r="AY601" s="38"/>
      <c r="AZ601" s="38"/>
      <c r="BA601" s="38"/>
      <c r="BB601" s="38"/>
      <c r="BC601" s="38"/>
      <c r="BD601" s="38"/>
      <c r="BE601" s="38"/>
      <c r="BF601" s="38"/>
      <c r="BG601" s="38"/>
      <c r="BH601" s="38"/>
      <c r="BI601" s="38"/>
      <c r="BJ601" s="38"/>
      <c r="BK601" s="38"/>
      <c r="BL601" s="38"/>
      <c r="BM601" s="38"/>
      <c r="BN601" s="38"/>
      <c r="BO601" s="38"/>
      <c r="BP601" s="38"/>
      <c r="BQ601" s="38"/>
      <c r="BR601" s="38"/>
      <c r="BS601" s="38"/>
      <c r="BT601" s="38"/>
      <c r="BU601" s="38"/>
      <c r="BV601" s="38"/>
      <c r="BW601" s="38"/>
      <c r="BX601" s="38"/>
      <c r="BY601" s="38"/>
      <c r="BZ601" s="38"/>
      <c r="CA601" s="38"/>
      <c r="CB601" s="38"/>
      <c r="CC601" s="38"/>
      <c r="CD601" s="38"/>
      <c r="CE601" s="38"/>
      <c r="CF601" s="38"/>
      <c r="CG601" s="38"/>
      <c r="CH601" s="38"/>
      <c r="CI601" s="38"/>
      <c r="CJ601" s="38"/>
      <c r="CK601" s="38"/>
      <c r="CL601" s="38"/>
      <c r="CM601" s="38"/>
      <c r="CN601" s="38"/>
      <c r="CO601" s="38"/>
      <c r="CP601" s="38"/>
      <c r="CQ601" s="38"/>
      <c r="CR601" s="38"/>
      <c r="CS601" s="38"/>
      <c r="CT601" s="38"/>
      <c r="CU601" s="38"/>
      <c r="CV601" s="38"/>
      <c r="CW601" s="38"/>
      <c r="CX601" s="38"/>
      <c r="CY601" s="38"/>
      <c r="CZ601" s="38"/>
      <c r="DA601" s="38"/>
      <c r="DB601" s="38"/>
      <c r="DC601" s="38"/>
      <c r="DD601" s="38"/>
      <c r="DE601" s="38"/>
      <c r="DF601" s="38"/>
      <c r="DG601" s="38"/>
      <c r="DH601" s="38"/>
      <c r="DI601" s="38"/>
      <c r="DJ601" s="38"/>
      <c r="DK601" s="38"/>
      <c r="DL601" s="38"/>
      <c r="DM601" s="38"/>
      <c r="DN601" s="38"/>
      <c r="DO601" s="38"/>
      <c r="DP601" s="38"/>
      <c r="DQ601" s="38"/>
      <c r="DR601" s="38"/>
      <c r="DS601" s="38"/>
      <c r="DT601" s="38"/>
      <c r="DU601" s="38"/>
      <c r="DV601" s="38"/>
      <c r="DW601" s="38"/>
      <c r="DX601" s="38"/>
      <c r="DY601" s="38"/>
      <c r="DZ601" s="38"/>
      <c r="EA601" s="38"/>
      <c r="EB601" s="38"/>
    </row>
    <row r="602" spans="1:132">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c r="AP602" s="38"/>
      <c r="AQ602" s="38"/>
      <c r="AR602" s="38"/>
      <c r="AS602" s="38"/>
      <c r="AT602" s="38"/>
      <c r="AU602" s="38"/>
      <c r="AV602" s="38"/>
      <c r="AW602" s="38"/>
      <c r="AX602" s="38"/>
      <c r="AY602" s="38"/>
      <c r="AZ602" s="38"/>
      <c r="BA602" s="38"/>
      <c r="BB602" s="38"/>
      <c r="BC602" s="38"/>
      <c r="BD602" s="38"/>
      <c r="BE602" s="38"/>
      <c r="BF602" s="38"/>
      <c r="BG602" s="38"/>
      <c r="BH602" s="38"/>
      <c r="BI602" s="38"/>
      <c r="BJ602" s="38"/>
      <c r="BK602" s="38"/>
      <c r="BL602" s="38"/>
      <c r="BM602" s="38"/>
      <c r="BN602" s="38"/>
      <c r="BO602" s="38"/>
      <c r="BP602" s="38"/>
      <c r="BQ602" s="38"/>
      <c r="BR602" s="38"/>
      <c r="BS602" s="38"/>
      <c r="BT602" s="38"/>
      <c r="BU602" s="38"/>
      <c r="BV602" s="38"/>
      <c r="BW602" s="38"/>
      <c r="BX602" s="38"/>
      <c r="BY602" s="38"/>
      <c r="BZ602" s="38"/>
      <c r="CA602" s="38"/>
      <c r="CB602" s="38"/>
      <c r="CC602" s="38"/>
      <c r="CD602" s="38"/>
      <c r="CE602" s="38"/>
      <c r="CF602" s="38"/>
      <c r="CG602" s="38"/>
      <c r="CH602" s="38"/>
      <c r="CI602" s="38"/>
      <c r="CJ602" s="38"/>
      <c r="CK602" s="38"/>
      <c r="CL602" s="38"/>
      <c r="CM602" s="38"/>
      <c r="CN602" s="38"/>
      <c r="CO602" s="38"/>
      <c r="CP602" s="38"/>
      <c r="CQ602" s="38"/>
      <c r="CR602" s="38"/>
      <c r="CS602" s="38"/>
      <c r="CT602" s="38"/>
      <c r="CU602" s="38"/>
      <c r="CV602" s="38"/>
      <c r="CW602" s="38"/>
      <c r="CX602" s="38"/>
      <c r="CY602" s="38"/>
      <c r="CZ602" s="38"/>
      <c r="DA602" s="38"/>
      <c r="DB602" s="38"/>
      <c r="DC602" s="38"/>
      <c r="DD602" s="38"/>
      <c r="DE602" s="38"/>
      <c r="DF602" s="38"/>
      <c r="DG602" s="38"/>
      <c r="DH602" s="38"/>
      <c r="DI602" s="38"/>
      <c r="DJ602" s="38"/>
      <c r="DK602" s="38"/>
      <c r="DL602" s="38"/>
      <c r="DM602" s="38"/>
      <c r="DN602" s="38"/>
      <c r="DO602" s="38"/>
      <c r="DP602" s="38"/>
      <c r="DQ602" s="38"/>
      <c r="DR602" s="38"/>
      <c r="DS602" s="38"/>
      <c r="DT602" s="38"/>
      <c r="DU602" s="38"/>
      <c r="DV602" s="38"/>
      <c r="DW602" s="38"/>
      <c r="DX602" s="38"/>
      <c r="DY602" s="38"/>
      <c r="DZ602" s="38"/>
      <c r="EA602" s="38"/>
      <c r="EB602" s="38"/>
    </row>
    <row r="603" spans="1:132">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c r="AP603" s="38"/>
      <c r="AQ603" s="38"/>
      <c r="AR603" s="38"/>
      <c r="AS603" s="38"/>
      <c r="AT603" s="38"/>
      <c r="AU603" s="38"/>
      <c r="AV603" s="38"/>
      <c r="AW603" s="38"/>
      <c r="AX603" s="38"/>
      <c r="AY603" s="38"/>
      <c r="AZ603" s="38"/>
      <c r="BA603" s="38"/>
      <c r="BB603" s="38"/>
      <c r="BC603" s="38"/>
      <c r="BD603" s="38"/>
      <c r="BE603" s="38"/>
      <c r="BF603" s="38"/>
      <c r="BG603" s="38"/>
      <c r="BH603" s="38"/>
      <c r="BI603" s="38"/>
      <c r="BJ603" s="38"/>
      <c r="BK603" s="38"/>
      <c r="BL603" s="38"/>
      <c r="BM603" s="38"/>
      <c r="BN603" s="38"/>
      <c r="BO603" s="38"/>
      <c r="BP603" s="38"/>
      <c r="BQ603" s="38"/>
      <c r="BR603" s="38"/>
      <c r="BS603" s="38"/>
      <c r="BT603" s="38"/>
      <c r="BU603" s="38"/>
      <c r="BV603" s="38"/>
      <c r="BW603" s="38"/>
      <c r="BX603" s="38"/>
      <c r="BY603" s="38"/>
      <c r="BZ603" s="38"/>
      <c r="CA603" s="38"/>
      <c r="CB603" s="38"/>
      <c r="CC603" s="38"/>
      <c r="CD603" s="38"/>
      <c r="CE603" s="38"/>
      <c r="CF603" s="38"/>
      <c r="CG603" s="38"/>
      <c r="CH603" s="38"/>
      <c r="CI603" s="38"/>
      <c r="CJ603" s="38"/>
      <c r="CK603" s="38"/>
      <c r="CL603" s="38"/>
      <c r="CM603" s="38"/>
      <c r="CN603" s="38"/>
      <c r="CO603" s="38"/>
      <c r="CP603" s="38"/>
      <c r="CQ603" s="38"/>
      <c r="CR603" s="38"/>
      <c r="CS603" s="38"/>
      <c r="CT603" s="38"/>
      <c r="CU603" s="38"/>
      <c r="CV603" s="38"/>
      <c r="CW603" s="38"/>
      <c r="CX603" s="38"/>
      <c r="CY603" s="38"/>
      <c r="CZ603" s="38"/>
      <c r="DA603" s="38"/>
      <c r="DB603" s="38"/>
      <c r="DC603" s="38"/>
      <c r="DD603" s="38"/>
      <c r="DE603" s="38"/>
      <c r="DF603" s="38"/>
      <c r="DG603" s="38"/>
      <c r="DH603" s="38"/>
      <c r="DI603" s="38"/>
      <c r="DJ603" s="38"/>
      <c r="DK603" s="38"/>
      <c r="DL603" s="38"/>
      <c r="DM603" s="38"/>
      <c r="DN603" s="38"/>
      <c r="DO603" s="38"/>
      <c r="DP603" s="38"/>
      <c r="DQ603" s="38"/>
      <c r="DR603" s="38"/>
      <c r="DS603" s="38"/>
      <c r="DT603" s="38"/>
      <c r="DU603" s="38"/>
      <c r="DV603" s="38"/>
      <c r="DW603" s="38"/>
      <c r="DX603" s="38"/>
      <c r="DY603" s="38"/>
      <c r="DZ603" s="38"/>
      <c r="EA603" s="38"/>
      <c r="EB603" s="38"/>
    </row>
    <row r="604" spans="1:132">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c r="AP604" s="38"/>
      <c r="AQ604" s="38"/>
      <c r="AR604" s="38"/>
      <c r="AS604" s="38"/>
      <c r="AT604" s="38"/>
      <c r="AU604" s="38"/>
      <c r="AV604" s="38"/>
      <c r="AW604" s="38"/>
      <c r="AX604" s="38"/>
      <c r="AY604" s="38"/>
      <c r="AZ604" s="38"/>
      <c r="BA604" s="38"/>
      <c r="BB604" s="38"/>
      <c r="BC604" s="38"/>
      <c r="BD604" s="38"/>
      <c r="BE604" s="38"/>
      <c r="BF604" s="38"/>
      <c r="BG604" s="38"/>
      <c r="BH604" s="38"/>
      <c r="BI604" s="38"/>
      <c r="BJ604" s="38"/>
      <c r="BK604" s="38"/>
      <c r="BL604" s="38"/>
      <c r="BM604" s="38"/>
      <c r="BN604" s="38"/>
      <c r="BO604" s="38"/>
      <c r="BP604" s="38"/>
      <c r="BQ604" s="38"/>
      <c r="BR604" s="38"/>
      <c r="BS604" s="38"/>
      <c r="BT604" s="38"/>
      <c r="BU604" s="38"/>
      <c r="BV604" s="38"/>
      <c r="BW604" s="38"/>
      <c r="BX604" s="38"/>
      <c r="BY604" s="38"/>
      <c r="BZ604" s="38"/>
      <c r="CA604" s="38"/>
      <c r="CB604" s="38"/>
      <c r="CC604" s="38"/>
      <c r="CD604" s="38"/>
      <c r="CE604" s="38"/>
      <c r="CF604" s="38"/>
      <c r="CG604" s="38"/>
      <c r="CH604" s="38"/>
      <c r="CI604" s="38"/>
      <c r="CJ604" s="38"/>
      <c r="CK604" s="38"/>
      <c r="CL604" s="38"/>
      <c r="CM604" s="38"/>
      <c r="CN604" s="38"/>
      <c r="CO604" s="38"/>
      <c r="CP604" s="38"/>
      <c r="CQ604" s="38"/>
      <c r="CR604" s="38"/>
      <c r="CS604" s="38"/>
      <c r="CT604" s="38"/>
      <c r="CU604" s="38"/>
      <c r="CV604" s="38"/>
      <c r="CW604" s="38"/>
      <c r="CX604" s="38"/>
      <c r="CY604" s="38"/>
      <c r="CZ604" s="38"/>
      <c r="DA604" s="38"/>
      <c r="DB604" s="38"/>
      <c r="DC604" s="38"/>
      <c r="DD604" s="38"/>
      <c r="DE604" s="38"/>
      <c r="DF604" s="38"/>
      <c r="DG604" s="38"/>
      <c r="DH604" s="38"/>
      <c r="DI604" s="38"/>
      <c r="DJ604" s="38"/>
      <c r="DK604" s="38"/>
      <c r="DL604" s="38"/>
      <c r="DM604" s="38"/>
      <c r="DN604" s="38"/>
      <c r="DO604" s="38"/>
      <c r="DP604" s="38"/>
      <c r="DQ604" s="38"/>
      <c r="DR604" s="38"/>
      <c r="DS604" s="38"/>
      <c r="DT604" s="38"/>
      <c r="DU604" s="38"/>
      <c r="DV604" s="38"/>
      <c r="DW604" s="38"/>
      <c r="DX604" s="38"/>
      <c r="DY604" s="38"/>
      <c r="DZ604" s="38"/>
      <c r="EA604" s="38"/>
      <c r="EB604" s="38"/>
    </row>
    <row r="605" spans="1:132">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c r="AP605" s="38"/>
      <c r="AQ605" s="38"/>
      <c r="AR605" s="38"/>
      <c r="AS605" s="38"/>
      <c r="AT605" s="38"/>
      <c r="AU605" s="38"/>
      <c r="AV605" s="38"/>
      <c r="AW605" s="38"/>
      <c r="AX605" s="38"/>
      <c r="AY605" s="38"/>
      <c r="AZ605" s="38"/>
      <c r="BA605" s="38"/>
      <c r="BB605" s="38"/>
      <c r="BC605" s="38"/>
      <c r="BD605" s="38"/>
      <c r="BE605" s="38"/>
      <c r="BF605" s="38"/>
      <c r="BG605" s="38"/>
      <c r="BH605" s="38"/>
      <c r="BI605" s="38"/>
      <c r="BJ605" s="38"/>
      <c r="BK605" s="38"/>
      <c r="BL605" s="38"/>
      <c r="BM605" s="38"/>
      <c r="BN605" s="38"/>
      <c r="BO605" s="38"/>
      <c r="BP605" s="38"/>
      <c r="BQ605" s="38"/>
      <c r="BR605" s="38"/>
      <c r="BS605" s="38"/>
      <c r="BT605" s="38"/>
      <c r="BU605" s="38"/>
      <c r="BV605" s="38"/>
      <c r="BW605" s="38"/>
      <c r="BX605" s="38"/>
      <c r="BY605" s="38"/>
      <c r="BZ605" s="38"/>
      <c r="CA605" s="38"/>
      <c r="CB605" s="38"/>
      <c r="CC605" s="38"/>
      <c r="CD605" s="38"/>
      <c r="CE605" s="38"/>
      <c r="CF605" s="38"/>
      <c r="CG605" s="38"/>
      <c r="CH605" s="38"/>
      <c r="CI605" s="38"/>
      <c r="CJ605" s="38"/>
      <c r="CK605" s="38"/>
      <c r="CL605" s="38"/>
      <c r="CM605" s="38"/>
      <c r="CN605" s="38"/>
      <c r="CO605" s="38"/>
      <c r="CP605" s="38"/>
      <c r="CQ605" s="38"/>
      <c r="CR605" s="38"/>
      <c r="CS605" s="38"/>
      <c r="CT605" s="38"/>
      <c r="CU605" s="38"/>
      <c r="CV605" s="38"/>
      <c r="CW605" s="38"/>
      <c r="CX605" s="38"/>
      <c r="CY605" s="38"/>
      <c r="CZ605" s="38"/>
      <c r="DA605" s="38"/>
      <c r="DB605" s="38"/>
      <c r="DC605" s="38"/>
      <c r="DD605" s="38"/>
      <c r="DE605" s="38"/>
      <c r="DF605" s="38"/>
      <c r="DG605" s="38"/>
      <c r="DH605" s="38"/>
      <c r="DI605" s="38"/>
      <c r="DJ605" s="38"/>
      <c r="DK605" s="38"/>
      <c r="DL605" s="38"/>
      <c r="DM605" s="38"/>
      <c r="DN605" s="38"/>
      <c r="DO605" s="38"/>
      <c r="DP605" s="38"/>
      <c r="DQ605" s="38"/>
      <c r="DR605" s="38"/>
      <c r="DS605" s="38"/>
      <c r="DT605" s="38"/>
      <c r="DU605" s="38"/>
      <c r="DV605" s="38"/>
      <c r="DW605" s="38"/>
      <c r="DX605" s="38"/>
      <c r="DY605" s="38"/>
      <c r="DZ605" s="38"/>
      <c r="EA605" s="38"/>
      <c r="EB605" s="38"/>
    </row>
    <row r="606" spans="1:132">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c r="BC606" s="38"/>
      <c r="BD606" s="38"/>
      <c r="BE606" s="38"/>
      <c r="BF606" s="38"/>
      <c r="BG606" s="38"/>
      <c r="BH606" s="38"/>
      <c r="BI606" s="38"/>
      <c r="BJ606" s="38"/>
      <c r="BK606" s="38"/>
      <c r="BL606" s="38"/>
      <c r="BM606" s="38"/>
      <c r="BN606" s="38"/>
      <c r="BO606" s="38"/>
      <c r="BP606" s="38"/>
      <c r="BQ606" s="38"/>
      <c r="BR606" s="38"/>
      <c r="BS606" s="38"/>
      <c r="BT606" s="38"/>
      <c r="BU606" s="38"/>
      <c r="BV606" s="38"/>
      <c r="BW606" s="38"/>
      <c r="BX606" s="38"/>
      <c r="BY606" s="38"/>
      <c r="BZ606" s="38"/>
      <c r="CA606" s="38"/>
      <c r="CB606" s="38"/>
      <c r="CC606" s="38"/>
      <c r="CD606" s="38"/>
      <c r="CE606" s="38"/>
      <c r="CF606" s="38"/>
      <c r="CG606" s="38"/>
      <c r="CH606" s="38"/>
      <c r="CI606" s="38"/>
      <c r="CJ606" s="38"/>
      <c r="CK606" s="38"/>
      <c r="CL606" s="38"/>
      <c r="CM606" s="38"/>
      <c r="CN606" s="38"/>
      <c r="CO606" s="38"/>
      <c r="CP606" s="38"/>
      <c r="CQ606" s="38"/>
      <c r="CR606" s="38"/>
      <c r="CS606" s="38"/>
      <c r="CT606" s="38"/>
      <c r="CU606" s="38"/>
      <c r="CV606" s="38"/>
      <c r="CW606" s="38"/>
      <c r="CX606" s="38"/>
      <c r="CY606" s="38"/>
      <c r="CZ606" s="38"/>
      <c r="DA606" s="38"/>
      <c r="DB606" s="38"/>
      <c r="DC606" s="38"/>
      <c r="DD606" s="38"/>
      <c r="DE606" s="38"/>
      <c r="DF606" s="38"/>
      <c r="DG606" s="38"/>
      <c r="DH606" s="38"/>
      <c r="DI606" s="38"/>
      <c r="DJ606" s="38"/>
      <c r="DK606" s="38"/>
      <c r="DL606" s="38"/>
      <c r="DM606" s="38"/>
      <c r="DN606" s="38"/>
      <c r="DO606" s="38"/>
      <c r="DP606" s="38"/>
      <c r="DQ606" s="38"/>
      <c r="DR606" s="38"/>
      <c r="DS606" s="38"/>
      <c r="DT606" s="38"/>
      <c r="DU606" s="38"/>
      <c r="DV606" s="38"/>
      <c r="DW606" s="38"/>
      <c r="DX606" s="38"/>
      <c r="DY606" s="38"/>
      <c r="DZ606" s="38"/>
      <c r="EA606" s="38"/>
      <c r="EB606" s="38"/>
    </row>
    <row r="607" spans="1:132">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c r="AP607" s="38"/>
      <c r="AQ607" s="38"/>
      <c r="AR607" s="38"/>
      <c r="AS607" s="38"/>
      <c r="AT607" s="38"/>
      <c r="AU607" s="38"/>
      <c r="AV607" s="38"/>
      <c r="AW607" s="38"/>
      <c r="AX607" s="38"/>
      <c r="AY607" s="38"/>
      <c r="AZ607" s="38"/>
      <c r="BA607" s="38"/>
      <c r="BB607" s="38"/>
      <c r="BC607" s="38"/>
      <c r="BD607" s="38"/>
      <c r="BE607" s="38"/>
      <c r="BF607" s="38"/>
      <c r="BG607" s="38"/>
      <c r="BH607" s="38"/>
      <c r="BI607" s="38"/>
      <c r="BJ607" s="38"/>
      <c r="BK607" s="38"/>
      <c r="BL607" s="38"/>
      <c r="BM607" s="38"/>
      <c r="BN607" s="38"/>
      <c r="BO607" s="38"/>
      <c r="BP607" s="38"/>
      <c r="BQ607" s="38"/>
      <c r="BR607" s="38"/>
      <c r="BS607" s="38"/>
      <c r="BT607" s="38"/>
      <c r="BU607" s="38"/>
      <c r="BV607" s="38"/>
      <c r="BW607" s="38"/>
      <c r="BX607" s="38"/>
      <c r="BY607" s="38"/>
      <c r="BZ607" s="38"/>
      <c r="CA607" s="38"/>
      <c r="CB607" s="38"/>
      <c r="CC607" s="38"/>
      <c r="CD607" s="38"/>
      <c r="CE607" s="38"/>
      <c r="CF607" s="38"/>
      <c r="CG607" s="38"/>
      <c r="CH607" s="38"/>
      <c r="CI607" s="38"/>
      <c r="CJ607" s="38"/>
      <c r="CK607" s="38"/>
      <c r="CL607" s="38"/>
      <c r="CM607" s="38"/>
      <c r="CN607" s="38"/>
      <c r="CO607" s="38"/>
      <c r="CP607" s="38"/>
      <c r="CQ607" s="38"/>
      <c r="CR607" s="38"/>
      <c r="CS607" s="38"/>
      <c r="CT607" s="38"/>
      <c r="CU607" s="38"/>
      <c r="CV607" s="38"/>
      <c r="CW607" s="38"/>
      <c r="CX607" s="38"/>
      <c r="CY607" s="38"/>
      <c r="CZ607" s="38"/>
      <c r="DA607" s="38"/>
      <c r="DB607" s="38"/>
      <c r="DC607" s="38"/>
      <c r="DD607" s="38"/>
      <c r="DE607" s="38"/>
      <c r="DF607" s="38"/>
      <c r="DG607" s="38"/>
      <c r="DH607" s="38"/>
      <c r="DI607" s="38"/>
      <c r="DJ607" s="38"/>
      <c r="DK607" s="38"/>
      <c r="DL607" s="38"/>
      <c r="DM607" s="38"/>
      <c r="DN607" s="38"/>
      <c r="DO607" s="38"/>
      <c r="DP607" s="38"/>
      <c r="DQ607" s="38"/>
      <c r="DR607" s="38"/>
      <c r="DS607" s="38"/>
      <c r="DT607" s="38"/>
      <c r="DU607" s="38"/>
      <c r="DV607" s="38"/>
      <c r="DW607" s="38"/>
      <c r="DX607" s="38"/>
      <c r="DY607" s="38"/>
      <c r="DZ607" s="38"/>
      <c r="EA607" s="38"/>
      <c r="EB607" s="38"/>
    </row>
    <row r="608" spans="1:132">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c r="AP608" s="38"/>
      <c r="AQ608" s="38"/>
      <c r="AR608" s="38"/>
      <c r="AS608" s="38"/>
      <c r="AT608" s="38"/>
      <c r="AU608" s="38"/>
      <c r="AV608" s="38"/>
      <c r="AW608" s="38"/>
      <c r="AX608" s="38"/>
      <c r="AY608" s="38"/>
      <c r="AZ608" s="38"/>
      <c r="BA608" s="38"/>
      <c r="BB608" s="38"/>
      <c r="BC608" s="38"/>
      <c r="BD608" s="38"/>
      <c r="BE608" s="38"/>
      <c r="BF608" s="38"/>
      <c r="BG608" s="38"/>
      <c r="BH608" s="38"/>
      <c r="BI608" s="38"/>
      <c r="BJ608" s="38"/>
      <c r="BK608" s="38"/>
      <c r="BL608" s="38"/>
      <c r="BM608" s="38"/>
      <c r="BN608" s="38"/>
      <c r="BO608" s="38"/>
      <c r="BP608" s="38"/>
      <c r="BQ608" s="38"/>
      <c r="BR608" s="38"/>
      <c r="BS608" s="38"/>
      <c r="BT608" s="38"/>
      <c r="BU608" s="38"/>
      <c r="BV608" s="38"/>
      <c r="BW608" s="38"/>
      <c r="BX608" s="38"/>
      <c r="BY608" s="38"/>
      <c r="BZ608" s="38"/>
      <c r="CA608" s="38"/>
      <c r="CB608" s="38"/>
      <c r="CC608" s="38"/>
      <c r="CD608" s="38"/>
      <c r="CE608" s="38"/>
      <c r="CF608" s="38"/>
      <c r="CG608" s="38"/>
      <c r="CH608" s="38"/>
      <c r="CI608" s="38"/>
      <c r="CJ608" s="38"/>
      <c r="CK608" s="38"/>
      <c r="CL608" s="38"/>
      <c r="CM608" s="38"/>
      <c r="CN608" s="38"/>
      <c r="CO608" s="38"/>
      <c r="CP608" s="38"/>
      <c r="CQ608" s="38"/>
      <c r="CR608" s="38"/>
      <c r="CS608" s="38"/>
      <c r="CT608" s="38"/>
      <c r="CU608" s="38"/>
      <c r="CV608" s="38"/>
      <c r="CW608" s="38"/>
      <c r="CX608" s="38"/>
      <c r="CY608" s="38"/>
      <c r="CZ608" s="38"/>
      <c r="DA608" s="38"/>
      <c r="DB608" s="38"/>
      <c r="DC608" s="38"/>
      <c r="DD608" s="38"/>
      <c r="DE608" s="38"/>
      <c r="DF608" s="38"/>
      <c r="DG608" s="38"/>
      <c r="DH608" s="38"/>
      <c r="DI608" s="38"/>
      <c r="DJ608" s="38"/>
      <c r="DK608" s="38"/>
      <c r="DL608" s="38"/>
      <c r="DM608" s="38"/>
      <c r="DN608" s="38"/>
      <c r="DO608" s="38"/>
      <c r="DP608" s="38"/>
      <c r="DQ608" s="38"/>
      <c r="DR608" s="38"/>
      <c r="DS608" s="38"/>
      <c r="DT608" s="38"/>
      <c r="DU608" s="38"/>
      <c r="DV608" s="38"/>
      <c r="DW608" s="38"/>
      <c r="DX608" s="38"/>
      <c r="DY608" s="38"/>
      <c r="DZ608" s="38"/>
      <c r="EA608" s="38"/>
      <c r="EB608" s="38"/>
    </row>
    <row r="609" spans="1:132">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c r="AP609" s="38"/>
      <c r="AQ609" s="38"/>
      <c r="AR609" s="38"/>
      <c r="AS609" s="38"/>
      <c r="AT609" s="38"/>
      <c r="AU609" s="38"/>
      <c r="AV609" s="38"/>
      <c r="AW609" s="38"/>
      <c r="AX609" s="38"/>
      <c r="AY609" s="38"/>
      <c r="AZ609" s="38"/>
      <c r="BA609" s="38"/>
      <c r="BB609" s="38"/>
      <c r="BC609" s="38"/>
      <c r="BD609" s="38"/>
      <c r="BE609" s="38"/>
      <c r="BF609" s="38"/>
      <c r="BG609" s="38"/>
      <c r="BH609" s="38"/>
      <c r="BI609" s="38"/>
      <c r="BJ609" s="38"/>
      <c r="BK609" s="38"/>
      <c r="BL609" s="38"/>
      <c r="BM609" s="38"/>
      <c r="BN609" s="38"/>
      <c r="BO609" s="38"/>
      <c r="BP609" s="38"/>
      <c r="BQ609" s="38"/>
      <c r="BR609" s="38"/>
      <c r="BS609" s="38"/>
      <c r="BT609" s="38"/>
      <c r="BU609" s="38"/>
      <c r="BV609" s="38"/>
      <c r="BW609" s="38"/>
      <c r="BX609" s="38"/>
      <c r="BY609" s="38"/>
      <c r="BZ609" s="38"/>
      <c r="CA609" s="38"/>
      <c r="CB609" s="38"/>
      <c r="CC609" s="38"/>
      <c r="CD609" s="38"/>
      <c r="CE609" s="38"/>
      <c r="CF609" s="38"/>
      <c r="CG609" s="38"/>
      <c r="CH609" s="38"/>
      <c r="CI609" s="38"/>
      <c r="CJ609" s="38"/>
      <c r="CK609" s="38"/>
      <c r="CL609" s="38"/>
      <c r="CM609" s="38"/>
      <c r="CN609" s="38"/>
      <c r="CO609" s="38"/>
      <c r="CP609" s="38"/>
      <c r="CQ609" s="38"/>
      <c r="CR609" s="38"/>
      <c r="CS609" s="38"/>
      <c r="CT609" s="38"/>
      <c r="CU609" s="38"/>
      <c r="CV609" s="38"/>
      <c r="CW609" s="38"/>
      <c r="CX609" s="38"/>
      <c r="CY609" s="38"/>
      <c r="CZ609" s="38"/>
      <c r="DA609" s="38"/>
      <c r="DB609" s="38"/>
      <c r="DC609" s="38"/>
      <c r="DD609" s="38"/>
      <c r="DE609" s="38"/>
      <c r="DF609" s="38"/>
      <c r="DG609" s="38"/>
      <c r="DH609" s="38"/>
      <c r="DI609" s="38"/>
      <c r="DJ609" s="38"/>
      <c r="DK609" s="38"/>
      <c r="DL609" s="38"/>
      <c r="DM609" s="38"/>
      <c r="DN609" s="38"/>
      <c r="DO609" s="38"/>
      <c r="DP609" s="38"/>
      <c r="DQ609" s="38"/>
      <c r="DR609" s="38"/>
      <c r="DS609" s="38"/>
      <c r="DT609" s="38"/>
      <c r="DU609" s="38"/>
      <c r="DV609" s="38"/>
      <c r="DW609" s="38"/>
      <c r="DX609" s="38"/>
      <c r="DY609" s="38"/>
      <c r="DZ609" s="38"/>
      <c r="EA609" s="38"/>
      <c r="EB609" s="38"/>
    </row>
    <row r="610" spans="1:132">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c r="AP610" s="38"/>
      <c r="AQ610" s="38"/>
      <c r="AR610" s="38"/>
      <c r="AS610" s="38"/>
      <c r="AT610" s="38"/>
      <c r="AU610" s="38"/>
      <c r="AV610" s="38"/>
      <c r="AW610" s="38"/>
      <c r="AX610" s="38"/>
      <c r="AY610" s="38"/>
      <c r="AZ610" s="38"/>
      <c r="BA610" s="38"/>
      <c r="BB610" s="38"/>
      <c r="BC610" s="38"/>
      <c r="BD610" s="38"/>
      <c r="BE610" s="38"/>
      <c r="BF610" s="38"/>
      <c r="BG610" s="38"/>
      <c r="BH610" s="38"/>
      <c r="BI610" s="38"/>
      <c r="BJ610" s="38"/>
      <c r="BK610" s="38"/>
      <c r="BL610" s="38"/>
      <c r="BM610" s="38"/>
      <c r="BN610" s="38"/>
      <c r="BO610" s="38"/>
      <c r="BP610" s="38"/>
      <c r="BQ610" s="38"/>
      <c r="BR610" s="38"/>
      <c r="BS610" s="38"/>
      <c r="BT610" s="38"/>
      <c r="BU610" s="38"/>
      <c r="BV610" s="38"/>
      <c r="BW610" s="38"/>
      <c r="BX610" s="38"/>
      <c r="BY610" s="38"/>
      <c r="BZ610" s="38"/>
      <c r="CA610" s="38"/>
      <c r="CB610" s="38"/>
      <c r="CC610" s="38"/>
      <c r="CD610" s="38"/>
      <c r="CE610" s="38"/>
      <c r="CF610" s="38"/>
      <c r="CG610" s="38"/>
      <c r="CH610" s="38"/>
      <c r="CI610" s="38"/>
      <c r="CJ610" s="38"/>
      <c r="CK610" s="38"/>
      <c r="CL610" s="38"/>
      <c r="CM610" s="38"/>
      <c r="CN610" s="38"/>
      <c r="CO610" s="38"/>
      <c r="CP610" s="38"/>
      <c r="CQ610" s="38"/>
      <c r="CR610" s="38"/>
      <c r="CS610" s="38"/>
      <c r="CT610" s="38"/>
      <c r="CU610" s="38"/>
      <c r="CV610" s="38"/>
      <c r="CW610" s="38"/>
      <c r="CX610" s="38"/>
      <c r="CY610" s="38"/>
      <c r="CZ610" s="38"/>
      <c r="DA610" s="38"/>
      <c r="DB610" s="38"/>
      <c r="DC610" s="38"/>
      <c r="DD610" s="38"/>
      <c r="DE610" s="38"/>
      <c r="DF610" s="38"/>
      <c r="DG610" s="38"/>
      <c r="DH610" s="38"/>
      <c r="DI610" s="38"/>
      <c r="DJ610" s="38"/>
      <c r="DK610" s="38"/>
      <c r="DL610" s="38"/>
      <c r="DM610" s="38"/>
      <c r="DN610" s="38"/>
      <c r="DO610" s="38"/>
      <c r="DP610" s="38"/>
      <c r="DQ610" s="38"/>
      <c r="DR610" s="38"/>
      <c r="DS610" s="38"/>
      <c r="DT610" s="38"/>
      <c r="DU610" s="38"/>
      <c r="DV610" s="38"/>
      <c r="DW610" s="38"/>
      <c r="DX610" s="38"/>
      <c r="DY610" s="38"/>
      <c r="DZ610" s="38"/>
      <c r="EA610" s="38"/>
      <c r="EB610" s="38"/>
    </row>
    <row r="611" spans="1:132">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c r="AP611" s="38"/>
      <c r="AQ611" s="38"/>
      <c r="AR611" s="38"/>
      <c r="AS611" s="38"/>
      <c r="AT611" s="38"/>
      <c r="AU611" s="38"/>
      <c r="AV611" s="38"/>
      <c r="AW611" s="38"/>
      <c r="AX611" s="38"/>
      <c r="AY611" s="38"/>
      <c r="AZ611" s="38"/>
      <c r="BA611" s="38"/>
      <c r="BB611" s="38"/>
      <c r="BC611" s="38"/>
      <c r="BD611" s="38"/>
      <c r="BE611" s="38"/>
      <c r="BF611" s="38"/>
      <c r="BG611" s="38"/>
      <c r="BH611" s="38"/>
      <c r="BI611" s="38"/>
      <c r="BJ611" s="38"/>
      <c r="BK611" s="38"/>
      <c r="BL611" s="38"/>
      <c r="BM611" s="38"/>
      <c r="BN611" s="38"/>
      <c r="BO611" s="38"/>
      <c r="BP611" s="38"/>
      <c r="BQ611" s="38"/>
      <c r="BR611" s="38"/>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c r="CQ611" s="38"/>
      <c r="CR611" s="38"/>
      <c r="CS611" s="38"/>
      <c r="CT611" s="38"/>
      <c r="CU611" s="38"/>
      <c r="CV611" s="38"/>
      <c r="CW611" s="38"/>
      <c r="CX611" s="38"/>
      <c r="CY611" s="38"/>
      <c r="CZ611" s="38"/>
      <c r="DA611" s="38"/>
      <c r="DB611" s="38"/>
      <c r="DC611" s="38"/>
      <c r="DD611" s="38"/>
      <c r="DE611" s="38"/>
      <c r="DF611" s="38"/>
      <c r="DG611" s="38"/>
      <c r="DH611" s="38"/>
      <c r="DI611" s="38"/>
      <c r="DJ611" s="38"/>
      <c r="DK611" s="38"/>
      <c r="DL611" s="38"/>
      <c r="DM611" s="38"/>
      <c r="DN611" s="38"/>
      <c r="DO611" s="38"/>
      <c r="DP611" s="38"/>
      <c r="DQ611" s="38"/>
      <c r="DR611" s="38"/>
      <c r="DS611" s="38"/>
      <c r="DT611" s="38"/>
      <c r="DU611" s="38"/>
      <c r="DV611" s="38"/>
      <c r="DW611" s="38"/>
      <c r="DX611" s="38"/>
      <c r="DY611" s="38"/>
      <c r="DZ611" s="38"/>
      <c r="EA611" s="38"/>
      <c r="EB611" s="38"/>
    </row>
    <row r="612" spans="1:132">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c r="AP612" s="38"/>
      <c r="AQ612" s="38"/>
      <c r="AR612" s="38"/>
      <c r="AS612" s="38"/>
      <c r="AT612" s="38"/>
      <c r="AU612" s="38"/>
      <c r="AV612" s="38"/>
      <c r="AW612" s="38"/>
      <c r="AX612" s="38"/>
      <c r="AY612" s="38"/>
      <c r="AZ612" s="38"/>
      <c r="BA612" s="38"/>
      <c r="BB612" s="38"/>
      <c r="BC612" s="38"/>
      <c r="BD612" s="38"/>
      <c r="BE612" s="38"/>
      <c r="BF612" s="38"/>
      <c r="BG612" s="38"/>
      <c r="BH612" s="38"/>
      <c r="BI612" s="38"/>
      <c r="BJ612" s="38"/>
      <c r="BK612" s="38"/>
      <c r="BL612" s="38"/>
      <c r="BM612" s="38"/>
      <c r="BN612" s="38"/>
      <c r="BO612" s="38"/>
      <c r="BP612" s="38"/>
      <c r="BQ612" s="38"/>
      <c r="BR612" s="38"/>
      <c r="BS612" s="38"/>
      <c r="BT612" s="38"/>
      <c r="BU612" s="38"/>
      <c r="BV612" s="38"/>
      <c r="BW612" s="38"/>
      <c r="BX612" s="38"/>
      <c r="BY612" s="38"/>
      <c r="BZ612" s="38"/>
      <c r="CA612" s="38"/>
      <c r="CB612" s="38"/>
      <c r="CC612" s="38"/>
      <c r="CD612" s="38"/>
      <c r="CE612" s="38"/>
      <c r="CF612" s="38"/>
      <c r="CG612" s="38"/>
      <c r="CH612" s="38"/>
      <c r="CI612" s="38"/>
      <c r="CJ612" s="38"/>
      <c r="CK612" s="38"/>
      <c r="CL612" s="38"/>
      <c r="CM612" s="38"/>
      <c r="CN612" s="38"/>
      <c r="CO612" s="38"/>
      <c r="CP612" s="38"/>
      <c r="CQ612" s="38"/>
      <c r="CR612" s="38"/>
      <c r="CS612" s="38"/>
      <c r="CT612" s="38"/>
      <c r="CU612" s="38"/>
      <c r="CV612" s="38"/>
      <c r="CW612" s="38"/>
      <c r="CX612" s="38"/>
      <c r="CY612" s="38"/>
      <c r="CZ612" s="38"/>
      <c r="DA612" s="38"/>
      <c r="DB612" s="38"/>
      <c r="DC612" s="38"/>
      <c r="DD612" s="38"/>
      <c r="DE612" s="38"/>
      <c r="DF612" s="38"/>
      <c r="DG612" s="38"/>
      <c r="DH612" s="38"/>
      <c r="DI612" s="38"/>
      <c r="DJ612" s="38"/>
      <c r="DK612" s="38"/>
      <c r="DL612" s="38"/>
      <c r="DM612" s="38"/>
      <c r="DN612" s="38"/>
      <c r="DO612" s="38"/>
      <c r="DP612" s="38"/>
      <c r="DQ612" s="38"/>
      <c r="DR612" s="38"/>
      <c r="DS612" s="38"/>
      <c r="DT612" s="38"/>
      <c r="DU612" s="38"/>
      <c r="DV612" s="38"/>
      <c r="DW612" s="38"/>
      <c r="DX612" s="38"/>
      <c r="DY612" s="38"/>
      <c r="DZ612" s="38"/>
      <c r="EA612" s="38"/>
      <c r="EB612" s="38"/>
    </row>
    <row r="613" spans="1:132">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c r="AP613" s="38"/>
      <c r="AQ613" s="38"/>
      <c r="AR613" s="38"/>
      <c r="AS613" s="38"/>
      <c r="AT613" s="38"/>
      <c r="AU613" s="38"/>
      <c r="AV613" s="38"/>
      <c r="AW613" s="38"/>
      <c r="AX613" s="38"/>
      <c r="AY613" s="38"/>
      <c r="AZ613" s="38"/>
      <c r="BA613" s="38"/>
      <c r="BB613" s="38"/>
      <c r="BC613" s="38"/>
      <c r="BD613" s="38"/>
      <c r="BE613" s="38"/>
      <c r="BF613" s="38"/>
      <c r="BG613" s="38"/>
      <c r="BH613" s="38"/>
      <c r="BI613" s="38"/>
      <c r="BJ613" s="38"/>
      <c r="BK613" s="38"/>
      <c r="BL613" s="38"/>
      <c r="BM613" s="38"/>
      <c r="BN613" s="38"/>
      <c r="BO613" s="38"/>
      <c r="BP613" s="38"/>
      <c r="BQ613" s="38"/>
      <c r="BR613" s="38"/>
      <c r="BS613" s="38"/>
      <c r="BT613" s="38"/>
      <c r="BU613" s="38"/>
      <c r="BV613" s="38"/>
      <c r="BW613" s="38"/>
      <c r="BX613" s="38"/>
      <c r="BY613" s="38"/>
      <c r="BZ613" s="38"/>
      <c r="CA613" s="38"/>
      <c r="CB613" s="38"/>
      <c r="CC613" s="38"/>
      <c r="CD613" s="38"/>
      <c r="CE613" s="38"/>
      <c r="CF613" s="38"/>
      <c r="CG613" s="38"/>
      <c r="CH613" s="38"/>
      <c r="CI613" s="38"/>
      <c r="CJ613" s="38"/>
      <c r="CK613" s="38"/>
      <c r="CL613" s="38"/>
      <c r="CM613" s="38"/>
      <c r="CN613" s="38"/>
      <c r="CO613" s="38"/>
      <c r="CP613" s="38"/>
      <c r="CQ613" s="38"/>
      <c r="CR613" s="38"/>
      <c r="CS613" s="38"/>
      <c r="CT613" s="38"/>
      <c r="CU613" s="38"/>
      <c r="CV613" s="38"/>
      <c r="CW613" s="38"/>
      <c r="CX613" s="38"/>
      <c r="CY613" s="38"/>
      <c r="CZ613" s="38"/>
      <c r="DA613" s="38"/>
      <c r="DB613" s="38"/>
      <c r="DC613" s="38"/>
      <c r="DD613" s="38"/>
      <c r="DE613" s="38"/>
      <c r="DF613" s="38"/>
      <c r="DG613" s="38"/>
      <c r="DH613" s="38"/>
      <c r="DI613" s="38"/>
      <c r="DJ613" s="38"/>
      <c r="DK613" s="38"/>
      <c r="DL613" s="38"/>
      <c r="DM613" s="38"/>
      <c r="DN613" s="38"/>
      <c r="DO613" s="38"/>
      <c r="DP613" s="38"/>
      <c r="DQ613" s="38"/>
      <c r="DR613" s="38"/>
      <c r="DS613" s="38"/>
      <c r="DT613" s="38"/>
      <c r="DU613" s="38"/>
      <c r="DV613" s="38"/>
      <c r="DW613" s="38"/>
      <c r="DX613" s="38"/>
      <c r="DY613" s="38"/>
      <c r="DZ613" s="38"/>
      <c r="EA613" s="38"/>
      <c r="EB613" s="38"/>
    </row>
    <row r="614" spans="1:132">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c r="AP614" s="38"/>
      <c r="AQ614" s="38"/>
      <c r="AR614" s="38"/>
      <c r="AS614" s="38"/>
      <c r="AT614" s="38"/>
      <c r="AU614" s="38"/>
      <c r="AV614" s="38"/>
      <c r="AW614" s="38"/>
      <c r="AX614" s="38"/>
      <c r="AY614" s="38"/>
      <c r="AZ614" s="38"/>
      <c r="BA614" s="38"/>
      <c r="BB614" s="38"/>
      <c r="BC614" s="38"/>
      <c r="BD614" s="38"/>
      <c r="BE614" s="38"/>
      <c r="BF614" s="38"/>
      <c r="BG614" s="38"/>
      <c r="BH614" s="38"/>
      <c r="BI614" s="38"/>
      <c r="BJ614" s="38"/>
      <c r="BK614" s="38"/>
      <c r="BL614" s="38"/>
      <c r="BM614" s="38"/>
      <c r="BN614" s="38"/>
      <c r="BO614" s="38"/>
      <c r="BP614" s="38"/>
      <c r="BQ614" s="38"/>
      <c r="BR614" s="38"/>
      <c r="BS614" s="38"/>
      <c r="BT614" s="38"/>
      <c r="BU614" s="38"/>
      <c r="BV614" s="38"/>
      <c r="BW614" s="38"/>
      <c r="BX614" s="38"/>
      <c r="BY614" s="38"/>
      <c r="BZ614" s="38"/>
      <c r="CA614" s="38"/>
      <c r="CB614" s="38"/>
      <c r="CC614" s="38"/>
      <c r="CD614" s="38"/>
      <c r="CE614" s="38"/>
      <c r="CF614" s="38"/>
      <c r="CG614" s="38"/>
      <c r="CH614" s="38"/>
      <c r="CI614" s="38"/>
      <c r="CJ614" s="38"/>
      <c r="CK614" s="38"/>
      <c r="CL614" s="38"/>
      <c r="CM614" s="38"/>
      <c r="CN614" s="38"/>
      <c r="CO614" s="38"/>
      <c r="CP614" s="38"/>
      <c r="CQ614" s="38"/>
      <c r="CR614" s="38"/>
      <c r="CS614" s="38"/>
      <c r="CT614" s="38"/>
      <c r="CU614" s="38"/>
      <c r="CV614" s="38"/>
      <c r="CW614" s="38"/>
      <c r="CX614" s="38"/>
      <c r="CY614" s="38"/>
      <c r="CZ614" s="38"/>
      <c r="DA614" s="38"/>
      <c r="DB614" s="38"/>
      <c r="DC614" s="38"/>
      <c r="DD614" s="38"/>
      <c r="DE614" s="38"/>
      <c r="DF614" s="38"/>
      <c r="DG614" s="38"/>
      <c r="DH614" s="38"/>
      <c r="DI614" s="38"/>
      <c r="DJ614" s="38"/>
      <c r="DK614" s="38"/>
      <c r="DL614" s="38"/>
      <c r="DM614" s="38"/>
      <c r="DN614" s="38"/>
      <c r="DO614" s="38"/>
      <c r="DP614" s="38"/>
      <c r="DQ614" s="38"/>
      <c r="DR614" s="38"/>
      <c r="DS614" s="38"/>
      <c r="DT614" s="38"/>
      <c r="DU614" s="38"/>
      <c r="DV614" s="38"/>
      <c r="DW614" s="38"/>
      <c r="DX614" s="38"/>
      <c r="DY614" s="38"/>
      <c r="DZ614" s="38"/>
      <c r="EA614" s="38"/>
      <c r="EB614" s="38"/>
    </row>
    <row r="615" spans="1:132">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c r="AP615" s="38"/>
      <c r="AQ615" s="38"/>
      <c r="AR615" s="38"/>
      <c r="AS615" s="38"/>
      <c r="AT615" s="38"/>
      <c r="AU615" s="38"/>
      <c r="AV615" s="38"/>
      <c r="AW615" s="38"/>
      <c r="AX615" s="38"/>
      <c r="AY615" s="38"/>
      <c r="AZ615" s="38"/>
      <c r="BA615" s="38"/>
      <c r="BB615" s="38"/>
      <c r="BC615" s="38"/>
      <c r="BD615" s="38"/>
      <c r="BE615" s="38"/>
      <c r="BF615" s="38"/>
      <c r="BG615" s="38"/>
      <c r="BH615" s="38"/>
      <c r="BI615" s="38"/>
      <c r="BJ615" s="38"/>
      <c r="BK615" s="38"/>
      <c r="BL615" s="38"/>
      <c r="BM615" s="38"/>
      <c r="BN615" s="38"/>
      <c r="BO615" s="38"/>
      <c r="BP615" s="38"/>
      <c r="BQ615" s="38"/>
      <c r="BR615" s="38"/>
      <c r="BS615" s="38"/>
      <c r="BT615" s="38"/>
      <c r="BU615" s="38"/>
      <c r="BV615" s="38"/>
      <c r="BW615" s="38"/>
      <c r="BX615" s="38"/>
      <c r="BY615" s="38"/>
      <c r="BZ615" s="38"/>
      <c r="CA615" s="38"/>
      <c r="CB615" s="38"/>
      <c r="CC615" s="38"/>
      <c r="CD615" s="38"/>
      <c r="CE615" s="38"/>
      <c r="CF615" s="38"/>
      <c r="CG615" s="38"/>
      <c r="CH615" s="38"/>
      <c r="CI615" s="38"/>
      <c r="CJ615" s="38"/>
      <c r="CK615" s="38"/>
      <c r="CL615" s="38"/>
      <c r="CM615" s="38"/>
      <c r="CN615" s="38"/>
      <c r="CO615" s="38"/>
      <c r="CP615" s="38"/>
      <c r="CQ615" s="38"/>
      <c r="CR615" s="38"/>
      <c r="CS615" s="38"/>
      <c r="CT615" s="38"/>
      <c r="CU615" s="38"/>
      <c r="CV615" s="38"/>
      <c r="CW615" s="38"/>
      <c r="CX615" s="38"/>
      <c r="CY615" s="38"/>
      <c r="CZ615" s="38"/>
      <c r="DA615" s="38"/>
      <c r="DB615" s="38"/>
      <c r="DC615" s="38"/>
      <c r="DD615" s="38"/>
      <c r="DE615" s="38"/>
      <c r="DF615" s="38"/>
      <c r="DG615" s="38"/>
      <c r="DH615" s="38"/>
      <c r="DI615" s="38"/>
      <c r="DJ615" s="38"/>
      <c r="DK615" s="38"/>
      <c r="DL615" s="38"/>
      <c r="DM615" s="38"/>
      <c r="DN615" s="38"/>
      <c r="DO615" s="38"/>
      <c r="DP615" s="38"/>
      <c r="DQ615" s="38"/>
      <c r="DR615" s="38"/>
      <c r="DS615" s="38"/>
      <c r="DT615" s="38"/>
      <c r="DU615" s="38"/>
      <c r="DV615" s="38"/>
      <c r="DW615" s="38"/>
      <c r="DX615" s="38"/>
      <c r="DY615" s="38"/>
      <c r="DZ615" s="38"/>
      <c r="EA615" s="38"/>
      <c r="EB615" s="38"/>
    </row>
    <row r="616" spans="1:132">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c r="AP616" s="38"/>
      <c r="AQ616" s="38"/>
      <c r="AR616" s="38"/>
      <c r="AS616" s="38"/>
      <c r="AT616" s="38"/>
      <c r="AU616" s="38"/>
      <c r="AV616" s="38"/>
      <c r="AW616" s="38"/>
      <c r="AX616" s="38"/>
      <c r="AY616" s="38"/>
      <c r="AZ616" s="38"/>
      <c r="BA616" s="38"/>
      <c r="BB616" s="38"/>
      <c r="BC616" s="38"/>
      <c r="BD616" s="38"/>
      <c r="BE616" s="38"/>
      <c r="BF616" s="38"/>
      <c r="BG616" s="38"/>
      <c r="BH616" s="38"/>
      <c r="BI616" s="38"/>
      <c r="BJ616" s="38"/>
      <c r="BK616" s="38"/>
      <c r="BL616" s="38"/>
      <c r="BM616" s="38"/>
      <c r="BN616" s="38"/>
      <c r="BO616" s="38"/>
      <c r="BP616" s="38"/>
      <c r="BQ616" s="38"/>
      <c r="BR616" s="38"/>
      <c r="BS616" s="38"/>
      <c r="BT616" s="38"/>
      <c r="BU616" s="38"/>
      <c r="BV616" s="38"/>
      <c r="BW616" s="38"/>
      <c r="BX616" s="38"/>
      <c r="BY616" s="38"/>
      <c r="BZ616" s="38"/>
      <c r="CA616" s="38"/>
      <c r="CB616" s="38"/>
      <c r="CC616" s="38"/>
      <c r="CD616" s="38"/>
      <c r="CE616" s="38"/>
      <c r="CF616" s="38"/>
      <c r="CG616" s="38"/>
      <c r="CH616" s="38"/>
      <c r="CI616" s="38"/>
      <c r="CJ616" s="38"/>
      <c r="CK616" s="38"/>
      <c r="CL616" s="38"/>
      <c r="CM616" s="38"/>
      <c r="CN616" s="38"/>
      <c r="CO616" s="38"/>
      <c r="CP616" s="38"/>
      <c r="CQ616" s="38"/>
      <c r="CR616" s="38"/>
      <c r="CS616" s="38"/>
      <c r="CT616" s="38"/>
      <c r="CU616" s="38"/>
      <c r="CV616" s="38"/>
      <c r="CW616" s="38"/>
      <c r="CX616" s="38"/>
      <c r="CY616" s="38"/>
      <c r="CZ616" s="38"/>
      <c r="DA616" s="38"/>
      <c r="DB616" s="38"/>
      <c r="DC616" s="38"/>
      <c r="DD616" s="38"/>
      <c r="DE616" s="38"/>
      <c r="DF616" s="38"/>
      <c r="DG616" s="38"/>
      <c r="DH616" s="38"/>
      <c r="DI616" s="38"/>
      <c r="DJ616" s="38"/>
      <c r="DK616" s="38"/>
      <c r="DL616" s="38"/>
      <c r="DM616" s="38"/>
      <c r="DN616" s="38"/>
      <c r="DO616" s="38"/>
      <c r="DP616" s="38"/>
      <c r="DQ616" s="38"/>
      <c r="DR616" s="38"/>
      <c r="DS616" s="38"/>
      <c r="DT616" s="38"/>
      <c r="DU616" s="38"/>
      <c r="DV616" s="38"/>
      <c r="DW616" s="38"/>
      <c r="DX616" s="38"/>
      <c r="DY616" s="38"/>
      <c r="DZ616" s="38"/>
      <c r="EA616" s="38"/>
      <c r="EB616" s="38"/>
    </row>
    <row r="617" spans="1:132">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c r="AP617" s="38"/>
      <c r="AQ617" s="38"/>
      <c r="AR617" s="38"/>
      <c r="AS617" s="38"/>
      <c r="AT617" s="38"/>
      <c r="AU617" s="38"/>
      <c r="AV617" s="38"/>
      <c r="AW617" s="38"/>
      <c r="AX617" s="38"/>
      <c r="AY617" s="38"/>
      <c r="AZ617" s="38"/>
      <c r="BA617" s="38"/>
      <c r="BB617" s="38"/>
      <c r="BC617" s="38"/>
      <c r="BD617" s="38"/>
      <c r="BE617" s="38"/>
      <c r="BF617" s="38"/>
      <c r="BG617" s="38"/>
      <c r="BH617" s="38"/>
      <c r="BI617" s="38"/>
      <c r="BJ617" s="38"/>
      <c r="BK617" s="38"/>
      <c r="BL617" s="38"/>
      <c r="BM617" s="38"/>
      <c r="BN617" s="38"/>
      <c r="BO617" s="38"/>
      <c r="BP617" s="38"/>
      <c r="BQ617" s="38"/>
      <c r="BR617" s="38"/>
      <c r="BS617" s="38"/>
      <c r="BT617" s="38"/>
      <c r="BU617" s="38"/>
      <c r="BV617" s="38"/>
      <c r="BW617" s="38"/>
      <c r="BX617" s="38"/>
      <c r="BY617" s="38"/>
      <c r="BZ617" s="38"/>
      <c r="CA617" s="38"/>
      <c r="CB617" s="38"/>
      <c r="CC617" s="38"/>
      <c r="CD617" s="38"/>
      <c r="CE617" s="38"/>
      <c r="CF617" s="38"/>
      <c r="CG617" s="38"/>
      <c r="CH617" s="38"/>
      <c r="CI617" s="38"/>
      <c r="CJ617" s="38"/>
      <c r="CK617" s="38"/>
      <c r="CL617" s="38"/>
      <c r="CM617" s="38"/>
      <c r="CN617" s="38"/>
      <c r="CO617" s="38"/>
      <c r="CP617" s="38"/>
      <c r="CQ617" s="38"/>
      <c r="CR617" s="38"/>
      <c r="CS617" s="38"/>
      <c r="CT617" s="38"/>
      <c r="CU617" s="38"/>
      <c r="CV617" s="38"/>
      <c r="CW617" s="38"/>
      <c r="CX617" s="38"/>
      <c r="CY617" s="38"/>
      <c r="CZ617" s="38"/>
      <c r="DA617" s="38"/>
      <c r="DB617" s="38"/>
      <c r="DC617" s="38"/>
      <c r="DD617" s="38"/>
      <c r="DE617" s="38"/>
      <c r="DF617" s="38"/>
      <c r="DG617" s="38"/>
      <c r="DH617" s="38"/>
      <c r="DI617" s="38"/>
      <c r="DJ617" s="38"/>
      <c r="DK617" s="38"/>
      <c r="DL617" s="38"/>
      <c r="DM617" s="38"/>
      <c r="DN617" s="38"/>
      <c r="DO617" s="38"/>
      <c r="DP617" s="38"/>
      <c r="DQ617" s="38"/>
      <c r="DR617" s="38"/>
      <c r="DS617" s="38"/>
      <c r="DT617" s="38"/>
      <c r="DU617" s="38"/>
      <c r="DV617" s="38"/>
      <c r="DW617" s="38"/>
      <c r="DX617" s="38"/>
      <c r="DY617" s="38"/>
      <c r="DZ617" s="38"/>
      <c r="EA617" s="38"/>
      <c r="EB617" s="38"/>
    </row>
    <row r="618" spans="1:132">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c r="AP618" s="38"/>
      <c r="AQ618" s="38"/>
      <c r="AR618" s="38"/>
      <c r="AS618" s="38"/>
      <c r="AT618" s="38"/>
      <c r="AU618" s="38"/>
      <c r="AV618" s="38"/>
      <c r="AW618" s="38"/>
      <c r="AX618" s="38"/>
      <c r="AY618" s="38"/>
      <c r="AZ618" s="38"/>
      <c r="BA618" s="38"/>
      <c r="BB618" s="38"/>
      <c r="BC618" s="38"/>
      <c r="BD618" s="38"/>
      <c r="BE618" s="38"/>
      <c r="BF618" s="38"/>
      <c r="BG618" s="38"/>
      <c r="BH618" s="38"/>
      <c r="BI618" s="38"/>
      <c r="BJ618" s="38"/>
      <c r="BK618" s="38"/>
      <c r="BL618" s="38"/>
      <c r="BM618" s="38"/>
      <c r="BN618" s="38"/>
      <c r="BO618" s="38"/>
      <c r="BP618" s="38"/>
      <c r="BQ618" s="38"/>
      <c r="BR618" s="38"/>
      <c r="BS618" s="38"/>
      <c r="BT618" s="38"/>
      <c r="BU618" s="38"/>
      <c r="BV618" s="38"/>
      <c r="BW618" s="38"/>
      <c r="BX618" s="38"/>
      <c r="BY618" s="38"/>
      <c r="BZ618" s="38"/>
      <c r="CA618" s="38"/>
      <c r="CB618" s="38"/>
      <c r="CC618" s="38"/>
      <c r="CD618" s="38"/>
      <c r="CE618" s="38"/>
      <c r="CF618" s="38"/>
      <c r="CG618" s="38"/>
      <c r="CH618" s="38"/>
      <c r="CI618" s="38"/>
      <c r="CJ618" s="38"/>
      <c r="CK618" s="38"/>
      <c r="CL618" s="38"/>
      <c r="CM618" s="38"/>
      <c r="CN618" s="38"/>
      <c r="CO618" s="38"/>
      <c r="CP618" s="38"/>
      <c r="CQ618" s="38"/>
      <c r="CR618" s="38"/>
      <c r="CS618" s="38"/>
      <c r="CT618" s="38"/>
      <c r="CU618" s="38"/>
      <c r="CV618" s="38"/>
      <c r="CW618" s="38"/>
      <c r="CX618" s="38"/>
      <c r="CY618" s="38"/>
      <c r="CZ618" s="38"/>
      <c r="DA618" s="38"/>
      <c r="DB618" s="38"/>
      <c r="DC618" s="38"/>
      <c r="DD618" s="38"/>
      <c r="DE618" s="38"/>
      <c r="DF618" s="38"/>
      <c r="DG618" s="38"/>
      <c r="DH618" s="38"/>
      <c r="DI618" s="38"/>
      <c r="DJ618" s="38"/>
      <c r="DK618" s="38"/>
      <c r="DL618" s="38"/>
      <c r="DM618" s="38"/>
      <c r="DN618" s="38"/>
      <c r="DO618" s="38"/>
      <c r="DP618" s="38"/>
      <c r="DQ618" s="38"/>
      <c r="DR618" s="38"/>
      <c r="DS618" s="38"/>
      <c r="DT618" s="38"/>
      <c r="DU618" s="38"/>
      <c r="DV618" s="38"/>
      <c r="DW618" s="38"/>
      <c r="DX618" s="38"/>
      <c r="DY618" s="38"/>
      <c r="DZ618" s="38"/>
      <c r="EA618" s="38"/>
      <c r="EB618" s="38"/>
    </row>
    <row r="619" spans="1:132">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c r="AP619" s="38"/>
      <c r="AQ619" s="38"/>
      <c r="AR619" s="38"/>
      <c r="AS619" s="38"/>
      <c r="AT619" s="38"/>
      <c r="AU619" s="38"/>
      <c r="AV619" s="38"/>
      <c r="AW619" s="38"/>
      <c r="AX619" s="38"/>
      <c r="AY619" s="38"/>
      <c r="AZ619" s="38"/>
      <c r="BA619" s="38"/>
      <c r="BB619" s="38"/>
      <c r="BC619" s="38"/>
      <c r="BD619" s="38"/>
      <c r="BE619" s="38"/>
      <c r="BF619" s="38"/>
      <c r="BG619" s="38"/>
      <c r="BH619" s="38"/>
      <c r="BI619" s="38"/>
      <c r="BJ619" s="38"/>
      <c r="BK619" s="38"/>
      <c r="BL619" s="38"/>
      <c r="BM619" s="38"/>
      <c r="BN619" s="38"/>
      <c r="BO619" s="38"/>
      <c r="BP619" s="38"/>
      <c r="BQ619" s="38"/>
      <c r="BR619" s="38"/>
      <c r="BS619" s="38"/>
      <c r="BT619" s="38"/>
      <c r="BU619" s="38"/>
      <c r="BV619" s="38"/>
      <c r="BW619" s="38"/>
      <c r="BX619" s="38"/>
      <c r="BY619" s="38"/>
      <c r="BZ619" s="38"/>
      <c r="CA619" s="38"/>
      <c r="CB619" s="38"/>
      <c r="CC619" s="38"/>
      <c r="CD619" s="38"/>
      <c r="CE619" s="38"/>
      <c r="CF619" s="38"/>
      <c r="CG619" s="38"/>
      <c r="CH619" s="38"/>
      <c r="CI619" s="38"/>
      <c r="CJ619" s="38"/>
      <c r="CK619" s="38"/>
      <c r="CL619" s="38"/>
      <c r="CM619" s="38"/>
      <c r="CN619" s="38"/>
      <c r="CO619" s="38"/>
      <c r="CP619" s="38"/>
      <c r="CQ619" s="38"/>
      <c r="CR619" s="38"/>
      <c r="CS619" s="38"/>
      <c r="CT619" s="38"/>
      <c r="CU619" s="38"/>
      <c r="CV619" s="38"/>
      <c r="CW619" s="38"/>
      <c r="CX619" s="38"/>
      <c r="CY619" s="38"/>
      <c r="CZ619" s="38"/>
      <c r="DA619" s="38"/>
      <c r="DB619" s="38"/>
      <c r="DC619" s="38"/>
      <c r="DD619" s="38"/>
      <c r="DE619" s="38"/>
      <c r="DF619" s="38"/>
      <c r="DG619" s="38"/>
      <c r="DH619" s="38"/>
      <c r="DI619" s="38"/>
      <c r="DJ619" s="38"/>
      <c r="DK619" s="38"/>
      <c r="DL619" s="38"/>
      <c r="DM619" s="38"/>
      <c r="DN619" s="38"/>
      <c r="DO619" s="38"/>
      <c r="DP619" s="38"/>
      <c r="DQ619" s="38"/>
      <c r="DR619" s="38"/>
      <c r="DS619" s="38"/>
      <c r="DT619" s="38"/>
      <c r="DU619" s="38"/>
      <c r="DV619" s="38"/>
      <c r="DW619" s="38"/>
      <c r="DX619" s="38"/>
      <c r="DY619" s="38"/>
      <c r="DZ619" s="38"/>
      <c r="EA619" s="38"/>
      <c r="EB619" s="38"/>
    </row>
    <row r="620" spans="1:132">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c r="AP620" s="38"/>
      <c r="AQ620" s="38"/>
      <c r="AR620" s="38"/>
      <c r="AS620" s="38"/>
      <c r="AT620" s="38"/>
      <c r="AU620" s="38"/>
      <c r="AV620" s="38"/>
      <c r="AW620" s="38"/>
      <c r="AX620" s="38"/>
      <c r="AY620" s="38"/>
      <c r="AZ620" s="38"/>
      <c r="BA620" s="38"/>
      <c r="BB620" s="38"/>
      <c r="BC620" s="38"/>
      <c r="BD620" s="38"/>
      <c r="BE620" s="38"/>
      <c r="BF620" s="38"/>
      <c r="BG620" s="38"/>
      <c r="BH620" s="38"/>
      <c r="BI620" s="38"/>
      <c r="BJ620" s="38"/>
      <c r="BK620" s="38"/>
      <c r="BL620" s="38"/>
      <c r="BM620" s="38"/>
      <c r="BN620" s="38"/>
      <c r="BO620" s="38"/>
      <c r="BP620" s="38"/>
      <c r="BQ620" s="38"/>
      <c r="BR620" s="38"/>
      <c r="BS620" s="38"/>
      <c r="BT620" s="38"/>
      <c r="BU620" s="38"/>
      <c r="BV620" s="38"/>
      <c r="BW620" s="38"/>
      <c r="BX620" s="38"/>
      <c r="BY620" s="38"/>
      <c r="BZ620" s="38"/>
      <c r="CA620" s="38"/>
      <c r="CB620" s="38"/>
      <c r="CC620" s="38"/>
      <c r="CD620" s="38"/>
      <c r="CE620" s="38"/>
      <c r="CF620" s="38"/>
      <c r="CG620" s="38"/>
      <c r="CH620" s="38"/>
      <c r="CI620" s="38"/>
      <c r="CJ620" s="38"/>
      <c r="CK620" s="38"/>
      <c r="CL620" s="38"/>
      <c r="CM620" s="38"/>
      <c r="CN620" s="38"/>
      <c r="CO620" s="38"/>
      <c r="CP620" s="38"/>
      <c r="CQ620" s="38"/>
      <c r="CR620" s="38"/>
      <c r="CS620" s="38"/>
      <c r="CT620" s="38"/>
      <c r="CU620" s="38"/>
      <c r="CV620" s="38"/>
      <c r="CW620" s="38"/>
      <c r="CX620" s="38"/>
      <c r="CY620" s="38"/>
      <c r="CZ620" s="38"/>
      <c r="DA620" s="38"/>
      <c r="DB620" s="38"/>
      <c r="DC620" s="38"/>
      <c r="DD620" s="38"/>
      <c r="DE620" s="38"/>
      <c r="DF620" s="38"/>
      <c r="DG620" s="38"/>
      <c r="DH620" s="38"/>
      <c r="DI620" s="38"/>
      <c r="DJ620" s="38"/>
      <c r="DK620" s="38"/>
      <c r="DL620" s="38"/>
      <c r="DM620" s="38"/>
      <c r="DN620" s="38"/>
      <c r="DO620" s="38"/>
      <c r="DP620" s="38"/>
      <c r="DQ620" s="38"/>
      <c r="DR620" s="38"/>
      <c r="DS620" s="38"/>
      <c r="DT620" s="38"/>
      <c r="DU620" s="38"/>
      <c r="DV620" s="38"/>
      <c r="DW620" s="38"/>
      <c r="DX620" s="38"/>
      <c r="DY620" s="38"/>
      <c r="DZ620" s="38"/>
      <c r="EA620" s="38"/>
      <c r="EB620" s="38"/>
    </row>
    <row r="621" spans="1:132">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c r="AP621" s="38"/>
      <c r="AQ621" s="38"/>
      <c r="AR621" s="38"/>
      <c r="AS621" s="38"/>
      <c r="AT621" s="38"/>
      <c r="AU621" s="38"/>
      <c r="AV621" s="38"/>
      <c r="AW621" s="38"/>
      <c r="AX621" s="38"/>
      <c r="AY621" s="38"/>
      <c r="AZ621" s="38"/>
      <c r="BA621" s="38"/>
      <c r="BB621" s="38"/>
      <c r="BC621" s="38"/>
      <c r="BD621" s="38"/>
      <c r="BE621" s="38"/>
      <c r="BF621" s="38"/>
      <c r="BG621" s="38"/>
      <c r="BH621" s="38"/>
      <c r="BI621" s="38"/>
      <c r="BJ621" s="38"/>
      <c r="BK621" s="38"/>
      <c r="BL621" s="38"/>
      <c r="BM621" s="38"/>
      <c r="BN621" s="38"/>
      <c r="BO621" s="38"/>
      <c r="BP621" s="38"/>
      <c r="BQ621" s="38"/>
      <c r="BR621" s="38"/>
      <c r="BS621" s="38"/>
      <c r="BT621" s="38"/>
      <c r="BU621" s="38"/>
      <c r="BV621" s="38"/>
      <c r="BW621" s="38"/>
      <c r="BX621" s="38"/>
      <c r="BY621" s="38"/>
      <c r="BZ621" s="38"/>
      <c r="CA621" s="38"/>
      <c r="CB621" s="38"/>
      <c r="CC621" s="38"/>
      <c r="CD621" s="38"/>
      <c r="CE621" s="38"/>
      <c r="CF621" s="38"/>
      <c r="CG621" s="38"/>
      <c r="CH621" s="38"/>
      <c r="CI621" s="38"/>
      <c r="CJ621" s="38"/>
      <c r="CK621" s="38"/>
      <c r="CL621" s="38"/>
      <c r="CM621" s="38"/>
      <c r="CN621" s="38"/>
      <c r="CO621" s="38"/>
      <c r="CP621" s="38"/>
      <c r="CQ621" s="38"/>
      <c r="CR621" s="38"/>
      <c r="CS621" s="38"/>
      <c r="CT621" s="38"/>
      <c r="CU621" s="38"/>
      <c r="CV621" s="38"/>
      <c r="CW621" s="38"/>
      <c r="CX621" s="38"/>
      <c r="CY621" s="38"/>
      <c r="CZ621" s="38"/>
      <c r="DA621" s="38"/>
      <c r="DB621" s="38"/>
      <c r="DC621" s="38"/>
      <c r="DD621" s="38"/>
      <c r="DE621" s="38"/>
      <c r="DF621" s="38"/>
      <c r="DG621" s="38"/>
      <c r="DH621" s="38"/>
      <c r="DI621" s="38"/>
      <c r="DJ621" s="38"/>
      <c r="DK621" s="38"/>
      <c r="DL621" s="38"/>
      <c r="DM621" s="38"/>
      <c r="DN621" s="38"/>
      <c r="DO621" s="38"/>
      <c r="DP621" s="38"/>
      <c r="DQ621" s="38"/>
      <c r="DR621" s="38"/>
      <c r="DS621" s="38"/>
      <c r="DT621" s="38"/>
      <c r="DU621" s="38"/>
      <c r="DV621" s="38"/>
      <c r="DW621" s="38"/>
      <c r="DX621" s="38"/>
      <c r="DY621" s="38"/>
      <c r="DZ621" s="38"/>
      <c r="EA621" s="38"/>
      <c r="EB621" s="38"/>
    </row>
    <row r="622" spans="1:132">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c r="AP622" s="38"/>
      <c r="AQ622" s="38"/>
      <c r="AR622" s="38"/>
      <c r="AS622" s="38"/>
      <c r="AT622" s="38"/>
      <c r="AU622" s="38"/>
      <c r="AV622" s="38"/>
      <c r="AW622" s="38"/>
      <c r="AX622" s="38"/>
      <c r="AY622" s="38"/>
      <c r="AZ622" s="38"/>
      <c r="BA622" s="38"/>
      <c r="BB622" s="38"/>
      <c r="BC622" s="38"/>
      <c r="BD622" s="38"/>
      <c r="BE622" s="38"/>
      <c r="BF622" s="38"/>
      <c r="BG622" s="38"/>
      <c r="BH622" s="38"/>
      <c r="BI622" s="38"/>
      <c r="BJ622" s="38"/>
      <c r="BK622" s="38"/>
      <c r="BL622" s="38"/>
      <c r="BM622" s="38"/>
      <c r="BN622" s="38"/>
      <c r="BO622" s="38"/>
      <c r="BP622" s="38"/>
      <c r="BQ622" s="38"/>
      <c r="BR622" s="38"/>
      <c r="BS622" s="38"/>
      <c r="BT622" s="38"/>
      <c r="BU622" s="38"/>
      <c r="BV622" s="38"/>
      <c r="BW622" s="38"/>
      <c r="BX622" s="38"/>
      <c r="BY622" s="38"/>
      <c r="BZ622" s="38"/>
      <c r="CA622" s="38"/>
      <c r="CB622" s="38"/>
      <c r="CC622" s="38"/>
      <c r="CD622" s="38"/>
      <c r="CE622" s="38"/>
      <c r="CF622" s="38"/>
      <c r="CG622" s="38"/>
      <c r="CH622" s="38"/>
      <c r="CI622" s="38"/>
      <c r="CJ622" s="38"/>
      <c r="CK622" s="38"/>
      <c r="CL622" s="38"/>
      <c r="CM622" s="38"/>
      <c r="CN622" s="38"/>
      <c r="CO622" s="38"/>
      <c r="CP622" s="38"/>
      <c r="CQ622" s="38"/>
      <c r="CR622" s="38"/>
      <c r="CS622" s="38"/>
      <c r="CT622" s="38"/>
      <c r="CU622" s="38"/>
      <c r="CV622" s="38"/>
      <c r="CW622" s="38"/>
      <c r="CX622" s="38"/>
      <c r="CY622" s="38"/>
      <c r="CZ622" s="38"/>
      <c r="DA622" s="38"/>
      <c r="DB622" s="38"/>
      <c r="DC622" s="38"/>
      <c r="DD622" s="38"/>
      <c r="DE622" s="38"/>
      <c r="DF622" s="38"/>
      <c r="DG622" s="38"/>
      <c r="DH622" s="38"/>
      <c r="DI622" s="38"/>
      <c r="DJ622" s="38"/>
      <c r="DK622" s="38"/>
      <c r="DL622" s="38"/>
      <c r="DM622" s="38"/>
      <c r="DN622" s="38"/>
      <c r="DO622" s="38"/>
      <c r="DP622" s="38"/>
      <c r="DQ622" s="38"/>
      <c r="DR622" s="38"/>
      <c r="DS622" s="38"/>
      <c r="DT622" s="38"/>
      <c r="DU622" s="38"/>
      <c r="DV622" s="38"/>
      <c r="DW622" s="38"/>
      <c r="DX622" s="38"/>
      <c r="DY622" s="38"/>
      <c r="DZ622" s="38"/>
      <c r="EA622" s="38"/>
      <c r="EB622" s="38"/>
    </row>
    <row r="623" spans="1:132">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c r="AP623" s="38"/>
      <c r="AQ623" s="38"/>
      <c r="AR623" s="38"/>
      <c r="AS623" s="38"/>
      <c r="AT623" s="38"/>
      <c r="AU623" s="38"/>
      <c r="AV623" s="38"/>
      <c r="AW623" s="38"/>
      <c r="AX623" s="38"/>
      <c r="AY623" s="38"/>
      <c r="AZ623" s="38"/>
      <c r="BA623" s="38"/>
      <c r="BB623" s="38"/>
      <c r="BC623" s="38"/>
      <c r="BD623" s="38"/>
      <c r="BE623" s="38"/>
      <c r="BF623" s="38"/>
      <c r="BG623" s="38"/>
      <c r="BH623" s="38"/>
      <c r="BI623" s="38"/>
      <c r="BJ623" s="38"/>
      <c r="BK623" s="38"/>
      <c r="BL623" s="38"/>
      <c r="BM623" s="38"/>
      <c r="BN623" s="38"/>
      <c r="BO623" s="38"/>
      <c r="BP623" s="38"/>
      <c r="BQ623" s="38"/>
      <c r="BR623" s="38"/>
      <c r="BS623" s="38"/>
      <c r="BT623" s="38"/>
      <c r="BU623" s="38"/>
      <c r="BV623" s="38"/>
      <c r="BW623" s="38"/>
      <c r="BX623" s="38"/>
      <c r="BY623" s="38"/>
      <c r="BZ623" s="38"/>
      <c r="CA623" s="38"/>
      <c r="CB623" s="38"/>
      <c r="CC623" s="38"/>
      <c r="CD623" s="38"/>
      <c r="CE623" s="38"/>
      <c r="CF623" s="38"/>
      <c r="CG623" s="38"/>
      <c r="CH623" s="38"/>
      <c r="CI623" s="38"/>
      <c r="CJ623" s="38"/>
      <c r="CK623" s="38"/>
      <c r="CL623" s="38"/>
      <c r="CM623" s="38"/>
      <c r="CN623" s="38"/>
      <c r="CO623" s="38"/>
      <c r="CP623" s="38"/>
      <c r="CQ623" s="38"/>
      <c r="CR623" s="38"/>
      <c r="CS623" s="38"/>
      <c r="CT623" s="38"/>
      <c r="CU623" s="38"/>
      <c r="CV623" s="38"/>
      <c r="CW623" s="38"/>
      <c r="CX623" s="38"/>
      <c r="CY623" s="38"/>
      <c r="CZ623" s="38"/>
      <c r="DA623" s="38"/>
      <c r="DB623" s="38"/>
      <c r="DC623" s="38"/>
      <c r="DD623" s="38"/>
      <c r="DE623" s="38"/>
      <c r="DF623" s="38"/>
      <c r="DG623" s="38"/>
      <c r="DH623" s="38"/>
      <c r="DI623" s="38"/>
      <c r="DJ623" s="38"/>
      <c r="DK623" s="38"/>
      <c r="DL623" s="38"/>
      <c r="DM623" s="38"/>
      <c r="DN623" s="38"/>
      <c r="DO623" s="38"/>
      <c r="DP623" s="38"/>
      <c r="DQ623" s="38"/>
      <c r="DR623" s="38"/>
      <c r="DS623" s="38"/>
      <c r="DT623" s="38"/>
      <c r="DU623" s="38"/>
      <c r="DV623" s="38"/>
      <c r="DW623" s="38"/>
      <c r="DX623" s="38"/>
      <c r="DY623" s="38"/>
      <c r="DZ623" s="38"/>
      <c r="EA623" s="38"/>
      <c r="EB623" s="38"/>
    </row>
    <row r="624" spans="1:132">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c r="AP624" s="38"/>
      <c r="AQ624" s="38"/>
      <c r="AR624" s="38"/>
      <c r="AS624" s="38"/>
      <c r="AT624" s="38"/>
      <c r="AU624" s="38"/>
      <c r="AV624" s="38"/>
      <c r="AW624" s="38"/>
      <c r="AX624" s="38"/>
      <c r="AY624" s="38"/>
      <c r="AZ624" s="38"/>
      <c r="BA624" s="38"/>
      <c r="BB624" s="38"/>
      <c r="BC624" s="38"/>
      <c r="BD624" s="38"/>
      <c r="BE624" s="38"/>
      <c r="BF624" s="38"/>
      <c r="BG624" s="38"/>
      <c r="BH624" s="38"/>
      <c r="BI624" s="38"/>
      <c r="BJ624" s="38"/>
      <c r="BK624" s="38"/>
      <c r="BL624" s="38"/>
      <c r="BM624" s="38"/>
      <c r="BN624" s="38"/>
      <c r="BO624" s="38"/>
      <c r="BP624" s="38"/>
      <c r="BQ624" s="38"/>
      <c r="BR624" s="38"/>
      <c r="BS624" s="38"/>
      <c r="BT624" s="38"/>
      <c r="BU624" s="38"/>
      <c r="BV624" s="38"/>
      <c r="BW624" s="38"/>
      <c r="BX624" s="38"/>
      <c r="BY624" s="38"/>
      <c r="BZ624" s="38"/>
      <c r="CA624" s="38"/>
      <c r="CB624" s="38"/>
      <c r="CC624" s="38"/>
      <c r="CD624" s="38"/>
      <c r="CE624" s="38"/>
      <c r="CF624" s="38"/>
      <c r="CG624" s="38"/>
      <c r="CH624" s="38"/>
      <c r="CI624" s="38"/>
      <c r="CJ624" s="38"/>
      <c r="CK624" s="38"/>
      <c r="CL624" s="38"/>
      <c r="CM624" s="38"/>
      <c r="CN624" s="38"/>
      <c r="CO624" s="38"/>
      <c r="CP624" s="38"/>
      <c r="CQ624" s="38"/>
      <c r="CR624" s="38"/>
      <c r="CS624" s="38"/>
      <c r="CT624" s="38"/>
      <c r="CU624" s="38"/>
      <c r="CV624" s="38"/>
      <c r="CW624" s="38"/>
      <c r="CX624" s="38"/>
      <c r="CY624" s="38"/>
      <c r="CZ624" s="38"/>
      <c r="DA624" s="38"/>
      <c r="DB624" s="38"/>
      <c r="DC624" s="38"/>
      <c r="DD624" s="38"/>
      <c r="DE624" s="38"/>
      <c r="DF624" s="38"/>
      <c r="DG624" s="38"/>
      <c r="DH624" s="38"/>
      <c r="DI624" s="38"/>
      <c r="DJ624" s="38"/>
      <c r="DK624" s="38"/>
      <c r="DL624" s="38"/>
      <c r="DM624" s="38"/>
      <c r="DN624" s="38"/>
      <c r="DO624" s="38"/>
      <c r="DP624" s="38"/>
      <c r="DQ624" s="38"/>
      <c r="DR624" s="38"/>
      <c r="DS624" s="38"/>
      <c r="DT624" s="38"/>
      <c r="DU624" s="38"/>
      <c r="DV624" s="38"/>
      <c r="DW624" s="38"/>
      <c r="DX624" s="38"/>
      <c r="DY624" s="38"/>
      <c r="DZ624" s="38"/>
      <c r="EA624" s="38"/>
      <c r="EB624" s="38"/>
    </row>
    <row r="625" spans="1:132">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c r="AP625" s="38"/>
      <c r="AQ625" s="38"/>
      <c r="AR625" s="38"/>
      <c r="AS625" s="38"/>
      <c r="AT625" s="38"/>
      <c r="AU625" s="38"/>
      <c r="AV625" s="38"/>
      <c r="AW625" s="38"/>
      <c r="AX625" s="38"/>
      <c r="AY625" s="38"/>
      <c r="AZ625" s="38"/>
      <c r="BA625" s="38"/>
      <c r="BB625" s="38"/>
      <c r="BC625" s="38"/>
      <c r="BD625" s="38"/>
      <c r="BE625" s="38"/>
      <c r="BF625" s="38"/>
      <c r="BG625" s="38"/>
      <c r="BH625" s="38"/>
      <c r="BI625" s="38"/>
      <c r="BJ625" s="38"/>
      <c r="BK625" s="38"/>
      <c r="BL625" s="38"/>
      <c r="BM625" s="38"/>
      <c r="BN625" s="38"/>
      <c r="BO625" s="38"/>
      <c r="BP625" s="38"/>
      <c r="BQ625" s="38"/>
      <c r="BR625" s="38"/>
      <c r="BS625" s="38"/>
      <c r="BT625" s="38"/>
      <c r="BU625" s="38"/>
      <c r="BV625" s="38"/>
      <c r="BW625" s="38"/>
      <c r="BX625" s="38"/>
      <c r="BY625" s="38"/>
      <c r="BZ625" s="38"/>
      <c r="CA625" s="38"/>
      <c r="CB625" s="38"/>
      <c r="CC625" s="38"/>
      <c r="CD625" s="38"/>
      <c r="CE625" s="38"/>
      <c r="CF625" s="38"/>
      <c r="CG625" s="38"/>
      <c r="CH625" s="38"/>
      <c r="CI625" s="38"/>
      <c r="CJ625" s="38"/>
      <c r="CK625" s="38"/>
      <c r="CL625" s="38"/>
      <c r="CM625" s="38"/>
      <c r="CN625" s="38"/>
      <c r="CO625" s="38"/>
      <c r="CP625" s="38"/>
      <c r="CQ625" s="38"/>
      <c r="CR625" s="38"/>
      <c r="CS625" s="38"/>
      <c r="CT625" s="38"/>
      <c r="CU625" s="38"/>
      <c r="CV625" s="38"/>
      <c r="CW625" s="38"/>
      <c r="CX625" s="38"/>
      <c r="CY625" s="38"/>
      <c r="CZ625" s="38"/>
      <c r="DA625" s="38"/>
      <c r="DB625" s="38"/>
      <c r="DC625" s="38"/>
      <c r="DD625" s="38"/>
      <c r="DE625" s="38"/>
      <c r="DF625" s="38"/>
      <c r="DG625" s="38"/>
      <c r="DH625" s="38"/>
      <c r="DI625" s="38"/>
      <c r="DJ625" s="38"/>
      <c r="DK625" s="38"/>
      <c r="DL625" s="38"/>
      <c r="DM625" s="38"/>
      <c r="DN625" s="38"/>
      <c r="DO625" s="38"/>
      <c r="DP625" s="38"/>
      <c r="DQ625" s="38"/>
      <c r="DR625" s="38"/>
      <c r="DS625" s="38"/>
      <c r="DT625" s="38"/>
      <c r="DU625" s="38"/>
      <c r="DV625" s="38"/>
      <c r="DW625" s="38"/>
      <c r="DX625" s="38"/>
      <c r="DY625" s="38"/>
      <c r="DZ625" s="38"/>
      <c r="EA625" s="38"/>
      <c r="EB625" s="38"/>
    </row>
    <row r="626" spans="1:132">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c r="AP626" s="38"/>
      <c r="AQ626" s="38"/>
      <c r="AR626" s="38"/>
      <c r="AS626" s="38"/>
      <c r="AT626" s="38"/>
      <c r="AU626" s="38"/>
      <c r="AV626" s="38"/>
      <c r="AW626" s="38"/>
      <c r="AX626" s="38"/>
      <c r="AY626" s="38"/>
      <c r="AZ626" s="38"/>
      <c r="BA626" s="38"/>
      <c r="BB626" s="38"/>
      <c r="BC626" s="38"/>
      <c r="BD626" s="38"/>
      <c r="BE626" s="38"/>
      <c r="BF626" s="38"/>
      <c r="BG626" s="38"/>
      <c r="BH626" s="38"/>
      <c r="BI626" s="38"/>
      <c r="BJ626" s="38"/>
      <c r="BK626" s="38"/>
      <c r="BL626" s="38"/>
      <c r="BM626" s="38"/>
      <c r="BN626" s="38"/>
      <c r="BO626" s="38"/>
      <c r="BP626" s="38"/>
      <c r="BQ626" s="38"/>
      <c r="BR626" s="38"/>
      <c r="BS626" s="38"/>
      <c r="BT626" s="38"/>
      <c r="BU626" s="38"/>
      <c r="BV626" s="38"/>
      <c r="BW626" s="38"/>
      <c r="BX626" s="38"/>
      <c r="BY626" s="38"/>
      <c r="BZ626" s="38"/>
      <c r="CA626" s="38"/>
      <c r="CB626" s="38"/>
      <c r="CC626" s="38"/>
      <c r="CD626" s="38"/>
      <c r="CE626" s="38"/>
      <c r="CF626" s="38"/>
      <c r="CG626" s="38"/>
      <c r="CH626" s="38"/>
      <c r="CI626" s="38"/>
      <c r="CJ626" s="38"/>
      <c r="CK626" s="38"/>
      <c r="CL626" s="38"/>
      <c r="CM626" s="38"/>
      <c r="CN626" s="38"/>
      <c r="CO626" s="38"/>
      <c r="CP626" s="38"/>
      <c r="CQ626" s="38"/>
      <c r="CR626" s="38"/>
      <c r="CS626" s="38"/>
      <c r="CT626" s="38"/>
      <c r="CU626" s="38"/>
      <c r="CV626" s="38"/>
      <c r="CW626" s="38"/>
      <c r="CX626" s="38"/>
      <c r="CY626" s="38"/>
      <c r="CZ626" s="38"/>
      <c r="DA626" s="38"/>
      <c r="DB626" s="38"/>
      <c r="DC626" s="38"/>
      <c r="DD626" s="38"/>
      <c r="DE626" s="38"/>
      <c r="DF626" s="38"/>
      <c r="DG626" s="38"/>
      <c r="DH626" s="38"/>
      <c r="DI626" s="38"/>
      <c r="DJ626" s="38"/>
      <c r="DK626" s="38"/>
      <c r="DL626" s="38"/>
      <c r="DM626" s="38"/>
      <c r="DN626" s="38"/>
      <c r="DO626" s="38"/>
      <c r="DP626" s="38"/>
      <c r="DQ626" s="38"/>
      <c r="DR626" s="38"/>
      <c r="DS626" s="38"/>
      <c r="DT626" s="38"/>
      <c r="DU626" s="38"/>
      <c r="DV626" s="38"/>
      <c r="DW626" s="38"/>
      <c r="DX626" s="38"/>
      <c r="DY626" s="38"/>
      <c r="DZ626" s="38"/>
      <c r="EA626" s="38"/>
      <c r="EB626" s="38"/>
    </row>
    <row r="627" spans="1:132">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c r="AP627" s="38"/>
      <c r="AQ627" s="38"/>
      <c r="AR627" s="38"/>
      <c r="AS627" s="38"/>
      <c r="AT627" s="38"/>
      <c r="AU627" s="38"/>
      <c r="AV627" s="38"/>
      <c r="AW627" s="38"/>
      <c r="AX627" s="38"/>
      <c r="AY627" s="38"/>
      <c r="AZ627" s="38"/>
      <c r="BA627" s="38"/>
      <c r="BB627" s="38"/>
      <c r="BC627" s="38"/>
      <c r="BD627" s="38"/>
      <c r="BE627" s="38"/>
      <c r="BF627" s="38"/>
      <c r="BG627" s="38"/>
      <c r="BH627" s="38"/>
      <c r="BI627" s="38"/>
      <c r="BJ627" s="38"/>
      <c r="BK627" s="38"/>
      <c r="BL627" s="38"/>
      <c r="BM627" s="38"/>
      <c r="BN627" s="38"/>
      <c r="BO627" s="38"/>
      <c r="BP627" s="38"/>
      <c r="BQ627" s="38"/>
      <c r="BR627" s="38"/>
      <c r="BS627" s="38"/>
      <c r="BT627" s="38"/>
      <c r="BU627" s="38"/>
      <c r="BV627" s="38"/>
      <c r="BW627" s="38"/>
      <c r="BX627" s="38"/>
      <c r="BY627" s="38"/>
      <c r="BZ627" s="38"/>
      <c r="CA627" s="38"/>
      <c r="CB627" s="38"/>
      <c r="CC627" s="38"/>
      <c r="CD627" s="38"/>
      <c r="CE627" s="38"/>
      <c r="CF627" s="38"/>
      <c r="CG627" s="38"/>
      <c r="CH627" s="38"/>
      <c r="CI627" s="38"/>
      <c r="CJ627" s="38"/>
      <c r="CK627" s="38"/>
      <c r="CL627" s="38"/>
      <c r="CM627" s="38"/>
      <c r="CN627" s="38"/>
      <c r="CO627" s="38"/>
      <c r="CP627" s="38"/>
      <c r="CQ627" s="38"/>
      <c r="CR627" s="38"/>
      <c r="CS627" s="38"/>
      <c r="CT627" s="38"/>
      <c r="CU627" s="38"/>
      <c r="CV627" s="38"/>
      <c r="CW627" s="38"/>
      <c r="CX627" s="38"/>
      <c r="CY627" s="38"/>
      <c r="CZ627" s="38"/>
      <c r="DA627" s="38"/>
      <c r="DB627" s="38"/>
      <c r="DC627" s="38"/>
      <c r="DD627" s="38"/>
      <c r="DE627" s="38"/>
      <c r="DF627" s="38"/>
      <c r="DG627" s="38"/>
      <c r="DH627" s="38"/>
      <c r="DI627" s="38"/>
      <c r="DJ627" s="38"/>
      <c r="DK627" s="38"/>
      <c r="DL627" s="38"/>
      <c r="DM627" s="38"/>
      <c r="DN627" s="38"/>
      <c r="DO627" s="38"/>
      <c r="DP627" s="38"/>
      <c r="DQ627" s="38"/>
      <c r="DR627" s="38"/>
      <c r="DS627" s="38"/>
      <c r="DT627" s="38"/>
      <c r="DU627" s="38"/>
      <c r="DV627" s="38"/>
      <c r="DW627" s="38"/>
      <c r="DX627" s="38"/>
      <c r="DY627" s="38"/>
      <c r="DZ627" s="38"/>
      <c r="EA627" s="38"/>
      <c r="EB627" s="38"/>
    </row>
    <row r="628" spans="1:132">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c r="AP628" s="38"/>
      <c r="AQ628" s="38"/>
      <c r="AR628" s="38"/>
      <c r="AS628" s="38"/>
      <c r="AT628" s="38"/>
      <c r="AU628" s="38"/>
      <c r="AV628" s="38"/>
      <c r="AW628" s="38"/>
      <c r="AX628" s="38"/>
      <c r="AY628" s="38"/>
      <c r="AZ628" s="38"/>
      <c r="BA628" s="38"/>
      <c r="BB628" s="38"/>
      <c r="BC628" s="38"/>
      <c r="BD628" s="38"/>
      <c r="BE628" s="38"/>
      <c r="BF628" s="38"/>
      <c r="BG628" s="38"/>
      <c r="BH628" s="38"/>
      <c r="BI628" s="38"/>
      <c r="BJ628" s="38"/>
      <c r="BK628" s="38"/>
      <c r="BL628" s="38"/>
      <c r="BM628" s="38"/>
      <c r="BN628" s="38"/>
      <c r="BO628" s="38"/>
      <c r="BP628" s="38"/>
      <c r="BQ628" s="38"/>
      <c r="BR628" s="38"/>
      <c r="BS628" s="38"/>
      <c r="BT628" s="38"/>
      <c r="BU628" s="38"/>
      <c r="BV628" s="38"/>
      <c r="BW628" s="38"/>
      <c r="BX628" s="38"/>
      <c r="BY628" s="38"/>
      <c r="BZ628" s="38"/>
      <c r="CA628" s="38"/>
      <c r="CB628" s="38"/>
      <c r="CC628" s="38"/>
      <c r="CD628" s="38"/>
      <c r="CE628" s="38"/>
      <c r="CF628" s="38"/>
      <c r="CG628" s="38"/>
      <c r="CH628" s="38"/>
      <c r="CI628" s="38"/>
      <c r="CJ628" s="38"/>
      <c r="CK628" s="38"/>
      <c r="CL628" s="38"/>
      <c r="CM628" s="38"/>
      <c r="CN628" s="38"/>
      <c r="CO628" s="38"/>
      <c r="CP628" s="38"/>
      <c r="CQ628" s="38"/>
      <c r="CR628" s="38"/>
      <c r="CS628" s="38"/>
      <c r="CT628" s="38"/>
      <c r="CU628" s="38"/>
      <c r="CV628" s="38"/>
      <c r="CW628" s="38"/>
      <c r="CX628" s="38"/>
      <c r="CY628" s="38"/>
      <c r="CZ628" s="38"/>
      <c r="DA628" s="38"/>
      <c r="DB628" s="38"/>
      <c r="DC628" s="38"/>
      <c r="DD628" s="38"/>
      <c r="DE628" s="38"/>
      <c r="DF628" s="38"/>
      <c r="DG628" s="38"/>
      <c r="DH628" s="38"/>
      <c r="DI628" s="38"/>
      <c r="DJ628" s="38"/>
      <c r="DK628" s="38"/>
      <c r="DL628" s="38"/>
      <c r="DM628" s="38"/>
      <c r="DN628" s="38"/>
      <c r="DO628" s="38"/>
      <c r="DP628" s="38"/>
      <c r="DQ628" s="38"/>
      <c r="DR628" s="38"/>
      <c r="DS628" s="38"/>
      <c r="DT628" s="38"/>
      <c r="DU628" s="38"/>
      <c r="DV628" s="38"/>
      <c r="DW628" s="38"/>
      <c r="DX628" s="38"/>
      <c r="DY628" s="38"/>
      <c r="DZ628" s="38"/>
      <c r="EA628" s="38"/>
      <c r="EB628" s="38"/>
    </row>
    <row r="629" spans="1:132">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c r="BC629" s="38"/>
      <c r="BD629" s="38"/>
      <c r="BE629" s="38"/>
      <c r="BF629" s="38"/>
      <c r="BG629" s="38"/>
      <c r="BH629" s="38"/>
      <c r="BI629" s="38"/>
      <c r="BJ629" s="38"/>
      <c r="BK629" s="38"/>
      <c r="BL629" s="38"/>
      <c r="BM629" s="38"/>
      <c r="BN629" s="38"/>
      <c r="BO629" s="38"/>
      <c r="BP629" s="38"/>
      <c r="BQ629" s="38"/>
      <c r="BR629" s="38"/>
      <c r="BS629" s="38"/>
      <c r="BT629" s="38"/>
      <c r="BU629" s="38"/>
      <c r="BV629" s="38"/>
      <c r="BW629" s="38"/>
      <c r="BX629" s="38"/>
      <c r="BY629" s="38"/>
      <c r="BZ629" s="38"/>
      <c r="CA629" s="38"/>
      <c r="CB629" s="38"/>
      <c r="CC629" s="38"/>
      <c r="CD629" s="38"/>
      <c r="CE629" s="38"/>
      <c r="CF629" s="38"/>
      <c r="CG629" s="38"/>
      <c r="CH629" s="38"/>
      <c r="CI629" s="38"/>
      <c r="CJ629" s="38"/>
      <c r="CK629" s="38"/>
      <c r="CL629" s="38"/>
      <c r="CM629" s="38"/>
      <c r="CN629" s="38"/>
      <c r="CO629" s="38"/>
      <c r="CP629" s="38"/>
      <c r="CQ629" s="38"/>
      <c r="CR629" s="38"/>
      <c r="CS629" s="38"/>
      <c r="CT629" s="38"/>
      <c r="CU629" s="38"/>
      <c r="CV629" s="38"/>
      <c r="CW629" s="38"/>
      <c r="CX629" s="38"/>
      <c r="CY629" s="38"/>
      <c r="CZ629" s="38"/>
      <c r="DA629" s="38"/>
      <c r="DB629" s="38"/>
      <c r="DC629" s="38"/>
      <c r="DD629" s="38"/>
      <c r="DE629" s="38"/>
      <c r="DF629" s="38"/>
      <c r="DG629" s="38"/>
      <c r="DH629" s="38"/>
      <c r="DI629" s="38"/>
      <c r="DJ629" s="38"/>
      <c r="DK629" s="38"/>
      <c r="DL629" s="38"/>
      <c r="DM629" s="38"/>
      <c r="DN629" s="38"/>
      <c r="DO629" s="38"/>
      <c r="DP629" s="38"/>
      <c r="DQ629" s="38"/>
      <c r="DR629" s="38"/>
      <c r="DS629" s="38"/>
      <c r="DT629" s="38"/>
      <c r="DU629" s="38"/>
      <c r="DV629" s="38"/>
      <c r="DW629" s="38"/>
      <c r="DX629" s="38"/>
      <c r="DY629" s="38"/>
      <c r="DZ629" s="38"/>
      <c r="EA629" s="38"/>
      <c r="EB629" s="38"/>
    </row>
    <row r="630" spans="1:132">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c r="AP630" s="38"/>
      <c r="AQ630" s="38"/>
      <c r="AR630" s="38"/>
      <c r="AS630" s="38"/>
      <c r="AT630" s="38"/>
      <c r="AU630" s="38"/>
      <c r="AV630" s="38"/>
      <c r="AW630" s="38"/>
      <c r="AX630" s="38"/>
      <c r="AY630" s="38"/>
      <c r="AZ630" s="38"/>
      <c r="BA630" s="38"/>
      <c r="BB630" s="38"/>
      <c r="BC630" s="38"/>
      <c r="BD630" s="38"/>
      <c r="BE630" s="38"/>
      <c r="BF630" s="38"/>
      <c r="BG630" s="38"/>
      <c r="BH630" s="38"/>
      <c r="BI630" s="38"/>
      <c r="BJ630" s="38"/>
      <c r="BK630" s="38"/>
      <c r="BL630" s="38"/>
      <c r="BM630" s="38"/>
      <c r="BN630" s="38"/>
      <c r="BO630" s="38"/>
      <c r="BP630" s="38"/>
      <c r="BQ630" s="38"/>
      <c r="BR630" s="38"/>
      <c r="BS630" s="38"/>
      <c r="BT630" s="38"/>
      <c r="BU630" s="38"/>
      <c r="BV630" s="38"/>
      <c r="BW630" s="38"/>
      <c r="BX630" s="38"/>
      <c r="BY630" s="38"/>
      <c r="BZ630" s="38"/>
      <c r="CA630" s="38"/>
      <c r="CB630" s="38"/>
      <c r="CC630" s="38"/>
      <c r="CD630" s="38"/>
      <c r="CE630" s="38"/>
      <c r="CF630" s="38"/>
      <c r="CG630" s="38"/>
      <c r="CH630" s="38"/>
      <c r="CI630" s="38"/>
      <c r="CJ630" s="38"/>
      <c r="CK630" s="38"/>
      <c r="CL630" s="38"/>
      <c r="CM630" s="38"/>
      <c r="CN630" s="38"/>
      <c r="CO630" s="38"/>
      <c r="CP630" s="38"/>
      <c r="CQ630" s="38"/>
      <c r="CR630" s="38"/>
      <c r="CS630" s="38"/>
      <c r="CT630" s="38"/>
      <c r="CU630" s="38"/>
      <c r="CV630" s="38"/>
      <c r="CW630" s="38"/>
      <c r="CX630" s="38"/>
      <c r="CY630" s="38"/>
      <c r="CZ630" s="38"/>
      <c r="DA630" s="38"/>
      <c r="DB630" s="38"/>
      <c r="DC630" s="38"/>
      <c r="DD630" s="38"/>
      <c r="DE630" s="38"/>
      <c r="DF630" s="38"/>
      <c r="DG630" s="38"/>
      <c r="DH630" s="38"/>
      <c r="DI630" s="38"/>
      <c r="DJ630" s="38"/>
      <c r="DK630" s="38"/>
      <c r="DL630" s="38"/>
      <c r="DM630" s="38"/>
      <c r="DN630" s="38"/>
      <c r="DO630" s="38"/>
      <c r="DP630" s="38"/>
      <c r="DQ630" s="38"/>
      <c r="DR630" s="38"/>
      <c r="DS630" s="38"/>
      <c r="DT630" s="38"/>
      <c r="DU630" s="38"/>
      <c r="DV630" s="38"/>
      <c r="DW630" s="38"/>
      <c r="DX630" s="38"/>
      <c r="DY630" s="38"/>
      <c r="DZ630" s="38"/>
      <c r="EA630" s="38"/>
      <c r="EB630" s="38"/>
    </row>
    <row r="631" spans="1:132">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c r="AP631" s="38"/>
      <c r="AQ631" s="38"/>
      <c r="AR631" s="38"/>
      <c r="AS631" s="38"/>
      <c r="AT631" s="38"/>
      <c r="AU631" s="38"/>
      <c r="AV631" s="38"/>
      <c r="AW631" s="38"/>
      <c r="AX631" s="38"/>
      <c r="AY631" s="38"/>
      <c r="AZ631" s="38"/>
      <c r="BA631" s="38"/>
      <c r="BB631" s="38"/>
      <c r="BC631" s="38"/>
      <c r="BD631" s="38"/>
      <c r="BE631" s="38"/>
      <c r="BF631" s="38"/>
      <c r="BG631" s="38"/>
      <c r="BH631" s="38"/>
      <c r="BI631" s="38"/>
      <c r="BJ631" s="38"/>
      <c r="BK631" s="38"/>
      <c r="BL631" s="38"/>
      <c r="BM631" s="38"/>
      <c r="BN631" s="38"/>
      <c r="BO631" s="38"/>
      <c r="BP631" s="38"/>
      <c r="BQ631" s="38"/>
      <c r="BR631" s="38"/>
      <c r="BS631" s="38"/>
      <c r="BT631" s="38"/>
      <c r="BU631" s="38"/>
      <c r="BV631" s="38"/>
      <c r="BW631" s="38"/>
      <c r="BX631" s="38"/>
      <c r="BY631" s="38"/>
      <c r="BZ631" s="38"/>
      <c r="CA631" s="38"/>
      <c r="CB631" s="38"/>
      <c r="CC631" s="38"/>
      <c r="CD631" s="38"/>
      <c r="CE631" s="38"/>
      <c r="CF631" s="38"/>
      <c r="CG631" s="38"/>
      <c r="CH631" s="38"/>
      <c r="CI631" s="38"/>
      <c r="CJ631" s="38"/>
      <c r="CK631" s="38"/>
      <c r="CL631" s="38"/>
      <c r="CM631" s="38"/>
      <c r="CN631" s="38"/>
      <c r="CO631" s="38"/>
      <c r="CP631" s="38"/>
      <c r="CQ631" s="38"/>
      <c r="CR631" s="38"/>
      <c r="CS631" s="38"/>
      <c r="CT631" s="38"/>
      <c r="CU631" s="38"/>
      <c r="CV631" s="38"/>
      <c r="CW631" s="38"/>
      <c r="CX631" s="38"/>
      <c r="CY631" s="38"/>
      <c r="CZ631" s="38"/>
      <c r="DA631" s="38"/>
      <c r="DB631" s="38"/>
      <c r="DC631" s="38"/>
      <c r="DD631" s="38"/>
      <c r="DE631" s="38"/>
      <c r="DF631" s="38"/>
      <c r="DG631" s="38"/>
      <c r="DH631" s="38"/>
      <c r="DI631" s="38"/>
      <c r="DJ631" s="38"/>
      <c r="DK631" s="38"/>
      <c r="DL631" s="38"/>
      <c r="DM631" s="38"/>
      <c r="DN631" s="38"/>
      <c r="DO631" s="38"/>
      <c r="DP631" s="38"/>
      <c r="DQ631" s="38"/>
      <c r="DR631" s="38"/>
      <c r="DS631" s="38"/>
      <c r="DT631" s="38"/>
      <c r="DU631" s="38"/>
      <c r="DV631" s="38"/>
      <c r="DW631" s="38"/>
      <c r="DX631" s="38"/>
      <c r="DY631" s="38"/>
      <c r="DZ631" s="38"/>
      <c r="EA631" s="38"/>
      <c r="EB631" s="38"/>
    </row>
    <row r="632" spans="1:132">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c r="AP632" s="38"/>
      <c r="AQ632" s="38"/>
      <c r="AR632" s="38"/>
      <c r="AS632" s="38"/>
      <c r="AT632" s="38"/>
      <c r="AU632" s="38"/>
      <c r="AV632" s="38"/>
      <c r="AW632" s="38"/>
      <c r="AX632" s="38"/>
      <c r="AY632" s="38"/>
      <c r="AZ632" s="38"/>
      <c r="BA632" s="38"/>
      <c r="BB632" s="38"/>
      <c r="BC632" s="38"/>
      <c r="BD632" s="38"/>
      <c r="BE632" s="38"/>
      <c r="BF632" s="38"/>
      <c r="BG632" s="38"/>
      <c r="BH632" s="38"/>
      <c r="BI632" s="38"/>
      <c r="BJ632" s="38"/>
      <c r="BK632" s="38"/>
      <c r="BL632" s="38"/>
      <c r="BM632" s="38"/>
      <c r="BN632" s="38"/>
      <c r="BO632" s="38"/>
      <c r="BP632" s="38"/>
      <c r="BQ632" s="38"/>
      <c r="BR632" s="38"/>
      <c r="BS632" s="38"/>
      <c r="BT632" s="38"/>
      <c r="BU632" s="38"/>
      <c r="BV632" s="38"/>
      <c r="BW632" s="38"/>
      <c r="BX632" s="38"/>
      <c r="BY632" s="38"/>
      <c r="BZ632" s="38"/>
      <c r="CA632" s="38"/>
      <c r="CB632" s="38"/>
      <c r="CC632" s="38"/>
      <c r="CD632" s="38"/>
      <c r="CE632" s="38"/>
      <c r="CF632" s="38"/>
      <c r="CG632" s="38"/>
      <c r="CH632" s="38"/>
      <c r="CI632" s="38"/>
      <c r="CJ632" s="38"/>
      <c r="CK632" s="38"/>
      <c r="CL632" s="38"/>
      <c r="CM632" s="38"/>
      <c r="CN632" s="38"/>
      <c r="CO632" s="38"/>
      <c r="CP632" s="38"/>
      <c r="CQ632" s="38"/>
      <c r="CR632" s="38"/>
      <c r="CS632" s="38"/>
      <c r="CT632" s="38"/>
      <c r="CU632" s="38"/>
      <c r="CV632" s="38"/>
      <c r="CW632" s="38"/>
      <c r="CX632" s="38"/>
      <c r="CY632" s="38"/>
      <c r="CZ632" s="38"/>
      <c r="DA632" s="38"/>
      <c r="DB632" s="38"/>
      <c r="DC632" s="38"/>
      <c r="DD632" s="38"/>
      <c r="DE632" s="38"/>
      <c r="DF632" s="38"/>
      <c r="DG632" s="38"/>
      <c r="DH632" s="38"/>
      <c r="DI632" s="38"/>
      <c r="DJ632" s="38"/>
      <c r="DK632" s="38"/>
      <c r="DL632" s="38"/>
      <c r="DM632" s="38"/>
      <c r="DN632" s="38"/>
      <c r="DO632" s="38"/>
      <c r="DP632" s="38"/>
      <c r="DQ632" s="38"/>
      <c r="DR632" s="38"/>
      <c r="DS632" s="38"/>
      <c r="DT632" s="38"/>
      <c r="DU632" s="38"/>
      <c r="DV632" s="38"/>
      <c r="DW632" s="38"/>
      <c r="DX632" s="38"/>
      <c r="DY632" s="38"/>
      <c r="DZ632" s="38"/>
      <c r="EA632" s="38"/>
      <c r="EB632" s="38"/>
    </row>
    <row r="633" spans="1:132">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c r="AP633" s="38"/>
      <c r="AQ633" s="38"/>
      <c r="AR633" s="38"/>
      <c r="AS633" s="38"/>
      <c r="AT633" s="38"/>
      <c r="AU633" s="38"/>
      <c r="AV633" s="38"/>
      <c r="AW633" s="38"/>
      <c r="AX633" s="38"/>
      <c r="AY633" s="38"/>
      <c r="AZ633" s="38"/>
      <c r="BA633" s="38"/>
      <c r="BB633" s="38"/>
      <c r="BC633" s="38"/>
      <c r="BD633" s="38"/>
      <c r="BE633" s="38"/>
      <c r="BF633" s="38"/>
      <c r="BG633" s="38"/>
      <c r="BH633" s="38"/>
      <c r="BI633" s="38"/>
      <c r="BJ633" s="38"/>
      <c r="BK633" s="38"/>
      <c r="BL633" s="38"/>
      <c r="BM633" s="38"/>
      <c r="BN633" s="38"/>
      <c r="BO633" s="38"/>
      <c r="BP633" s="38"/>
      <c r="BQ633" s="38"/>
      <c r="BR633" s="38"/>
      <c r="BS633" s="38"/>
      <c r="BT633" s="38"/>
      <c r="BU633" s="38"/>
      <c r="BV633" s="38"/>
      <c r="BW633" s="38"/>
      <c r="BX633" s="38"/>
      <c r="BY633" s="38"/>
      <c r="BZ633" s="38"/>
      <c r="CA633" s="38"/>
      <c r="CB633" s="38"/>
      <c r="CC633" s="38"/>
      <c r="CD633" s="38"/>
      <c r="CE633" s="38"/>
      <c r="CF633" s="38"/>
      <c r="CG633" s="38"/>
      <c r="CH633" s="38"/>
      <c r="CI633" s="38"/>
      <c r="CJ633" s="38"/>
      <c r="CK633" s="38"/>
      <c r="CL633" s="38"/>
      <c r="CM633" s="38"/>
      <c r="CN633" s="38"/>
      <c r="CO633" s="38"/>
      <c r="CP633" s="38"/>
      <c r="CQ633" s="38"/>
      <c r="CR633" s="38"/>
      <c r="CS633" s="38"/>
      <c r="CT633" s="38"/>
      <c r="CU633" s="38"/>
      <c r="CV633" s="38"/>
      <c r="CW633" s="38"/>
      <c r="CX633" s="38"/>
      <c r="CY633" s="38"/>
      <c r="CZ633" s="38"/>
      <c r="DA633" s="38"/>
      <c r="DB633" s="38"/>
      <c r="DC633" s="38"/>
      <c r="DD633" s="38"/>
      <c r="DE633" s="38"/>
      <c r="DF633" s="38"/>
      <c r="DG633" s="38"/>
      <c r="DH633" s="38"/>
      <c r="DI633" s="38"/>
      <c r="DJ633" s="38"/>
      <c r="DK633" s="38"/>
      <c r="DL633" s="38"/>
      <c r="DM633" s="38"/>
      <c r="DN633" s="38"/>
      <c r="DO633" s="38"/>
      <c r="DP633" s="38"/>
      <c r="DQ633" s="38"/>
      <c r="DR633" s="38"/>
      <c r="DS633" s="38"/>
      <c r="DT633" s="38"/>
      <c r="DU633" s="38"/>
      <c r="DV633" s="38"/>
      <c r="DW633" s="38"/>
      <c r="DX633" s="38"/>
      <c r="DY633" s="38"/>
      <c r="DZ633" s="38"/>
      <c r="EA633" s="38"/>
      <c r="EB633" s="38"/>
    </row>
    <row r="634" spans="1:132">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38"/>
      <c r="CA634" s="38"/>
      <c r="CB634" s="38"/>
      <c r="CC634" s="38"/>
      <c r="CD634" s="38"/>
      <c r="CE634" s="38"/>
      <c r="CF634" s="38"/>
      <c r="CG634" s="38"/>
      <c r="CH634" s="38"/>
      <c r="CI634" s="38"/>
      <c r="CJ634" s="38"/>
      <c r="CK634" s="38"/>
      <c r="CL634" s="38"/>
      <c r="CM634" s="38"/>
      <c r="CN634" s="38"/>
      <c r="CO634" s="38"/>
      <c r="CP634" s="38"/>
      <c r="CQ634" s="38"/>
      <c r="CR634" s="38"/>
      <c r="CS634" s="38"/>
      <c r="CT634" s="38"/>
      <c r="CU634" s="38"/>
      <c r="CV634" s="38"/>
      <c r="CW634" s="38"/>
      <c r="CX634" s="38"/>
      <c r="CY634" s="38"/>
      <c r="CZ634" s="38"/>
      <c r="DA634" s="38"/>
      <c r="DB634" s="38"/>
      <c r="DC634" s="38"/>
      <c r="DD634" s="38"/>
      <c r="DE634" s="38"/>
      <c r="DF634" s="38"/>
      <c r="DG634" s="38"/>
      <c r="DH634" s="38"/>
      <c r="DI634" s="38"/>
      <c r="DJ634" s="38"/>
      <c r="DK634" s="38"/>
      <c r="DL634" s="38"/>
      <c r="DM634" s="38"/>
      <c r="DN634" s="38"/>
      <c r="DO634" s="38"/>
      <c r="DP634" s="38"/>
      <c r="DQ634" s="38"/>
      <c r="DR634" s="38"/>
      <c r="DS634" s="38"/>
      <c r="DT634" s="38"/>
      <c r="DU634" s="38"/>
      <c r="DV634" s="38"/>
      <c r="DW634" s="38"/>
      <c r="DX634" s="38"/>
      <c r="DY634" s="38"/>
      <c r="DZ634" s="38"/>
      <c r="EA634" s="38"/>
      <c r="EB634" s="38"/>
    </row>
    <row r="635" spans="1:132">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c r="AP635" s="38"/>
      <c r="AQ635" s="38"/>
      <c r="AR635" s="38"/>
      <c r="AS635" s="38"/>
      <c r="AT635" s="38"/>
      <c r="AU635" s="38"/>
      <c r="AV635" s="38"/>
      <c r="AW635" s="38"/>
      <c r="AX635" s="38"/>
      <c r="AY635" s="38"/>
      <c r="AZ635" s="38"/>
      <c r="BA635" s="38"/>
      <c r="BB635" s="38"/>
      <c r="BC635" s="38"/>
      <c r="BD635" s="38"/>
      <c r="BE635" s="38"/>
      <c r="BF635" s="38"/>
      <c r="BG635" s="38"/>
      <c r="BH635" s="38"/>
      <c r="BI635" s="38"/>
      <c r="BJ635" s="38"/>
      <c r="BK635" s="38"/>
      <c r="BL635" s="38"/>
      <c r="BM635" s="38"/>
      <c r="BN635" s="38"/>
      <c r="BO635" s="38"/>
      <c r="BP635" s="38"/>
      <c r="BQ635" s="38"/>
      <c r="BR635" s="38"/>
      <c r="BS635" s="38"/>
      <c r="BT635" s="38"/>
      <c r="BU635" s="38"/>
      <c r="BV635" s="38"/>
      <c r="BW635" s="38"/>
      <c r="BX635" s="38"/>
      <c r="BY635" s="38"/>
      <c r="BZ635" s="38"/>
      <c r="CA635" s="38"/>
      <c r="CB635" s="38"/>
      <c r="CC635" s="38"/>
      <c r="CD635" s="38"/>
      <c r="CE635" s="38"/>
      <c r="CF635" s="38"/>
      <c r="CG635" s="38"/>
      <c r="CH635" s="38"/>
      <c r="CI635" s="38"/>
      <c r="CJ635" s="38"/>
      <c r="CK635" s="38"/>
      <c r="CL635" s="38"/>
      <c r="CM635" s="38"/>
      <c r="CN635" s="38"/>
      <c r="CO635" s="38"/>
      <c r="CP635" s="38"/>
      <c r="CQ635" s="38"/>
      <c r="CR635" s="38"/>
      <c r="CS635" s="38"/>
      <c r="CT635" s="38"/>
      <c r="CU635" s="38"/>
      <c r="CV635" s="38"/>
      <c r="CW635" s="38"/>
      <c r="CX635" s="38"/>
      <c r="CY635" s="38"/>
      <c r="CZ635" s="38"/>
      <c r="DA635" s="38"/>
      <c r="DB635" s="38"/>
      <c r="DC635" s="38"/>
      <c r="DD635" s="38"/>
      <c r="DE635" s="38"/>
      <c r="DF635" s="38"/>
      <c r="DG635" s="38"/>
      <c r="DH635" s="38"/>
      <c r="DI635" s="38"/>
      <c r="DJ635" s="38"/>
      <c r="DK635" s="38"/>
      <c r="DL635" s="38"/>
      <c r="DM635" s="38"/>
      <c r="DN635" s="38"/>
      <c r="DO635" s="38"/>
      <c r="DP635" s="38"/>
      <c r="DQ635" s="38"/>
      <c r="DR635" s="38"/>
      <c r="DS635" s="38"/>
      <c r="DT635" s="38"/>
      <c r="DU635" s="38"/>
      <c r="DV635" s="38"/>
      <c r="DW635" s="38"/>
      <c r="DX635" s="38"/>
      <c r="DY635" s="38"/>
      <c r="DZ635" s="38"/>
      <c r="EA635" s="38"/>
      <c r="EB635" s="38"/>
    </row>
    <row r="636" spans="1:132">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c r="AP636" s="38"/>
      <c r="AQ636" s="38"/>
      <c r="AR636" s="38"/>
      <c r="AS636" s="38"/>
      <c r="AT636" s="38"/>
      <c r="AU636" s="38"/>
      <c r="AV636" s="38"/>
      <c r="AW636" s="38"/>
      <c r="AX636" s="38"/>
      <c r="AY636" s="38"/>
      <c r="AZ636" s="38"/>
      <c r="BA636" s="38"/>
      <c r="BB636" s="38"/>
      <c r="BC636" s="38"/>
      <c r="BD636" s="38"/>
      <c r="BE636" s="38"/>
      <c r="BF636" s="38"/>
      <c r="BG636" s="38"/>
      <c r="BH636" s="38"/>
      <c r="BI636" s="38"/>
      <c r="BJ636" s="38"/>
      <c r="BK636" s="38"/>
      <c r="BL636" s="38"/>
      <c r="BM636" s="38"/>
      <c r="BN636" s="38"/>
      <c r="BO636" s="38"/>
      <c r="BP636" s="38"/>
      <c r="BQ636" s="38"/>
      <c r="BR636" s="38"/>
      <c r="BS636" s="38"/>
      <c r="BT636" s="38"/>
      <c r="BU636" s="38"/>
      <c r="BV636" s="38"/>
      <c r="BW636" s="38"/>
      <c r="BX636" s="38"/>
      <c r="BY636" s="38"/>
      <c r="BZ636" s="38"/>
      <c r="CA636" s="38"/>
      <c r="CB636" s="38"/>
      <c r="CC636" s="38"/>
      <c r="CD636" s="38"/>
      <c r="CE636" s="38"/>
      <c r="CF636" s="38"/>
      <c r="CG636" s="38"/>
      <c r="CH636" s="38"/>
      <c r="CI636" s="38"/>
      <c r="CJ636" s="38"/>
      <c r="CK636" s="38"/>
      <c r="CL636" s="38"/>
      <c r="CM636" s="38"/>
      <c r="CN636" s="38"/>
      <c r="CO636" s="38"/>
      <c r="CP636" s="38"/>
      <c r="CQ636" s="38"/>
      <c r="CR636" s="38"/>
      <c r="CS636" s="38"/>
      <c r="CT636" s="38"/>
      <c r="CU636" s="38"/>
      <c r="CV636" s="38"/>
      <c r="CW636" s="38"/>
      <c r="CX636" s="38"/>
      <c r="CY636" s="38"/>
      <c r="CZ636" s="38"/>
      <c r="DA636" s="38"/>
      <c r="DB636" s="38"/>
      <c r="DC636" s="38"/>
      <c r="DD636" s="38"/>
      <c r="DE636" s="38"/>
      <c r="DF636" s="38"/>
      <c r="DG636" s="38"/>
      <c r="DH636" s="38"/>
      <c r="DI636" s="38"/>
      <c r="DJ636" s="38"/>
      <c r="DK636" s="38"/>
      <c r="DL636" s="38"/>
      <c r="DM636" s="38"/>
      <c r="DN636" s="38"/>
      <c r="DO636" s="38"/>
      <c r="DP636" s="38"/>
      <c r="DQ636" s="38"/>
      <c r="DR636" s="38"/>
      <c r="DS636" s="38"/>
      <c r="DT636" s="38"/>
      <c r="DU636" s="38"/>
      <c r="DV636" s="38"/>
      <c r="DW636" s="38"/>
      <c r="DX636" s="38"/>
      <c r="DY636" s="38"/>
      <c r="DZ636" s="38"/>
      <c r="EA636" s="38"/>
      <c r="EB636" s="38"/>
    </row>
    <row r="637" spans="1:132">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c r="AP637" s="38"/>
      <c r="AQ637" s="38"/>
      <c r="AR637" s="38"/>
      <c r="AS637" s="38"/>
      <c r="AT637" s="38"/>
      <c r="AU637" s="38"/>
      <c r="AV637" s="38"/>
      <c r="AW637" s="38"/>
      <c r="AX637" s="38"/>
      <c r="AY637" s="38"/>
      <c r="AZ637" s="38"/>
      <c r="BA637" s="38"/>
      <c r="BB637" s="38"/>
      <c r="BC637" s="38"/>
      <c r="BD637" s="38"/>
      <c r="BE637" s="38"/>
      <c r="BF637" s="38"/>
      <c r="BG637" s="38"/>
      <c r="BH637" s="38"/>
      <c r="BI637" s="38"/>
      <c r="BJ637" s="38"/>
      <c r="BK637" s="38"/>
      <c r="BL637" s="38"/>
      <c r="BM637" s="38"/>
      <c r="BN637" s="38"/>
      <c r="BO637" s="38"/>
      <c r="BP637" s="38"/>
      <c r="BQ637" s="38"/>
      <c r="BR637" s="38"/>
      <c r="BS637" s="38"/>
      <c r="BT637" s="38"/>
      <c r="BU637" s="38"/>
      <c r="BV637" s="38"/>
      <c r="BW637" s="38"/>
      <c r="BX637" s="38"/>
      <c r="BY637" s="38"/>
      <c r="BZ637" s="38"/>
      <c r="CA637" s="38"/>
      <c r="CB637" s="38"/>
      <c r="CC637" s="38"/>
      <c r="CD637" s="38"/>
      <c r="CE637" s="38"/>
      <c r="CF637" s="38"/>
      <c r="CG637" s="38"/>
      <c r="CH637" s="38"/>
      <c r="CI637" s="38"/>
      <c r="CJ637" s="38"/>
      <c r="CK637" s="38"/>
      <c r="CL637" s="38"/>
      <c r="CM637" s="38"/>
      <c r="CN637" s="38"/>
      <c r="CO637" s="38"/>
      <c r="CP637" s="38"/>
      <c r="CQ637" s="38"/>
      <c r="CR637" s="38"/>
      <c r="CS637" s="38"/>
      <c r="CT637" s="38"/>
      <c r="CU637" s="38"/>
      <c r="CV637" s="38"/>
      <c r="CW637" s="38"/>
      <c r="CX637" s="38"/>
      <c r="CY637" s="38"/>
      <c r="CZ637" s="38"/>
      <c r="DA637" s="38"/>
      <c r="DB637" s="38"/>
      <c r="DC637" s="38"/>
      <c r="DD637" s="38"/>
      <c r="DE637" s="38"/>
      <c r="DF637" s="38"/>
      <c r="DG637" s="38"/>
      <c r="DH637" s="38"/>
      <c r="DI637" s="38"/>
      <c r="DJ637" s="38"/>
      <c r="DK637" s="38"/>
      <c r="DL637" s="38"/>
      <c r="DM637" s="38"/>
      <c r="DN637" s="38"/>
      <c r="DO637" s="38"/>
      <c r="DP637" s="38"/>
      <c r="DQ637" s="38"/>
      <c r="DR637" s="38"/>
      <c r="DS637" s="38"/>
      <c r="DT637" s="38"/>
      <c r="DU637" s="38"/>
      <c r="DV637" s="38"/>
      <c r="DW637" s="38"/>
      <c r="DX637" s="38"/>
      <c r="DY637" s="38"/>
      <c r="DZ637" s="38"/>
      <c r="EA637" s="38"/>
      <c r="EB637" s="38"/>
    </row>
    <row r="638" spans="1:132">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c r="AP638" s="38"/>
      <c r="AQ638" s="38"/>
      <c r="AR638" s="38"/>
      <c r="AS638" s="38"/>
      <c r="AT638" s="38"/>
      <c r="AU638" s="38"/>
      <c r="AV638" s="38"/>
      <c r="AW638" s="38"/>
      <c r="AX638" s="38"/>
      <c r="AY638" s="38"/>
      <c r="AZ638" s="38"/>
      <c r="BA638" s="38"/>
      <c r="BB638" s="38"/>
      <c r="BC638" s="38"/>
      <c r="BD638" s="38"/>
      <c r="BE638" s="38"/>
      <c r="BF638" s="38"/>
      <c r="BG638" s="38"/>
      <c r="BH638" s="38"/>
      <c r="BI638" s="38"/>
      <c r="BJ638" s="38"/>
      <c r="BK638" s="38"/>
      <c r="BL638" s="38"/>
      <c r="BM638" s="38"/>
      <c r="BN638" s="38"/>
      <c r="BO638" s="38"/>
      <c r="BP638" s="38"/>
      <c r="BQ638" s="38"/>
      <c r="BR638" s="38"/>
      <c r="BS638" s="38"/>
      <c r="BT638" s="38"/>
      <c r="BU638" s="38"/>
      <c r="BV638" s="38"/>
      <c r="BW638" s="38"/>
      <c r="BX638" s="38"/>
      <c r="BY638" s="38"/>
      <c r="BZ638" s="38"/>
      <c r="CA638" s="38"/>
      <c r="CB638" s="38"/>
      <c r="CC638" s="38"/>
      <c r="CD638" s="38"/>
      <c r="CE638" s="38"/>
      <c r="CF638" s="38"/>
      <c r="CG638" s="38"/>
      <c r="CH638" s="38"/>
      <c r="CI638" s="38"/>
      <c r="CJ638" s="38"/>
      <c r="CK638" s="38"/>
      <c r="CL638" s="38"/>
      <c r="CM638" s="38"/>
      <c r="CN638" s="38"/>
      <c r="CO638" s="38"/>
      <c r="CP638" s="38"/>
      <c r="CQ638" s="38"/>
      <c r="CR638" s="38"/>
      <c r="CS638" s="38"/>
      <c r="CT638" s="38"/>
      <c r="CU638" s="38"/>
      <c r="CV638" s="38"/>
      <c r="CW638" s="38"/>
      <c r="CX638" s="38"/>
      <c r="CY638" s="38"/>
      <c r="CZ638" s="38"/>
      <c r="DA638" s="38"/>
      <c r="DB638" s="38"/>
      <c r="DC638" s="38"/>
      <c r="DD638" s="38"/>
      <c r="DE638" s="38"/>
      <c r="DF638" s="38"/>
      <c r="DG638" s="38"/>
      <c r="DH638" s="38"/>
      <c r="DI638" s="38"/>
      <c r="DJ638" s="38"/>
      <c r="DK638" s="38"/>
      <c r="DL638" s="38"/>
      <c r="DM638" s="38"/>
      <c r="DN638" s="38"/>
      <c r="DO638" s="38"/>
      <c r="DP638" s="38"/>
      <c r="DQ638" s="38"/>
      <c r="DR638" s="38"/>
      <c r="DS638" s="38"/>
      <c r="DT638" s="38"/>
      <c r="DU638" s="38"/>
      <c r="DV638" s="38"/>
      <c r="DW638" s="38"/>
      <c r="DX638" s="38"/>
      <c r="DY638" s="38"/>
      <c r="DZ638" s="38"/>
      <c r="EA638" s="38"/>
      <c r="EB638" s="38"/>
    </row>
    <row r="639" spans="1:132">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c r="AP639" s="38"/>
      <c r="AQ639" s="38"/>
      <c r="AR639" s="38"/>
      <c r="AS639" s="38"/>
      <c r="AT639" s="38"/>
      <c r="AU639" s="38"/>
      <c r="AV639" s="38"/>
      <c r="AW639" s="38"/>
      <c r="AX639" s="38"/>
      <c r="AY639" s="38"/>
      <c r="AZ639" s="38"/>
      <c r="BA639" s="38"/>
      <c r="BB639" s="38"/>
      <c r="BC639" s="38"/>
      <c r="BD639" s="38"/>
      <c r="BE639" s="38"/>
      <c r="BF639" s="38"/>
      <c r="BG639" s="38"/>
      <c r="BH639" s="38"/>
      <c r="BI639" s="38"/>
      <c r="BJ639" s="38"/>
      <c r="BK639" s="38"/>
      <c r="BL639" s="38"/>
      <c r="BM639" s="38"/>
      <c r="BN639" s="38"/>
      <c r="BO639" s="38"/>
      <c r="BP639" s="38"/>
      <c r="BQ639" s="38"/>
      <c r="BR639" s="38"/>
      <c r="BS639" s="38"/>
      <c r="BT639" s="38"/>
      <c r="BU639" s="38"/>
      <c r="BV639" s="38"/>
      <c r="BW639" s="38"/>
      <c r="BX639" s="38"/>
      <c r="BY639" s="38"/>
      <c r="BZ639" s="38"/>
      <c r="CA639" s="38"/>
      <c r="CB639" s="38"/>
      <c r="CC639" s="38"/>
      <c r="CD639" s="38"/>
      <c r="CE639" s="38"/>
      <c r="CF639" s="38"/>
      <c r="CG639" s="38"/>
      <c r="CH639" s="38"/>
      <c r="CI639" s="38"/>
      <c r="CJ639" s="38"/>
      <c r="CK639" s="38"/>
      <c r="CL639" s="38"/>
      <c r="CM639" s="38"/>
      <c r="CN639" s="38"/>
      <c r="CO639" s="38"/>
      <c r="CP639" s="38"/>
      <c r="CQ639" s="38"/>
      <c r="CR639" s="38"/>
      <c r="CS639" s="38"/>
      <c r="CT639" s="38"/>
      <c r="CU639" s="38"/>
      <c r="CV639" s="38"/>
      <c r="CW639" s="38"/>
      <c r="CX639" s="38"/>
      <c r="CY639" s="38"/>
      <c r="CZ639" s="38"/>
      <c r="DA639" s="38"/>
      <c r="DB639" s="38"/>
      <c r="DC639" s="38"/>
      <c r="DD639" s="38"/>
      <c r="DE639" s="38"/>
      <c r="DF639" s="38"/>
      <c r="DG639" s="38"/>
      <c r="DH639" s="38"/>
      <c r="DI639" s="38"/>
      <c r="DJ639" s="38"/>
      <c r="DK639" s="38"/>
      <c r="DL639" s="38"/>
      <c r="DM639" s="38"/>
      <c r="DN639" s="38"/>
      <c r="DO639" s="38"/>
      <c r="DP639" s="38"/>
      <c r="DQ639" s="38"/>
      <c r="DR639" s="38"/>
      <c r="DS639" s="38"/>
      <c r="DT639" s="38"/>
      <c r="DU639" s="38"/>
      <c r="DV639" s="38"/>
      <c r="DW639" s="38"/>
      <c r="DX639" s="38"/>
      <c r="DY639" s="38"/>
      <c r="DZ639" s="38"/>
      <c r="EA639" s="38"/>
      <c r="EB639" s="38"/>
    </row>
    <row r="640" spans="1:132">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c r="AP640" s="38"/>
      <c r="AQ640" s="38"/>
      <c r="AR640" s="38"/>
      <c r="AS640" s="38"/>
      <c r="AT640" s="38"/>
      <c r="AU640" s="38"/>
      <c r="AV640" s="38"/>
      <c r="AW640" s="38"/>
      <c r="AX640" s="38"/>
      <c r="AY640" s="38"/>
      <c r="AZ640" s="38"/>
      <c r="BA640" s="38"/>
      <c r="BB640" s="38"/>
      <c r="BC640" s="38"/>
      <c r="BD640" s="38"/>
      <c r="BE640" s="38"/>
      <c r="BF640" s="38"/>
      <c r="BG640" s="38"/>
      <c r="BH640" s="38"/>
      <c r="BI640" s="38"/>
      <c r="BJ640" s="38"/>
      <c r="BK640" s="38"/>
      <c r="BL640" s="38"/>
      <c r="BM640" s="38"/>
      <c r="BN640" s="38"/>
      <c r="BO640" s="38"/>
      <c r="BP640" s="38"/>
      <c r="BQ640" s="38"/>
      <c r="BR640" s="38"/>
      <c r="BS640" s="38"/>
      <c r="BT640" s="38"/>
      <c r="BU640" s="38"/>
      <c r="BV640" s="38"/>
      <c r="BW640" s="38"/>
      <c r="BX640" s="38"/>
      <c r="BY640" s="38"/>
      <c r="BZ640" s="38"/>
      <c r="CA640" s="38"/>
      <c r="CB640" s="38"/>
      <c r="CC640" s="38"/>
      <c r="CD640" s="38"/>
      <c r="CE640" s="38"/>
      <c r="CF640" s="38"/>
      <c r="CG640" s="38"/>
      <c r="CH640" s="38"/>
      <c r="CI640" s="38"/>
      <c r="CJ640" s="38"/>
      <c r="CK640" s="38"/>
      <c r="CL640" s="38"/>
      <c r="CM640" s="38"/>
      <c r="CN640" s="38"/>
      <c r="CO640" s="38"/>
      <c r="CP640" s="38"/>
      <c r="CQ640" s="38"/>
      <c r="CR640" s="38"/>
      <c r="CS640" s="38"/>
      <c r="CT640" s="38"/>
      <c r="CU640" s="38"/>
      <c r="CV640" s="38"/>
      <c r="CW640" s="38"/>
      <c r="CX640" s="38"/>
      <c r="CY640" s="38"/>
      <c r="CZ640" s="38"/>
      <c r="DA640" s="38"/>
      <c r="DB640" s="38"/>
      <c r="DC640" s="38"/>
      <c r="DD640" s="38"/>
      <c r="DE640" s="38"/>
      <c r="DF640" s="38"/>
      <c r="DG640" s="38"/>
      <c r="DH640" s="38"/>
      <c r="DI640" s="38"/>
      <c r="DJ640" s="38"/>
      <c r="DK640" s="38"/>
      <c r="DL640" s="38"/>
      <c r="DM640" s="38"/>
      <c r="DN640" s="38"/>
      <c r="DO640" s="38"/>
      <c r="DP640" s="38"/>
      <c r="DQ640" s="38"/>
      <c r="DR640" s="38"/>
      <c r="DS640" s="38"/>
      <c r="DT640" s="38"/>
      <c r="DU640" s="38"/>
      <c r="DV640" s="38"/>
      <c r="DW640" s="38"/>
      <c r="DX640" s="38"/>
      <c r="DY640" s="38"/>
      <c r="DZ640" s="38"/>
      <c r="EA640" s="38"/>
      <c r="EB640" s="38"/>
    </row>
    <row r="641" spans="1:132">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c r="AP641" s="38"/>
      <c r="AQ641" s="38"/>
      <c r="AR641" s="38"/>
      <c r="AS641" s="38"/>
      <c r="AT641" s="38"/>
      <c r="AU641" s="38"/>
      <c r="AV641" s="38"/>
      <c r="AW641" s="38"/>
      <c r="AX641" s="38"/>
      <c r="AY641" s="38"/>
      <c r="AZ641" s="38"/>
      <c r="BA641" s="38"/>
      <c r="BB641" s="38"/>
      <c r="BC641" s="38"/>
      <c r="BD641" s="38"/>
      <c r="BE641" s="38"/>
      <c r="BF641" s="38"/>
      <c r="BG641" s="38"/>
      <c r="BH641" s="38"/>
      <c r="BI641" s="38"/>
      <c r="BJ641" s="38"/>
      <c r="BK641" s="38"/>
      <c r="BL641" s="38"/>
      <c r="BM641" s="38"/>
      <c r="BN641" s="38"/>
      <c r="BO641" s="38"/>
      <c r="BP641" s="38"/>
      <c r="BQ641" s="38"/>
      <c r="BR641" s="38"/>
      <c r="BS641" s="38"/>
      <c r="BT641" s="38"/>
      <c r="BU641" s="38"/>
      <c r="BV641" s="38"/>
      <c r="BW641" s="38"/>
      <c r="BX641" s="38"/>
      <c r="BY641" s="38"/>
      <c r="BZ641" s="38"/>
      <c r="CA641" s="38"/>
      <c r="CB641" s="38"/>
      <c r="CC641" s="38"/>
      <c r="CD641" s="38"/>
      <c r="CE641" s="38"/>
      <c r="CF641" s="38"/>
      <c r="CG641" s="38"/>
      <c r="CH641" s="38"/>
      <c r="CI641" s="38"/>
      <c r="CJ641" s="38"/>
      <c r="CK641" s="38"/>
      <c r="CL641" s="38"/>
      <c r="CM641" s="38"/>
      <c r="CN641" s="38"/>
      <c r="CO641" s="38"/>
      <c r="CP641" s="38"/>
      <c r="CQ641" s="38"/>
      <c r="CR641" s="38"/>
      <c r="CS641" s="38"/>
      <c r="CT641" s="38"/>
      <c r="CU641" s="38"/>
      <c r="CV641" s="38"/>
      <c r="CW641" s="38"/>
      <c r="CX641" s="38"/>
      <c r="CY641" s="38"/>
      <c r="CZ641" s="38"/>
      <c r="DA641" s="38"/>
      <c r="DB641" s="38"/>
      <c r="DC641" s="38"/>
      <c r="DD641" s="38"/>
      <c r="DE641" s="38"/>
      <c r="DF641" s="38"/>
      <c r="DG641" s="38"/>
      <c r="DH641" s="38"/>
      <c r="DI641" s="38"/>
      <c r="DJ641" s="38"/>
      <c r="DK641" s="38"/>
      <c r="DL641" s="38"/>
      <c r="DM641" s="38"/>
      <c r="DN641" s="38"/>
      <c r="DO641" s="38"/>
      <c r="DP641" s="38"/>
      <c r="DQ641" s="38"/>
      <c r="DR641" s="38"/>
      <c r="DS641" s="38"/>
      <c r="DT641" s="38"/>
      <c r="DU641" s="38"/>
      <c r="DV641" s="38"/>
      <c r="DW641" s="38"/>
      <c r="DX641" s="38"/>
      <c r="DY641" s="38"/>
      <c r="DZ641" s="38"/>
      <c r="EA641" s="38"/>
      <c r="EB641" s="38"/>
    </row>
    <row r="642" spans="1:132">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c r="AP642" s="38"/>
      <c r="AQ642" s="38"/>
      <c r="AR642" s="38"/>
      <c r="AS642" s="38"/>
      <c r="AT642" s="38"/>
      <c r="AU642" s="38"/>
      <c r="AV642" s="38"/>
      <c r="AW642" s="38"/>
      <c r="AX642" s="38"/>
      <c r="AY642" s="38"/>
      <c r="AZ642" s="38"/>
      <c r="BA642" s="38"/>
      <c r="BB642" s="38"/>
      <c r="BC642" s="38"/>
      <c r="BD642" s="38"/>
      <c r="BE642" s="38"/>
      <c r="BF642" s="38"/>
      <c r="BG642" s="38"/>
      <c r="BH642" s="38"/>
      <c r="BI642" s="38"/>
      <c r="BJ642" s="38"/>
      <c r="BK642" s="38"/>
      <c r="BL642" s="38"/>
      <c r="BM642" s="38"/>
      <c r="BN642" s="38"/>
      <c r="BO642" s="38"/>
      <c r="BP642" s="38"/>
      <c r="BQ642" s="38"/>
      <c r="BR642" s="38"/>
      <c r="BS642" s="38"/>
      <c r="BT642" s="38"/>
      <c r="BU642" s="38"/>
      <c r="BV642" s="38"/>
      <c r="BW642" s="38"/>
      <c r="BX642" s="38"/>
      <c r="BY642" s="38"/>
      <c r="BZ642" s="38"/>
      <c r="CA642" s="38"/>
      <c r="CB642" s="38"/>
      <c r="CC642" s="38"/>
      <c r="CD642" s="38"/>
      <c r="CE642" s="38"/>
      <c r="CF642" s="38"/>
      <c r="CG642" s="38"/>
      <c r="CH642" s="38"/>
      <c r="CI642" s="38"/>
      <c r="CJ642" s="38"/>
      <c r="CK642" s="38"/>
      <c r="CL642" s="38"/>
      <c r="CM642" s="38"/>
      <c r="CN642" s="38"/>
      <c r="CO642" s="38"/>
      <c r="CP642" s="38"/>
      <c r="CQ642" s="38"/>
      <c r="CR642" s="38"/>
      <c r="CS642" s="38"/>
      <c r="CT642" s="38"/>
      <c r="CU642" s="38"/>
      <c r="CV642" s="38"/>
      <c r="CW642" s="38"/>
      <c r="CX642" s="38"/>
      <c r="CY642" s="38"/>
      <c r="CZ642" s="38"/>
      <c r="DA642" s="38"/>
      <c r="DB642" s="38"/>
      <c r="DC642" s="38"/>
      <c r="DD642" s="38"/>
      <c r="DE642" s="38"/>
      <c r="DF642" s="38"/>
      <c r="DG642" s="38"/>
      <c r="DH642" s="38"/>
      <c r="DI642" s="38"/>
      <c r="DJ642" s="38"/>
      <c r="DK642" s="38"/>
      <c r="DL642" s="38"/>
      <c r="DM642" s="38"/>
      <c r="DN642" s="38"/>
      <c r="DO642" s="38"/>
      <c r="DP642" s="38"/>
      <c r="DQ642" s="38"/>
      <c r="DR642" s="38"/>
      <c r="DS642" s="38"/>
      <c r="DT642" s="38"/>
      <c r="DU642" s="38"/>
      <c r="DV642" s="38"/>
      <c r="DW642" s="38"/>
      <c r="DX642" s="38"/>
      <c r="DY642" s="38"/>
      <c r="DZ642" s="38"/>
      <c r="EA642" s="38"/>
      <c r="EB642" s="38"/>
    </row>
    <row r="643" spans="1:132">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c r="AP643" s="38"/>
      <c r="AQ643" s="38"/>
      <c r="AR643" s="38"/>
      <c r="AS643" s="38"/>
      <c r="AT643" s="38"/>
      <c r="AU643" s="38"/>
      <c r="AV643" s="38"/>
      <c r="AW643" s="38"/>
      <c r="AX643" s="38"/>
      <c r="AY643" s="38"/>
      <c r="AZ643" s="38"/>
      <c r="BA643" s="38"/>
      <c r="BB643" s="38"/>
      <c r="BC643" s="38"/>
      <c r="BD643" s="38"/>
      <c r="BE643" s="38"/>
      <c r="BF643" s="38"/>
      <c r="BG643" s="38"/>
      <c r="BH643" s="38"/>
      <c r="BI643" s="38"/>
      <c r="BJ643" s="38"/>
      <c r="BK643" s="38"/>
      <c r="BL643" s="38"/>
      <c r="BM643" s="38"/>
      <c r="BN643" s="38"/>
      <c r="BO643" s="38"/>
      <c r="BP643" s="38"/>
      <c r="BQ643" s="38"/>
      <c r="BR643" s="38"/>
      <c r="BS643" s="38"/>
      <c r="BT643" s="38"/>
      <c r="BU643" s="38"/>
      <c r="BV643" s="38"/>
      <c r="BW643" s="38"/>
      <c r="BX643" s="38"/>
      <c r="BY643" s="38"/>
      <c r="BZ643" s="38"/>
      <c r="CA643" s="38"/>
      <c r="CB643" s="38"/>
      <c r="CC643" s="38"/>
      <c r="CD643" s="38"/>
      <c r="CE643" s="38"/>
      <c r="CF643" s="38"/>
      <c r="CG643" s="38"/>
      <c r="CH643" s="38"/>
      <c r="CI643" s="38"/>
      <c r="CJ643" s="38"/>
      <c r="CK643" s="38"/>
      <c r="CL643" s="38"/>
      <c r="CM643" s="38"/>
      <c r="CN643" s="38"/>
      <c r="CO643" s="38"/>
      <c r="CP643" s="38"/>
      <c r="CQ643" s="38"/>
      <c r="CR643" s="38"/>
      <c r="CS643" s="38"/>
      <c r="CT643" s="38"/>
      <c r="CU643" s="38"/>
      <c r="CV643" s="38"/>
      <c r="CW643" s="38"/>
      <c r="CX643" s="38"/>
      <c r="CY643" s="38"/>
      <c r="CZ643" s="38"/>
      <c r="DA643" s="38"/>
      <c r="DB643" s="38"/>
      <c r="DC643" s="38"/>
      <c r="DD643" s="38"/>
      <c r="DE643" s="38"/>
      <c r="DF643" s="38"/>
      <c r="DG643" s="38"/>
      <c r="DH643" s="38"/>
      <c r="DI643" s="38"/>
      <c r="DJ643" s="38"/>
      <c r="DK643" s="38"/>
      <c r="DL643" s="38"/>
      <c r="DM643" s="38"/>
      <c r="DN643" s="38"/>
      <c r="DO643" s="38"/>
      <c r="DP643" s="38"/>
      <c r="DQ643" s="38"/>
      <c r="DR643" s="38"/>
      <c r="DS643" s="38"/>
      <c r="DT643" s="38"/>
      <c r="DU643" s="38"/>
      <c r="DV643" s="38"/>
      <c r="DW643" s="38"/>
      <c r="DX643" s="38"/>
      <c r="DY643" s="38"/>
      <c r="DZ643" s="38"/>
      <c r="EA643" s="38"/>
      <c r="EB643" s="38"/>
    </row>
    <row r="644" spans="1:132">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c r="AP644" s="38"/>
      <c r="AQ644" s="38"/>
      <c r="AR644" s="38"/>
      <c r="AS644" s="38"/>
      <c r="AT644" s="38"/>
      <c r="AU644" s="38"/>
      <c r="AV644" s="38"/>
      <c r="AW644" s="38"/>
      <c r="AX644" s="38"/>
      <c r="AY644" s="38"/>
      <c r="AZ644" s="38"/>
      <c r="BA644" s="38"/>
      <c r="BB644" s="38"/>
      <c r="BC644" s="38"/>
      <c r="BD644" s="38"/>
      <c r="BE644" s="38"/>
      <c r="BF644" s="38"/>
      <c r="BG644" s="38"/>
      <c r="BH644" s="38"/>
      <c r="BI644" s="38"/>
      <c r="BJ644" s="38"/>
      <c r="BK644" s="38"/>
      <c r="BL644" s="38"/>
      <c r="BM644" s="38"/>
      <c r="BN644" s="38"/>
      <c r="BO644" s="38"/>
      <c r="BP644" s="38"/>
      <c r="BQ644" s="38"/>
      <c r="BR644" s="38"/>
      <c r="BS644" s="38"/>
      <c r="BT644" s="38"/>
      <c r="BU644" s="38"/>
      <c r="BV644" s="38"/>
      <c r="BW644" s="38"/>
      <c r="BX644" s="38"/>
      <c r="BY644" s="38"/>
      <c r="BZ644" s="38"/>
      <c r="CA644" s="38"/>
      <c r="CB644" s="38"/>
      <c r="CC644" s="38"/>
      <c r="CD644" s="38"/>
      <c r="CE644" s="38"/>
      <c r="CF644" s="38"/>
      <c r="CG644" s="38"/>
      <c r="CH644" s="38"/>
      <c r="CI644" s="38"/>
      <c r="CJ644" s="38"/>
      <c r="CK644" s="38"/>
      <c r="CL644" s="38"/>
      <c r="CM644" s="38"/>
      <c r="CN644" s="38"/>
      <c r="CO644" s="38"/>
      <c r="CP644" s="38"/>
      <c r="CQ644" s="38"/>
      <c r="CR644" s="38"/>
      <c r="CS644" s="38"/>
      <c r="CT644" s="38"/>
      <c r="CU644" s="38"/>
      <c r="CV644" s="38"/>
      <c r="CW644" s="38"/>
      <c r="CX644" s="38"/>
      <c r="CY644" s="38"/>
      <c r="CZ644" s="38"/>
      <c r="DA644" s="38"/>
      <c r="DB644" s="38"/>
      <c r="DC644" s="38"/>
      <c r="DD644" s="38"/>
      <c r="DE644" s="38"/>
      <c r="DF644" s="38"/>
      <c r="DG644" s="38"/>
      <c r="DH644" s="38"/>
      <c r="DI644" s="38"/>
      <c r="DJ644" s="38"/>
      <c r="DK644" s="38"/>
      <c r="DL644" s="38"/>
      <c r="DM644" s="38"/>
      <c r="DN644" s="38"/>
      <c r="DO644" s="38"/>
      <c r="DP644" s="38"/>
      <c r="DQ644" s="38"/>
      <c r="DR644" s="38"/>
      <c r="DS644" s="38"/>
      <c r="DT644" s="38"/>
      <c r="DU644" s="38"/>
      <c r="DV644" s="38"/>
      <c r="DW644" s="38"/>
      <c r="DX644" s="38"/>
      <c r="DY644" s="38"/>
      <c r="DZ644" s="38"/>
      <c r="EA644" s="38"/>
      <c r="EB644" s="38"/>
    </row>
    <row r="645" spans="1:132">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c r="AP645" s="38"/>
      <c r="AQ645" s="38"/>
      <c r="AR645" s="38"/>
      <c r="AS645" s="38"/>
      <c r="AT645" s="38"/>
      <c r="AU645" s="38"/>
      <c r="AV645" s="38"/>
      <c r="AW645" s="38"/>
      <c r="AX645" s="38"/>
      <c r="AY645" s="38"/>
      <c r="AZ645" s="38"/>
      <c r="BA645" s="38"/>
      <c r="BB645" s="38"/>
      <c r="BC645" s="38"/>
      <c r="BD645" s="38"/>
      <c r="BE645" s="38"/>
      <c r="BF645" s="38"/>
      <c r="BG645" s="38"/>
      <c r="BH645" s="38"/>
      <c r="BI645" s="38"/>
      <c r="BJ645" s="38"/>
      <c r="BK645" s="38"/>
      <c r="BL645" s="38"/>
      <c r="BM645" s="38"/>
      <c r="BN645" s="38"/>
      <c r="BO645" s="38"/>
      <c r="BP645" s="38"/>
      <c r="BQ645" s="38"/>
      <c r="BR645" s="38"/>
      <c r="BS645" s="38"/>
      <c r="BT645" s="38"/>
      <c r="BU645" s="38"/>
      <c r="BV645" s="38"/>
      <c r="BW645" s="38"/>
      <c r="BX645" s="38"/>
      <c r="BY645" s="38"/>
      <c r="BZ645" s="38"/>
      <c r="CA645" s="38"/>
      <c r="CB645" s="38"/>
      <c r="CC645" s="38"/>
      <c r="CD645" s="38"/>
      <c r="CE645" s="38"/>
      <c r="CF645" s="38"/>
      <c r="CG645" s="38"/>
      <c r="CH645" s="38"/>
      <c r="CI645" s="38"/>
      <c r="CJ645" s="38"/>
      <c r="CK645" s="38"/>
      <c r="CL645" s="38"/>
      <c r="CM645" s="38"/>
      <c r="CN645" s="38"/>
      <c r="CO645" s="38"/>
      <c r="CP645" s="38"/>
      <c r="CQ645" s="38"/>
      <c r="CR645" s="38"/>
      <c r="CS645" s="38"/>
      <c r="CT645" s="38"/>
      <c r="CU645" s="38"/>
      <c r="CV645" s="38"/>
      <c r="CW645" s="38"/>
      <c r="CX645" s="38"/>
      <c r="CY645" s="38"/>
      <c r="CZ645" s="38"/>
      <c r="DA645" s="38"/>
      <c r="DB645" s="38"/>
      <c r="DC645" s="38"/>
      <c r="DD645" s="38"/>
      <c r="DE645" s="38"/>
      <c r="DF645" s="38"/>
      <c r="DG645" s="38"/>
      <c r="DH645" s="38"/>
      <c r="DI645" s="38"/>
      <c r="DJ645" s="38"/>
      <c r="DK645" s="38"/>
      <c r="DL645" s="38"/>
      <c r="DM645" s="38"/>
      <c r="DN645" s="38"/>
      <c r="DO645" s="38"/>
      <c r="DP645" s="38"/>
      <c r="DQ645" s="38"/>
      <c r="DR645" s="38"/>
      <c r="DS645" s="38"/>
      <c r="DT645" s="38"/>
      <c r="DU645" s="38"/>
      <c r="DV645" s="38"/>
      <c r="DW645" s="38"/>
      <c r="DX645" s="38"/>
      <c r="DY645" s="38"/>
      <c r="DZ645" s="38"/>
      <c r="EA645" s="38"/>
      <c r="EB645" s="38"/>
    </row>
    <row r="646" spans="1:132">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c r="AP646" s="38"/>
      <c r="AQ646" s="38"/>
      <c r="AR646" s="38"/>
      <c r="AS646" s="38"/>
      <c r="AT646" s="38"/>
      <c r="AU646" s="38"/>
      <c r="AV646" s="38"/>
      <c r="AW646" s="38"/>
      <c r="AX646" s="38"/>
      <c r="AY646" s="38"/>
      <c r="AZ646" s="38"/>
      <c r="BA646" s="38"/>
      <c r="BB646" s="38"/>
      <c r="BC646" s="38"/>
      <c r="BD646" s="38"/>
      <c r="BE646" s="38"/>
      <c r="BF646" s="38"/>
      <c r="BG646" s="38"/>
      <c r="BH646" s="38"/>
      <c r="BI646" s="38"/>
      <c r="BJ646" s="38"/>
      <c r="BK646" s="38"/>
      <c r="BL646" s="38"/>
      <c r="BM646" s="38"/>
      <c r="BN646" s="38"/>
      <c r="BO646" s="38"/>
      <c r="BP646" s="38"/>
      <c r="BQ646" s="38"/>
      <c r="BR646" s="38"/>
      <c r="BS646" s="38"/>
      <c r="BT646" s="38"/>
      <c r="BU646" s="38"/>
      <c r="BV646" s="38"/>
      <c r="BW646" s="38"/>
      <c r="BX646" s="38"/>
      <c r="BY646" s="38"/>
      <c r="BZ646" s="38"/>
      <c r="CA646" s="38"/>
      <c r="CB646" s="38"/>
      <c r="CC646" s="38"/>
      <c r="CD646" s="38"/>
      <c r="CE646" s="38"/>
      <c r="CF646" s="38"/>
      <c r="CG646" s="38"/>
      <c r="CH646" s="38"/>
      <c r="CI646" s="38"/>
      <c r="CJ646" s="38"/>
      <c r="CK646" s="38"/>
      <c r="CL646" s="38"/>
      <c r="CM646" s="38"/>
      <c r="CN646" s="38"/>
      <c r="CO646" s="38"/>
      <c r="CP646" s="38"/>
      <c r="CQ646" s="38"/>
      <c r="CR646" s="38"/>
      <c r="CS646" s="38"/>
      <c r="CT646" s="38"/>
      <c r="CU646" s="38"/>
      <c r="CV646" s="38"/>
      <c r="CW646" s="38"/>
      <c r="CX646" s="38"/>
      <c r="CY646" s="38"/>
      <c r="CZ646" s="38"/>
      <c r="DA646" s="38"/>
      <c r="DB646" s="38"/>
      <c r="DC646" s="38"/>
      <c r="DD646" s="38"/>
      <c r="DE646" s="38"/>
      <c r="DF646" s="38"/>
      <c r="DG646" s="38"/>
      <c r="DH646" s="38"/>
      <c r="DI646" s="38"/>
      <c r="DJ646" s="38"/>
      <c r="DK646" s="38"/>
      <c r="DL646" s="38"/>
      <c r="DM646" s="38"/>
      <c r="DN646" s="38"/>
      <c r="DO646" s="38"/>
      <c r="DP646" s="38"/>
      <c r="DQ646" s="38"/>
      <c r="DR646" s="38"/>
      <c r="DS646" s="38"/>
      <c r="DT646" s="38"/>
      <c r="DU646" s="38"/>
      <c r="DV646" s="38"/>
      <c r="DW646" s="38"/>
      <c r="DX646" s="38"/>
      <c r="DY646" s="38"/>
      <c r="DZ646" s="38"/>
      <c r="EA646" s="38"/>
      <c r="EB646" s="38"/>
    </row>
    <row r="647" spans="1:132">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c r="AP647" s="38"/>
      <c r="AQ647" s="38"/>
      <c r="AR647" s="38"/>
      <c r="AS647" s="38"/>
      <c r="AT647" s="38"/>
      <c r="AU647" s="38"/>
      <c r="AV647" s="38"/>
      <c r="AW647" s="38"/>
      <c r="AX647" s="38"/>
      <c r="AY647" s="38"/>
      <c r="AZ647" s="38"/>
      <c r="BA647" s="38"/>
      <c r="BB647" s="38"/>
      <c r="BC647" s="38"/>
      <c r="BD647" s="38"/>
      <c r="BE647" s="38"/>
      <c r="BF647" s="38"/>
      <c r="BG647" s="38"/>
      <c r="BH647" s="38"/>
      <c r="BI647" s="38"/>
      <c r="BJ647" s="38"/>
      <c r="BK647" s="38"/>
      <c r="BL647" s="38"/>
      <c r="BM647" s="38"/>
      <c r="BN647" s="38"/>
      <c r="BO647" s="38"/>
      <c r="BP647" s="38"/>
      <c r="BQ647" s="38"/>
      <c r="BR647" s="38"/>
      <c r="BS647" s="38"/>
      <c r="BT647" s="38"/>
      <c r="BU647" s="38"/>
      <c r="BV647" s="38"/>
      <c r="BW647" s="38"/>
      <c r="BX647" s="38"/>
      <c r="BY647" s="38"/>
      <c r="BZ647" s="38"/>
      <c r="CA647" s="38"/>
      <c r="CB647" s="38"/>
      <c r="CC647" s="38"/>
      <c r="CD647" s="38"/>
      <c r="CE647" s="38"/>
      <c r="CF647" s="38"/>
      <c r="CG647" s="38"/>
      <c r="CH647" s="38"/>
      <c r="CI647" s="38"/>
      <c r="CJ647" s="38"/>
      <c r="CK647" s="38"/>
      <c r="CL647" s="38"/>
      <c r="CM647" s="38"/>
      <c r="CN647" s="38"/>
      <c r="CO647" s="38"/>
      <c r="CP647" s="38"/>
      <c r="CQ647" s="38"/>
      <c r="CR647" s="38"/>
      <c r="CS647" s="38"/>
      <c r="CT647" s="38"/>
      <c r="CU647" s="38"/>
      <c r="CV647" s="38"/>
      <c r="CW647" s="38"/>
      <c r="CX647" s="38"/>
      <c r="CY647" s="38"/>
      <c r="CZ647" s="38"/>
      <c r="DA647" s="38"/>
      <c r="DB647" s="38"/>
      <c r="DC647" s="38"/>
      <c r="DD647" s="38"/>
      <c r="DE647" s="38"/>
      <c r="DF647" s="38"/>
      <c r="DG647" s="38"/>
      <c r="DH647" s="38"/>
      <c r="DI647" s="38"/>
      <c r="DJ647" s="38"/>
      <c r="DK647" s="38"/>
      <c r="DL647" s="38"/>
      <c r="DM647" s="38"/>
      <c r="DN647" s="38"/>
      <c r="DO647" s="38"/>
      <c r="DP647" s="38"/>
      <c r="DQ647" s="38"/>
      <c r="DR647" s="38"/>
      <c r="DS647" s="38"/>
      <c r="DT647" s="38"/>
      <c r="DU647" s="38"/>
      <c r="DV647" s="38"/>
      <c r="DW647" s="38"/>
      <c r="DX647" s="38"/>
      <c r="DY647" s="38"/>
      <c r="DZ647" s="38"/>
      <c r="EA647" s="38"/>
      <c r="EB647" s="38"/>
    </row>
    <row r="648" spans="1:132">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38"/>
      <c r="CA648" s="38"/>
      <c r="CB648" s="38"/>
      <c r="CC648" s="38"/>
      <c r="CD648" s="38"/>
      <c r="CE648" s="38"/>
      <c r="CF648" s="38"/>
      <c r="CG648" s="38"/>
      <c r="CH648" s="38"/>
      <c r="CI648" s="38"/>
      <c r="CJ648" s="38"/>
      <c r="CK648" s="38"/>
      <c r="CL648" s="38"/>
      <c r="CM648" s="38"/>
      <c r="CN648" s="38"/>
      <c r="CO648" s="38"/>
      <c r="CP648" s="38"/>
      <c r="CQ648" s="38"/>
      <c r="CR648" s="38"/>
      <c r="CS648" s="38"/>
      <c r="CT648" s="38"/>
      <c r="CU648" s="38"/>
      <c r="CV648" s="38"/>
      <c r="CW648" s="38"/>
      <c r="CX648" s="38"/>
      <c r="CY648" s="38"/>
      <c r="CZ648" s="38"/>
      <c r="DA648" s="38"/>
      <c r="DB648" s="38"/>
      <c r="DC648" s="38"/>
      <c r="DD648" s="38"/>
      <c r="DE648" s="38"/>
      <c r="DF648" s="38"/>
      <c r="DG648" s="38"/>
      <c r="DH648" s="38"/>
      <c r="DI648" s="38"/>
      <c r="DJ648" s="38"/>
      <c r="DK648" s="38"/>
      <c r="DL648" s="38"/>
      <c r="DM648" s="38"/>
      <c r="DN648" s="38"/>
      <c r="DO648" s="38"/>
      <c r="DP648" s="38"/>
      <c r="DQ648" s="38"/>
      <c r="DR648" s="38"/>
      <c r="DS648" s="38"/>
      <c r="DT648" s="38"/>
      <c r="DU648" s="38"/>
      <c r="DV648" s="38"/>
      <c r="DW648" s="38"/>
      <c r="DX648" s="38"/>
      <c r="DY648" s="38"/>
      <c r="DZ648" s="38"/>
      <c r="EA648" s="38"/>
      <c r="EB648" s="38"/>
    </row>
    <row r="649" spans="1:132">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c r="AP649" s="38"/>
      <c r="AQ649" s="38"/>
      <c r="AR649" s="38"/>
      <c r="AS649" s="38"/>
      <c r="AT649" s="38"/>
      <c r="AU649" s="38"/>
      <c r="AV649" s="38"/>
      <c r="AW649" s="38"/>
      <c r="AX649" s="38"/>
      <c r="AY649" s="38"/>
      <c r="AZ649" s="38"/>
      <c r="BA649" s="38"/>
      <c r="BB649" s="38"/>
      <c r="BC649" s="38"/>
      <c r="BD649" s="38"/>
      <c r="BE649" s="38"/>
      <c r="BF649" s="38"/>
      <c r="BG649" s="38"/>
      <c r="BH649" s="38"/>
      <c r="BI649" s="38"/>
      <c r="BJ649" s="38"/>
      <c r="BK649" s="38"/>
      <c r="BL649" s="38"/>
      <c r="BM649" s="38"/>
      <c r="BN649" s="38"/>
      <c r="BO649" s="38"/>
      <c r="BP649" s="38"/>
      <c r="BQ649" s="38"/>
      <c r="BR649" s="38"/>
      <c r="BS649" s="38"/>
      <c r="BT649" s="38"/>
      <c r="BU649" s="38"/>
      <c r="BV649" s="38"/>
      <c r="BW649" s="38"/>
      <c r="BX649" s="38"/>
      <c r="BY649" s="38"/>
      <c r="BZ649" s="38"/>
      <c r="CA649" s="38"/>
      <c r="CB649" s="38"/>
      <c r="CC649" s="38"/>
      <c r="CD649" s="38"/>
      <c r="CE649" s="38"/>
      <c r="CF649" s="38"/>
      <c r="CG649" s="38"/>
      <c r="CH649" s="38"/>
      <c r="CI649" s="38"/>
      <c r="CJ649" s="38"/>
      <c r="CK649" s="38"/>
      <c r="CL649" s="38"/>
      <c r="CM649" s="38"/>
      <c r="CN649" s="38"/>
      <c r="CO649" s="38"/>
      <c r="CP649" s="38"/>
      <c r="CQ649" s="38"/>
      <c r="CR649" s="38"/>
      <c r="CS649" s="38"/>
      <c r="CT649" s="38"/>
      <c r="CU649" s="38"/>
      <c r="CV649" s="38"/>
      <c r="CW649" s="38"/>
      <c r="CX649" s="38"/>
      <c r="CY649" s="38"/>
      <c r="CZ649" s="38"/>
      <c r="DA649" s="38"/>
      <c r="DB649" s="38"/>
      <c r="DC649" s="38"/>
      <c r="DD649" s="38"/>
      <c r="DE649" s="38"/>
      <c r="DF649" s="38"/>
      <c r="DG649" s="38"/>
      <c r="DH649" s="38"/>
      <c r="DI649" s="38"/>
      <c r="DJ649" s="38"/>
      <c r="DK649" s="38"/>
      <c r="DL649" s="38"/>
      <c r="DM649" s="38"/>
      <c r="DN649" s="38"/>
      <c r="DO649" s="38"/>
      <c r="DP649" s="38"/>
      <c r="DQ649" s="38"/>
      <c r="DR649" s="38"/>
      <c r="DS649" s="38"/>
      <c r="DT649" s="38"/>
      <c r="DU649" s="38"/>
      <c r="DV649" s="38"/>
      <c r="DW649" s="38"/>
      <c r="DX649" s="38"/>
      <c r="DY649" s="38"/>
      <c r="DZ649" s="38"/>
      <c r="EA649" s="38"/>
      <c r="EB649" s="38"/>
    </row>
    <row r="650" spans="1:132">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c r="AP650" s="38"/>
      <c r="AQ650" s="38"/>
      <c r="AR650" s="38"/>
      <c r="AS650" s="38"/>
      <c r="AT650" s="38"/>
      <c r="AU650" s="38"/>
      <c r="AV650" s="38"/>
      <c r="AW650" s="38"/>
      <c r="AX650" s="38"/>
      <c r="AY650" s="38"/>
      <c r="AZ650" s="38"/>
      <c r="BA650" s="38"/>
      <c r="BB650" s="38"/>
      <c r="BC650" s="38"/>
      <c r="BD650" s="38"/>
      <c r="BE650" s="38"/>
      <c r="BF650" s="38"/>
      <c r="BG650" s="38"/>
      <c r="BH650" s="38"/>
      <c r="BI650" s="38"/>
      <c r="BJ650" s="38"/>
      <c r="BK650" s="38"/>
      <c r="BL650" s="38"/>
      <c r="BM650" s="38"/>
      <c r="BN650" s="38"/>
      <c r="BO650" s="38"/>
      <c r="BP650" s="38"/>
      <c r="BQ650" s="38"/>
      <c r="BR650" s="38"/>
      <c r="BS650" s="38"/>
      <c r="BT650" s="38"/>
      <c r="BU650" s="38"/>
      <c r="BV650" s="38"/>
      <c r="BW650" s="38"/>
      <c r="BX650" s="38"/>
      <c r="BY650" s="38"/>
      <c r="BZ650" s="38"/>
      <c r="CA650" s="38"/>
      <c r="CB650" s="38"/>
      <c r="CC650" s="38"/>
      <c r="CD650" s="38"/>
      <c r="CE650" s="38"/>
      <c r="CF650" s="38"/>
      <c r="CG650" s="38"/>
      <c r="CH650" s="38"/>
      <c r="CI650" s="38"/>
      <c r="CJ650" s="38"/>
      <c r="CK650" s="38"/>
      <c r="CL650" s="38"/>
      <c r="CM650" s="38"/>
      <c r="CN650" s="38"/>
      <c r="CO650" s="38"/>
      <c r="CP650" s="38"/>
      <c r="CQ650" s="38"/>
      <c r="CR650" s="38"/>
      <c r="CS650" s="38"/>
      <c r="CT650" s="38"/>
      <c r="CU650" s="38"/>
      <c r="CV650" s="38"/>
      <c r="CW650" s="38"/>
      <c r="CX650" s="38"/>
      <c r="CY650" s="38"/>
      <c r="CZ650" s="38"/>
      <c r="DA650" s="38"/>
      <c r="DB650" s="38"/>
      <c r="DC650" s="38"/>
      <c r="DD650" s="38"/>
      <c r="DE650" s="38"/>
      <c r="DF650" s="38"/>
      <c r="DG650" s="38"/>
      <c r="DH650" s="38"/>
      <c r="DI650" s="38"/>
      <c r="DJ650" s="38"/>
      <c r="DK650" s="38"/>
      <c r="DL650" s="38"/>
      <c r="DM650" s="38"/>
      <c r="DN650" s="38"/>
      <c r="DO650" s="38"/>
      <c r="DP650" s="38"/>
      <c r="DQ650" s="38"/>
      <c r="DR650" s="38"/>
      <c r="DS650" s="38"/>
      <c r="DT650" s="38"/>
      <c r="DU650" s="38"/>
      <c r="DV650" s="38"/>
      <c r="DW650" s="38"/>
      <c r="DX650" s="38"/>
      <c r="DY650" s="38"/>
      <c r="DZ650" s="38"/>
      <c r="EA650" s="38"/>
      <c r="EB650" s="38"/>
    </row>
    <row r="651" spans="1:132">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c r="AP651" s="38"/>
      <c r="AQ651" s="38"/>
      <c r="AR651" s="38"/>
      <c r="AS651" s="38"/>
      <c r="AT651" s="38"/>
      <c r="AU651" s="38"/>
      <c r="AV651" s="38"/>
      <c r="AW651" s="38"/>
      <c r="AX651" s="38"/>
      <c r="AY651" s="38"/>
      <c r="AZ651" s="38"/>
      <c r="BA651" s="38"/>
      <c r="BB651" s="38"/>
      <c r="BC651" s="38"/>
      <c r="BD651" s="38"/>
      <c r="BE651" s="38"/>
      <c r="BF651" s="38"/>
      <c r="BG651" s="38"/>
      <c r="BH651" s="38"/>
      <c r="BI651" s="38"/>
      <c r="BJ651" s="38"/>
      <c r="BK651" s="38"/>
      <c r="BL651" s="38"/>
      <c r="BM651" s="38"/>
      <c r="BN651" s="38"/>
      <c r="BO651" s="38"/>
      <c r="BP651" s="38"/>
      <c r="BQ651" s="38"/>
      <c r="BR651" s="38"/>
      <c r="BS651" s="38"/>
      <c r="BT651" s="38"/>
      <c r="BU651" s="38"/>
      <c r="BV651" s="38"/>
      <c r="BW651" s="38"/>
      <c r="BX651" s="38"/>
      <c r="BY651" s="38"/>
      <c r="BZ651" s="38"/>
      <c r="CA651" s="38"/>
      <c r="CB651" s="38"/>
      <c r="CC651" s="38"/>
      <c r="CD651" s="38"/>
      <c r="CE651" s="38"/>
      <c r="CF651" s="38"/>
      <c r="CG651" s="38"/>
      <c r="CH651" s="38"/>
      <c r="CI651" s="38"/>
      <c r="CJ651" s="38"/>
      <c r="CK651" s="38"/>
      <c r="CL651" s="38"/>
      <c r="CM651" s="38"/>
      <c r="CN651" s="38"/>
      <c r="CO651" s="38"/>
      <c r="CP651" s="38"/>
      <c r="CQ651" s="38"/>
      <c r="CR651" s="38"/>
      <c r="CS651" s="38"/>
      <c r="CT651" s="38"/>
      <c r="CU651" s="38"/>
      <c r="CV651" s="38"/>
      <c r="CW651" s="38"/>
      <c r="CX651" s="38"/>
      <c r="CY651" s="38"/>
      <c r="CZ651" s="38"/>
      <c r="DA651" s="38"/>
      <c r="DB651" s="38"/>
      <c r="DC651" s="38"/>
      <c r="DD651" s="38"/>
      <c r="DE651" s="38"/>
      <c r="DF651" s="38"/>
      <c r="DG651" s="38"/>
      <c r="DH651" s="38"/>
      <c r="DI651" s="38"/>
      <c r="DJ651" s="38"/>
      <c r="DK651" s="38"/>
      <c r="DL651" s="38"/>
      <c r="DM651" s="38"/>
      <c r="DN651" s="38"/>
      <c r="DO651" s="38"/>
      <c r="DP651" s="38"/>
      <c r="DQ651" s="38"/>
      <c r="DR651" s="38"/>
      <c r="DS651" s="38"/>
      <c r="DT651" s="38"/>
      <c r="DU651" s="38"/>
      <c r="DV651" s="38"/>
      <c r="DW651" s="38"/>
      <c r="DX651" s="38"/>
      <c r="DY651" s="38"/>
      <c r="DZ651" s="38"/>
      <c r="EA651" s="38"/>
      <c r="EB651" s="38"/>
    </row>
    <row r="652" spans="1:132">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c r="AP652" s="38"/>
      <c r="AQ652" s="38"/>
      <c r="AR652" s="38"/>
      <c r="AS652" s="38"/>
      <c r="AT652" s="38"/>
      <c r="AU652" s="38"/>
      <c r="AV652" s="38"/>
      <c r="AW652" s="38"/>
      <c r="AX652" s="38"/>
      <c r="AY652" s="38"/>
      <c r="AZ652" s="38"/>
      <c r="BA652" s="38"/>
      <c r="BB652" s="38"/>
      <c r="BC652" s="38"/>
      <c r="BD652" s="38"/>
      <c r="BE652" s="38"/>
      <c r="BF652" s="38"/>
      <c r="BG652" s="38"/>
      <c r="BH652" s="38"/>
      <c r="BI652" s="38"/>
      <c r="BJ652" s="38"/>
      <c r="BK652" s="38"/>
      <c r="BL652" s="38"/>
      <c r="BM652" s="38"/>
      <c r="BN652" s="38"/>
      <c r="BO652" s="38"/>
      <c r="BP652" s="38"/>
      <c r="BQ652" s="38"/>
      <c r="BR652" s="38"/>
      <c r="BS652" s="38"/>
      <c r="BT652" s="38"/>
      <c r="BU652" s="38"/>
      <c r="BV652" s="38"/>
      <c r="BW652" s="38"/>
      <c r="BX652" s="38"/>
      <c r="BY652" s="38"/>
      <c r="BZ652" s="38"/>
      <c r="CA652" s="38"/>
      <c r="CB652" s="38"/>
      <c r="CC652" s="38"/>
      <c r="CD652" s="38"/>
      <c r="CE652" s="38"/>
      <c r="CF652" s="38"/>
      <c r="CG652" s="38"/>
      <c r="CH652" s="38"/>
      <c r="CI652" s="38"/>
      <c r="CJ652" s="38"/>
      <c r="CK652" s="38"/>
      <c r="CL652" s="38"/>
      <c r="CM652" s="38"/>
      <c r="CN652" s="38"/>
      <c r="CO652" s="38"/>
      <c r="CP652" s="38"/>
      <c r="CQ652" s="38"/>
      <c r="CR652" s="38"/>
      <c r="CS652" s="38"/>
      <c r="CT652" s="38"/>
      <c r="CU652" s="38"/>
      <c r="CV652" s="38"/>
      <c r="CW652" s="38"/>
      <c r="CX652" s="38"/>
      <c r="CY652" s="38"/>
      <c r="CZ652" s="38"/>
      <c r="DA652" s="38"/>
      <c r="DB652" s="38"/>
      <c r="DC652" s="38"/>
      <c r="DD652" s="38"/>
      <c r="DE652" s="38"/>
      <c r="DF652" s="38"/>
      <c r="DG652" s="38"/>
      <c r="DH652" s="38"/>
      <c r="DI652" s="38"/>
      <c r="DJ652" s="38"/>
      <c r="DK652" s="38"/>
      <c r="DL652" s="38"/>
      <c r="DM652" s="38"/>
      <c r="DN652" s="38"/>
      <c r="DO652" s="38"/>
      <c r="DP652" s="38"/>
      <c r="DQ652" s="38"/>
      <c r="DR652" s="38"/>
      <c r="DS652" s="38"/>
      <c r="DT652" s="38"/>
      <c r="DU652" s="38"/>
      <c r="DV652" s="38"/>
      <c r="DW652" s="38"/>
      <c r="DX652" s="38"/>
      <c r="DY652" s="38"/>
      <c r="DZ652" s="38"/>
      <c r="EA652" s="38"/>
      <c r="EB652" s="38"/>
    </row>
    <row r="653" spans="1:132">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38"/>
      <c r="AT653" s="38"/>
      <c r="AU653" s="38"/>
      <c r="AV653" s="38"/>
      <c r="AW653" s="38"/>
      <c r="AX653" s="38"/>
      <c r="AY653" s="38"/>
      <c r="AZ653" s="38"/>
      <c r="BA653" s="38"/>
      <c r="BB653" s="38"/>
      <c r="BC653" s="38"/>
      <c r="BD653" s="38"/>
      <c r="BE653" s="38"/>
      <c r="BF653" s="38"/>
      <c r="BG653" s="38"/>
      <c r="BH653" s="38"/>
      <c r="BI653" s="38"/>
      <c r="BJ653" s="38"/>
      <c r="BK653" s="38"/>
      <c r="BL653" s="38"/>
      <c r="BM653" s="38"/>
      <c r="BN653" s="38"/>
      <c r="BO653" s="38"/>
      <c r="BP653" s="38"/>
      <c r="BQ653" s="38"/>
      <c r="BR653" s="38"/>
      <c r="BS653" s="38"/>
      <c r="BT653" s="38"/>
      <c r="BU653" s="38"/>
      <c r="BV653" s="38"/>
      <c r="BW653" s="38"/>
      <c r="BX653" s="38"/>
      <c r="BY653" s="38"/>
      <c r="BZ653" s="38"/>
      <c r="CA653" s="38"/>
      <c r="CB653" s="38"/>
      <c r="CC653" s="38"/>
      <c r="CD653" s="38"/>
      <c r="CE653" s="38"/>
      <c r="CF653" s="38"/>
      <c r="CG653" s="38"/>
      <c r="CH653" s="38"/>
      <c r="CI653" s="38"/>
      <c r="CJ653" s="38"/>
      <c r="CK653" s="38"/>
      <c r="CL653" s="38"/>
      <c r="CM653" s="38"/>
      <c r="CN653" s="38"/>
      <c r="CO653" s="38"/>
      <c r="CP653" s="38"/>
      <c r="CQ653" s="38"/>
      <c r="CR653" s="38"/>
      <c r="CS653" s="38"/>
      <c r="CT653" s="38"/>
      <c r="CU653" s="38"/>
      <c r="CV653" s="38"/>
      <c r="CW653" s="38"/>
      <c r="CX653" s="38"/>
      <c r="CY653" s="38"/>
      <c r="CZ653" s="38"/>
      <c r="DA653" s="38"/>
      <c r="DB653" s="38"/>
      <c r="DC653" s="38"/>
      <c r="DD653" s="38"/>
      <c r="DE653" s="38"/>
      <c r="DF653" s="38"/>
      <c r="DG653" s="38"/>
      <c r="DH653" s="38"/>
      <c r="DI653" s="38"/>
      <c r="DJ653" s="38"/>
      <c r="DK653" s="38"/>
      <c r="DL653" s="38"/>
      <c r="DM653" s="38"/>
      <c r="DN653" s="38"/>
      <c r="DO653" s="38"/>
      <c r="DP653" s="38"/>
      <c r="DQ653" s="38"/>
      <c r="DR653" s="38"/>
      <c r="DS653" s="38"/>
      <c r="DT653" s="38"/>
      <c r="DU653" s="38"/>
      <c r="DV653" s="38"/>
      <c r="DW653" s="38"/>
      <c r="DX653" s="38"/>
      <c r="DY653" s="38"/>
      <c r="DZ653" s="38"/>
      <c r="EA653" s="38"/>
      <c r="EB653" s="38"/>
    </row>
    <row r="654" spans="1:132">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38"/>
      <c r="AT654" s="38"/>
      <c r="AU654" s="38"/>
      <c r="AV654" s="38"/>
      <c r="AW654" s="38"/>
      <c r="AX654" s="38"/>
      <c r="AY654" s="38"/>
      <c r="AZ654" s="38"/>
      <c r="BA654" s="38"/>
      <c r="BB654" s="38"/>
      <c r="BC654" s="38"/>
      <c r="BD654" s="38"/>
      <c r="BE654" s="38"/>
      <c r="BF654" s="38"/>
      <c r="BG654" s="38"/>
      <c r="BH654" s="38"/>
      <c r="BI654" s="38"/>
      <c r="BJ654" s="38"/>
      <c r="BK654" s="38"/>
      <c r="BL654" s="38"/>
      <c r="BM654" s="38"/>
      <c r="BN654" s="38"/>
      <c r="BO654" s="38"/>
      <c r="BP654" s="38"/>
      <c r="BQ654" s="38"/>
      <c r="BR654" s="38"/>
      <c r="BS654" s="38"/>
      <c r="BT654" s="38"/>
      <c r="BU654" s="38"/>
      <c r="BV654" s="38"/>
      <c r="BW654" s="38"/>
      <c r="BX654" s="38"/>
      <c r="BY654" s="38"/>
      <c r="BZ654" s="38"/>
      <c r="CA654" s="38"/>
      <c r="CB654" s="38"/>
      <c r="CC654" s="38"/>
      <c r="CD654" s="38"/>
      <c r="CE654" s="38"/>
      <c r="CF654" s="38"/>
      <c r="CG654" s="38"/>
      <c r="CH654" s="38"/>
      <c r="CI654" s="38"/>
      <c r="CJ654" s="38"/>
      <c r="CK654" s="38"/>
      <c r="CL654" s="38"/>
      <c r="CM654" s="38"/>
      <c r="CN654" s="38"/>
      <c r="CO654" s="38"/>
      <c r="CP654" s="38"/>
      <c r="CQ654" s="38"/>
      <c r="CR654" s="38"/>
      <c r="CS654" s="38"/>
      <c r="CT654" s="38"/>
      <c r="CU654" s="38"/>
      <c r="CV654" s="38"/>
      <c r="CW654" s="38"/>
      <c r="CX654" s="38"/>
      <c r="CY654" s="38"/>
      <c r="CZ654" s="38"/>
      <c r="DA654" s="38"/>
      <c r="DB654" s="38"/>
      <c r="DC654" s="38"/>
      <c r="DD654" s="38"/>
      <c r="DE654" s="38"/>
      <c r="DF654" s="38"/>
      <c r="DG654" s="38"/>
      <c r="DH654" s="38"/>
      <c r="DI654" s="38"/>
      <c r="DJ654" s="38"/>
      <c r="DK654" s="38"/>
      <c r="DL654" s="38"/>
      <c r="DM654" s="38"/>
      <c r="DN654" s="38"/>
      <c r="DO654" s="38"/>
      <c r="DP654" s="38"/>
      <c r="DQ654" s="38"/>
      <c r="DR654" s="38"/>
      <c r="DS654" s="38"/>
      <c r="DT654" s="38"/>
      <c r="DU654" s="38"/>
      <c r="DV654" s="38"/>
      <c r="DW654" s="38"/>
      <c r="DX654" s="38"/>
      <c r="DY654" s="38"/>
      <c r="DZ654" s="38"/>
      <c r="EA654" s="38"/>
      <c r="EB654" s="38"/>
    </row>
    <row r="655" spans="1:132">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c r="AP655" s="38"/>
      <c r="AQ655" s="38"/>
      <c r="AR655" s="38"/>
      <c r="AS655" s="38"/>
      <c r="AT655" s="38"/>
      <c r="AU655" s="38"/>
      <c r="AV655" s="38"/>
      <c r="AW655" s="38"/>
      <c r="AX655" s="38"/>
      <c r="AY655" s="38"/>
      <c r="AZ655" s="38"/>
      <c r="BA655" s="38"/>
      <c r="BB655" s="38"/>
      <c r="BC655" s="38"/>
      <c r="BD655" s="38"/>
      <c r="BE655" s="38"/>
      <c r="BF655" s="38"/>
      <c r="BG655" s="38"/>
      <c r="BH655" s="38"/>
      <c r="BI655" s="38"/>
      <c r="BJ655" s="38"/>
      <c r="BK655" s="38"/>
      <c r="BL655" s="38"/>
      <c r="BM655" s="38"/>
      <c r="BN655" s="38"/>
      <c r="BO655" s="38"/>
      <c r="BP655" s="38"/>
      <c r="BQ655" s="38"/>
      <c r="BR655" s="38"/>
      <c r="BS655" s="38"/>
      <c r="BT655" s="38"/>
      <c r="BU655" s="38"/>
      <c r="BV655" s="38"/>
      <c r="BW655" s="38"/>
      <c r="BX655" s="38"/>
      <c r="BY655" s="38"/>
      <c r="BZ655" s="38"/>
      <c r="CA655" s="38"/>
      <c r="CB655" s="38"/>
      <c r="CC655" s="38"/>
      <c r="CD655" s="38"/>
      <c r="CE655" s="38"/>
      <c r="CF655" s="38"/>
      <c r="CG655" s="38"/>
      <c r="CH655" s="38"/>
      <c r="CI655" s="38"/>
      <c r="CJ655" s="38"/>
      <c r="CK655" s="38"/>
      <c r="CL655" s="38"/>
      <c r="CM655" s="38"/>
      <c r="CN655" s="38"/>
      <c r="CO655" s="38"/>
      <c r="CP655" s="38"/>
      <c r="CQ655" s="38"/>
      <c r="CR655" s="38"/>
      <c r="CS655" s="38"/>
      <c r="CT655" s="38"/>
      <c r="CU655" s="38"/>
      <c r="CV655" s="38"/>
      <c r="CW655" s="38"/>
      <c r="CX655" s="38"/>
      <c r="CY655" s="38"/>
      <c r="CZ655" s="38"/>
      <c r="DA655" s="38"/>
      <c r="DB655" s="38"/>
      <c r="DC655" s="38"/>
      <c r="DD655" s="38"/>
      <c r="DE655" s="38"/>
      <c r="DF655" s="38"/>
      <c r="DG655" s="38"/>
      <c r="DH655" s="38"/>
      <c r="DI655" s="38"/>
      <c r="DJ655" s="38"/>
      <c r="DK655" s="38"/>
      <c r="DL655" s="38"/>
      <c r="DM655" s="38"/>
      <c r="DN655" s="38"/>
      <c r="DO655" s="38"/>
      <c r="DP655" s="38"/>
      <c r="DQ655" s="38"/>
      <c r="DR655" s="38"/>
      <c r="DS655" s="38"/>
      <c r="DT655" s="38"/>
      <c r="DU655" s="38"/>
      <c r="DV655" s="38"/>
      <c r="DW655" s="38"/>
      <c r="DX655" s="38"/>
      <c r="DY655" s="38"/>
      <c r="DZ655" s="38"/>
      <c r="EA655" s="38"/>
      <c r="EB655" s="38"/>
    </row>
    <row r="656" spans="1:132">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38"/>
      <c r="AS656" s="38"/>
      <c r="AT656" s="38"/>
      <c r="AU656" s="38"/>
      <c r="AV656" s="38"/>
      <c r="AW656" s="38"/>
      <c r="AX656" s="38"/>
      <c r="AY656" s="38"/>
      <c r="AZ656" s="38"/>
      <c r="BA656" s="38"/>
      <c r="BB656" s="38"/>
      <c r="BC656" s="38"/>
      <c r="BD656" s="38"/>
      <c r="BE656" s="38"/>
      <c r="BF656" s="38"/>
      <c r="BG656" s="38"/>
      <c r="BH656" s="38"/>
      <c r="BI656" s="38"/>
      <c r="BJ656" s="38"/>
      <c r="BK656" s="38"/>
      <c r="BL656" s="38"/>
      <c r="BM656" s="38"/>
      <c r="BN656" s="38"/>
      <c r="BO656" s="38"/>
      <c r="BP656" s="38"/>
      <c r="BQ656" s="38"/>
      <c r="BR656" s="38"/>
      <c r="BS656" s="38"/>
      <c r="BT656" s="38"/>
      <c r="BU656" s="38"/>
      <c r="BV656" s="38"/>
      <c r="BW656" s="38"/>
      <c r="BX656" s="38"/>
      <c r="BY656" s="38"/>
      <c r="BZ656" s="38"/>
      <c r="CA656" s="38"/>
      <c r="CB656" s="38"/>
      <c r="CC656" s="38"/>
      <c r="CD656" s="38"/>
      <c r="CE656" s="38"/>
      <c r="CF656" s="38"/>
      <c r="CG656" s="38"/>
      <c r="CH656" s="38"/>
      <c r="CI656" s="38"/>
      <c r="CJ656" s="38"/>
      <c r="CK656" s="38"/>
      <c r="CL656" s="38"/>
      <c r="CM656" s="38"/>
      <c r="CN656" s="38"/>
      <c r="CO656" s="38"/>
      <c r="CP656" s="38"/>
      <c r="CQ656" s="38"/>
      <c r="CR656" s="38"/>
      <c r="CS656" s="38"/>
      <c r="CT656" s="38"/>
      <c r="CU656" s="38"/>
      <c r="CV656" s="38"/>
      <c r="CW656" s="38"/>
      <c r="CX656" s="38"/>
      <c r="CY656" s="38"/>
      <c r="CZ656" s="38"/>
      <c r="DA656" s="38"/>
      <c r="DB656" s="38"/>
      <c r="DC656" s="38"/>
      <c r="DD656" s="38"/>
      <c r="DE656" s="38"/>
      <c r="DF656" s="38"/>
      <c r="DG656" s="38"/>
      <c r="DH656" s="38"/>
      <c r="DI656" s="38"/>
      <c r="DJ656" s="38"/>
      <c r="DK656" s="38"/>
      <c r="DL656" s="38"/>
      <c r="DM656" s="38"/>
      <c r="DN656" s="38"/>
      <c r="DO656" s="38"/>
      <c r="DP656" s="38"/>
      <c r="DQ656" s="38"/>
      <c r="DR656" s="38"/>
      <c r="DS656" s="38"/>
      <c r="DT656" s="38"/>
      <c r="DU656" s="38"/>
      <c r="DV656" s="38"/>
      <c r="DW656" s="38"/>
      <c r="DX656" s="38"/>
      <c r="DY656" s="38"/>
      <c r="DZ656" s="38"/>
      <c r="EA656" s="38"/>
      <c r="EB656" s="38"/>
    </row>
    <row r="657" spans="1:132">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c r="AP657" s="38"/>
      <c r="AQ657" s="38"/>
      <c r="AR657" s="38"/>
      <c r="AS657" s="38"/>
      <c r="AT657" s="38"/>
      <c r="AU657" s="38"/>
      <c r="AV657" s="38"/>
      <c r="AW657" s="38"/>
      <c r="AX657" s="38"/>
      <c r="AY657" s="38"/>
      <c r="AZ657" s="38"/>
      <c r="BA657" s="38"/>
      <c r="BB657" s="38"/>
      <c r="BC657" s="38"/>
      <c r="BD657" s="38"/>
      <c r="BE657" s="38"/>
      <c r="BF657" s="38"/>
      <c r="BG657" s="38"/>
      <c r="BH657" s="38"/>
      <c r="BI657" s="38"/>
      <c r="BJ657" s="38"/>
      <c r="BK657" s="38"/>
      <c r="BL657" s="38"/>
      <c r="BM657" s="38"/>
      <c r="BN657" s="38"/>
      <c r="BO657" s="38"/>
      <c r="BP657" s="38"/>
      <c r="BQ657" s="38"/>
      <c r="BR657" s="38"/>
      <c r="BS657" s="38"/>
      <c r="BT657" s="38"/>
      <c r="BU657" s="38"/>
      <c r="BV657" s="38"/>
      <c r="BW657" s="38"/>
      <c r="BX657" s="38"/>
      <c r="BY657" s="38"/>
      <c r="BZ657" s="38"/>
      <c r="CA657" s="38"/>
      <c r="CB657" s="38"/>
      <c r="CC657" s="38"/>
      <c r="CD657" s="38"/>
      <c r="CE657" s="38"/>
      <c r="CF657" s="38"/>
      <c r="CG657" s="38"/>
      <c r="CH657" s="38"/>
      <c r="CI657" s="38"/>
      <c r="CJ657" s="38"/>
      <c r="CK657" s="38"/>
      <c r="CL657" s="38"/>
      <c r="CM657" s="38"/>
      <c r="CN657" s="38"/>
      <c r="CO657" s="38"/>
      <c r="CP657" s="38"/>
      <c r="CQ657" s="38"/>
      <c r="CR657" s="38"/>
      <c r="CS657" s="38"/>
      <c r="CT657" s="38"/>
      <c r="CU657" s="38"/>
      <c r="CV657" s="38"/>
      <c r="CW657" s="38"/>
      <c r="CX657" s="38"/>
      <c r="CY657" s="38"/>
      <c r="CZ657" s="38"/>
      <c r="DA657" s="38"/>
      <c r="DB657" s="38"/>
      <c r="DC657" s="38"/>
      <c r="DD657" s="38"/>
      <c r="DE657" s="38"/>
      <c r="DF657" s="38"/>
      <c r="DG657" s="38"/>
      <c r="DH657" s="38"/>
      <c r="DI657" s="38"/>
      <c r="DJ657" s="38"/>
      <c r="DK657" s="38"/>
      <c r="DL657" s="38"/>
      <c r="DM657" s="38"/>
      <c r="DN657" s="38"/>
      <c r="DO657" s="38"/>
      <c r="DP657" s="38"/>
      <c r="DQ657" s="38"/>
      <c r="DR657" s="38"/>
      <c r="DS657" s="38"/>
      <c r="DT657" s="38"/>
      <c r="DU657" s="38"/>
      <c r="DV657" s="38"/>
      <c r="DW657" s="38"/>
      <c r="DX657" s="38"/>
      <c r="DY657" s="38"/>
      <c r="DZ657" s="38"/>
      <c r="EA657" s="38"/>
      <c r="EB657" s="38"/>
    </row>
    <row r="658" spans="1:132">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c r="AP658" s="38"/>
      <c r="AQ658" s="38"/>
      <c r="AR658" s="38"/>
      <c r="AS658" s="38"/>
      <c r="AT658" s="38"/>
      <c r="AU658" s="38"/>
      <c r="AV658" s="38"/>
      <c r="AW658" s="38"/>
      <c r="AX658" s="38"/>
      <c r="AY658" s="38"/>
      <c r="AZ658" s="38"/>
      <c r="BA658" s="38"/>
      <c r="BB658" s="38"/>
      <c r="BC658" s="38"/>
      <c r="BD658" s="38"/>
      <c r="BE658" s="38"/>
      <c r="BF658" s="38"/>
      <c r="BG658" s="38"/>
      <c r="BH658" s="38"/>
      <c r="BI658" s="38"/>
      <c r="BJ658" s="38"/>
      <c r="BK658" s="38"/>
      <c r="BL658" s="38"/>
      <c r="BM658" s="38"/>
      <c r="BN658" s="38"/>
      <c r="BO658" s="38"/>
      <c r="BP658" s="38"/>
      <c r="BQ658" s="38"/>
      <c r="BR658" s="38"/>
      <c r="BS658" s="38"/>
      <c r="BT658" s="38"/>
      <c r="BU658" s="38"/>
      <c r="BV658" s="38"/>
      <c r="BW658" s="38"/>
      <c r="BX658" s="38"/>
      <c r="BY658" s="38"/>
      <c r="BZ658" s="38"/>
      <c r="CA658" s="38"/>
      <c r="CB658" s="38"/>
      <c r="CC658" s="38"/>
      <c r="CD658" s="38"/>
      <c r="CE658" s="38"/>
      <c r="CF658" s="38"/>
      <c r="CG658" s="38"/>
      <c r="CH658" s="38"/>
      <c r="CI658" s="38"/>
      <c r="CJ658" s="38"/>
      <c r="CK658" s="38"/>
      <c r="CL658" s="38"/>
      <c r="CM658" s="38"/>
      <c r="CN658" s="38"/>
      <c r="CO658" s="38"/>
      <c r="CP658" s="38"/>
      <c r="CQ658" s="38"/>
      <c r="CR658" s="38"/>
      <c r="CS658" s="38"/>
      <c r="CT658" s="38"/>
      <c r="CU658" s="38"/>
      <c r="CV658" s="38"/>
      <c r="CW658" s="38"/>
      <c r="CX658" s="38"/>
      <c r="CY658" s="38"/>
      <c r="CZ658" s="38"/>
      <c r="DA658" s="38"/>
      <c r="DB658" s="38"/>
      <c r="DC658" s="38"/>
      <c r="DD658" s="38"/>
      <c r="DE658" s="38"/>
      <c r="DF658" s="38"/>
      <c r="DG658" s="38"/>
      <c r="DH658" s="38"/>
      <c r="DI658" s="38"/>
      <c r="DJ658" s="38"/>
      <c r="DK658" s="38"/>
      <c r="DL658" s="38"/>
      <c r="DM658" s="38"/>
      <c r="DN658" s="38"/>
      <c r="DO658" s="38"/>
      <c r="DP658" s="38"/>
      <c r="DQ658" s="38"/>
      <c r="DR658" s="38"/>
      <c r="DS658" s="38"/>
      <c r="DT658" s="38"/>
      <c r="DU658" s="38"/>
      <c r="DV658" s="38"/>
      <c r="DW658" s="38"/>
      <c r="DX658" s="38"/>
      <c r="DY658" s="38"/>
      <c r="DZ658" s="38"/>
      <c r="EA658" s="38"/>
      <c r="EB658" s="38"/>
    </row>
    <row r="659" spans="1:132">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c r="AP659" s="38"/>
      <c r="AQ659" s="38"/>
      <c r="AR659" s="38"/>
      <c r="AS659" s="38"/>
      <c r="AT659" s="38"/>
      <c r="AU659" s="38"/>
      <c r="AV659" s="38"/>
      <c r="AW659" s="38"/>
      <c r="AX659" s="38"/>
      <c r="AY659" s="38"/>
      <c r="AZ659" s="38"/>
      <c r="BA659" s="38"/>
      <c r="BB659" s="38"/>
      <c r="BC659" s="38"/>
      <c r="BD659" s="38"/>
      <c r="BE659" s="38"/>
      <c r="BF659" s="38"/>
      <c r="BG659" s="38"/>
      <c r="BH659" s="38"/>
      <c r="BI659" s="38"/>
      <c r="BJ659" s="38"/>
      <c r="BK659" s="38"/>
      <c r="BL659" s="38"/>
      <c r="BM659" s="38"/>
      <c r="BN659" s="38"/>
      <c r="BO659" s="38"/>
      <c r="BP659" s="38"/>
      <c r="BQ659" s="38"/>
      <c r="BR659" s="38"/>
      <c r="BS659" s="38"/>
      <c r="BT659" s="38"/>
      <c r="BU659" s="38"/>
      <c r="BV659" s="38"/>
      <c r="BW659" s="38"/>
      <c r="BX659" s="38"/>
      <c r="BY659" s="38"/>
      <c r="BZ659" s="38"/>
      <c r="CA659" s="38"/>
      <c r="CB659" s="38"/>
      <c r="CC659" s="38"/>
      <c r="CD659" s="38"/>
      <c r="CE659" s="38"/>
      <c r="CF659" s="38"/>
      <c r="CG659" s="38"/>
      <c r="CH659" s="38"/>
      <c r="CI659" s="38"/>
      <c r="CJ659" s="38"/>
      <c r="CK659" s="38"/>
      <c r="CL659" s="38"/>
      <c r="CM659" s="38"/>
      <c r="CN659" s="38"/>
      <c r="CO659" s="38"/>
      <c r="CP659" s="38"/>
      <c r="CQ659" s="38"/>
      <c r="CR659" s="38"/>
      <c r="CS659" s="38"/>
      <c r="CT659" s="38"/>
      <c r="CU659" s="38"/>
      <c r="CV659" s="38"/>
      <c r="CW659" s="38"/>
      <c r="CX659" s="38"/>
      <c r="CY659" s="38"/>
      <c r="CZ659" s="38"/>
      <c r="DA659" s="38"/>
      <c r="DB659" s="38"/>
      <c r="DC659" s="38"/>
      <c r="DD659" s="38"/>
      <c r="DE659" s="38"/>
      <c r="DF659" s="38"/>
      <c r="DG659" s="38"/>
      <c r="DH659" s="38"/>
      <c r="DI659" s="38"/>
      <c r="DJ659" s="38"/>
      <c r="DK659" s="38"/>
      <c r="DL659" s="38"/>
      <c r="DM659" s="38"/>
      <c r="DN659" s="38"/>
      <c r="DO659" s="38"/>
      <c r="DP659" s="38"/>
      <c r="DQ659" s="38"/>
      <c r="DR659" s="38"/>
      <c r="DS659" s="38"/>
      <c r="DT659" s="38"/>
      <c r="DU659" s="38"/>
      <c r="DV659" s="38"/>
      <c r="DW659" s="38"/>
      <c r="DX659" s="38"/>
      <c r="DY659" s="38"/>
      <c r="DZ659" s="38"/>
      <c r="EA659" s="38"/>
      <c r="EB659" s="38"/>
    </row>
    <row r="660" spans="1:132">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c r="AP660" s="38"/>
      <c r="AQ660" s="38"/>
      <c r="AR660" s="38"/>
      <c r="AS660" s="38"/>
      <c r="AT660" s="38"/>
      <c r="AU660" s="38"/>
      <c r="AV660" s="38"/>
      <c r="AW660" s="38"/>
      <c r="AX660" s="38"/>
      <c r="AY660" s="38"/>
      <c r="AZ660" s="38"/>
      <c r="BA660" s="38"/>
      <c r="BB660" s="38"/>
      <c r="BC660" s="38"/>
      <c r="BD660" s="38"/>
      <c r="BE660" s="38"/>
      <c r="BF660" s="38"/>
      <c r="BG660" s="38"/>
      <c r="BH660" s="38"/>
      <c r="BI660" s="38"/>
      <c r="BJ660" s="38"/>
      <c r="BK660" s="38"/>
      <c r="BL660" s="38"/>
      <c r="BM660" s="38"/>
      <c r="BN660" s="38"/>
      <c r="BO660" s="38"/>
      <c r="BP660" s="38"/>
      <c r="BQ660" s="38"/>
      <c r="BR660" s="38"/>
      <c r="BS660" s="38"/>
      <c r="BT660" s="38"/>
      <c r="BU660" s="38"/>
      <c r="BV660" s="38"/>
      <c r="BW660" s="38"/>
      <c r="BX660" s="38"/>
      <c r="BY660" s="38"/>
      <c r="BZ660" s="38"/>
      <c r="CA660" s="38"/>
      <c r="CB660" s="38"/>
      <c r="CC660" s="38"/>
      <c r="CD660" s="38"/>
      <c r="CE660" s="38"/>
      <c r="CF660" s="38"/>
      <c r="CG660" s="38"/>
      <c r="CH660" s="38"/>
      <c r="CI660" s="38"/>
      <c r="CJ660" s="38"/>
      <c r="CK660" s="38"/>
      <c r="CL660" s="38"/>
      <c r="CM660" s="38"/>
      <c r="CN660" s="38"/>
      <c r="CO660" s="38"/>
      <c r="CP660" s="38"/>
      <c r="CQ660" s="38"/>
      <c r="CR660" s="38"/>
      <c r="CS660" s="38"/>
      <c r="CT660" s="38"/>
      <c r="CU660" s="38"/>
      <c r="CV660" s="38"/>
      <c r="CW660" s="38"/>
      <c r="CX660" s="38"/>
      <c r="CY660" s="38"/>
      <c r="CZ660" s="38"/>
      <c r="DA660" s="38"/>
      <c r="DB660" s="38"/>
      <c r="DC660" s="38"/>
      <c r="DD660" s="38"/>
      <c r="DE660" s="38"/>
      <c r="DF660" s="38"/>
      <c r="DG660" s="38"/>
      <c r="DH660" s="38"/>
      <c r="DI660" s="38"/>
      <c r="DJ660" s="38"/>
      <c r="DK660" s="38"/>
      <c r="DL660" s="38"/>
      <c r="DM660" s="38"/>
      <c r="DN660" s="38"/>
      <c r="DO660" s="38"/>
      <c r="DP660" s="38"/>
      <c r="DQ660" s="38"/>
      <c r="DR660" s="38"/>
      <c r="DS660" s="38"/>
      <c r="DT660" s="38"/>
      <c r="DU660" s="38"/>
      <c r="DV660" s="38"/>
      <c r="DW660" s="38"/>
      <c r="DX660" s="38"/>
      <c r="DY660" s="38"/>
      <c r="DZ660" s="38"/>
      <c r="EA660" s="38"/>
      <c r="EB660" s="38"/>
    </row>
    <row r="661" spans="1:132">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c r="AP661" s="38"/>
      <c r="AQ661" s="38"/>
      <c r="AR661" s="38"/>
      <c r="AS661" s="38"/>
      <c r="AT661" s="38"/>
      <c r="AU661" s="38"/>
      <c r="AV661" s="38"/>
      <c r="AW661" s="38"/>
      <c r="AX661" s="38"/>
      <c r="AY661" s="38"/>
      <c r="AZ661" s="38"/>
      <c r="BA661" s="38"/>
      <c r="BB661" s="38"/>
      <c r="BC661" s="38"/>
      <c r="BD661" s="38"/>
      <c r="BE661" s="38"/>
      <c r="BF661" s="38"/>
      <c r="BG661" s="38"/>
      <c r="BH661" s="38"/>
      <c r="BI661" s="38"/>
      <c r="BJ661" s="38"/>
      <c r="BK661" s="38"/>
      <c r="BL661" s="38"/>
      <c r="BM661" s="38"/>
      <c r="BN661" s="38"/>
      <c r="BO661" s="38"/>
      <c r="BP661" s="38"/>
      <c r="BQ661" s="38"/>
      <c r="BR661" s="38"/>
      <c r="BS661" s="38"/>
      <c r="BT661" s="38"/>
      <c r="BU661" s="38"/>
      <c r="BV661" s="38"/>
      <c r="BW661" s="38"/>
      <c r="BX661" s="38"/>
      <c r="BY661" s="38"/>
      <c r="BZ661" s="38"/>
      <c r="CA661" s="38"/>
      <c r="CB661" s="38"/>
      <c r="CC661" s="38"/>
      <c r="CD661" s="38"/>
      <c r="CE661" s="38"/>
      <c r="CF661" s="38"/>
      <c r="CG661" s="38"/>
      <c r="CH661" s="38"/>
      <c r="CI661" s="38"/>
      <c r="CJ661" s="38"/>
      <c r="CK661" s="38"/>
      <c r="CL661" s="38"/>
      <c r="CM661" s="38"/>
      <c r="CN661" s="38"/>
      <c r="CO661" s="38"/>
      <c r="CP661" s="38"/>
      <c r="CQ661" s="38"/>
      <c r="CR661" s="38"/>
      <c r="CS661" s="38"/>
      <c r="CT661" s="38"/>
      <c r="CU661" s="38"/>
      <c r="CV661" s="38"/>
      <c r="CW661" s="38"/>
      <c r="CX661" s="38"/>
      <c r="CY661" s="38"/>
      <c r="CZ661" s="38"/>
      <c r="DA661" s="38"/>
      <c r="DB661" s="38"/>
      <c r="DC661" s="38"/>
      <c r="DD661" s="38"/>
      <c r="DE661" s="38"/>
      <c r="DF661" s="38"/>
      <c r="DG661" s="38"/>
      <c r="DH661" s="38"/>
      <c r="DI661" s="38"/>
      <c r="DJ661" s="38"/>
      <c r="DK661" s="38"/>
      <c r="DL661" s="38"/>
      <c r="DM661" s="38"/>
      <c r="DN661" s="38"/>
      <c r="DO661" s="38"/>
      <c r="DP661" s="38"/>
      <c r="DQ661" s="38"/>
      <c r="DR661" s="38"/>
      <c r="DS661" s="38"/>
      <c r="DT661" s="38"/>
      <c r="DU661" s="38"/>
      <c r="DV661" s="38"/>
      <c r="DW661" s="38"/>
      <c r="DX661" s="38"/>
      <c r="DY661" s="38"/>
      <c r="DZ661" s="38"/>
      <c r="EA661" s="38"/>
      <c r="EB661" s="38"/>
    </row>
    <row r="662" spans="1:132">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c r="AP662" s="38"/>
      <c r="AQ662" s="38"/>
      <c r="AR662" s="38"/>
      <c r="AS662" s="38"/>
      <c r="AT662" s="38"/>
      <c r="AU662" s="38"/>
      <c r="AV662" s="38"/>
      <c r="AW662" s="38"/>
      <c r="AX662" s="38"/>
      <c r="AY662" s="38"/>
      <c r="AZ662" s="38"/>
      <c r="BA662" s="38"/>
      <c r="BB662" s="38"/>
      <c r="BC662" s="38"/>
      <c r="BD662" s="38"/>
      <c r="BE662" s="38"/>
      <c r="BF662" s="38"/>
      <c r="BG662" s="38"/>
      <c r="BH662" s="38"/>
      <c r="BI662" s="38"/>
      <c r="BJ662" s="38"/>
      <c r="BK662" s="38"/>
      <c r="BL662" s="38"/>
      <c r="BM662" s="38"/>
      <c r="BN662" s="38"/>
      <c r="BO662" s="38"/>
      <c r="BP662" s="38"/>
      <c r="BQ662" s="38"/>
      <c r="BR662" s="38"/>
      <c r="BS662" s="38"/>
      <c r="BT662" s="38"/>
      <c r="BU662" s="38"/>
      <c r="BV662" s="38"/>
      <c r="BW662" s="38"/>
      <c r="BX662" s="38"/>
      <c r="BY662" s="38"/>
      <c r="BZ662" s="38"/>
      <c r="CA662" s="38"/>
      <c r="CB662" s="38"/>
      <c r="CC662" s="38"/>
      <c r="CD662" s="38"/>
      <c r="CE662" s="38"/>
      <c r="CF662" s="38"/>
      <c r="CG662" s="38"/>
      <c r="CH662" s="38"/>
      <c r="CI662" s="38"/>
      <c r="CJ662" s="38"/>
      <c r="CK662" s="38"/>
      <c r="CL662" s="38"/>
      <c r="CM662" s="38"/>
      <c r="CN662" s="38"/>
      <c r="CO662" s="38"/>
      <c r="CP662" s="38"/>
      <c r="CQ662" s="38"/>
      <c r="CR662" s="38"/>
      <c r="CS662" s="38"/>
      <c r="CT662" s="38"/>
      <c r="CU662" s="38"/>
      <c r="CV662" s="38"/>
      <c r="CW662" s="38"/>
      <c r="CX662" s="38"/>
      <c r="CY662" s="38"/>
      <c r="CZ662" s="38"/>
      <c r="DA662" s="38"/>
      <c r="DB662" s="38"/>
      <c r="DC662" s="38"/>
      <c r="DD662" s="38"/>
      <c r="DE662" s="38"/>
      <c r="DF662" s="38"/>
      <c r="DG662" s="38"/>
      <c r="DH662" s="38"/>
      <c r="DI662" s="38"/>
      <c r="DJ662" s="38"/>
      <c r="DK662" s="38"/>
      <c r="DL662" s="38"/>
      <c r="DM662" s="38"/>
      <c r="DN662" s="38"/>
      <c r="DO662" s="38"/>
      <c r="DP662" s="38"/>
      <c r="DQ662" s="38"/>
      <c r="DR662" s="38"/>
      <c r="DS662" s="38"/>
      <c r="DT662" s="38"/>
      <c r="DU662" s="38"/>
      <c r="DV662" s="38"/>
      <c r="DW662" s="38"/>
      <c r="DX662" s="38"/>
      <c r="DY662" s="38"/>
      <c r="DZ662" s="38"/>
      <c r="EA662" s="38"/>
      <c r="EB662" s="38"/>
    </row>
    <row r="663" spans="1:132">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c r="AP663" s="38"/>
      <c r="AQ663" s="38"/>
      <c r="AR663" s="38"/>
      <c r="AS663" s="38"/>
      <c r="AT663" s="38"/>
      <c r="AU663" s="38"/>
      <c r="AV663" s="38"/>
      <c r="AW663" s="38"/>
      <c r="AX663" s="38"/>
      <c r="AY663" s="38"/>
      <c r="AZ663" s="38"/>
      <c r="BA663" s="38"/>
      <c r="BB663" s="38"/>
      <c r="BC663" s="38"/>
      <c r="BD663" s="38"/>
      <c r="BE663" s="38"/>
      <c r="BF663" s="38"/>
      <c r="BG663" s="38"/>
      <c r="BH663" s="38"/>
      <c r="BI663" s="38"/>
      <c r="BJ663" s="38"/>
      <c r="BK663" s="38"/>
      <c r="BL663" s="38"/>
      <c r="BM663" s="38"/>
      <c r="BN663" s="38"/>
      <c r="BO663" s="38"/>
      <c r="BP663" s="38"/>
      <c r="BQ663" s="38"/>
      <c r="BR663" s="38"/>
      <c r="BS663" s="38"/>
      <c r="BT663" s="38"/>
      <c r="BU663" s="38"/>
      <c r="BV663" s="38"/>
      <c r="BW663" s="38"/>
      <c r="BX663" s="38"/>
      <c r="BY663" s="38"/>
      <c r="BZ663" s="38"/>
      <c r="CA663" s="38"/>
      <c r="CB663" s="38"/>
      <c r="CC663" s="38"/>
      <c r="CD663" s="38"/>
      <c r="CE663" s="38"/>
      <c r="CF663" s="38"/>
      <c r="CG663" s="38"/>
      <c r="CH663" s="38"/>
      <c r="CI663" s="38"/>
      <c r="CJ663" s="38"/>
      <c r="CK663" s="38"/>
      <c r="CL663" s="38"/>
      <c r="CM663" s="38"/>
      <c r="CN663" s="38"/>
      <c r="CO663" s="38"/>
      <c r="CP663" s="38"/>
      <c r="CQ663" s="38"/>
      <c r="CR663" s="38"/>
      <c r="CS663" s="38"/>
      <c r="CT663" s="38"/>
      <c r="CU663" s="38"/>
      <c r="CV663" s="38"/>
      <c r="CW663" s="38"/>
      <c r="CX663" s="38"/>
      <c r="CY663" s="38"/>
      <c r="CZ663" s="38"/>
      <c r="DA663" s="38"/>
      <c r="DB663" s="38"/>
      <c r="DC663" s="38"/>
      <c r="DD663" s="38"/>
      <c r="DE663" s="38"/>
      <c r="DF663" s="38"/>
      <c r="DG663" s="38"/>
      <c r="DH663" s="38"/>
      <c r="DI663" s="38"/>
      <c r="DJ663" s="38"/>
      <c r="DK663" s="38"/>
      <c r="DL663" s="38"/>
      <c r="DM663" s="38"/>
      <c r="DN663" s="38"/>
      <c r="DO663" s="38"/>
      <c r="DP663" s="38"/>
      <c r="DQ663" s="38"/>
      <c r="DR663" s="38"/>
      <c r="DS663" s="38"/>
      <c r="DT663" s="38"/>
      <c r="DU663" s="38"/>
      <c r="DV663" s="38"/>
      <c r="DW663" s="38"/>
      <c r="DX663" s="38"/>
      <c r="DY663" s="38"/>
      <c r="DZ663" s="38"/>
      <c r="EA663" s="38"/>
      <c r="EB663" s="38"/>
    </row>
    <row r="664" spans="1:132">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c r="AP664" s="38"/>
      <c r="AQ664" s="38"/>
      <c r="AR664" s="38"/>
      <c r="AS664" s="38"/>
      <c r="AT664" s="38"/>
      <c r="AU664" s="38"/>
      <c r="AV664" s="38"/>
      <c r="AW664" s="38"/>
      <c r="AX664" s="38"/>
      <c r="AY664" s="38"/>
      <c r="AZ664" s="38"/>
      <c r="BA664" s="38"/>
      <c r="BB664" s="38"/>
      <c r="BC664" s="38"/>
      <c r="BD664" s="38"/>
      <c r="BE664" s="38"/>
      <c r="BF664" s="38"/>
      <c r="BG664" s="38"/>
      <c r="BH664" s="38"/>
      <c r="BI664" s="38"/>
      <c r="BJ664" s="38"/>
      <c r="BK664" s="38"/>
      <c r="BL664" s="38"/>
      <c r="BM664" s="38"/>
      <c r="BN664" s="38"/>
      <c r="BO664" s="38"/>
      <c r="BP664" s="38"/>
      <c r="BQ664" s="38"/>
      <c r="BR664" s="38"/>
      <c r="BS664" s="38"/>
      <c r="BT664" s="38"/>
      <c r="BU664" s="38"/>
      <c r="BV664" s="38"/>
      <c r="BW664" s="38"/>
      <c r="BX664" s="38"/>
      <c r="BY664" s="38"/>
      <c r="BZ664" s="38"/>
      <c r="CA664" s="38"/>
      <c r="CB664" s="38"/>
      <c r="CC664" s="38"/>
      <c r="CD664" s="38"/>
      <c r="CE664" s="38"/>
      <c r="CF664" s="38"/>
      <c r="CG664" s="38"/>
      <c r="CH664" s="38"/>
      <c r="CI664" s="38"/>
      <c r="CJ664" s="38"/>
      <c r="CK664" s="38"/>
      <c r="CL664" s="38"/>
      <c r="CM664" s="38"/>
      <c r="CN664" s="38"/>
      <c r="CO664" s="38"/>
      <c r="CP664" s="38"/>
      <c r="CQ664" s="38"/>
      <c r="CR664" s="38"/>
      <c r="CS664" s="38"/>
      <c r="CT664" s="38"/>
      <c r="CU664" s="38"/>
      <c r="CV664" s="38"/>
      <c r="CW664" s="38"/>
      <c r="CX664" s="38"/>
      <c r="CY664" s="38"/>
      <c r="CZ664" s="38"/>
      <c r="DA664" s="38"/>
      <c r="DB664" s="38"/>
      <c r="DC664" s="38"/>
      <c r="DD664" s="38"/>
      <c r="DE664" s="38"/>
      <c r="DF664" s="38"/>
      <c r="DG664" s="38"/>
      <c r="DH664" s="38"/>
      <c r="DI664" s="38"/>
      <c r="DJ664" s="38"/>
      <c r="DK664" s="38"/>
      <c r="DL664" s="38"/>
      <c r="DM664" s="38"/>
      <c r="DN664" s="38"/>
      <c r="DO664" s="38"/>
      <c r="DP664" s="38"/>
      <c r="DQ664" s="38"/>
      <c r="DR664" s="38"/>
      <c r="DS664" s="38"/>
      <c r="DT664" s="38"/>
      <c r="DU664" s="38"/>
      <c r="DV664" s="38"/>
      <c r="DW664" s="38"/>
      <c r="DX664" s="38"/>
      <c r="DY664" s="38"/>
      <c r="DZ664" s="38"/>
      <c r="EA664" s="38"/>
      <c r="EB664" s="38"/>
    </row>
    <row r="665" spans="1:132">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c r="AP665" s="38"/>
      <c r="AQ665" s="38"/>
      <c r="AR665" s="38"/>
      <c r="AS665" s="38"/>
      <c r="AT665" s="38"/>
      <c r="AU665" s="38"/>
      <c r="AV665" s="38"/>
      <c r="AW665" s="38"/>
      <c r="AX665" s="38"/>
      <c r="AY665" s="38"/>
      <c r="AZ665" s="38"/>
      <c r="BA665" s="38"/>
      <c r="BB665" s="38"/>
      <c r="BC665" s="38"/>
      <c r="BD665" s="38"/>
      <c r="BE665" s="38"/>
      <c r="BF665" s="38"/>
      <c r="BG665" s="38"/>
      <c r="BH665" s="38"/>
      <c r="BI665" s="38"/>
      <c r="BJ665" s="38"/>
      <c r="BK665" s="38"/>
      <c r="BL665" s="38"/>
      <c r="BM665" s="38"/>
      <c r="BN665" s="38"/>
      <c r="BO665" s="38"/>
      <c r="BP665" s="38"/>
      <c r="BQ665" s="38"/>
      <c r="BR665" s="38"/>
      <c r="BS665" s="38"/>
      <c r="BT665" s="38"/>
      <c r="BU665" s="38"/>
      <c r="BV665" s="38"/>
      <c r="BW665" s="38"/>
      <c r="BX665" s="38"/>
      <c r="BY665" s="38"/>
      <c r="BZ665" s="38"/>
      <c r="CA665" s="38"/>
      <c r="CB665" s="38"/>
      <c r="CC665" s="38"/>
      <c r="CD665" s="38"/>
      <c r="CE665" s="38"/>
      <c r="CF665" s="38"/>
      <c r="CG665" s="38"/>
      <c r="CH665" s="38"/>
      <c r="CI665" s="38"/>
      <c r="CJ665" s="38"/>
      <c r="CK665" s="38"/>
      <c r="CL665" s="38"/>
      <c r="CM665" s="38"/>
      <c r="CN665" s="38"/>
      <c r="CO665" s="38"/>
      <c r="CP665" s="38"/>
      <c r="CQ665" s="38"/>
      <c r="CR665" s="38"/>
      <c r="CS665" s="38"/>
      <c r="CT665" s="38"/>
      <c r="CU665" s="38"/>
      <c r="CV665" s="38"/>
      <c r="CW665" s="38"/>
      <c r="CX665" s="38"/>
      <c r="CY665" s="38"/>
      <c r="CZ665" s="38"/>
      <c r="DA665" s="38"/>
      <c r="DB665" s="38"/>
      <c r="DC665" s="38"/>
      <c r="DD665" s="38"/>
      <c r="DE665" s="38"/>
      <c r="DF665" s="38"/>
      <c r="DG665" s="38"/>
      <c r="DH665" s="38"/>
      <c r="DI665" s="38"/>
      <c r="DJ665" s="38"/>
      <c r="DK665" s="38"/>
      <c r="DL665" s="38"/>
      <c r="DM665" s="38"/>
      <c r="DN665" s="38"/>
      <c r="DO665" s="38"/>
      <c r="DP665" s="38"/>
      <c r="DQ665" s="38"/>
      <c r="DR665" s="38"/>
      <c r="DS665" s="38"/>
      <c r="DT665" s="38"/>
      <c r="DU665" s="38"/>
      <c r="DV665" s="38"/>
      <c r="DW665" s="38"/>
      <c r="DX665" s="38"/>
      <c r="DY665" s="38"/>
      <c r="DZ665" s="38"/>
      <c r="EA665" s="38"/>
      <c r="EB665" s="38"/>
    </row>
    <row r="666" spans="1:132">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c r="AP666" s="38"/>
      <c r="AQ666" s="38"/>
      <c r="AR666" s="38"/>
      <c r="AS666" s="38"/>
      <c r="AT666" s="38"/>
      <c r="AU666" s="38"/>
      <c r="AV666" s="38"/>
      <c r="AW666" s="38"/>
      <c r="AX666" s="38"/>
      <c r="AY666" s="38"/>
      <c r="AZ666" s="38"/>
      <c r="BA666" s="38"/>
      <c r="BB666" s="38"/>
      <c r="BC666" s="38"/>
      <c r="BD666" s="38"/>
      <c r="BE666" s="38"/>
      <c r="BF666" s="38"/>
      <c r="BG666" s="38"/>
      <c r="BH666" s="38"/>
      <c r="BI666" s="38"/>
      <c r="BJ666" s="38"/>
      <c r="BK666" s="38"/>
      <c r="BL666" s="38"/>
      <c r="BM666" s="38"/>
      <c r="BN666" s="38"/>
      <c r="BO666" s="38"/>
      <c r="BP666" s="38"/>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38"/>
      <c r="CO666" s="38"/>
      <c r="CP666" s="38"/>
      <c r="CQ666" s="38"/>
      <c r="CR666" s="38"/>
      <c r="CS666" s="38"/>
      <c r="CT666" s="38"/>
      <c r="CU666" s="38"/>
      <c r="CV666" s="38"/>
      <c r="CW666" s="38"/>
      <c r="CX666" s="38"/>
      <c r="CY666" s="38"/>
      <c r="CZ666" s="38"/>
      <c r="DA666" s="38"/>
      <c r="DB666" s="38"/>
      <c r="DC666" s="38"/>
      <c r="DD666" s="38"/>
      <c r="DE666" s="38"/>
      <c r="DF666" s="38"/>
      <c r="DG666" s="38"/>
      <c r="DH666" s="38"/>
      <c r="DI666" s="38"/>
      <c r="DJ666" s="38"/>
      <c r="DK666" s="38"/>
      <c r="DL666" s="38"/>
      <c r="DM666" s="38"/>
      <c r="DN666" s="38"/>
      <c r="DO666" s="38"/>
      <c r="DP666" s="38"/>
      <c r="DQ666" s="38"/>
      <c r="DR666" s="38"/>
      <c r="DS666" s="38"/>
      <c r="DT666" s="38"/>
      <c r="DU666" s="38"/>
      <c r="DV666" s="38"/>
      <c r="DW666" s="38"/>
      <c r="DX666" s="38"/>
      <c r="DY666" s="38"/>
      <c r="DZ666" s="38"/>
      <c r="EA666" s="38"/>
      <c r="EB666" s="38"/>
    </row>
    <row r="667" spans="1:132">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c r="AP667" s="38"/>
      <c r="AQ667" s="38"/>
      <c r="AR667" s="38"/>
      <c r="AS667" s="38"/>
      <c r="AT667" s="38"/>
      <c r="AU667" s="38"/>
      <c r="AV667" s="38"/>
      <c r="AW667" s="38"/>
      <c r="AX667" s="38"/>
      <c r="AY667" s="38"/>
      <c r="AZ667" s="38"/>
      <c r="BA667" s="38"/>
      <c r="BB667" s="38"/>
      <c r="BC667" s="38"/>
      <c r="BD667" s="38"/>
      <c r="BE667" s="38"/>
      <c r="BF667" s="38"/>
      <c r="BG667" s="38"/>
      <c r="BH667" s="38"/>
      <c r="BI667" s="38"/>
      <c r="BJ667" s="38"/>
      <c r="BK667" s="38"/>
      <c r="BL667" s="38"/>
      <c r="BM667" s="38"/>
      <c r="BN667" s="38"/>
      <c r="BO667" s="38"/>
      <c r="BP667" s="38"/>
      <c r="BQ667" s="38"/>
      <c r="BR667" s="38"/>
      <c r="BS667" s="38"/>
      <c r="BT667" s="38"/>
      <c r="BU667" s="38"/>
      <c r="BV667" s="38"/>
      <c r="BW667" s="38"/>
      <c r="BX667" s="38"/>
      <c r="BY667" s="38"/>
      <c r="BZ667" s="38"/>
      <c r="CA667" s="38"/>
      <c r="CB667" s="38"/>
      <c r="CC667" s="38"/>
      <c r="CD667" s="38"/>
      <c r="CE667" s="38"/>
      <c r="CF667" s="38"/>
      <c r="CG667" s="38"/>
      <c r="CH667" s="38"/>
      <c r="CI667" s="38"/>
      <c r="CJ667" s="38"/>
      <c r="CK667" s="38"/>
      <c r="CL667" s="38"/>
      <c r="CM667" s="38"/>
      <c r="CN667" s="38"/>
      <c r="CO667" s="38"/>
      <c r="CP667" s="38"/>
      <c r="CQ667" s="38"/>
      <c r="CR667" s="38"/>
      <c r="CS667" s="38"/>
      <c r="CT667" s="38"/>
      <c r="CU667" s="38"/>
      <c r="CV667" s="38"/>
      <c r="CW667" s="38"/>
      <c r="CX667" s="38"/>
      <c r="CY667" s="38"/>
      <c r="CZ667" s="38"/>
      <c r="DA667" s="38"/>
      <c r="DB667" s="38"/>
      <c r="DC667" s="38"/>
      <c r="DD667" s="38"/>
      <c r="DE667" s="38"/>
      <c r="DF667" s="38"/>
      <c r="DG667" s="38"/>
      <c r="DH667" s="38"/>
      <c r="DI667" s="38"/>
      <c r="DJ667" s="38"/>
      <c r="DK667" s="38"/>
      <c r="DL667" s="38"/>
      <c r="DM667" s="38"/>
      <c r="DN667" s="38"/>
      <c r="DO667" s="38"/>
      <c r="DP667" s="38"/>
      <c r="DQ667" s="38"/>
      <c r="DR667" s="38"/>
      <c r="DS667" s="38"/>
      <c r="DT667" s="38"/>
      <c r="DU667" s="38"/>
      <c r="DV667" s="38"/>
      <c r="DW667" s="38"/>
      <c r="DX667" s="38"/>
      <c r="DY667" s="38"/>
      <c r="DZ667" s="38"/>
      <c r="EA667" s="38"/>
      <c r="EB667" s="38"/>
    </row>
    <row r="668" spans="1:132">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c r="AP668" s="38"/>
      <c r="AQ668" s="38"/>
      <c r="AR668" s="38"/>
      <c r="AS668" s="38"/>
      <c r="AT668" s="38"/>
      <c r="AU668" s="38"/>
      <c r="AV668" s="38"/>
      <c r="AW668" s="38"/>
      <c r="AX668" s="38"/>
      <c r="AY668" s="38"/>
      <c r="AZ668" s="38"/>
      <c r="BA668" s="38"/>
      <c r="BB668" s="38"/>
      <c r="BC668" s="38"/>
      <c r="BD668" s="38"/>
      <c r="BE668" s="38"/>
      <c r="BF668" s="38"/>
      <c r="BG668" s="38"/>
      <c r="BH668" s="38"/>
      <c r="BI668" s="38"/>
      <c r="BJ668" s="38"/>
      <c r="BK668" s="38"/>
      <c r="BL668" s="38"/>
      <c r="BM668" s="38"/>
      <c r="BN668" s="38"/>
      <c r="BO668" s="38"/>
      <c r="BP668" s="38"/>
      <c r="BQ668" s="38"/>
      <c r="BR668" s="38"/>
      <c r="BS668" s="38"/>
      <c r="BT668" s="38"/>
      <c r="BU668" s="38"/>
      <c r="BV668" s="38"/>
      <c r="BW668" s="38"/>
      <c r="BX668" s="38"/>
      <c r="BY668" s="38"/>
      <c r="BZ668" s="38"/>
      <c r="CA668" s="38"/>
      <c r="CB668" s="38"/>
      <c r="CC668" s="38"/>
      <c r="CD668" s="38"/>
      <c r="CE668" s="38"/>
      <c r="CF668" s="38"/>
      <c r="CG668" s="38"/>
      <c r="CH668" s="38"/>
      <c r="CI668" s="38"/>
      <c r="CJ668" s="38"/>
      <c r="CK668" s="38"/>
      <c r="CL668" s="38"/>
      <c r="CM668" s="38"/>
      <c r="CN668" s="38"/>
      <c r="CO668" s="38"/>
      <c r="CP668" s="38"/>
      <c r="CQ668" s="38"/>
      <c r="CR668" s="38"/>
      <c r="CS668" s="38"/>
      <c r="CT668" s="38"/>
      <c r="CU668" s="38"/>
      <c r="CV668" s="38"/>
      <c r="CW668" s="38"/>
      <c r="CX668" s="38"/>
      <c r="CY668" s="38"/>
      <c r="CZ668" s="38"/>
      <c r="DA668" s="38"/>
      <c r="DB668" s="38"/>
      <c r="DC668" s="38"/>
      <c r="DD668" s="38"/>
      <c r="DE668" s="38"/>
      <c r="DF668" s="38"/>
      <c r="DG668" s="38"/>
      <c r="DH668" s="38"/>
      <c r="DI668" s="38"/>
      <c r="DJ668" s="38"/>
      <c r="DK668" s="38"/>
      <c r="DL668" s="38"/>
      <c r="DM668" s="38"/>
      <c r="DN668" s="38"/>
      <c r="DO668" s="38"/>
      <c r="DP668" s="38"/>
      <c r="DQ668" s="38"/>
      <c r="DR668" s="38"/>
      <c r="DS668" s="38"/>
      <c r="DT668" s="38"/>
      <c r="DU668" s="38"/>
      <c r="DV668" s="38"/>
      <c r="DW668" s="38"/>
      <c r="DX668" s="38"/>
      <c r="DY668" s="38"/>
      <c r="DZ668" s="38"/>
      <c r="EA668" s="38"/>
      <c r="EB668" s="38"/>
    </row>
    <row r="669" spans="1:132">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c r="AP669" s="38"/>
      <c r="AQ669" s="38"/>
      <c r="AR669" s="38"/>
      <c r="AS669" s="38"/>
      <c r="AT669" s="38"/>
      <c r="AU669" s="38"/>
      <c r="AV669" s="38"/>
      <c r="AW669" s="38"/>
      <c r="AX669" s="38"/>
      <c r="AY669" s="38"/>
      <c r="AZ669" s="38"/>
      <c r="BA669" s="38"/>
      <c r="BB669" s="38"/>
      <c r="BC669" s="38"/>
      <c r="BD669" s="38"/>
      <c r="BE669" s="38"/>
      <c r="BF669" s="38"/>
      <c r="BG669" s="38"/>
      <c r="BH669" s="38"/>
      <c r="BI669" s="38"/>
      <c r="BJ669" s="38"/>
      <c r="BK669" s="38"/>
      <c r="BL669" s="38"/>
      <c r="BM669" s="38"/>
      <c r="BN669" s="38"/>
      <c r="BO669" s="38"/>
      <c r="BP669" s="38"/>
      <c r="BQ669" s="38"/>
      <c r="BR669" s="38"/>
      <c r="BS669" s="38"/>
      <c r="BT669" s="38"/>
      <c r="BU669" s="38"/>
      <c r="BV669" s="38"/>
      <c r="BW669" s="38"/>
      <c r="BX669" s="38"/>
      <c r="BY669" s="38"/>
      <c r="BZ669" s="38"/>
      <c r="CA669" s="38"/>
      <c r="CB669" s="38"/>
      <c r="CC669" s="38"/>
      <c r="CD669" s="38"/>
      <c r="CE669" s="38"/>
      <c r="CF669" s="38"/>
      <c r="CG669" s="38"/>
      <c r="CH669" s="38"/>
      <c r="CI669" s="38"/>
      <c r="CJ669" s="38"/>
      <c r="CK669" s="38"/>
      <c r="CL669" s="38"/>
      <c r="CM669" s="38"/>
      <c r="CN669" s="38"/>
      <c r="CO669" s="38"/>
      <c r="CP669" s="38"/>
      <c r="CQ669" s="38"/>
      <c r="CR669" s="38"/>
      <c r="CS669" s="38"/>
      <c r="CT669" s="38"/>
      <c r="CU669" s="38"/>
      <c r="CV669" s="38"/>
      <c r="CW669" s="38"/>
      <c r="CX669" s="38"/>
      <c r="CY669" s="38"/>
      <c r="CZ669" s="38"/>
      <c r="DA669" s="38"/>
      <c r="DB669" s="38"/>
      <c r="DC669" s="38"/>
      <c r="DD669" s="38"/>
      <c r="DE669" s="38"/>
      <c r="DF669" s="38"/>
      <c r="DG669" s="38"/>
      <c r="DH669" s="38"/>
      <c r="DI669" s="38"/>
      <c r="DJ669" s="38"/>
      <c r="DK669" s="38"/>
      <c r="DL669" s="38"/>
      <c r="DM669" s="38"/>
      <c r="DN669" s="38"/>
      <c r="DO669" s="38"/>
      <c r="DP669" s="38"/>
      <c r="DQ669" s="38"/>
      <c r="DR669" s="38"/>
      <c r="DS669" s="38"/>
      <c r="DT669" s="38"/>
      <c r="DU669" s="38"/>
      <c r="DV669" s="38"/>
      <c r="DW669" s="38"/>
      <c r="DX669" s="38"/>
      <c r="DY669" s="38"/>
      <c r="DZ669" s="38"/>
      <c r="EA669" s="38"/>
      <c r="EB669" s="38"/>
    </row>
    <row r="670" spans="1:132">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c r="AP670" s="38"/>
      <c r="AQ670" s="38"/>
      <c r="AR670" s="38"/>
      <c r="AS670" s="38"/>
      <c r="AT670" s="38"/>
      <c r="AU670" s="38"/>
      <c r="AV670" s="38"/>
      <c r="AW670" s="38"/>
      <c r="AX670" s="38"/>
      <c r="AY670" s="38"/>
      <c r="AZ670" s="38"/>
      <c r="BA670" s="38"/>
      <c r="BB670" s="38"/>
      <c r="BC670" s="38"/>
      <c r="BD670" s="38"/>
      <c r="BE670" s="38"/>
      <c r="BF670" s="38"/>
      <c r="BG670" s="38"/>
      <c r="BH670" s="38"/>
      <c r="BI670" s="38"/>
      <c r="BJ670" s="38"/>
      <c r="BK670" s="38"/>
      <c r="BL670" s="38"/>
      <c r="BM670" s="38"/>
      <c r="BN670" s="38"/>
      <c r="BO670" s="38"/>
      <c r="BP670" s="38"/>
      <c r="BQ670" s="38"/>
      <c r="BR670" s="38"/>
      <c r="BS670" s="38"/>
      <c r="BT670" s="38"/>
      <c r="BU670" s="38"/>
      <c r="BV670" s="38"/>
      <c r="BW670" s="38"/>
      <c r="BX670" s="38"/>
      <c r="BY670" s="38"/>
      <c r="BZ670" s="38"/>
      <c r="CA670" s="38"/>
      <c r="CB670" s="38"/>
      <c r="CC670" s="38"/>
      <c r="CD670" s="38"/>
      <c r="CE670" s="38"/>
      <c r="CF670" s="38"/>
      <c r="CG670" s="38"/>
      <c r="CH670" s="38"/>
      <c r="CI670" s="38"/>
      <c r="CJ670" s="38"/>
      <c r="CK670" s="38"/>
      <c r="CL670" s="38"/>
      <c r="CM670" s="38"/>
      <c r="CN670" s="38"/>
      <c r="CO670" s="38"/>
      <c r="CP670" s="38"/>
      <c r="CQ670" s="38"/>
      <c r="CR670" s="38"/>
      <c r="CS670" s="38"/>
      <c r="CT670" s="38"/>
      <c r="CU670" s="38"/>
      <c r="CV670" s="38"/>
      <c r="CW670" s="38"/>
      <c r="CX670" s="38"/>
      <c r="CY670" s="38"/>
      <c r="CZ670" s="38"/>
      <c r="DA670" s="38"/>
      <c r="DB670" s="38"/>
      <c r="DC670" s="38"/>
      <c r="DD670" s="38"/>
      <c r="DE670" s="38"/>
      <c r="DF670" s="38"/>
      <c r="DG670" s="38"/>
      <c r="DH670" s="38"/>
      <c r="DI670" s="38"/>
      <c r="DJ670" s="38"/>
      <c r="DK670" s="38"/>
      <c r="DL670" s="38"/>
      <c r="DM670" s="38"/>
      <c r="DN670" s="38"/>
      <c r="DO670" s="38"/>
      <c r="DP670" s="38"/>
      <c r="DQ670" s="38"/>
      <c r="DR670" s="38"/>
      <c r="DS670" s="38"/>
      <c r="DT670" s="38"/>
      <c r="DU670" s="38"/>
      <c r="DV670" s="38"/>
      <c r="DW670" s="38"/>
      <c r="DX670" s="38"/>
      <c r="DY670" s="38"/>
      <c r="DZ670" s="38"/>
      <c r="EA670" s="38"/>
      <c r="EB670" s="38"/>
    </row>
    <row r="671" spans="1:132">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c r="AP671" s="38"/>
      <c r="AQ671" s="38"/>
      <c r="AR671" s="38"/>
      <c r="AS671" s="38"/>
      <c r="AT671" s="38"/>
      <c r="AU671" s="38"/>
      <c r="AV671" s="38"/>
      <c r="AW671" s="38"/>
      <c r="AX671" s="38"/>
      <c r="AY671" s="38"/>
      <c r="AZ671" s="38"/>
      <c r="BA671" s="38"/>
      <c r="BB671" s="38"/>
      <c r="BC671" s="38"/>
      <c r="BD671" s="38"/>
      <c r="BE671" s="38"/>
      <c r="BF671" s="38"/>
      <c r="BG671" s="38"/>
      <c r="BH671" s="38"/>
      <c r="BI671" s="38"/>
      <c r="BJ671" s="38"/>
      <c r="BK671" s="38"/>
      <c r="BL671" s="38"/>
      <c r="BM671" s="38"/>
      <c r="BN671" s="38"/>
      <c r="BO671" s="38"/>
      <c r="BP671" s="38"/>
      <c r="BQ671" s="38"/>
      <c r="BR671" s="38"/>
      <c r="BS671" s="38"/>
      <c r="BT671" s="38"/>
      <c r="BU671" s="38"/>
      <c r="BV671" s="38"/>
      <c r="BW671" s="38"/>
      <c r="BX671" s="38"/>
      <c r="BY671" s="38"/>
      <c r="BZ671" s="38"/>
      <c r="CA671" s="38"/>
      <c r="CB671" s="38"/>
      <c r="CC671" s="38"/>
      <c r="CD671" s="38"/>
      <c r="CE671" s="38"/>
      <c r="CF671" s="38"/>
      <c r="CG671" s="38"/>
      <c r="CH671" s="38"/>
      <c r="CI671" s="38"/>
      <c r="CJ671" s="38"/>
      <c r="CK671" s="38"/>
      <c r="CL671" s="38"/>
      <c r="CM671" s="38"/>
      <c r="CN671" s="38"/>
      <c r="CO671" s="38"/>
      <c r="CP671" s="38"/>
      <c r="CQ671" s="38"/>
      <c r="CR671" s="38"/>
      <c r="CS671" s="38"/>
      <c r="CT671" s="38"/>
      <c r="CU671" s="38"/>
      <c r="CV671" s="38"/>
      <c r="CW671" s="38"/>
      <c r="CX671" s="38"/>
      <c r="CY671" s="38"/>
      <c r="CZ671" s="38"/>
      <c r="DA671" s="38"/>
      <c r="DB671" s="38"/>
      <c r="DC671" s="38"/>
      <c r="DD671" s="38"/>
      <c r="DE671" s="38"/>
      <c r="DF671" s="38"/>
      <c r="DG671" s="38"/>
      <c r="DH671" s="38"/>
      <c r="DI671" s="38"/>
      <c r="DJ671" s="38"/>
      <c r="DK671" s="38"/>
      <c r="DL671" s="38"/>
      <c r="DM671" s="38"/>
      <c r="DN671" s="38"/>
      <c r="DO671" s="38"/>
      <c r="DP671" s="38"/>
      <c r="DQ671" s="38"/>
      <c r="DR671" s="38"/>
      <c r="DS671" s="38"/>
      <c r="DT671" s="38"/>
      <c r="DU671" s="38"/>
      <c r="DV671" s="38"/>
      <c r="DW671" s="38"/>
      <c r="DX671" s="38"/>
      <c r="DY671" s="38"/>
      <c r="DZ671" s="38"/>
      <c r="EA671" s="38"/>
      <c r="EB671" s="38"/>
    </row>
    <row r="672" spans="1:132">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c r="AP672" s="38"/>
      <c r="AQ672" s="38"/>
      <c r="AR672" s="38"/>
      <c r="AS672" s="38"/>
      <c r="AT672" s="38"/>
      <c r="AU672" s="38"/>
      <c r="AV672" s="38"/>
      <c r="AW672" s="38"/>
      <c r="AX672" s="38"/>
      <c r="AY672" s="38"/>
      <c r="AZ672" s="38"/>
      <c r="BA672" s="38"/>
      <c r="BB672" s="38"/>
      <c r="BC672" s="38"/>
      <c r="BD672" s="38"/>
      <c r="BE672" s="38"/>
      <c r="BF672" s="38"/>
      <c r="BG672" s="38"/>
      <c r="BH672" s="38"/>
      <c r="BI672" s="38"/>
      <c r="BJ672" s="38"/>
      <c r="BK672" s="38"/>
      <c r="BL672" s="38"/>
      <c r="BM672" s="38"/>
      <c r="BN672" s="38"/>
      <c r="BO672" s="38"/>
      <c r="BP672" s="38"/>
      <c r="BQ672" s="38"/>
      <c r="BR672" s="38"/>
      <c r="BS672" s="38"/>
      <c r="BT672" s="38"/>
      <c r="BU672" s="38"/>
      <c r="BV672" s="38"/>
      <c r="BW672" s="38"/>
      <c r="BX672" s="38"/>
      <c r="BY672" s="38"/>
      <c r="BZ672" s="38"/>
      <c r="CA672" s="38"/>
      <c r="CB672" s="38"/>
      <c r="CC672" s="38"/>
      <c r="CD672" s="38"/>
      <c r="CE672" s="38"/>
      <c r="CF672" s="38"/>
      <c r="CG672" s="38"/>
      <c r="CH672" s="38"/>
      <c r="CI672" s="38"/>
      <c r="CJ672" s="38"/>
      <c r="CK672" s="38"/>
      <c r="CL672" s="38"/>
      <c r="CM672" s="38"/>
      <c r="CN672" s="38"/>
      <c r="CO672" s="38"/>
      <c r="CP672" s="38"/>
      <c r="CQ672" s="38"/>
      <c r="CR672" s="38"/>
      <c r="CS672" s="38"/>
      <c r="CT672" s="38"/>
      <c r="CU672" s="38"/>
      <c r="CV672" s="38"/>
      <c r="CW672" s="38"/>
      <c r="CX672" s="38"/>
      <c r="CY672" s="38"/>
      <c r="CZ672" s="38"/>
      <c r="DA672" s="38"/>
      <c r="DB672" s="38"/>
      <c r="DC672" s="38"/>
      <c r="DD672" s="38"/>
      <c r="DE672" s="38"/>
      <c r="DF672" s="38"/>
      <c r="DG672" s="38"/>
      <c r="DH672" s="38"/>
      <c r="DI672" s="38"/>
      <c r="DJ672" s="38"/>
      <c r="DK672" s="38"/>
      <c r="DL672" s="38"/>
      <c r="DM672" s="38"/>
      <c r="DN672" s="38"/>
      <c r="DO672" s="38"/>
      <c r="DP672" s="38"/>
      <c r="DQ672" s="38"/>
      <c r="DR672" s="38"/>
      <c r="DS672" s="38"/>
      <c r="DT672" s="38"/>
      <c r="DU672" s="38"/>
      <c r="DV672" s="38"/>
      <c r="DW672" s="38"/>
      <c r="DX672" s="38"/>
      <c r="DY672" s="38"/>
      <c r="DZ672" s="38"/>
      <c r="EA672" s="38"/>
      <c r="EB672" s="38"/>
    </row>
    <row r="673" spans="1:132">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c r="AP673" s="38"/>
      <c r="AQ673" s="38"/>
      <c r="AR673" s="38"/>
      <c r="AS673" s="38"/>
      <c r="AT673" s="38"/>
      <c r="AU673" s="38"/>
      <c r="AV673" s="38"/>
      <c r="AW673" s="38"/>
      <c r="AX673" s="38"/>
      <c r="AY673" s="38"/>
      <c r="AZ673" s="38"/>
      <c r="BA673" s="38"/>
      <c r="BB673" s="38"/>
      <c r="BC673" s="38"/>
      <c r="BD673" s="38"/>
      <c r="BE673" s="38"/>
      <c r="BF673" s="38"/>
      <c r="BG673" s="38"/>
      <c r="BH673" s="38"/>
      <c r="BI673" s="38"/>
      <c r="BJ673" s="38"/>
      <c r="BK673" s="38"/>
      <c r="BL673" s="38"/>
      <c r="BM673" s="38"/>
      <c r="BN673" s="38"/>
      <c r="BO673" s="38"/>
      <c r="BP673" s="38"/>
      <c r="BQ673" s="38"/>
      <c r="BR673" s="38"/>
      <c r="BS673" s="38"/>
      <c r="BT673" s="38"/>
      <c r="BU673" s="38"/>
      <c r="BV673" s="38"/>
      <c r="BW673" s="38"/>
      <c r="BX673" s="38"/>
      <c r="BY673" s="38"/>
      <c r="BZ673" s="38"/>
      <c r="CA673" s="38"/>
      <c r="CB673" s="38"/>
      <c r="CC673" s="38"/>
      <c r="CD673" s="38"/>
      <c r="CE673" s="38"/>
      <c r="CF673" s="38"/>
      <c r="CG673" s="38"/>
      <c r="CH673" s="38"/>
      <c r="CI673" s="38"/>
      <c r="CJ673" s="38"/>
      <c r="CK673" s="38"/>
      <c r="CL673" s="38"/>
      <c r="CM673" s="38"/>
      <c r="CN673" s="38"/>
      <c r="CO673" s="38"/>
      <c r="CP673" s="38"/>
      <c r="CQ673" s="38"/>
      <c r="CR673" s="38"/>
      <c r="CS673" s="38"/>
      <c r="CT673" s="38"/>
      <c r="CU673" s="38"/>
      <c r="CV673" s="38"/>
      <c r="CW673" s="38"/>
      <c r="CX673" s="38"/>
      <c r="CY673" s="38"/>
      <c r="CZ673" s="38"/>
      <c r="DA673" s="38"/>
      <c r="DB673" s="38"/>
      <c r="DC673" s="38"/>
      <c r="DD673" s="38"/>
      <c r="DE673" s="38"/>
      <c r="DF673" s="38"/>
      <c r="DG673" s="38"/>
      <c r="DH673" s="38"/>
      <c r="DI673" s="38"/>
      <c r="DJ673" s="38"/>
      <c r="DK673" s="38"/>
      <c r="DL673" s="38"/>
      <c r="DM673" s="38"/>
      <c r="DN673" s="38"/>
      <c r="DO673" s="38"/>
      <c r="DP673" s="38"/>
      <c r="DQ673" s="38"/>
      <c r="DR673" s="38"/>
      <c r="DS673" s="38"/>
      <c r="DT673" s="38"/>
      <c r="DU673" s="38"/>
      <c r="DV673" s="38"/>
      <c r="DW673" s="38"/>
      <c r="DX673" s="38"/>
      <c r="DY673" s="38"/>
      <c r="DZ673" s="38"/>
      <c r="EA673" s="38"/>
      <c r="EB673" s="38"/>
    </row>
    <row r="674" spans="1:132">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c r="AP674" s="38"/>
      <c r="AQ674" s="38"/>
      <c r="AR674" s="38"/>
      <c r="AS674" s="38"/>
      <c r="AT674" s="38"/>
      <c r="AU674" s="38"/>
      <c r="AV674" s="38"/>
      <c r="AW674" s="38"/>
      <c r="AX674" s="38"/>
      <c r="AY674" s="38"/>
      <c r="AZ674" s="38"/>
      <c r="BA674" s="38"/>
      <c r="BB674" s="38"/>
      <c r="BC674" s="38"/>
      <c r="BD674" s="38"/>
      <c r="BE674" s="38"/>
      <c r="BF674" s="38"/>
      <c r="BG674" s="38"/>
      <c r="BH674" s="38"/>
      <c r="BI674" s="38"/>
      <c r="BJ674" s="38"/>
      <c r="BK674" s="38"/>
      <c r="BL674" s="38"/>
      <c r="BM674" s="38"/>
      <c r="BN674" s="38"/>
      <c r="BO674" s="38"/>
      <c r="BP674" s="38"/>
      <c r="BQ674" s="38"/>
      <c r="BR674" s="38"/>
      <c r="BS674" s="38"/>
      <c r="BT674" s="38"/>
      <c r="BU674" s="38"/>
      <c r="BV674" s="38"/>
      <c r="BW674" s="38"/>
      <c r="BX674" s="38"/>
      <c r="BY674" s="38"/>
      <c r="BZ674" s="38"/>
      <c r="CA674" s="38"/>
      <c r="CB674" s="38"/>
      <c r="CC674" s="38"/>
      <c r="CD674" s="38"/>
      <c r="CE674" s="38"/>
      <c r="CF674" s="38"/>
      <c r="CG674" s="38"/>
      <c r="CH674" s="38"/>
      <c r="CI674" s="38"/>
      <c r="CJ674" s="38"/>
      <c r="CK674" s="38"/>
      <c r="CL674" s="38"/>
      <c r="CM674" s="38"/>
      <c r="CN674" s="38"/>
      <c r="CO674" s="38"/>
      <c r="CP674" s="38"/>
      <c r="CQ674" s="38"/>
      <c r="CR674" s="38"/>
      <c r="CS674" s="38"/>
      <c r="CT674" s="38"/>
      <c r="CU674" s="38"/>
      <c r="CV674" s="38"/>
      <c r="CW674" s="38"/>
      <c r="CX674" s="38"/>
      <c r="CY674" s="38"/>
      <c r="CZ674" s="38"/>
      <c r="DA674" s="38"/>
      <c r="DB674" s="38"/>
      <c r="DC674" s="38"/>
      <c r="DD674" s="38"/>
      <c r="DE674" s="38"/>
      <c r="DF674" s="38"/>
      <c r="DG674" s="38"/>
      <c r="DH674" s="38"/>
      <c r="DI674" s="38"/>
      <c r="DJ674" s="38"/>
      <c r="DK674" s="38"/>
      <c r="DL674" s="38"/>
      <c r="DM674" s="38"/>
      <c r="DN674" s="38"/>
      <c r="DO674" s="38"/>
      <c r="DP674" s="38"/>
      <c r="DQ674" s="38"/>
      <c r="DR674" s="38"/>
      <c r="DS674" s="38"/>
      <c r="DT674" s="38"/>
      <c r="DU674" s="38"/>
      <c r="DV674" s="38"/>
      <c r="DW674" s="38"/>
      <c r="DX674" s="38"/>
      <c r="DY674" s="38"/>
      <c r="DZ674" s="38"/>
      <c r="EA674" s="38"/>
      <c r="EB674" s="38"/>
    </row>
    <row r="675" spans="1:132">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c r="AP675" s="38"/>
      <c r="AQ675" s="38"/>
      <c r="AR675" s="38"/>
      <c r="AS675" s="38"/>
      <c r="AT675" s="38"/>
      <c r="AU675" s="38"/>
      <c r="AV675" s="38"/>
      <c r="AW675" s="38"/>
      <c r="AX675" s="38"/>
      <c r="AY675" s="38"/>
      <c r="AZ675" s="38"/>
      <c r="BA675" s="38"/>
      <c r="BB675" s="38"/>
      <c r="BC675" s="38"/>
      <c r="BD675" s="38"/>
      <c r="BE675" s="38"/>
      <c r="BF675" s="38"/>
      <c r="BG675" s="38"/>
      <c r="BH675" s="38"/>
      <c r="BI675" s="38"/>
      <c r="BJ675" s="38"/>
      <c r="BK675" s="38"/>
      <c r="BL675" s="38"/>
      <c r="BM675" s="38"/>
      <c r="BN675" s="38"/>
      <c r="BO675" s="38"/>
      <c r="BP675" s="38"/>
      <c r="BQ675" s="38"/>
      <c r="BR675" s="38"/>
      <c r="BS675" s="38"/>
      <c r="BT675" s="38"/>
      <c r="BU675" s="38"/>
      <c r="BV675" s="38"/>
      <c r="BW675" s="38"/>
      <c r="BX675" s="38"/>
      <c r="BY675" s="38"/>
      <c r="BZ675" s="38"/>
      <c r="CA675" s="38"/>
      <c r="CB675" s="38"/>
      <c r="CC675" s="38"/>
      <c r="CD675" s="38"/>
      <c r="CE675" s="38"/>
      <c r="CF675" s="38"/>
      <c r="CG675" s="38"/>
      <c r="CH675" s="38"/>
      <c r="CI675" s="38"/>
      <c r="CJ675" s="38"/>
      <c r="CK675" s="38"/>
      <c r="CL675" s="38"/>
      <c r="CM675" s="38"/>
      <c r="CN675" s="38"/>
      <c r="CO675" s="38"/>
      <c r="CP675" s="38"/>
      <c r="CQ675" s="38"/>
      <c r="CR675" s="38"/>
      <c r="CS675" s="38"/>
      <c r="CT675" s="38"/>
      <c r="CU675" s="38"/>
      <c r="CV675" s="38"/>
      <c r="CW675" s="38"/>
      <c r="CX675" s="38"/>
      <c r="CY675" s="38"/>
      <c r="CZ675" s="38"/>
      <c r="DA675" s="38"/>
      <c r="DB675" s="38"/>
      <c r="DC675" s="38"/>
      <c r="DD675" s="38"/>
      <c r="DE675" s="38"/>
      <c r="DF675" s="38"/>
      <c r="DG675" s="38"/>
      <c r="DH675" s="38"/>
      <c r="DI675" s="38"/>
      <c r="DJ675" s="38"/>
      <c r="DK675" s="38"/>
      <c r="DL675" s="38"/>
      <c r="DM675" s="38"/>
      <c r="DN675" s="38"/>
      <c r="DO675" s="38"/>
      <c r="DP675" s="38"/>
      <c r="DQ675" s="38"/>
      <c r="DR675" s="38"/>
      <c r="DS675" s="38"/>
      <c r="DT675" s="38"/>
      <c r="DU675" s="38"/>
      <c r="DV675" s="38"/>
      <c r="DW675" s="38"/>
      <c r="DX675" s="38"/>
      <c r="DY675" s="38"/>
      <c r="DZ675" s="38"/>
      <c r="EA675" s="38"/>
      <c r="EB675" s="38"/>
    </row>
    <row r="676" spans="1:132">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c r="AP676" s="38"/>
      <c r="AQ676" s="38"/>
      <c r="AR676" s="38"/>
      <c r="AS676" s="38"/>
      <c r="AT676" s="38"/>
      <c r="AU676" s="38"/>
      <c r="AV676" s="38"/>
      <c r="AW676" s="38"/>
      <c r="AX676" s="38"/>
      <c r="AY676" s="38"/>
      <c r="AZ676" s="38"/>
      <c r="BA676" s="38"/>
      <c r="BB676" s="38"/>
      <c r="BC676" s="38"/>
      <c r="BD676" s="38"/>
      <c r="BE676" s="38"/>
      <c r="BF676" s="38"/>
      <c r="BG676" s="38"/>
      <c r="BH676" s="38"/>
      <c r="BI676" s="38"/>
      <c r="BJ676" s="38"/>
      <c r="BK676" s="38"/>
      <c r="BL676" s="38"/>
      <c r="BM676" s="38"/>
      <c r="BN676" s="38"/>
      <c r="BO676" s="38"/>
      <c r="BP676" s="38"/>
      <c r="BQ676" s="38"/>
      <c r="BR676" s="38"/>
      <c r="BS676" s="38"/>
      <c r="BT676" s="38"/>
      <c r="BU676" s="38"/>
      <c r="BV676" s="38"/>
      <c r="BW676" s="38"/>
      <c r="BX676" s="38"/>
      <c r="BY676" s="38"/>
      <c r="BZ676" s="38"/>
      <c r="CA676" s="38"/>
      <c r="CB676" s="38"/>
      <c r="CC676" s="38"/>
      <c r="CD676" s="38"/>
      <c r="CE676" s="38"/>
      <c r="CF676" s="38"/>
      <c r="CG676" s="38"/>
      <c r="CH676" s="38"/>
      <c r="CI676" s="38"/>
      <c r="CJ676" s="38"/>
      <c r="CK676" s="38"/>
      <c r="CL676" s="38"/>
      <c r="CM676" s="38"/>
      <c r="CN676" s="38"/>
      <c r="CO676" s="38"/>
      <c r="CP676" s="38"/>
      <c r="CQ676" s="38"/>
      <c r="CR676" s="38"/>
      <c r="CS676" s="38"/>
      <c r="CT676" s="38"/>
      <c r="CU676" s="38"/>
      <c r="CV676" s="38"/>
      <c r="CW676" s="38"/>
      <c r="CX676" s="38"/>
      <c r="CY676" s="38"/>
      <c r="CZ676" s="38"/>
      <c r="DA676" s="38"/>
      <c r="DB676" s="38"/>
      <c r="DC676" s="38"/>
      <c r="DD676" s="38"/>
      <c r="DE676" s="38"/>
      <c r="DF676" s="38"/>
      <c r="DG676" s="38"/>
      <c r="DH676" s="38"/>
      <c r="DI676" s="38"/>
      <c r="DJ676" s="38"/>
      <c r="DK676" s="38"/>
      <c r="DL676" s="38"/>
      <c r="DM676" s="38"/>
      <c r="DN676" s="38"/>
      <c r="DO676" s="38"/>
      <c r="DP676" s="38"/>
      <c r="DQ676" s="38"/>
      <c r="DR676" s="38"/>
      <c r="DS676" s="38"/>
      <c r="DT676" s="38"/>
      <c r="DU676" s="38"/>
      <c r="DV676" s="38"/>
      <c r="DW676" s="38"/>
      <c r="DX676" s="38"/>
      <c r="DY676" s="38"/>
      <c r="DZ676" s="38"/>
      <c r="EA676" s="38"/>
      <c r="EB676" s="38"/>
    </row>
    <row r="677" spans="1:132">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c r="AP677" s="38"/>
      <c r="AQ677" s="38"/>
      <c r="AR677" s="38"/>
      <c r="AS677" s="38"/>
      <c r="AT677" s="38"/>
      <c r="AU677" s="38"/>
      <c r="AV677" s="38"/>
      <c r="AW677" s="38"/>
      <c r="AX677" s="38"/>
      <c r="AY677" s="38"/>
      <c r="AZ677" s="38"/>
      <c r="BA677" s="38"/>
      <c r="BB677" s="38"/>
      <c r="BC677" s="38"/>
      <c r="BD677" s="38"/>
      <c r="BE677" s="38"/>
      <c r="BF677" s="38"/>
      <c r="BG677" s="38"/>
      <c r="BH677" s="38"/>
      <c r="BI677" s="38"/>
      <c r="BJ677" s="38"/>
      <c r="BK677" s="38"/>
      <c r="BL677" s="38"/>
      <c r="BM677" s="38"/>
      <c r="BN677" s="38"/>
      <c r="BO677" s="38"/>
      <c r="BP677" s="38"/>
      <c r="BQ677" s="38"/>
      <c r="BR677" s="38"/>
      <c r="BS677" s="38"/>
      <c r="BT677" s="38"/>
      <c r="BU677" s="38"/>
      <c r="BV677" s="38"/>
      <c r="BW677" s="38"/>
      <c r="BX677" s="38"/>
      <c r="BY677" s="38"/>
      <c r="BZ677" s="38"/>
      <c r="CA677" s="38"/>
      <c r="CB677" s="38"/>
      <c r="CC677" s="38"/>
      <c r="CD677" s="38"/>
      <c r="CE677" s="38"/>
      <c r="CF677" s="38"/>
      <c r="CG677" s="38"/>
      <c r="CH677" s="38"/>
      <c r="CI677" s="38"/>
      <c r="CJ677" s="38"/>
      <c r="CK677" s="38"/>
      <c r="CL677" s="38"/>
      <c r="CM677" s="38"/>
      <c r="CN677" s="38"/>
      <c r="CO677" s="38"/>
      <c r="CP677" s="38"/>
      <c r="CQ677" s="38"/>
      <c r="CR677" s="38"/>
      <c r="CS677" s="38"/>
      <c r="CT677" s="38"/>
      <c r="CU677" s="38"/>
      <c r="CV677" s="38"/>
      <c r="CW677" s="38"/>
      <c r="CX677" s="38"/>
      <c r="CY677" s="38"/>
      <c r="CZ677" s="38"/>
      <c r="DA677" s="38"/>
      <c r="DB677" s="38"/>
      <c r="DC677" s="38"/>
      <c r="DD677" s="38"/>
      <c r="DE677" s="38"/>
      <c r="DF677" s="38"/>
      <c r="DG677" s="38"/>
      <c r="DH677" s="38"/>
      <c r="DI677" s="38"/>
      <c r="DJ677" s="38"/>
      <c r="DK677" s="38"/>
      <c r="DL677" s="38"/>
      <c r="DM677" s="38"/>
      <c r="DN677" s="38"/>
      <c r="DO677" s="38"/>
      <c r="DP677" s="38"/>
      <c r="DQ677" s="38"/>
      <c r="DR677" s="38"/>
      <c r="DS677" s="38"/>
      <c r="DT677" s="38"/>
      <c r="DU677" s="38"/>
      <c r="DV677" s="38"/>
      <c r="DW677" s="38"/>
      <c r="DX677" s="38"/>
      <c r="DY677" s="38"/>
      <c r="DZ677" s="38"/>
      <c r="EA677" s="38"/>
      <c r="EB677" s="38"/>
    </row>
    <row r="678" spans="1:132">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c r="AP678" s="38"/>
      <c r="AQ678" s="38"/>
      <c r="AR678" s="38"/>
      <c r="AS678" s="38"/>
      <c r="AT678" s="38"/>
      <c r="AU678" s="38"/>
      <c r="AV678" s="38"/>
      <c r="AW678" s="38"/>
      <c r="AX678" s="38"/>
      <c r="AY678" s="38"/>
      <c r="AZ678" s="38"/>
      <c r="BA678" s="38"/>
      <c r="BB678" s="38"/>
      <c r="BC678" s="38"/>
      <c r="BD678" s="38"/>
      <c r="BE678" s="38"/>
      <c r="BF678" s="38"/>
      <c r="BG678" s="38"/>
      <c r="BH678" s="38"/>
      <c r="BI678" s="38"/>
      <c r="BJ678" s="38"/>
      <c r="BK678" s="38"/>
      <c r="BL678" s="38"/>
      <c r="BM678" s="38"/>
      <c r="BN678" s="38"/>
      <c r="BO678" s="38"/>
      <c r="BP678" s="38"/>
      <c r="BQ678" s="38"/>
      <c r="BR678" s="38"/>
      <c r="BS678" s="38"/>
      <c r="BT678" s="38"/>
      <c r="BU678" s="38"/>
      <c r="BV678" s="38"/>
      <c r="BW678" s="38"/>
      <c r="BX678" s="38"/>
      <c r="BY678" s="38"/>
      <c r="BZ678" s="38"/>
      <c r="CA678" s="38"/>
      <c r="CB678" s="38"/>
      <c r="CC678" s="38"/>
      <c r="CD678" s="38"/>
      <c r="CE678" s="38"/>
      <c r="CF678" s="38"/>
      <c r="CG678" s="38"/>
      <c r="CH678" s="38"/>
      <c r="CI678" s="38"/>
      <c r="CJ678" s="38"/>
      <c r="CK678" s="38"/>
      <c r="CL678" s="38"/>
      <c r="CM678" s="38"/>
      <c r="CN678" s="38"/>
      <c r="CO678" s="38"/>
      <c r="CP678" s="38"/>
      <c r="CQ678" s="38"/>
      <c r="CR678" s="38"/>
      <c r="CS678" s="38"/>
      <c r="CT678" s="38"/>
      <c r="CU678" s="38"/>
      <c r="CV678" s="38"/>
      <c r="CW678" s="38"/>
      <c r="CX678" s="38"/>
      <c r="CY678" s="38"/>
      <c r="CZ678" s="38"/>
      <c r="DA678" s="38"/>
      <c r="DB678" s="38"/>
      <c r="DC678" s="38"/>
      <c r="DD678" s="38"/>
      <c r="DE678" s="38"/>
      <c r="DF678" s="38"/>
      <c r="DG678" s="38"/>
      <c r="DH678" s="38"/>
      <c r="DI678" s="38"/>
      <c r="DJ678" s="38"/>
      <c r="DK678" s="38"/>
      <c r="DL678" s="38"/>
      <c r="DM678" s="38"/>
      <c r="DN678" s="38"/>
      <c r="DO678" s="38"/>
      <c r="DP678" s="38"/>
      <c r="DQ678" s="38"/>
      <c r="DR678" s="38"/>
      <c r="DS678" s="38"/>
      <c r="DT678" s="38"/>
      <c r="DU678" s="38"/>
      <c r="DV678" s="38"/>
      <c r="DW678" s="38"/>
      <c r="DX678" s="38"/>
      <c r="DY678" s="38"/>
      <c r="DZ678" s="38"/>
      <c r="EA678" s="38"/>
      <c r="EB678" s="38"/>
    </row>
    <row r="679" spans="1:132">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c r="AP679" s="38"/>
      <c r="AQ679" s="38"/>
      <c r="AR679" s="38"/>
      <c r="AS679" s="38"/>
      <c r="AT679" s="38"/>
      <c r="AU679" s="38"/>
      <c r="AV679" s="38"/>
      <c r="AW679" s="38"/>
      <c r="AX679" s="38"/>
      <c r="AY679" s="38"/>
      <c r="AZ679" s="38"/>
      <c r="BA679" s="38"/>
      <c r="BB679" s="38"/>
      <c r="BC679" s="38"/>
      <c r="BD679" s="38"/>
      <c r="BE679" s="38"/>
      <c r="BF679" s="38"/>
      <c r="BG679" s="38"/>
      <c r="BH679" s="38"/>
      <c r="BI679" s="38"/>
      <c r="BJ679" s="38"/>
      <c r="BK679" s="38"/>
      <c r="BL679" s="38"/>
      <c r="BM679" s="38"/>
      <c r="BN679" s="38"/>
      <c r="BO679" s="38"/>
      <c r="BP679" s="38"/>
      <c r="BQ679" s="38"/>
      <c r="BR679" s="38"/>
      <c r="BS679" s="38"/>
      <c r="BT679" s="38"/>
      <c r="BU679" s="38"/>
      <c r="BV679" s="38"/>
      <c r="BW679" s="38"/>
      <c r="BX679" s="38"/>
      <c r="BY679" s="38"/>
      <c r="BZ679" s="38"/>
      <c r="CA679" s="38"/>
      <c r="CB679" s="38"/>
      <c r="CC679" s="38"/>
      <c r="CD679" s="38"/>
      <c r="CE679" s="38"/>
      <c r="CF679" s="38"/>
      <c r="CG679" s="38"/>
      <c r="CH679" s="38"/>
      <c r="CI679" s="38"/>
      <c r="CJ679" s="38"/>
      <c r="CK679" s="38"/>
      <c r="CL679" s="38"/>
      <c r="CM679" s="38"/>
      <c r="CN679" s="38"/>
      <c r="CO679" s="38"/>
      <c r="CP679" s="38"/>
      <c r="CQ679" s="38"/>
      <c r="CR679" s="38"/>
      <c r="CS679" s="38"/>
      <c r="CT679" s="38"/>
      <c r="CU679" s="38"/>
      <c r="CV679" s="38"/>
      <c r="CW679" s="38"/>
      <c r="CX679" s="38"/>
      <c r="CY679" s="38"/>
      <c r="CZ679" s="38"/>
      <c r="DA679" s="38"/>
      <c r="DB679" s="38"/>
      <c r="DC679" s="38"/>
      <c r="DD679" s="38"/>
      <c r="DE679" s="38"/>
      <c r="DF679" s="38"/>
      <c r="DG679" s="38"/>
      <c r="DH679" s="38"/>
      <c r="DI679" s="38"/>
      <c r="DJ679" s="38"/>
      <c r="DK679" s="38"/>
      <c r="DL679" s="38"/>
      <c r="DM679" s="38"/>
      <c r="DN679" s="38"/>
      <c r="DO679" s="38"/>
      <c r="DP679" s="38"/>
      <c r="DQ679" s="38"/>
      <c r="DR679" s="38"/>
      <c r="DS679" s="38"/>
      <c r="DT679" s="38"/>
      <c r="DU679" s="38"/>
      <c r="DV679" s="38"/>
      <c r="DW679" s="38"/>
      <c r="DX679" s="38"/>
      <c r="DY679" s="38"/>
      <c r="DZ679" s="38"/>
      <c r="EA679" s="38"/>
      <c r="EB679" s="38"/>
    </row>
    <row r="680" spans="1:132">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c r="AP680" s="38"/>
      <c r="AQ680" s="38"/>
      <c r="AR680" s="38"/>
      <c r="AS680" s="38"/>
      <c r="AT680" s="38"/>
      <c r="AU680" s="38"/>
      <c r="AV680" s="38"/>
      <c r="AW680" s="38"/>
      <c r="AX680" s="38"/>
      <c r="AY680" s="38"/>
      <c r="AZ680" s="38"/>
      <c r="BA680" s="38"/>
      <c r="BB680" s="38"/>
      <c r="BC680" s="38"/>
      <c r="BD680" s="38"/>
      <c r="BE680" s="38"/>
      <c r="BF680" s="38"/>
      <c r="BG680" s="38"/>
      <c r="BH680" s="38"/>
      <c r="BI680" s="38"/>
      <c r="BJ680" s="38"/>
      <c r="BK680" s="38"/>
      <c r="BL680" s="38"/>
      <c r="BM680" s="38"/>
      <c r="BN680" s="38"/>
      <c r="BO680" s="38"/>
      <c r="BP680" s="38"/>
      <c r="BQ680" s="38"/>
      <c r="BR680" s="38"/>
      <c r="BS680" s="38"/>
      <c r="BT680" s="38"/>
      <c r="BU680" s="38"/>
      <c r="BV680" s="38"/>
      <c r="BW680" s="38"/>
      <c r="BX680" s="38"/>
      <c r="BY680" s="38"/>
      <c r="BZ680" s="38"/>
      <c r="CA680" s="38"/>
      <c r="CB680" s="38"/>
      <c r="CC680" s="38"/>
      <c r="CD680" s="38"/>
      <c r="CE680" s="38"/>
      <c r="CF680" s="38"/>
      <c r="CG680" s="38"/>
      <c r="CH680" s="38"/>
      <c r="CI680" s="38"/>
      <c r="CJ680" s="38"/>
      <c r="CK680" s="38"/>
      <c r="CL680" s="38"/>
      <c r="CM680" s="38"/>
      <c r="CN680" s="38"/>
      <c r="CO680" s="38"/>
      <c r="CP680" s="38"/>
      <c r="CQ680" s="38"/>
      <c r="CR680" s="38"/>
      <c r="CS680" s="38"/>
      <c r="CT680" s="38"/>
      <c r="CU680" s="38"/>
      <c r="CV680" s="38"/>
      <c r="CW680" s="38"/>
      <c r="CX680" s="38"/>
      <c r="CY680" s="38"/>
      <c r="CZ680" s="38"/>
      <c r="DA680" s="38"/>
      <c r="DB680" s="38"/>
      <c r="DC680" s="38"/>
      <c r="DD680" s="38"/>
      <c r="DE680" s="38"/>
      <c r="DF680" s="38"/>
      <c r="DG680" s="38"/>
      <c r="DH680" s="38"/>
      <c r="DI680" s="38"/>
      <c r="DJ680" s="38"/>
      <c r="DK680" s="38"/>
      <c r="DL680" s="38"/>
      <c r="DM680" s="38"/>
      <c r="DN680" s="38"/>
      <c r="DO680" s="38"/>
      <c r="DP680" s="38"/>
      <c r="DQ680" s="38"/>
      <c r="DR680" s="38"/>
      <c r="DS680" s="38"/>
      <c r="DT680" s="38"/>
      <c r="DU680" s="38"/>
      <c r="DV680" s="38"/>
      <c r="DW680" s="38"/>
      <c r="DX680" s="38"/>
      <c r="DY680" s="38"/>
      <c r="DZ680" s="38"/>
      <c r="EA680" s="38"/>
      <c r="EB680" s="38"/>
    </row>
    <row r="681" spans="1:132">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c r="AP681" s="38"/>
      <c r="AQ681" s="38"/>
      <c r="AR681" s="38"/>
      <c r="AS681" s="38"/>
      <c r="AT681" s="38"/>
      <c r="AU681" s="38"/>
      <c r="AV681" s="38"/>
      <c r="AW681" s="38"/>
      <c r="AX681" s="38"/>
      <c r="AY681" s="38"/>
      <c r="AZ681" s="38"/>
      <c r="BA681" s="38"/>
      <c r="BB681" s="38"/>
      <c r="BC681" s="38"/>
      <c r="BD681" s="38"/>
      <c r="BE681" s="38"/>
      <c r="BF681" s="38"/>
      <c r="BG681" s="38"/>
      <c r="BH681" s="38"/>
      <c r="BI681" s="38"/>
      <c r="BJ681" s="38"/>
      <c r="BK681" s="38"/>
      <c r="BL681" s="38"/>
      <c r="BM681" s="38"/>
      <c r="BN681" s="38"/>
      <c r="BO681" s="38"/>
      <c r="BP681" s="38"/>
      <c r="BQ681" s="38"/>
      <c r="BR681" s="38"/>
      <c r="BS681" s="38"/>
      <c r="BT681" s="38"/>
      <c r="BU681" s="38"/>
      <c r="BV681" s="38"/>
      <c r="BW681" s="38"/>
      <c r="BX681" s="38"/>
      <c r="BY681" s="38"/>
      <c r="BZ681" s="38"/>
      <c r="CA681" s="38"/>
      <c r="CB681" s="38"/>
      <c r="CC681" s="38"/>
      <c r="CD681" s="38"/>
      <c r="CE681" s="38"/>
      <c r="CF681" s="38"/>
      <c r="CG681" s="38"/>
      <c r="CH681" s="38"/>
      <c r="CI681" s="38"/>
      <c r="CJ681" s="38"/>
      <c r="CK681" s="38"/>
      <c r="CL681" s="38"/>
      <c r="CM681" s="38"/>
      <c r="CN681" s="38"/>
      <c r="CO681" s="38"/>
      <c r="CP681" s="38"/>
      <c r="CQ681" s="38"/>
      <c r="CR681" s="38"/>
      <c r="CS681" s="38"/>
      <c r="CT681" s="38"/>
      <c r="CU681" s="38"/>
      <c r="CV681" s="38"/>
      <c r="CW681" s="38"/>
      <c r="CX681" s="38"/>
      <c r="CY681" s="38"/>
      <c r="CZ681" s="38"/>
      <c r="DA681" s="38"/>
      <c r="DB681" s="38"/>
      <c r="DC681" s="38"/>
      <c r="DD681" s="38"/>
      <c r="DE681" s="38"/>
      <c r="DF681" s="38"/>
      <c r="DG681" s="38"/>
      <c r="DH681" s="38"/>
      <c r="DI681" s="38"/>
      <c r="DJ681" s="38"/>
      <c r="DK681" s="38"/>
      <c r="DL681" s="38"/>
      <c r="DM681" s="38"/>
      <c r="DN681" s="38"/>
      <c r="DO681" s="38"/>
      <c r="DP681" s="38"/>
      <c r="DQ681" s="38"/>
      <c r="DR681" s="38"/>
      <c r="DS681" s="38"/>
      <c r="DT681" s="38"/>
      <c r="DU681" s="38"/>
      <c r="DV681" s="38"/>
      <c r="DW681" s="38"/>
      <c r="DX681" s="38"/>
      <c r="DY681" s="38"/>
      <c r="DZ681" s="38"/>
      <c r="EA681" s="38"/>
      <c r="EB681" s="38"/>
    </row>
    <row r="682" spans="1:132">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c r="AP682" s="38"/>
      <c r="AQ682" s="38"/>
      <c r="AR682" s="38"/>
      <c r="AS682" s="38"/>
      <c r="AT682" s="38"/>
      <c r="AU682" s="38"/>
      <c r="AV682" s="38"/>
      <c r="AW682" s="38"/>
      <c r="AX682" s="38"/>
      <c r="AY682" s="38"/>
      <c r="AZ682" s="38"/>
      <c r="BA682" s="38"/>
      <c r="BB682" s="38"/>
      <c r="BC682" s="38"/>
      <c r="BD682" s="38"/>
      <c r="BE682" s="38"/>
      <c r="BF682" s="38"/>
      <c r="BG682" s="38"/>
      <c r="BH682" s="38"/>
      <c r="BI682" s="38"/>
      <c r="BJ682" s="38"/>
      <c r="BK682" s="38"/>
      <c r="BL682" s="38"/>
      <c r="BM682" s="38"/>
      <c r="BN682" s="38"/>
      <c r="BO682" s="38"/>
      <c r="BP682" s="38"/>
      <c r="BQ682" s="38"/>
      <c r="BR682" s="38"/>
      <c r="BS682" s="38"/>
      <c r="BT682" s="38"/>
      <c r="BU682" s="38"/>
      <c r="BV682" s="38"/>
      <c r="BW682" s="38"/>
      <c r="BX682" s="38"/>
      <c r="BY682" s="38"/>
      <c r="BZ682" s="38"/>
      <c r="CA682" s="38"/>
      <c r="CB682" s="38"/>
      <c r="CC682" s="38"/>
      <c r="CD682" s="38"/>
      <c r="CE682" s="38"/>
      <c r="CF682" s="38"/>
      <c r="CG682" s="38"/>
      <c r="CH682" s="38"/>
      <c r="CI682" s="38"/>
      <c r="CJ682" s="38"/>
      <c r="CK682" s="38"/>
      <c r="CL682" s="38"/>
      <c r="CM682" s="38"/>
      <c r="CN682" s="38"/>
      <c r="CO682" s="38"/>
      <c r="CP682" s="38"/>
      <c r="CQ682" s="38"/>
      <c r="CR682" s="38"/>
      <c r="CS682" s="38"/>
      <c r="CT682" s="38"/>
      <c r="CU682" s="38"/>
      <c r="CV682" s="38"/>
      <c r="CW682" s="38"/>
      <c r="CX682" s="38"/>
      <c r="CY682" s="38"/>
      <c r="CZ682" s="38"/>
      <c r="DA682" s="38"/>
      <c r="DB682" s="38"/>
      <c r="DC682" s="38"/>
      <c r="DD682" s="38"/>
      <c r="DE682" s="38"/>
      <c r="DF682" s="38"/>
      <c r="DG682" s="38"/>
      <c r="DH682" s="38"/>
      <c r="DI682" s="38"/>
      <c r="DJ682" s="38"/>
      <c r="DK682" s="38"/>
      <c r="DL682" s="38"/>
      <c r="DM682" s="38"/>
      <c r="DN682" s="38"/>
      <c r="DO682" s="38"/>
      <c r="DP682" s="38"/>
      <c r="DQ682" s="38"/>
      <c r="DR682" s="38"/>
      <c r="DS682" s="38"/>
      <c r="DT682" s="38"/>
      <c r="DU682" s="38"/>
      <c r="DV682" s="38"/>
      <c r="DW682" s="38"/>
      <c r="DX682" s="38"/>
      <c r="DY682" s="38"/>
      <c r="DZ682" s="38"/>
      <c r="EA682" s="38"/>
      <c r="EB682" s="38"/>
    </row>
    <row r="683" spans="1:132">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c r="AP683" s="38"/>
      <c r="AQ683" s="38"/>
      <c r="AR683" s="38"/>
      <c r="AS683" s="38"/>
      <c r="AT683" s="38"/>
      <c r="AU683" s="38"/>
      <c r="AV683" s="38"/>
      <c r="AW683" s="38"/>
      <c r="AX683" s="38"/>
      <c r="AY683" s="38"/>
      <c r="AZ683" s="38"/>
      <c r="BA683" s="38"/>
      <c r="BB683" s="38"/>
      <c r="BC683" s="38"/>
      <c r="BD683" s="38"/>
      <c r="BE683" s="38"/>
      <c r="BF683" s="38"/>
      <c r="BG683" s="38"/>
      <c r="BH683" s="38"/>
      <c r="BI683" s="38"/>
      <c r="BJ683" s="38"/>
      <c r="BK683" s="38"/>
      <c r="BL683" s="38"/>
      <c r="BM683" s="38"/>
      <c r="BN683" s="38"/>
      <c r="BO683" s="38"/>
      <c r="BP683" s="38"/>
      <c r="BQ683" s="38"/>
      <c r="BR683" s="38"/>
      <c r="BS683" s="38"/>
      <c r="BT683" s="38"/>
      <c r="BU683" s="38"/>
      <c r="BV683" s="38"/>
      <c r="BW683" s="38"/>
      <c r="BX683" s="38"/>
      <c r="BY683" s="38"/>
      <c r="BZ683" s="38"/>
      <c r="CA683" s="38"/>
      <c r="CB683" s="38"/>
      <c r="CC683" s="38"/>
      <c r="CD683" s="38"/>
      <c r="CE683" s="38"/>
      <c r="CF683" s="38"/>
      <c r="CG683" s="38"/>
      <c r="CH683" s="38"/>
      <c r="CI683" s="38"/>
      <c r="CJ683" s="38"/>
      <c r="CK683" s="38"/>
      <c r="CL683" s="38"/>
      <c r="CM683" s="38"/>
      <c r="CN683" s="38"/>
      <c r="CO683" s="38"/>
      <c r="CP683" s="38"/>
      <c r="CQ683" s="38"/>
      <c r="CR683" s="38"/>
      <c r="CS683" s="38"/>
      <c r="CT683" s="38"/>
      <c r="CU683" s="38"/>
      <c r="CV683" s="38"/>
      <c r="CW683" s="38"/>
      <c r="CX683" s="38"/>
      <c r="CY683" s="38"/>
      <c r="CZ683" s="38"/>
      <c r="DA683" s="38"/>
      <c r="DB683" s="38"/>
      <c r="DC683" s="38"/>
      <c r="DD683" s="38"/>
      <c r="DE683" s="38"/>
      <c r="DF683" s="38"/>
      <c r="DG683" s="38"/>
      <c r="DH683" s="38"/>
      <c r="DI683" s="38"/>
      <c r="DJ683" s="38"/>
      <c r="DK683" s="38"/>
      <c r="DL683" s="38"/>
      <c r="DM683" s="38"/>
      <c r="DN683" s="38"/>
      <c r="DO683" s="38"/>
      <c r="DP683" s="38"/>
      <c r="DQ683" s="38"/>
      <c r="DR683" s="38"/>
      <c r="DS683" s="38"/>
      <c r="DT683" s="38"/>
      <c r="DU683" s="38"/>
      <c r="DV683" s="38"/>
      <c r="DW683" s="38"/>
      <c r="DX683" s="38"/>
      <c r="DY683" s="38"/>
      <c r="DZ683" s="38"/>
      <c r="EA683" s="38"/>
      <c r="EB683" s="38"/>
    </row>
    <row r="684" spans="1:132">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c r="AP684" s="38"/>
      <c r="AQ684" s="38"/>
      <c r="AR684" s="38"/>
      <c r="AS684" s="38"/>
      <c r="AT684" s="38"/>
      <c r="AU684" s="38"/>
      <c r="AV684" s="38"/>
      <c r="AW684" s="38"/>
      <c r="AX684" s="38"/>
      <c r="AY684" s="38"/>
      <c r="AZ684" s="38"/>
      <c r="BA684" s="38"/>
      <c r="BB684" s="38"/>
      <c r="BC684" s="38"/>
      <c r="BD684" s="38"/>
      <c r="BE684" s="38"/>
      <c r="BF684" s="38"/>
      <c r="BG684" s="38"/>
      <c r="BH684" s="38"/>
      <c r="BI684" s="38"/>
      <c r="BJ684" s="38"/>
      <c r="BK684" s="38"/>
      <c r="BL684" s="38"/>
      <c r="BM684" s="38"/>
      <c r="BN684" s="38"/>
      <c r="BO684" s="38"/>
      <c r="BP684" s="38"/>
      <c r="BQ684" s="38"/>
      <c r="BR684" s="38"/>
      <c r="BS684" s="38"/>
      <c r="BT684" s="38"/>
      <c r="BU684" s="38"/>
      <c r="BV684" s="38"/>
      <c r="BW684" s="38"/>
      <c r="BX684" s="38"/>
      <c r="BY684" s="38"/>
      <c r="BZ684" s="38"/>
      <c r="CA684" s="38"/>
      <c r="CB684" s="38"/>
      <c r="CC684" s="38"/>
      <c r="CD684" s="38"/>
      <c r="CE684" s="38"/>
      <c r="CF684" s="38"/>
      <c r="CG684" s="38"/>
      <c r="CH684" s="38"/>
      <c r="CI684" s="38"/>
      <c r="CJ684" s="38"/>
      <c r="CK684" s="38"/>
      <c r="CL684" s="38"/>
      <c r="CM684" s="38"/>
      <c r="CN684" s="38"/>
      <c r="CO684" s="38"/>
      <c r="CP684" s="38"/>
      <c r="CQ684" s="38"/>
      <c r="CR684" s="38"/>
      <c r="CS684" s="38"/>
      <c r="CT684" s="38"/>
      <c r="CU684" s="38"/>
      <c r="CV684" s="38"/>
      <c r="CW684" s="38"/>
      <c r="CX684" s="38"/>
      <c r="CY684" s="38"/>
      <c r="CZ684" s="38"/>
      <c r="DA684" s="38"/>
      <c r="DB684" s="38"/>
      <c r="DC684" s="38"/>
      <c r="DD684" s="38"/>
      <c r="DE684" s="38"/>
      <c r="DF684" s="38"/>
      <c r="DG684" s="38"/>
      <c r="DH684" s="38"/>
      <c r="DI684" s="38"/>
      <c r="DJ684" s="38"/>
      <c r="DK684" s="38"/>
      <c r="DL684" s="38"/>
      <c r="DM684" s="38"/>
      <c r="DN684" s="38"/>
      <c r="DO684" s="38"/>
      <c r="DP684" s="38"/>
      <c r="DQ684" s="38"/>
      <c r="DR684" s="38"/>
      <c r="DS684" s="38"/>
      <c r="DT684" s="38"/>
      <c r="DU684" s="38"/>
      <c r="DV684" s="38"/>
      <c r="DW684" s="38"/>
      <c r="DX684" s="38"/>
      <c r="DY684" s="38"/>
      <c r="DZ684" s="38"/>
      <c r="EA684" s="38"/>
      <c r="EB684" s="38"/>
    </row>
    <row r="685" spans="1:132">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c r="AP685" s="38"/>
      <c r="AQ685" s="38"/>
      <c r="AR685" s="38"/>
      <c r="AS685" s="38"/>
      <c r="AT685" s="38"/>
      <c r="AU685" s="38"/>
      <c r="AV685" s="38"/>
      <c r="AW685" s="38"/>
      <c r="AX685" s="38"/>
      <c r="AY685" s="38"/>
      <c r="AZ685" s="38"/>
      <c r="BA685" s="38"/>
      <c r="BB685" s="38"/>
      <c r="BC685" s="38"/>
      <c r="BD685" s="38"/>
      <c r="BE685" s="38"/>
      <c r="BF685" s="38"/>
      <c r="BG685" s="38"/>
      <c r="BH685" s="38"/>
      <c r="BI685" s="38"/>
      <c r="BJ685" s="38"/>
      <c r="BK685" s="38"/>
      <c r="BL685" s="38"/>
      <c r="BM685" s="38"/>
      <c r="BN685" s="38"/>
      <c r="BO685" s="38"/>
      <c r="BP685" s="38"/>
      <c r="BQ685" s="38"/>
      <c r="BR685" s="38"/>
      <c r="BS685" s="38"/>
      <c r="BT685" s="38"/>
      <c r="BU685" s="38"/>
      <c r="BV685" s="38"/>
      <c r="BW685" s="38"/>
      <c r="BX685" s="38"/>
      <c r="BY685" s="38"/>
      <c r="BZ685" s="38"/>
      <c r="CA685" s="38"/>
      <c r="CB685" s="38"/>
      <c r="CC685" s="38"/>
      <c r="CD685" s="38"/>
      <c r="CE685" s="38"/>
      <c r="CF685" s="38"/>
      <c r="CG685" s="38"/>
      <c r="CH685" s="38"/>
      <c r="CI685" s="38"/>
      <c r="CJ685" s="38"/>
      <c r="CK685" s="38"/>
      <c r="CL685" s="38"/>
      <c r="CM685" s="38"/>
      <c r="CN685" s="38"/>
      <c r="CO685" s="38"/>
      <c r="CP685" s="38"/>
      <c r="CQ685" s="38"/>
      <c r="CR685" s="38"/>
      <c r="CS685" s="38"/>
      <c r="CT685" s="38"/>
      <c r="CU685" s="38"/>
      <c r="CV685" s="38"/>
      <c r="CW685" s="38"/>
      <c r="CX685" s="38"/>
      <c r="CY685" s="38"/>
      <c r="CZ685" s="38"/>
      <c r="DA685" s="38"/>
      <c r="DB685" s="38"/>
      <c r="DC685" s="38"/>
      <c r="DD685" s="38"/>
      <c r="DE685" s="38"/>
      <c r="DF685" s="38"/>
      <c r="DG685" s="38"/>
      <c r="DH685" s="38"/>
      <c r="DI685" s="38"/>
      <c r="DJ685" s="38"/>
      <c r="DK685" s="38"/>
      <c r="DL685" s="38"/>
      <c r="DM685" s="38"/>
      <c r="DN685" s="38"/>
      <c r="DO685" s="38"/>
      <c r="DP685" s="38"/>
      <c r="DQ685" s="38"/>
      <c r="DR685" s="38"/>
      <c r="DS685" s="38"/>
      <c r="DT685" s="38"/>
      <c r="DU685" s="38"/>
      <c r="DV685" s="38"/>
      <c r="DW685" s="38"/>
      <c r="DX685" s="38"/>
      <c r="DY685" s="38"/>
      <c r="DZ685" s="38"/>
      <c r="EA685" s="38"/>
      <c r="EB685" s="38"/>
    </row>
    <row r="686" spans="1:132">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c r="AP686" s="38"/>
      <c r="AQ686" s="38"/>
      <c r="AR686" s="38"/>
      <c r="AS686" s="38"/>
      <c r="AT686" s="38"/>
      <c r="AU686" s="38"/>
      <c r="AV686" s="38"/>
      <c r="AW686" s="38"/>
      <c r="AX686" s="38"/>
      <c r="AY686" s="38"/>
      <c r="AZ686" s="38"/>
      <c r="BA686" s="38"/>
      <c r="BB686" s="38"/>
      <c r="BC686" s="38"/>
      <c r="BD686" s="38"/>
      <c r="BE686" s="38"/>
      <c r="BF686" s="38"/>
      <c r="BG686" s="38"/>
      <c r="BH686" s="38"/>
      <c r="BI686" s="38"/>
      <c r="BJ686" s="38"/>
      <c r="BK686" s="38"/>
      <c r="BL686" s="38"/>
      <c r="BM686" s="38"/>
      <c r="BN686" s="38"/>
      <c r="BO686" s="38"/>
      <c r="BP686" s="38"/>
      <c r="BQ686" s="38"/>
      <c r="BR686" s="38"/>
      <c r="BS686" s="38"/>
      <c r="BT686" s="38"/>
      <c r="BU686" s="38"/>
      <c r="BV686" s="38"/>
      <c r="BW686" s="38"/>
      <c r="BX686" s="38"/>
      <c r="BY686" s="38"/>
      <c r="BZ686" s="38"/>
      <c r="CA686" s="38"/>
      <c r="CB686" s="38"/>
      <c r="CC686" s="38"/>
      <c r="CD686" s="38"/>
      <c r="CE686" s="38"/>
      <c r="CF686" s="38"/>
      <c r="CG686" s="38"/>
      <c r="CH686" s="38"/>
      <c r="CI686" s="38"/>
      <c r="CJ686" s="38"/>
      <c r="CK686" s="38"/>
      <c r="CL686" s="38"/>
      <c r="CM686" s="38"/>
      <c r="CN686" s="38"/>
      <c r="CO686" s="38"/>
      <c r="CP686" s="38"/>
      <c r="CQ686" s="38"/>
      <c r="CR686" s="38"/>
      <c r="CS686" s="38"/>
      <c r="CT686" s="38"/>
      <c r="CU686" s="38"/>
      <c r="CV686" s="38"/>
      <c r="CW686" s="38"/>
      <c r="CX686" s="38"/>
      <c r="CY686" s="38"/>
      <c r="CZ686" s="38"/>
      <c r="DA686" s="38"/>
      <c r="DB686" s="38"/>
      <c r="DC686" s="38"/>
      <c r="DD686" s="38"/>
      <c r="DE686" s="38"/>
      <c r="DF686" s="38"/>
      <c r="DG686" s="38"/>
      <c r="DH686" s="38"/>
      <c r="DI686" s="38"/>
      <c r="DJ686" s="38"/>
      <c r="DK686" s="38"/>
      <c r="DL686" s="38"/>
      <c r="DM686" s="38"/>
      <c r="DN686" s="38"/>
      <c r="DO686" s="38"/>
      <c r="DP686" s="38"/>
      <c r="DQ686" s="38"/>
      <c r="DR686" s="38"/>
      <c r="DS686" s="38"/>
      <c r="DT686" s="38"/>
      <c r="DU686" s="38"/>
      <c r="DV686" s="38"/>
      <c r="DW686" s="38"/>
      <c r="DX686" s="38"/>
      <c r="DY686" s="38"/>
      <c r="DZ686" s="38"/>
      <c r="EA686" s="38"/>
      <c r="EB686" s="38"/>
    </row>
    <row r="687" spans="1:132">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c r="AP687" s="38"/>
      <c r="AQ687" s="38"/>
      <c r="AR687" s="38"/>
      <c r="AS687" s="38"/>
      <c r="AT687" s="38"/>
      <c r="AU687" s="38"/>
      <c r="AV687" s="38"/>
      <c r="AW687" s="38"/>
      <c r="AX687" s="38"/>
      <c r="AY687" s="38"/>
      <c r="AZ687" s="38"/>
      <c r="BA687" s="38"/>
      <c r="BB687" s="38"/>
      <c r="BC687" s="38"/>
      <c r="BD687" s="38"/>
      <c r="BE687" s="38"/>
      <c r="BF687" s="38"/>
      <c r="BG687" s="38"/>
      <c r="BH687" s="38"/>
      <c r="BI687" s="38"/>
      <c r="BJ687" s="38"/>
      <c r="BK687" s="38"/>
      <c r="BL687" s="38"/>
      <c r="BM687" s="38"/>
      <c r="BN687" s="38"/>
      <c r="BO687" s="38"/>
      <c r="BP687" s="38"/>
      <c r="BQ687" s="38"/>
      <c r="BR687" s="38"/>
      <c r="BS687" s="38"/>
      <c r="BT687" s="38"/>
      <c r="BU687" s="38"/>
      <c r="BV687" s="38"/>
      <c r="BW687" s="38"/>
      <c r="BX687" s="38"/>
      <c r="BY687" s="38"/>
      <c r="BZ687" s="38"/>
      <c r="CA687" s="38"/>
      <c r="CB687" s="38"/>
      <c r="CC687" s="38"/>
      <c r="CD687" s="38"/>
      <c r="CE687" s="38"/>
      <c r="CF687" s="38"/>
      <c r="CG687" s="38"/>
      <c r="CH687" s="38"/>
      <c r="CI687" s="38"/>
      <c r="CJ687" s="38"/>
      <c r="CK687" s="38"/>
      <c r="CL687" s="38"/>
      <c r="CM687" s="38"/>
      <c r="CN687" s="38"/>
      <c r="CO687" s="38"/>
      <c r="CP687" s="38"/>
      <c r="CQ687" s="38"/>
      <c r="CR687" s="38"/>
      <c r="CS687" s="38"/>
      <c r="CT687" s="38"/>
      <c r="CU687" s="38"/>
      <c r="CV687" s="38"/>
      <c r="CW687" s="38"/>
      <c r="CX687" s="38"/>
      <c r="CY687" s="38"/>
      <c r="CZ687" s="38"/>
      <c r="DA687" s="38"/>
      <c r="DB687" s="38"/>
      <c r="DC687" s="38"/>
      <c r="DD687" s="38"/>
      <c r="DE687" s="38"/>
      <c r="DF687" s="38"/>
      <c r="DG687" s="38"/>
      <c r="DH687" s="38"/>
      <c r="DI687" s="38"/>
      <c r="DJ687" s="38"/>
      <c r="DK687" s="38"/>
      <c r="DL687" s="38"/>
      <c r="DM687" s="38"/>
      <c r="DN687" s="38"/>
      <c r="DO687" s="38"/>
      <c r="DP687" s="38"/>
      <c r="DQ687" s="38"/>
      <c r="DR687" s="38"/>
      <c r="DS687" s="38"/>
      <c r="DT687" s="38"/>
      <c r="DU687" s="38"/>
      <c r="DV687" s="38"/>
      <c r="DW687" s="38"/>
      <c r="DX687" s="38"/>
      <c r="DY687" s="38"/>
      <c r="DZ687" s="38"/>
      <c r="EA687" s="38"/>
      <c r="EB687" s="38"/>
    </row>
    <row r="688" spans="1:132">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c r="AP688" s="38"/>
      <c r="AQ688" s="38"/>
      <c r="AR688" s="38"/>
      <c r="AS688" s="38"/>
      <c r="AT688" s="38"/>
      <c r="AU688" s="38"/>
      <c r="AV688" s="38"/>
      <c r="AW688" s="38"/>
      <c r="AX688" s="38"/>
      <c r="AY688" s="38"/>
      <c r="AZ688" s="38"/>
      <c r="BA688" s="38"/>
      <c r="BB688" s="38"/>
      <c r="BC688" s="38"/>
      <c r="BD688" s="38"/>
      <c r="BE688" s="38"/>
      <c r="BF688" s="38"/>
      <c r="BG688" s="38"/>
      <c r="BH688" s="38"/>
      <c r="BI688" s="38"/>
      <c r="BJ688" s="38"/>
      <c r="BK688" s="38"/>
      <c r="BL688" s="38"/>
      <c r="BM688" s="38"/>
      <c r="BN688" s="38"/>
      <c r="BO688" s="38"/>
      <c r="BP688" s="38"/>
      <c r="BQ688" s="38"/>
      <c r="BR688" s="38"/>
      <c r="BS688" s="38"/>
      <c r="BT688" s="38"/>
      <c r="BU688" s="38"/>
      <c r="BV688" s="38"/>
      <c r="BW688" s="38"/>
      <c r="BX688" s="38"/>
      <c r="BY688" s="38"/>
      <c r="BZ688" s="38"/>
      <c r="CA688" s="38"/>
      <c r="CB688" s="38"/>
      <c r="CC688" s="38"/>
      <c r="CD688" s="38"/>
      <c r="CE688" s="38"/>
      <c r="CF688" s="38"/>
      <c r="CG688" s="38"/>
      <c r="CH688" s="38"/>
      <c r="CI688" s="38"/>
      <c r="CJ688" s="38"/>
      <c r="CK688" s="38"/>
      <c r="CL688" s="38"/>
      <c r="CM688" s="38"/>
      <c r="CN688" s="38"/>
      <c r="CO688" s="38"/>
      <c r="CP688" s="38"/>
      <c r="CQ688" s="38"/>
      <c r="CR688" s="38"/>
      <c r="CS688" s="38"/>
      <c r="CT688" s="38"/>
      <c r="CU688" s="38"/>
      <c r="CV688" s="38"/>
      <c r="CW688" s="38"/>
      <c r="CX688" s="38"/>
      <c r="CY688" s="38"/>
      <c r="CZ688" s="38"/>
      <c r="DA688" s="38"/>
      <c r="DB688" s="38"/>
      <c r="DC688" s="38"/>
      <c r="DD688" s="38"/>
      <c r="DE688" s="38"/>
      <c r="DF688" s="38"/>
      <c r="DG688" s="38"/>
      <c r="DH688" s="38"/>
      <c r="DI688" s="38"/>
      <c r="DJ688" s="38"/>
      <c r="DK688" s="38"/>
      <c r="DL688" s="38"/>
      <c r="DM688" s="38"/>
      <c r="DN688" s="38"/>
      <c r="DO688" s="38"/>
      <c r="DP688" s="38"/>
      <c r="DQ688" s="38"/>
      <c r="DR688" s="38"/>
      <c r="DS688" s="38"/>
      <c r="DT688" s="38"/>
      <c r="DU688" s="38"/>
      <c r="DV688" s="38"/>
      <c r="DW688" s="38"/>
      <c r="DX688" s="38"/>
      <c r="DY688" s="38"/>
      <c r="DZ688" s="38"/>
      <c r="EA688" s="38"/>
      <c r="EB688" s="38"/>
    </row>
    <row r="689" spans="1:132">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M689" s="38"/>
      <c r="BN689" s="38"/>
      <c r="BO689" s="38"/>
      <c r="BP689" s="38"/>
      <c r="BQ689" s="38"/>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c r="CQ689" s="38"/>
      <c r="CR689" s="38"/>
      <c r="CS689" s="38"/>
      <c r="CT689" s="38"/>
      <c r="CU689" s="38"/>
      <c r="CV689" s="38"/>
      <c r="CW689" s="38"/>
      <c r="CX689" s="38"/>
      <c r="CY689" s="38"/>
      <c r="CZ689" s="38"/>
      <c r="DA689" s="38"/>
      <c r="DB689" s="38"/>
      <c r="DC689" s="38"/>
      <c r="DD689" s="38"/>
      <c r="DE689" s="38"/>
      <c r="DF689" s="38"/>
      <c r="DG689" s="38"/>
      <c r="DH689" s="38"/>
      <c r="DI689" s="38"/>
      <c r="DJ689" s="38"/>
      <c r="DK689" s="38"/>
      <c r="DL689" s="38"/>
      <c r="DM689" s="38"/>
      <c r="DN689" s="38"/>
      <c r="DO689" s="38"/>
      <c r="DP689" s="38"/>
      <c r="DQ689" s="38"/>
      <c r="DR689" s="38"/>
      <c r="DS689" s="38"/>
      <c r="DT689" s="38"/>
      <c r="DU689" s="38"/>
      <c r="DV689" s="38"/>
      <c r="DW689" s="38"/>
      <c r="DX689" s="38"/>
      <c r="DY689" s="38"/>
      <c r="DZ689" s="38"/>
      <c r="EA689" s="38"/>
      <c r="EB689" s="38"/>
    </row>
    <row r="690" spans="1:132">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Y690" s="38"/>
      <c r="AZ690" s="38"/>
      <c r="BA690" s="38"/>
      <c r="BB690" s="38"/>
      <c r="BC690" s="38"/>
      <c r="BD690" s="38"/>
      <c r="BE690" s="38"/>
      <c r="BF690" s="38"/>
      <c r="BG690" s="38"/>
      <c r="BH690" s="38"/>
      <c r="BI690" s="38"/>
      <c r="BJ690" s="38"/>
      <c r="BK690" s="38"/>
      <c r="BL690" s="38"/>
      <c r="BM690" s="38"/>
      <c r="BN690" s="38"/>
      <c r="BO690" s="38"/>
      <c r="BP690" s="38"/>
      <c r="BQ690" s="38"/>
      <c r="BR690" s="38"/>
      <c r="BS690" s="38"/>
      <c r="BT690" s="38"/>
      <c r="BU690" s="38"/>
      <c r="BV690" s="38"/>
      <c r="BW690" s="38"/>
      <c r="BX690" s="38"/>
      <c r="BY690" s="38"/>
      <c r="BZ690" s="38"/>
      <c r="CA690" s="38"/>
      <c r="CB690" s="38"/>
      <c r="CC690" s="38"/>
      <c r="CD690" s="38"/>
      <c r="CE690" s="38"/>
      <c r="CF690" s="38"/>
      <c r="CG690" s="38"/>
      <c r="CH690" s="38"/>
      <c r="CI690" s="38"/>
      <c r="CJ690" s="38"/>
      <c r="CK690" s="38"/>
      <c r="CL690" s="38"/>
      <c r="CM690" s="38"/>
      <c r="CN690" s="38"/>
      <c r="CO690" s="38"/>
      <c r="CP690" s="38"/>
      <c r="CQ690" s="38"/>
      <c r="CR690" s="38"/>
      <c r="CS690" s="38"/>
      <c r="CT690" s="38"/>
      <c r="CU690" s="38"/>
      <c r="CV690" s="38"/>
      <c r="CW690" s="38"/>
      <c r="CX690" s="38"/>
      <c r="CY690" s="38"/>
      <c r="CZ690" s="38"/>
      <c r="DA690" s="38"/>
      <c r="DB690" s="38"/>
      <c r="DC690" s="38"/>
      <c r="DD690" s="38"/>
      <c r="DE690" s="38"/>
      <c r="DF690" s="38"/>
      <c r="DG690" s="38"/>
      <c r="DH690" s="38"/>
      <c r="DI690" s="38"/>
      <c r="DJ690" s="38"/>
      <c r="DK690" s="38"/>
      <c r="DL690" s="38"/>
      <c r="DM690" s="38"/>
      <c r="DN690" s="38"/>
      <c r="DO690" s="38"/>
      <c r="DP690" s="38"/>
      <c r="DQ690" s="38"/>
      <c r="DR690" s="38"/>
      <c r="DS690" s="38"/>
      <c r="DT690" s="38"/>
      <c r="DU690" s="38"/>
      <c r="DV690" s="38"/>
      <c r="DW690" s="38"/>
      <c r="DX690" s="38"/>
      <c r="DY690" s="38"/>
      <c r="DZ690" s="38"/>
      <c r="EA690" s="38"/>
      <c r="EB690" s="38"/>
    </row>
    <row r="691" spans="1:132">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c r="AP691" s="38"/>
      <c r="AQ691" s="38"/>
      <c r="AR691" s="38"/>
      <c r="AS691" s="38"/>
      <c r="AT691" s="38"/>
      <c r="AU691" s="38"/>
      <c r="AV691" s="38"/>
      <c r="AW691" s="38"/>
      <c r="AX691" s="38"/>
      <c r="AY691" s="38"/>
      <c r="AZ691" s="38"/>
      <c r="BA691" s="38"/>
      <c r="BB691" s="38"/>
      <c r="BC691" s="38"/>
      <c r="BD691" s="38"/>
      <c r="BE691" s="38"/>
      <c r="BF691" s="38"/>
      <c r="BG691" s="38"/>
      <c r="BH691" s="38"/>
      <c r="BI691" s="38"/>
      <c r="BJ691" s="38"/>
      <c r="BK691" s="38"/>
      <c r="BL691" s="38"/>
      <c r="BM691" s="38"/>
      <c r="BN691" s="38"/>
      <c r="BO691" s="38"/>
      <c r="BP691" s="38"/>
      <c r="BQ691" s="38"/>
      <c r="BR691" s="38"/>
      <c r="BS691" s="38"/>
      <c r="BT691" s="38"/>
      <c r="BU691" s="38"/>
      <c r="BV691" s="38"/>
      <c r="BW691" s="38"/>
      <c r="BX691" s="38"/>
      <c r="BY691" s="38"/>
      <c r="BZ691" s="38"/>
      <c r="CA691" s="38"/>
      <c r="CB691" s="38"/>
      <c r="CC691" s="38"/>
      <c r="CD691" s="38"/>
      <c r="CE691" s="38"/>
      <c r="CF691" s="38"/>
      <c r="CG691" s="38"/>
      <c r="CH691" s="38"/>
      <c r="CI691" s="38"/>
      <c r="CJ691" s="38"/>
      <c r="CK691" s="38"/>
      <c r="CL691" s="38"/>
      <c r="CM691" s="38"/>
      <c r="CN691" s="38"/>
      <c r="CO691" s="38"/>
      <c r="CP691" s="38"/>
      <c r="CQ691" s="38"/>
      <c r="CR691" s="38"/>
      <c r="CS691" s="38"/>
      <c r="CT691" s="38"/>
      <c r="CU691" s="38"/>
      <c r="CV691" s="38"/>
      <c r="CW691" s="38"/>
      <c r="CX691" s="38"/>
      <c r="CY691" s="38"/>
      <c r="CZ691" s="38"/>
      <c r="DA691" s="38"/>
      <c r="DB691" s="38"/>
      <c r="DC691" s="38"/>
      <c r="DD691" s="38"/>
      <c r="DE691" s="38"/>
      <c r="DF691" s="38"/>
      <c r="DG691" s="38"/>
      <c r="DH691" s="38"/>
      <c r="DI691" s="38"/>
      <c r="DJ691" s="38"/>
      <c r="DK691" s="38"/>
      <c r="DL691" s="38"/>
      <c r="DM691" s="38"/>
      <c r="DN691" s="38"/>
      <c r="DO691" s="38"/>
      <c r="DP691" s="38"/>
      <c r="DQ691" s="38"/>
      <c r="DR691" s="38"/>
      <c r="DS691" s="38"/>
      <c r="DT691" s="38"/>
      <c r="DU691" s="38"/>
      <c r="DV691" s="38"/>
      <c r="DW691" s="38"/>
      <c r="DX691" s="38"/>
      <c r="DY691" s="38"/>
      <c r="DZ691" s="38"/>
      <c r="EA691" s="38"/>
      <c r="EB691" s="38"/>
    </row>
    <row r="692" spans="1:132">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c r="BC692" s="38"/>
      <c r="BD692" s="38"/>
      <c r="BE692" s="38"/>
      <c r="BF692" s="38"/>
      <c r="BG692" s="38"/>
      <c r="BH692" s="38"/>
      <c r="BI692" s="38"/>
      <c r="BJ692" s="38"/>
      <c r="BK692" s="38"/>
      <c r="BL692" s="38"/>
      <c r="BM692" s="38"/>
      <c r="BN692" s="38"/>
      <c r="BO692" s="38"/>
      <c r="BP692" s="38"/>
      <c r="BQ692" s="38"/>
      <c r="BR692" s="38"/>
      <c r="BS692" s="38"/>
      <c r="BT692" s="38"/>
      <c r="BU692" s="38"/>
      <c r="BV692" s="38"/>
      <c r="BW692" s="38"/>
      <c r="BX692" s="38"/>
      <c r="BY692" s="38"/>
      <c r="BZ692" s="38"/>
      <c r="CA692" s="38"/>
      <c r="CB692" s="38"/>
      <c r="CC692" s="38"/>
      <c r="CD692" s="38"/>
      <c r="CE692" s="38"/>
      <c r="CF692" s="38"/>
      <c r="CG692" s="38"/>
      <c r="CH692" s="38"/>
      <c r="CI692" s="38"/>
      <c r="CJ692" s="38"/>
      <c r="CK692" s="38"/>
      <c r="CL692" s="38"/>
      <c r="CM692" s="38"/>
      <c r="CN692" s="38"/>
      <c r="CO692" s="38"/>
      <c r="CP692" s="38"/>
      <c r="CQ692" s="38"/>
      <c r="CR692" s="38"/>
      <c r="CS692" s="38"/>
      <c r="CT692" s="38"/>
      <c r="CU692" s="38"/>
      <c r="CV692" s="38"/>
      <c r="CW692" s="38"/>
      <c r="CX692" s="38"/>
      <c r="CY692" s="38"/>
      <c r="CZ692" s="38"/>
      <c r="DA692" s="38"/>
      <c r="DB692" s="38"/>
      <c r="DC692" s="38"/>
      <c r="DD692" s="38"/>
      <c r="DE692" s="38"/>
      <c r="DF692" s="38"/>
      <c r="DG692" s="38"/>
      <c r="DH692" s="38"/>
      <c r="DI692" s="38"/>
      <c r="DJ692" s="38"/>
      <c r="DK692" s="38"/>
      <c r="DL692" s="38"/>
      <c r="DM692" s="38"/>
      <c r="DN692" s="38"/>
      <c r="DO692" s="38"/>
      <c r="DP692" s="38"/>
      <c r="DQ692" s="38"/>
      <c r="DR692" s="38"/>
      <c r="DS692" s="38"/>
      <c r="DT692" s="38"/>
      <c r="DU692" s="38"/>
      <c r="DV692" s="38"/>
      <c r="DW692" s="38"/>
      <c r="DX692" s="38"/>
      <c r="DY692" s="38"/>
      <c r="DZ692" s="38"/>
      <c r="EA692" s="38"/>
      <c r="EB692" s="38"/>
    </row>
    <row r="693" spans="1:132">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c r="AP693" s="38"/>
      <c r="AQ693" s="38"/>
      <c r="AR693" s="38"/>
      <c r="AS693" s="38"/>
      <c r="AT693" s="38"/>
      <c r="AU693" s="38"/>
      <c r="AV693" s="38"/>
      <c r="AW693" s="38"/>
      <c r="AX693" s="38"/>
      <c r="AY693" s="38"/>
      <c r="AZ693" s="38"/>
      <c r="BA693" s="38"/>
      <c r="BB693" s="38"/>
      <c r="BC693" s="38"/>
      <c r="BD693" s="38"/>
      <c r="BE693" s="38"/>
      <c r="BF693" s="38"/>
      <c r="BG693" s="38"/>
      <c r="BH693" s="38"/>
      <c r="BI693" s="38"/>
      <c r="BJ693" s="38"/>
      <c r="BK693" s="38"/>
      <c r="BL693" s="38"/>
      <c r="BM693" s="38"/>
      <c r="BN693" s="38"/>
      <c r="BO693" s="38"/>
      <c r="BP693" s="38"/>
      <c r="BQ693" s="38"/>
      <c r="BR693" s="38"/>
      <c r="BS693" s="38"/>
      <c r="BT693" s="38"/>
      <c r="BU693" s="38"/>
      <c r="BV693" s="38"/>
      <c r="BW693" s="38"/>
      <c r="BX693" s="38"/>
      <c r="BY693" s="38"/>
      <c r="BZ693" s="38"/>
      <c r="CA693" s="38"/>
      <c r="CB693" s="38"/>
      <c r="CC693" s="38"/>
      <c r="CD693" s="38"/>
      <c r="CE693" s="38"/>
      <c r="CF693" s="38"/>
      <c r="CG693" s="38"/>
      <c r="CH693" s="38"/>
      <c r="CI693" s="38"/>
      <c r="CJ693" s="38"/>
      <c r="CK693" s="38"/>
      <c r="CL693" s="38"/>
      <c r="CM693" s="38"/>
      <c r="CN693" s="38"/>
      <c r="CO693" s="38"/>
      <c r="CP693" s="38"/>
      <c r="CQ693" s="38"/>
      <c r="CR693" s="38"/>
      <c r="CS693" s="38"/>
      <c r="CT693" s="38"/>
      <c r="CU693" s="38"/>
      <c r="CV693" s="38"/>
      <c r="CW693" s="38"/>
      <c r="CX693" s="38"/>
      <c r="CY693" s="38"/>
      <c r="CZ693" s="38"/>
      <c r="DA693" s="38"/>
      <c r="DB693" s="38"/>
      <c r="DC693" s="38"/>
      <c r="DD693" s="38"/>
      <c r="DE693" s="38"/>
      <c r="DF693" s="38"/>
      <c r="DG693" s="38"/>
      <c r="DH693" s="38"/>
      <c r="DI693" s="38"/>
      <c r="DJ693" s="38"/>
      <c r="DK693" s="38"/>
      <c r="DL693" s="38"/>
      <c r="DM693" s="38"/>
      <c r="DN693" s="38"/>
      <c r="DO693" s="38"/>
      <c r="DP693" s="38"/>
      <c r="DQ693" s="38"/>
      <c r="DR693" s="38"/>
      <c r="DS693" s="38"/>
      <c r="DT693" s="38"/>
      <c r="DU693" s="38"/>
      <c r="DV693" s="38"/>
      <c r="DW693" s="38"/>
      <c r="DX693" s="38"/>
      <c r="DY693" s="38"/>
      <c r="DZ693" s="38"/>
      <c r="EA693" s="38"/>
      <c r="EB693" s="38"/>
    </row>
    <row r="694" spans="1:132">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c r="AP694" s="38"/>
      <c r="AQ694" s="38"/>
      <c r="AR694" s="38"/>
      <c r="AS694" s="38"/>
      <c r="AT694" s="38"/>
      <c r="AU694" s="38"/>
      <c r="AV694" s="38"/>
      <c r="AW694" s="38"/>
      <c r="AX694" s="38"/>
      <c r="AY694" s="38"/>
      <c r="AZ694" s="38"/>
      <c r="BA694" s="38"/>
      <c r="BB694" s="38"/>
      <c r="BC694" s="38"/>
      <c r="BD694" s="38"/>
      <c r="BE694" s="38"/>
      <c r="BF694" s="38"/>
      <c r="BG694" s="38"/>
      <c r="BH694" s="38"/>
      <c r="BI694" s="38"/>
      <c r="BJ694" s="38"/>
      <c r="BK694" s="38"/>
      <c r="BL694" s="38"/>
      <c r="BM694" s="38"/>
      <c r="BN694" s="38"/>
      <c r="BO694" s="38"/>
      <c r="BP694" s="38"/>
      <c r="BQ694" s="38"/>
      <c r="BR694" s="38"/>
      <c r="BS694" s="38"/>
      <c r="BT694" s="38"/>
      <c r="BU694" s="38"/>
      <c r="BV694" s="38"/>
      <c r="BW694" s="38"/>
      <c r="BX694" s="38"/>
      <c r="BY694" s="38"/>
      <c r="BZ694" s="38"/>
      <c r="CA694" s="38"/>
      <c r="CB694" s="38"/>
      <c r="CC694" s="38"/>
      <c r="CD694" s="38"/>
      <c r="CE694" s="38"/>
      <c r="CF694" s="38"/>
      <c r="CG694" s="38"/>
      <c r="CH694" s="38"/>
      <c r="CI694" s="38"/>
      <c r="CJ694" s="38"/>
      <c r="CK694" s="38"/>
      <c r="CL694" s="38"/>
      <c r="CM694" s="38"/>
      <c r="CN694" s="38"/>
      <c r="CO694" s="38"/>
      <c r="CP694" s="38"/>
      <c r="CQ694" s="38"/>
      <c r="CR694" s="38"/>
      <c r="CS694" s="38"/>
      <c r="CT694" s="38"/>
      <c r="CU694" s="38"/>
      <c r="CV694" s="38"/>
      <c r="CW694" s="38"/>
      <c r="CX694" s="38"/>
      <c r="CY694" s="38"/>
      <c r="CZ694" s="38"/>
      <c r="DA694" s="38"/>
      <c r="DB694" s="38"/>
      <c r="DC694" s="38"/>
      <c r="DD694" s="38"/>
      <c r="DE694" s="38"/>
      <c r="DF694" s="38"/>
      <c r="DG694" s="38"/>
      <c r="DH694" s="38"/>
      <c r="DI694" s="38"/>
      <c r="DJ694" s="38"/>
      <c r="DK694" s="38"/>
      <c r="DL694" s="38"/>
      <c r="DM694" s="38"/>
      <c r="DN694" s="38"/>
      <c r="DO694" s="38"/>
      <c r="DP694" s="38"/>
      <c r="DQ694" s="38"/>
      <c r="DR694" s="38"/>
      <c r="DS694" s="38"/>
      <c r="DT694" s="38"/>
      <c r="DU694" s="38"/>
      <c r="DV694" s="38"/>
      <c r="DW694" s="38"/>
      <c r="DX694" s="38"/>
      <c r="DY694" s="38"/>
      <c r="DZ694" s="38"/>
      <c r="EA694" s="38"/>
      <c r="EB694" s="38"/>
    </row>
    <row r="695" spans="1:132">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38"/>
      <c r="BR695" s="38"/>
      <c r="BS695" s="38"/>
      <c r="BT695" s="38"/>
      <c r="BU695" s="38"/>
      <c r="BV695" s="38"/>
      <c r="BW695" s="38"/>
      <c r="BX695" s="38"/>
      <c r="BY695" s="38"/>
      <c r="BZ695" s="38"/>
      <c r="CA695" s="38"/>
      <c r="CB695" s="38"/>
      <c r="CC695" s="38"/>
      <c r="CD695" s="38"/>
      <c r="CE695" s="38"/>
      <c r="CF695" s="38"/>
      <c r="CG695" s="38"/>
      <c r="CH695" s="38"/>
      <c r="CI695" s="38"/>
      <c r="CJ695" s="38"/>
      <c r="CK695" s="38"/>
      <c r="CL695" s="38"/>
      <c r="CM695" s="38"/>
      <c r="CN695" s="38"/>
      <c r="CO695" s="38"/>
      <c r="CP695" s="38"/>
      <c r="CQ695" s="38"/>
      <c r="CR695" s="38"/>
      <c r="CS695" s="38"/>
      <c r="CT695" s="38"/>
      <c r="CU695" s="38"/>
      <c r="CV695" s="38"/>
      <c r="CW695" s="38"/>
      <c r="CX695" s="38"/>
      <c r="CY695" s="38"/>
      <c r="CZ695" s="38"/>
      <c r="DA695" s="38"/>
      <c r="DB695" s="38"/>
      <c r="DC695" s="38"/>
      <c r="DD695" s="38"/>
      <c r="DE695" s="38"/>
      <c r="DF695" s="38"/>
      <c r="DG695" s="38"/>
      <c r="DH695" s="38"/>
      <c r="DI695" s="38"/>
      <c r="DJ695" s="38"/>
      <c r="DK695" s="38"/>
      <c r="DL695" s="38"/>
      <c r="DM695" s="38"/>
      <c r="DN695" s="38"/>
      <c r="DO695" s="38"/>
      <c r="DP695" s="38"/>
      <c r="DQ695" s="38"/>
      <c r="DR695" s="38"/>
      <c r="DS695" s="38"/>
      <c r="DT695" s="38"/>
      <c r="DU695" s="38"/>
      <c r="DV695" s="38"/>
      <c r="DW695" s="38"/>
      <c r="DX695" s="38"/>
      <c r="DY695" s="38"/>
      <c r="DZ695" s="38"/>
      <c r="EA695" s="38"/>
      <c r="EB695" s="38"/>
    </row>
    <row r="696" spans="1:132">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c r="AP696" s="38"/>
      <c r="AQ696" s="38"/>
      <c r="AR696" s="38"/>
      <c r="AS696" s="38"/>
      <c r="AT696" s="38"/>
      <c r="AU696" s="38"/>
      <c r="AV696" s="38"/>
      <c r="AW696" s="38"/>
      <c r="AX696" s="38"/>
      <c r="AY696" s="38"/>
      <c r="AZ696" s="38"/>
      <c r="BA696" s="38"/>
      <c r="BB696" s="38"/>
      <c r="BC696" s="38"/>
      <c r="BD696" s="38"/>
      <c r="BE696" s="38"/>
      <c r="BF696" s="38"/>
      <c r="BG696" s="38"/>
      <c r="BH696" s="38"/>
      <c r="BI696" s="38"/>
      <c r="BJ696" s="38"/>
      <c r="BK696" s="38"/>
      <c r="BL696" s="38"/>
      <c r="BM696" s="38"/>
      <c r="BN696" s="38"/>
      <c r="BO696" s="38"/>
      <c r="BP696" s="38"/>
      <c r="BQ696" s="38"/>
      <c r="BR696" s="38"/>
      <c r="BS696" s="38"/>
      <c r="BT696" s="38"/>
      <c r="BU696" s="38"/>
      <c r="BV696" s="38"/>
      <c r="BW696" s="38"/>
      <c r="BX696" s="38"/>
      <c r="BY696" s="38"/>
      <c r="BZ696" s="38"/>
      <c r="CA696" s="38"/>
      <c r="CB696" s="38"/>
      <c r="CC696" s="38"/>
      <c r="CD696" s="38"/>
      <c r="CE696" s="38"/>
      <c r="CF696" s="38"/>
      <c r="CG696" s="38"/>
      <c r="CH696" s="38"/>
      <c r="CI696" s="38"/>
      <c r="CJ696" s="38"/>
      <c r="CK696" s="38"/>
      <c r="CL696" s="38"/>
      <c r="CM696" s="38"/>
      <c r="CN696" s="38"/>
      <c r="CO696" s="38"/>
      <c r="CP696" s="38"/>
      <c r="CQ696" s="38"/>
      <c r="CR696" s="38"/>
      <c r="CS696" s="38"/>
      <c r="CT696" s="38"/>
      <c r="CU696" s="38"/>
      <c r="CV696" s="38"/>
      <c r="CW696" s="38"/>
      <c r="CX696" s="38"/>
      <c r="CY696" s="38"/>
      <c r="CZ696" s="38"/>
      <c r="DA696" s="38"/>
      <c r="DB696" s="38"/>
      <c r="DC696" s="38"/>
      <c r="DD696" s="38"/>
      <c r="DE696" s="38"/>
      <c r="DF696" s="38"/>
      <c r="DG696" s="38"/>
      <c r="DH696" s="38"/>
      <c r="DI696" s="38"/>
      <c r="DJ696" s="38"/>
      <c r="DK696" s="38"/>
      <c r="DL696" s="38"/>
      <c r="DM696" s="38"/>
      <c r="DN696" s="38"/>
      <c r="DO696" s="38"/>
      <c r="DP696" s="38"/>
      <c r="DQ696" s="38"/>
      <c r="DR696" s="38"/>
      <c r="DS696" s="38"/>
      <c r="DT696" s="38"/>
      <c r="DU696" s="38"/>
      <c r="DV696" s="38"/>
      <c r="DW696" s="38"/>
      <c r="DX696" s="38"/>
      <c r="DY696" s="38"/>
      <c r="DZ696" s="38"/>
      <c r="EA696" s="38"/>
      <c r="EB696" s="38"/>
    </row>
    <row r="697" spans="1:132">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38"/>
      <c r="BS697" s="38"/>
      <c r="BT697" s="38"/>
      <c r="BU697" s="38"/>
      <c r="BV697" s="38"/>
      <c r="BW697" s="38"/>
      <c r="BX697" s="38"/>
      <c r="BY697" s="38"/>
      <c r="BZ697" s="38"/>
      <c r="CA697" s="38"/>
      <c r="CB697" s="38"/>
      <c r="CC697" s="38"/>
      <c r="CD697" s="38"/>
      <c r="CE697" s="38"/>
      <c r="CF697" s="38"/>
      <c r="CG697" s="38"/>
      <c r="CH697" s="38"/>
      <c r="CI697" s="38"/>
      <c r="CJ697" s="38"/>
      <c r="CK697" s="38"/>
      <c r="CL697" s="38"/>
      <c r="CM697" s="38"/>
      <c r="CN697" s="38"/>
      <c r="CO697" s="38"/>
      <c r="CP697" s="38"/>
      <c r="CQ697" s="38"/>
      <c r="CR697" s="38"/>
      <c r="CS697" s="38"/>
      <c r="CT697" s="38"/>
      <c r="CU697" s="38"/>
      <c r="CV697" s="38"/>
      <c r="CW697" s="38"/>
      <c r="CX697" s="38"/>
      <c r="CY697" s="38"/>
      <c r="CZ697" s="38"/>
      <c r="DA697" s="38"/>
      <c r="DB697" s="38"/>
      <c r="DC697" s="38"/>
      <c r="DD697" s="38"/>
      <c r="DE697" s="38"/>
      <c r="DF697" s="38"/>
      <c r="DG697" s="38"/>
      <c r="DH697" s="38"/>
      <c r="DI697" s="38"/>
      <c r="DJ697" s="38"/>
      <c r="DK697" s="38"/>
      <c r="DL697" s="38"/>
      <c r="DM697" s="38"/>
      <c r="DN697" s="38"/>
      <c r="DO697" s="38"/>
      <c r="DP697" s="38"/>
      <c r="DQ697" s="38"/>
      <c r="DR697" s="38"/>
      <c r="DS697" s="38"/>
      <c r="DT697" s="38"/>
      <c r="DU697" s="38"/>
      <c r="DV697" s="38"/>
      <c r="DW697" s="38"/>
      <c r="DX697" s="38"/>
      <c r="DY697" s="38"/>
      <c r="DZ697" s="38"/>
      <c r="EA697" s="38"/>
      <c r="EB697" s="38"/>
    </row>
    <row r="698" spans="1:132">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c r="AP698" s="38"/>
      <c r="AQ698" s="38"/>
      <c r="AR698" s="38"/>
      <c r="AS698" s="38"/>
      <c r="AT698" s="38"/>
      <c r="AU698" s="38"/>
      <c r="AV698" s="38"/>
      <c r="AW698" s="38"/>
      <c r="AX698" s="38"/>
      <c r="AY698" s="38"/>
      <c r="AZ698" s="38"/>
      <c r="BA698" s="38"/>
      <c r="BB698" s="38"/>
      <c r="BC698" s="38"/>
      <c r="BD698" s="38"/>
      <c r="BE698" s="38"/>
      <c r="BF698" s="38"/>
      <c r="BG698" s="38"/>
      <c r="BH698" s="38"/>
      <c r="BI698" s="38"/>
      <c r="BJ698" s="38"/>
      <c r="BK698" s="38"/>
      <c r="BL698" s="38"/>
      <c r="BM698" s="38"/>
      <c r="BN698" s="38"/>
      <c r="BO698" s="38"/>
      <c r="BP698" s="38"/>
      <c r="BQ698" s="38"/>
      <c r="BR698" s="38"/>
      <c r="BS698" s="38"/>
      <c r="BT698" s="38"/>
      <c r="BU698" s="38"/>
      <c r="BV698" s="38"/>
      <c r="BW698" s="38"/>
      <c r="BX698" s="38"/>
      <c r="BY698" s="38"/>
      <c r="BZ698" s="38"/>
      <c r="CA698" s="38"/>
      <c r="CB698" s="38"/>
      <c r="CC698" s="38"/>
      <c r="CD698" s="38"/>
      <c r="CE698" s="38"/>
      <c r="CF698" s="38"/>
      <c r="CG698" s="38"/>
      <c r="CH698" s="38"/>
      <c r="CI698" s="38"/>
      <c r="CJ698" s="38"/>
      <c r="CK698" s="38"/>
      <c r="CL698" s="38"/>
      <c r="CM698" s="38"/>
      <c r="CN698" s="38"/>
      <c r="CO698" s="38"/>
      <c r="CP698" s="38"/>
      <c r="CQ698" s="38"/>
      <c r="CR698" s="38"/>
      <c r="CS698" s="38"/>
      <c r="CT698" s="38"/>
      <c r="CU698" s="38"/>
      <c r="CV698" s="38"/>
      <c r="CW698" s="38"/>
      <c r="CX698" s="38"/>
      <c r="CY698" s="38"/>
      <c r="CZ698" s="38"/>
      <c r="DA698" s="38"/>
      <c r="DB698" s="38"/>
      <c r="DC698" s="38"/>
      <c r="DD698" s="38"/>
      <c r="DE698" s="38"/>
      <c r="DF698" s="38"/>
      <c r="DG698" s="38"/>
      <c r="DH698" s="38"/>
      <c r="DI698" s="38"/>
      <c r="DJ698" s="38"/>
      <c r="DK698" s="38"/>
      <c r="DL698" s="38"/>
      <c r="DM698" s="38"/>
      <c r="DN698" s="38"/>
      <c r="DO698" s="38"/>
      <c r="DP698" s="38"/>
      <c r="DQ698" s="38"/>
      <c r="DR698" s="38"/>
      <c r="DS698" s="38"/>
      <c r="DT698" s="38"/>
      <c r="DU698" s="38"/>
      <c r="DV698" s="38"/>
      <c r="DW698" s="38"/>
      <c r="DX698" s="38"/>
      <c r="DY698" s="38"/>
      <c r="DZ698" s="38"/>
      <c r="EA698" s="38"/>
      <c r="EB698" s="38"/>
    </row>
    <row r="699" spans="1:132">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c r="AP699" s="38"/>
      <c r="AQ699" s="38"/>
      <c r="AR699" s="38"/>
      <c r="AS699" s="38"/>
      <c r="AT699" s="38"/>
      <c r="AU699" s="38"/>
      <c r="AV699" s="38"/>
      <c r="AW699" s="38"/>
      <c r="AX699" s="38"/>
      <c r="AY699" s="38"/>
      <c r="AZ699" s="38"/>
      <c r="BA699" s="38"/>
      <c r="BB699" s="38"/>
      <c r="BC699" s="38"/>
      <c r="BD699" s="38"/>
      <c r="BE699" s="38"/>
      <c r="BF699" s="38"/>
      <c r="BG699" s="38"/>
      <c r="BH699" s="38"/>
      <c r="BI699" s="38"/>
      <c r="BJ699" s="38"/>
      <c r="BK699" s="38"/>
      <c r="BL699" s="38"/>
      <c r="BM699" s="38"/>
      <c r="BN699" s="38"/>
      <c r="BO699" s="38"/>
      <c r="BP699" s="38"/>
      <c r="BQ699" s="38"/>
      <c r="BR699" s="38"/>
      <c r="BS699" s="38"/>
      <c r="BT699" s="38"/>
      <c r="BU699" s="38"/>
      <c r="BV699" s="38"/>
      <c r="BW699" s="38"/>
      <c r="BX699" s="38"/>
      <c r="BY699" s="38"/>
      <c r="BZ699" s="38"/>
      <c r="CA699" s="38"/>
      <c r="CB699" s="38"/>
      <c r="CC699" s="38"/>
      <c r="CD699" s="38"/>
      <c r="CE699" s="38"/>
      <c r="CF699" s="38"/>
      <c r="CG699" s="38"/>
      <c r="CH699" s="38"/>
      <c r="CI699" s="38"/>
      <c r="CJ699" s="38"/>
      <c r="CK699" s="38"/>
      <c r="CL699" s="38"/>
      <c r="CM699" s="38"/>
      <c r="CN699" s="38"/>
      <c r="CO699" s="38"/>
      <c r="CP699" s="38"/>
      <c r="CQ699" s="38"/>
      <c r="CR699" s="38"/>
      <c r="CS699" s="38"/>
      <c r="CT699" s="38"/>
      <c r="CU699" s="38"/>
      <c r="CV699" s="38"/>
      <c r="CW699" s="38"/>
      <c r="CX699" s="38"/>
      <c r="CY699" s="38"/>
      <c r="CZ699" s="38"/>
      <c r="DA699" s="38"/>
      <c r="DB699" s="38"/>
      <c r="DC699" s="38"/>
      <c r="DD699" s="38"/>
      <c r="DE699" s="38"/>
      <c r="DF699" s="38"/>
      <c r="DG699" s="38"/>
      <c r="DH699" s="38"/>
      <c r="DI699" s="38"/>
      <c r="DJ699" s="38"/>
      <c r="DK699" s="38"/>
      <c r="DL699" s="38"/>
      <c r="DM699" s="38"/>
      <c r="DN699" s="38"/>
      <c r="DO699" s="38"/>
      <c r="DP699" s="38"/>
      <c r="DQ699" s="38"/>
      <c r="DR699" s="38"/>
      <c r="DS699" s="38"/>
      <c r="DT699" s="38"/>
      <c r="DU699" s="38"/>
      <c r="DV699" s="38"/>
      <c r="DW699" s="38"/>
      <c r="DX699" s="38"/>
      <c r="DY699" s="38"/>
      <c r="DZ699" s="38"/>
      <c r="EA699" s="38"/>
      <c r="EB699" s="38"/>
    </row>
    <row r="700" spans="1:132">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c r="AP700" s="38"/>
      <c r="AQ700" s="38"/>
      <c r="AR700" s="38"/>
      <c r="AS700" s="38"/>
      <c r="AT700" s="38"/>
      <c r="AU700" s="38"/>
      <c r="AV700" s="38"/>
      <c r="AW700" s="38"/>
      <c r="AX700" s="38"/>
      <c r="AY700" s="38"/>
      <c r="AZ700" s="38"/>
      <c r="BA700" s="38"/>
      <c r="BB700" s="38"/>
      <c r="BC700" s="38"/>
      <c r="BD700" s="38"/>
      <c r="BE700" s="38"/>
      <c r="BF700" s="38"/>
      <c r="BG700" s="38"/>
      <c r="BH700" s="38"/>
      <c r="BI700" s="38"/>
      <c r="BJ700" s="38"/>
      <c r="BK700" s="38"/>
      <c r="BL700" s="38"/>
      <c r="BM700" s="38"/>
      <c r="BN700" s="38"/>
      <c r="BO700" s="38"/>
      <c r="BP700" s="38"/>
      <c r="BQ700" s="38"/>
      <c r="BR700" s="38"/>
      <c r="BS700" s="38"/>
      <c r="BT700" s="38"/>
      <c r="BU700" s="38"/>
      <c r="BV700" s="38"/>
      <c r="BW700" s="38"/>
      <c r="BX700" s="38"/>
      <c r="BY700" s="38"/>
      <c r="BZ700" s="38"/>
      <c r="CA700" s="38"/>
      <c r="CB700" s="38"/>
      <c r="CC700" s="38"/>
      <c r="CD700" s="38"/>
      <c r="CE700" s="38"/>
      <c r="CF700" s="38"/>
      <c r="CG700" s="38"/>
      <c r="CH700" s="38"/>
      <c r="CI700" s="38"/>
      <c r="CJ700" s="38"/>
      <c r="CK700" s="38"/>
      <c r="CL700" s="38"/>
      <c r="CM700" s="38"/>
      <c r="CN700" s="38"/>
      <c r="CO700" s="38"/>
      <c r="CP700" s="38"/>
      <c r="CQ700" s="38"/>
      <c r="CR700" s="38"/>
      <c r="CS700" s="38"/>
      <c r="CT700" s="38"/>
      <c r="CU700" s="38"/>
      <c r="CV700" s="38"/>
      <c r="CW700" s="38"/>
      <c r="CX700" s="38"/>
      <c r="CY700" s="38"/>
      <c r="CZ700" s="38"/>
      <c r="DA700" s="38"/>
      <c r="DB700" s="38"/>
      <c r="DC700" s="38"/>
      <c r="DD700" s="38"/>
      <c r="DE700" s="38"/>
      <c r="DF700" s="38"/>
      <c r="DG700" s="38"/>
      <c r="DH700" s="38"/>
      <c r="DI700" s="38"/>
      <c r="DJ700" s="38"/>
      <c r="DK700" s="38"/>
      <c r="DL700" s="38"/>
      <c r="DM700" s="38"/>
      <c r="DN700" s="38"/>
      <c r="DO700" s="38"/>
      <c r="DP700" s="38"/>
      <c r="DQ700" s="38"/>
      <c r="DR700" s="38"/>
      <c r="DS700" s="38"/>
      <c r="DT700" s="38"/>
      <c r="DU700" s="38"/>
      <c r="DV700" s="38"/>
      <c r="DW700" s="38"/>
      <c r="DX700" s="38"/>
      <c r="DY700" s="38"/>
      <c r="DZ700" s="38"/>
      <c r="EA700" s="38"/>
      <c r="EB700" s="38"/>
    </row>
    <row r="701" spans="1:132">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38"/>
      <c r="BS701" s="38"/>
      <c r="BT701" s="38"/>
      <c r="BU701" s="38"/>
      <c r="BV701" s="38"/>
      <c r="BW701" s="38"/>
      <c r="BX701" s="38"/>
      <c r="BY701" s="38"/>
      <c r="BZ701" s="38"/>
      <c r="CA701" s="38"/>
      <c r="CB701" s="38"/>
      <c r="CC701" s="38"/>
      <c r="CD701" s="38"/>
      <c r="CE701" s="38"/>
      <c r="CF701" s="38"/>
      <c r="CG701" s="38"/>
      <c r="CH701" s="38"/>
      <c r="CI701" s="38"/>
      <c r="CJ701" s="38"/>
      <c r="CK701" s="38"/>
      <c r="CL701" s="38"/>
      <c r="CM701" s="38"/>
      <c r="CN701" s="38"/>
      <c r="CO701" s="38"/>
      <c r="CP701" s="38"/>
      <c r="CQ701" s="38"/>
      <c r="CR701" s="38"/>
      <c r="CS701" s="38"/>
      <c r="CT701" s="38"/>
      <c r="CU701" s="38"/>
      <c r="CV701" s="38"/>
      <c r="CW701" s="38"/>
      <c r="CX701" s="38"/>
      <c r="CY701" s="38"/>
      <c r="CZ701" s="38"/>
      <c r="DA701" s="38"/>
      <c r="DB701" s="38"/>
      <c r="DC701" s="38"/>
      <c r="DD701" s="38"/>
      <c r="DE701" s="38"/>
      <c r="DF701" s="38"/>
      <c r="DG701" s="38"/>
      <c r="DH701" s="38"/>
      <c r="DI701" s="38"/>
      <c r="DJ701" s="38"/>
      <c r="DK701" s="38"/>
      <c r="DL701" s="38"/>
      <c r="DM701" s="38"/>
      <c r="DN701" s="38"/>
      <c r="DO701" s="38"/>
      <c r="DP701" s="38"/>
      <c r="DQ701" s="38"/>
      <c r="DR701" s="38"/>
      <c r="DS701" s="38"/>
      <c r="DT701" s="38"/>
      <c r="DU701" s="38"/>
      <c r="DV701" s="38"/>
      <c r="DW701" s="38"/>
      <c r="DX701" s="38"/>
      <c r="DY701" s="38"/>
      <c r="DZ701" s="38"/>
      <c r="EA701" s="38"/>
      <c r="EB701" s="38"/>
    </row>
    <row r="702" spans="1:132">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c r="AP702" s="38"/>
      <c r="AQ702" s="38"/>
      <c r="AR702" s="38"/>
      <c r="AS702" s="38"/>
      <c r="AT702" s="38"/>
      <c r="AU702" s="38"/>
      <c r="AV702" s="38"/>
      <c r="AW702" s="38"/>
      <c r="AX702" s="38"/>
      <c r="AY702" s="38"/>
      <c r="AZ702" s="38"/>
      <c r="BA702" s="38"/>
      <c r="BB702" s="38"/>
      <c r="BC702" s="38"/>
      <c r="BD702" s="38"/>
      <c r="BE702" s="38"/>
      <c r="BF702" s="38"/>
      <c r="BG702" s="38"/>
      <c r="BH702" s="38"/>
      <c r="BI702" s="38"/>
      <c r="BJ702" s="38"/>
      <c r="BK702" s="38"/>
      <c r="BL702" s="38"/>
      <c r="BM702" s="38"/>
      <c r="BN702" s="38"/>
      <c r="BO702" s="38"/>
      <c r="BP702" s="38"/>
      <c r="BQ702" s="38"/>
      <c r="BR702" s="38"/>
      <c r="BS702" s="38"/>
      <c r="BT702" s="38"/>
      <c r="BU702" s="38"/>
      <c r="BV702" s="38"/>
      <c r="BW702" s="38"/>
      <c r="BX702" s="38"/>
      <c r="BY702" s="38"/>
      <c r="BZ702" s="38"/>
      <c r="CA702" s="38"/>
      <c r="CB702" s="38"/>
      <c r="CC702" s="38"/>
      <c r="CD702" s="38"/>
      <c r="CE702" s="38"/>
      <c r="CF702" s="38"/>
      <c r="CG702" s="38"/>
      <c r="CH702" s="38"/>
      <c r="CI702" s="38"/>
      <c r="CJ702" s="38"/>
      <c r="CK702" s="38"/>
      <c r="CL702" s="38"/>
      <c r="CM702" s="38"/>
      <c r="CN702" s="38"/>
      <c r="CO702" s="38"/>
      <c r="CP702" s="38"/>
      <c r="CQ702" s="38"/>
      <c r="CR702" s="38"/>
      <c r="CS702" s="38"/>
      <c r="CT702" s="38"/>
      <c r="CU702" s="38"/>
      <c r="CV702" s="38"/>
      <c r="CW702" s="38"/>
      <c r="CX702" s="38"/>
      <c r="CY702" s="38"/>
      <c r="CZ702" s="38"/>
      <c r="DA702" s="38"/>
      <c r="DB702" s="38"/>
      <c r="DC702" s="38"/>
      <c r="DD702" s="38"/>
      <c r="DE702" s="38"/>
      <c r="DF702" s="38"/>
      <c r="DG702" s="38"/>
      <c r="DH702" s="38"/>
      <c r="DI702" s="38"/>
      <c r="DJ702" s="38"/>
      <c r="DK702" s="38"/>
      <c r="DL702" s="38"/>
      <c r="DM702" s="38"/>
      <c r="DN702" s="38"/>
      <c r="DO702" s="38"/>
      <c r="DP702" s="38"/>
      <c r="DQ702" s="38"/>
      <c r="DR702" s="38"/>
      <c r="DS702" s="38"/>
      <c r="DT702" s="38"/>
      <c r="DU702" s="38"/>
      <c r="DV702" s="38"/>
      <c r="DW702" s="38"/>
      <c r="DX702" s="38"/>
      <c r="DY702" s="38"/>
      <c r="DZ702" s="38"/>
      <c r="EA702" s="38"/>
      <c r="EB702" s="38"/>
    </row>
    <row r="703" spans="1:132">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38"/>
      <c r="BS703" s="38"/>
      <c r="BT703" s="38"/>
      <c r="BU703" s="38"/>
      <c r="BV703" s="38"/>
      <c r="BW703" s="38"/>
      <c r="BX703" s="38"/>
      <c r="BY703" s="38"/>
      <c r="BZ703" s="38"/>
      <c r="CA703" s="38"/>
      <c r="CB703" s="38"/>
      <c r="CC703" s="38"/>
      <c r="CD703" s="38"/>
      <c r="CE703" s="38"/>
      <c r="CF703" s="38"/>
      <c r="CG703" s="38"/>
      <c r="CH703" s="38"/>
      <c r="CI703" s="38"/>
      <c r="CJ703" s="38"/>
      <c r="CK703" s="38"/>
      <c r="CL703" s="38"/>
      <c r="CM703" s="38"/>
      <c r="CN703" s="38"/>
      <c r="CO703" s="38"/>
      <c r="CP703" s="38"/>
      <c r="CQ703" s="38"/>
      <c r="CR703" s="38"/>
      <c r="CS703" s="38"/>
      <c r="CT703" s="38"/>
      <c r="CU703" s="38"/>
      <c r="CV703" s="38"/>
      <c r="CW703" s="38"/>
      <c r="CX703" s="38"/>
      <c r="CY703" s="38"/>
      <c r="CZ703" s="38"/>
      <c r="DA703" s="38"/>
      <c r="DB703" s="38"/>
      <c r="DC703" s="38"/>
      <c r="DD703" s="38"/>
      <c r="DE703" s="38"/>
      <c r="DF703" s="38"/>
      <c r="DG703" s="38"/>
      <c r="DH703" s="38"/>
      <c r="DI703" s="38"/>
      <c r="DJ703" s="38"/>
      <c r="DK703" s="38"/>
      <c r="DL703" s="38"/>
      <c r="DM703" s="38"/>
      <c r="DN703" s="38"/>
      <c r="DO703" s="38"/>
      <c r="DP703" s="38"/>
      <c r="DQ703" s="38"/>
      <c r="DR703" s="38"/>
      <c r="DS703" s="38"/>
      <c r="DT703" s="38"/>
      <c r="DU703" s="38"/>
      <c r="DV703" s="38"/>
      <c r="DW703" s="38"/>
      <c r="DX703" s="38"/>
      <c r="DY703" s="38"/>
      <c r="DZ703" s="38"/>
      <c r="EA703" s="38"/>
      <c r="EB703" s="38"/>
    </row>
    <row r="704" spans="1:132">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38"/>
      <c r="BS704" s="38"/>
      <c r="BT704" s="38"/>
      <c r="BU704" s="38"/>
      <c r="BV704" s="38"/>
      <c r="BW704" s="38"/>
      <c r="BX704" s="38"/>
      <c r="BY704" s="38"/>
      <c r="BZ704" s="38"/>
      <c r="CA704" s="38"/>
      <c r="CB704" s="38"/>
      <c r="CC704" s="38"/>
      <c r="CD704" s="38"/>
      <c r="CE704" s="38"/>
      <c r="CF704" s="38"/>
      <c r="CG704" s="38"/>
      <c r="CH704" s="38"/>
      <c r="CI704" s="38"/>
      <c r="CJ704" s="38"/>
      <c r="CK704" s="38"/>
      <c r="CL704" s="38"/>
      <c r="CM704" s="38"/>
      <c r="CN704" s="38"/>
      <c r="CO704" s="38"/>
      <c r="CP704" s="38"/>
      <c r="CQ704" s="38"/>
      <c r="CR704" s="38"/>
      <c r="CS704" s="38"/>
      <c r="CT704" s="38"/>
      <c r="CU704" s="38"/>
      <c r="CV704" s="38"/>
      <c r="CW704" s="38"/>
      <c r="CX704" s="38"/>
      <c r="CY704" s="38"/>
      <c r="CZ704" s="38"/>
      <c r="DA704" s="38"/>
      <c r="DB704" s="38"/>
      <c r="DC704" s="38"/>
      <c r="DD704" s="38"/>
      <c r="DE704" s="38"/>
      <c r="DF704" s="38"/>
      <c r="DG704" s="38"/>
      <c r="DH704" s="38"/>
      <c r="DI704" s="38"/>
      <c r="DJ704" s="38"/>
      <c r="DK704" s="38"/>
      <c r="DL704" s="38"/>
      <c r="DM704" s="38"/>
      <c r="DN704" s="38"/>
      <c r="DO704" s="38"/>
      <c r="DP704" s="38"/>
      <c r="DQ704" s="38"/>
      <c r="DR704" s="38"/>
      <c r="DS704" s="38"/>
      <c r="DT704" s="38"/>
      <c r="DU704" s="38"/>
      <c r="DV704" s="38"/>
      <c r="DW704" s="38"/>
      <c r="DX704" s="38"/>
      <c r="DY704" s="38"/>
      <c r="DZ704" s="38"/>
      <c r="EA704" s="38"/>
      <c r="EB704" s="38"/>
    </row>
    <row r="705" spans="1:132">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c r="AP705" s="38"/>
      <c r="AQ705" s="38"/>
      <c r="AR705" s="38"/>
      <c r="AS705" s="38"/>
      <c r="AT705" s="38"/>
      <c r="AU705" s="38"/>
      <c r="AV705" s="38"/>
      <c r="AW705" s="38"/>
      <c r="AX705" s="38"/>
      <c r="AY705" s="38"/>
      <c r="AZ705" s="38"/>
      <c r="BA705" s="38"/>
      <c r="BB705" s="38"/>
      <c r="BC705" s="38"/>
      <c r="BD705" s="38"/>
      <c r="BE705" s="38"/>
      <c r="BF705" s="38"/>
      <c r="BG705" s="38"/>
      <c r="BH705" s="38"/>
      <c r="BI705" s="38"/>
      <c r="BJ705" s="38"/>
      <c r="BK705" s="38"/>
      <c r="BL705" s="38"/>
      <c r="BM705" s="38"/>
      <c r="BN705" s="38"/>
      <c r="BO705" s="38"/>
      <c r="BP705" s="38"/>
      <c r="BQ705" s="38"/>
      <c r="BR705" s="38"/>
      <c r="BS705" s="38"/>
      <c r="BT705" s="38"/>
      <c r="BU705" s="38"/>
      <c r="BV705" s="38"/>
      <c r="BW705" s="38"/>
      <c r="BX705" s="38"/>
      <c r="BY705" s="38"/>
      <c r="BZ705" s="38"/>
      <c r="CA705" s="38"/>
      <c r="CB705" s="38"/>
      <c r="CC705" s="38"/>
      <c r="CD705" s="38"/>
      <c r="CE705" s="38"/>
      <c r="CF705" s="38"/>
      <c r="CG705" s="38"/>
      <c r="CH705" s="38"/>
      <c r="CI705" s="38"/>
      <c r="CJ705" s="38"/>
      <c r="CK705" s="38"/>
      <c r="CL705" s="38"/>
      <c r="CM705" s="38"/>
      <c r="CN705" s="38"/>
      <c r="CO705" s="38"/>
      <c r="CP705" s="38"/>
      <c r="CQ705" s="38"/>
      <c r="CR705" s="38"/>
      <c r="CS705" s="38"/>
      <c r="CT705" s="38"/>
      <c r="CU705" s="38"/>
      <c r="CV705" s="38"/>
      <c r="CW705" s="38"/>
      <c r="CX705" s="38"/>
      <c r="CY705" s="38"/>
      <c r="CZ705" s="38"/>
      <c r="DA705" s="38"/>
      <c r="DB705" s="38"/>
      <c r="DC705" s="38"/>
      <c r="DD705" s="38"/>
      <c r="DE705" s="38"/>
      <c r="DF705" s="38"/>
      <c r="DG705" s="38"/>
      <c r="DH705" s="38"/>
      <c r="DI705" s="38"/>
      <c r="DJ705" s="38"/>
      <c r="DK705" s="38"/>
      <c r="DL705" s="38"/>
      <c r="DM705" s="38"/>
      <c r="DN705" s="38"/>
      <c r="DO705" s="38"/>
      <c r="DP705" s="38"/>
      <c r="DQ705" s="38"/>
      <c r="DR705" s="38"/>
      <c r="DS705" s="38"/>
      <c r="DT705" s="38"/>
      <c r="DU705" s="38"/>
      <c r="DV705" s="38"/>
      <c r="DW705" s="38"/>
      <c r="DX705" s="38"/>
      <c r="DY705" s="38"/>
      <c r="DZ705" s="38"/>
      <c r="EA705" s="38"/>
      <c r="EB705" s="38"/>
    </row>
    <row r="706" spans="1:132">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c r="AP706" s="38"/>
      <c r="AQ706" s="38"/>
      <c r="AR706" s="38"/>
      <c r="AS706" s="38"/>
      <c r="AT706" s="38"/>
      <c r="AU706" s="38"/>
      <c r="AV706" s="38"/>
      <c r="AW706" s="38"/>
      <c r="AX706" s="38"/>
      <c r="AY706" s="38"/>
      <c r="AZ706" s="38"/>
      <c r="BA706" s="38"/>
      <c r="BB706" s="38"/>
      <c r="BC706" s="38"/>
      <c r="BD706" s="38"/>
      <c r="BE706" s="38"/>
      <c r="BF706" s="38"/>
      <c r="BG706" s="38"/>
      <c r="BH706" s="38"/>
      <c r="BI706" s="38"/>
      <c r="BJ706" s="38"/>
      <c r="BK706" s="38"/>
      <c r="BL706" s="38"/>
      <c r="BM706" s="38"/>
      <c r="BN706" s="38"/>
      <c r="BO706" s="38"/>
      <c r="BP706" s="38"/>
      <c r="BQ706" s="38"/>
      <c r="BR706" s="38"/>
      <c r="BS706" s="38"/>
      <c r="BT706" s="38"/>
      <c r="BU706" s="38"/>
      <c r="BV706" s="38"/>
      <c r="BW706" s="38"/>
      <c r="BX706" s="38"/>
      <c r="BY706" s="38"/>
      <c r="BZ706" s="38"/>
      <c r="CA706" s="38"/>
      <c r="CB706" s="38"/>
      <c r="CC706" s="38"/>
      <c r="CD706" s="38"/>
      <c r="CE706" s="38"/>
      <c r="CF706" s="38"/>
      <c r="CG706" s="38"/>
      <c r="CH706" s="38"/>
      <c r="CI706" s="38"/>
      <c r="CJ706" s="38"/>
      <c r="CK706" s="38"/>
      <c r="CL706" s="38"/>
      <c r="CM706" s="38"/>
      <c r="CN706" s="38"/>
      <c r="CO706" s="38"/>
      <c r="CP706" s="38"/>
      <c r="CQ706" s="38"/>
      <c r="CR706" s="38"/>
      <c r="CS706" s="38"/>
      <c r="CT706" s="38"/>
      <c r="CU706" s="38"/>
      <c r="CV706" s="38"/>
      <c r="CW706" s="38"/>
      <c r="CX706" s="38"/>
      <c r="CY706" s="38"/>
      <c r="CZ706" s="38"/>
      <c r="DA706" s="38"/>
      <c r="DB706" s="38"/>
      <c r="DC706" s="38"/>
      <c r="DD706" s="38"/>
      <c r="DE706" s="38"/>
      <c r="DF706" s="38"/>
      <c r="DG706" s="38"/>
      <c r="DH706" s="38"/>
      <c r="DI706" s="38"/>
      <c r="DJ706" s="38"/>
      <c r="DK706" s="38"/>
      <c r="DL706" s="38"/>
      <c r="DM706" s="38"/>
      <c r="DN706" s="38"/>
      <c r="DO706" s="38"/>
      <c r="DP706" s="38"/>
      <c r="DQ706" s="38"/>
      <c r="DR706" s="38"/>
      <c r="DS706" s="38"/>
      <c r="DT706" s="38"/>
      <c r="DU706" s="38"/>
      <c r="DV706" s="38"/>
      <c r="DW706" s="38"/>
      <c r="DX706" s="38"/>
      <c r="DY706" s="38"/>
      <c r="DZ706" s="38"/>
      <c r="EA706" s="38"/>
      <c r="EB706" s="38"/>
    </row>
    <row r="707" spans="1:132">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38"/>
      <c r="BS707" s="38"/>
      <c r="BT707" s="38"/>
      <c r="BU707" s="38"/>
      <c r="BV707" s="38"/>
      <c r="BW707" s="38"/>
      <c r="BX707" s="38"/>
      <c r="BY707" s="38"/>
      <c r="BZ707" s="38"/>
      <c r="CA707" s="38"/>
      <c r="CB707" s="38"/>
      <c r="CC707" s="38"/>
      <c r="CD707" s="38"/>
      <c r="CE707" s="38"/>
      <c r="CF707" s="38"/>
      <c r="CG707" s="38"/>
      <c r="CH707" s="38"/>
      <c r="CI707" s="38"/>
      <c r="CJ707" s="38"/>
      <c r="CK707" s="38"/>
      <c r="CL707" s="38"/>
      <c r="CM707" s="38"/>
      <c r="CN707" s="38"/>
      <c r="CO707" s="38"/>
      <c r="CP707" s="38"/>
      <c r="CQ707" s="38"/>
      <c r="CR707" s="38"/>
      <c r="CS707" s="38"/>
      <c r="CT707" s="38"/>
      <c r="CU707" s="38"/>
      <c r="CV707" s="38"/>
      <c r="CW707" s="38"/>
      <c r="CX707" s="38"/>
      <c r="CY707" s="38"/>
      <c r="CZ707" s="38"/>
      <c r="DA707" s="38"/>
      <c r="DB707" s="38"/>
      <c r="DC707" s="38"/>
      <c r="DD707" s="38"/>
      <c r="DE707" s="38"/>
      <c r="DF707" s="38"/>
      <c r="DG707" s="38"/>
      <c r="DH707" s="38"/>
      <c r="DI707" s="38"/>
      <c r="DJ707" s="38"/>
      <c r="DK707" s="38"/>
      <c r="DL707" s="38"/>
      <c r="DM707" s="38"/>
      <c r="DN707" s="38"/>
      <c r="DO707" s="38"/>
      <c r="DP707" s="38"/>
      <c r="DQ707" s="38"/>
      <c r="DR707" s="38"/>
      <c r="DS707" s="38"/>
      <c r="DT707" s="38"/>
      <c r="DU707" s="38"/>
      <c r="DV707" s="38"/>
      <c r="DW707" s="38"/>
      <c r="DX707" s="38"/>
      <c r="DY707" s="38"/>
      <c r="DZ707" s="38"/>
      <c r="EA707" s="38"/>
      <c r="EB707" s="38"/>
    </row>
    <row r="708" spans="1:132">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38"/>
      <c r="BS708" s="38"/>
      <c r="BT708" s="38"/>
      <c r="BU708" s="38"/>
      <c r="BV708" s="38"/>
      <c r="BW708" s="38"/>
      <c r="BX708" s="38"/>
      <c r="BY708" s="38"/>
      <c r="BZ708" s="38"/>
      <c r="CA708" s="38"/>
      <c r="CB708" s="38"/>
      <c r="CC708" s="38"/>
      <c r="CD708" s="38"/>
      <c r="CE708" s="38"/>
      <c r="CF708" s="38"/>
      <c r="CG708" s="38"/>
      <c r="CH708" s="38"/>
      <c r="CI708" s="38"/>
      <c r="CJ708" s="38"/>
      <c r="CK708" s="38"/>
      <c r="CL708" s="38"/>
      <c r="CM708" s="38"/>
      <c r="CN708" s="38"/>
      <c r="CO708" s="38"/>
      <c r="CP708" s="38"/>
      <c r="CQ708" s="38"/>
      <c r="CR708" s="38"/>
      <c r="CS708" s="38"/>
      <c r="CT708" s="38"/>
      <c r="CU708" s="38"/>
      <c r="CV708" s="38"/>
      <c r="CW708" s="38"/>
      <c r="CX708" s="38"/>
      <c r="CY708" s="38"/>
      <c r="CZ708" s="38"/>
      <c r="DA708" s="38"/>
      <c r="DB708" s="38"/>
      <c r="DC708" s="38"/>
      <c r="DD708" s="38"/>
      <c r="DE708" s="38"/>
      <c r="DF708" s="38"/>
      <c r="DG708" s="38"/>
      <c r="DH708" s="38"/>
      <c r="DI708" s="38"/>
      <c r="DJ708" s="38"/>
      <c r="DK708" s="38"/>
      <c r="DL708" s="38"/>
      <c r="DM708" s="38"/>
      <c r="DN708" s="38"/>
      <c r="DO708" s="38"/>
      <c r="DP708" s="38"/>
      <c r="DQ708" s="38"/>
      <c r="DR708" s="38"/>
      <c r="DS708" s="38"/>
      <c r="DT708" s="38"/>
      <c r="DU708" s="38"/>
      <c r="DV708" s="38"/>
      <c r="DW708" s="38"/>
      <c r="DX708" s="38"/>
      <c r="DY708" s="38"/>
      <c r="DZ708" s="38"/>
      <c r="EA708" s="38"/>
      <c r="EB708" s="38"/>
    </row>
    <row r="709" spans="1:132">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38"/>
      <c r="BS709" s="38"/>
      <c r="BT709" s="38"/>
      <c r="BU709" s="38"/>
      <c r="BV709" s="38"/>
      <c r="BW709" s="38"/>
      <c r="BX709" s="38"/>
      <c r="BY709" s="38"/>
      <c r="BZ709" s="38"/>
      <c r="CA709" s="38"/>
      <c r="CB709" s="38"/>
      <c r="CC709" s="38"/>
      <c r="CD709" s="38"/>
      <c r="CE709" s="38"/>
      <c r="CF709" s="38"/>
      <c r="CG709" s="38"/>
      <c r="CH709" s="38"/>
      <c r="CI709" s="38"/>
      <c r="CJ709" s="38"/>
      <c r="CK709" s="38"/>
      <c r="CL709" s="38"/>
      <c r="CM709" s="38"/>
      <c r="CN709" s="38"/>
      <c r="CO709" s="38"/>
      <c r="CP709" s="38"/>
      <c r="CQ709" s="38"/>
      <c r="CR709" s="38"/>
      <c r="CS709" s="38"/>
      <c r="CT709" s="38"/>
      <c r="CU709" s="38"/>
      <c r="CV709" s="38"/>
      <c r="CW709" s="38"/>
      <c r="CX709" s="38"/>
      <c r="CY709" s="38"/>
      <c r="CZ709" s="38"/>
      <c r="DA709" s="38"/>
      <c r="DB709" s="38"/>
      <c r="DC709" s="38"/>
      <c r="DD709" s="38"/>
      <c r="DE709" s="38"/>
      <c r="DF709" s="38"/>
      <c r="DG709" s="38"/>
      <c r="DH709" s="38"/>
      <c r="DI709" s="38"/>
      <c r="DJ709" s="38"/>
      <c r="DK709" s="38"/>
      <c r="DL709" s="38"/>
      <c r="DM709" s="38"/>
      <c r="DN709" s="38"/>
      <c r="DO709" s="38"/>
      <c r="DP709" s="38"/>
      <c r="DQ709" s="38"/>
      <c r="DR709" s="38"/>
      <c r="DS709" s="38"/>
      <c r="DT709" s="38"/>
      <c r="DU709" s="38"/>
      <c r="DV709" s="38"/>
      <c r="DW709" s="38"/>
      <c r="DX709" s="38"/>
      <c r="DY709" s="38"/>
      <c r="DZ709" s="38"/>
      <c r="EA709" s="38"/>
      <c r="EB709" s="38"/>
    </row>
    <row r="710" spans="1:132">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c r="AP710" s="38"/>
      <c r="AQ710" s="38"/>
      <c r="AR710" s="38"/>
      <c r="AS710" s="38"/>
      <c r="AT710" s="38"/>
      <c r="AU710" s="38"/>
      <c r="AV710" s="38"/>
      <c r="AW710" s="38"/>
      <c r="AX710" s="38"/>
      <c r="AY710" s="38"/>
      <c r="AZ710" s="38"/>
      <c r="BA710" s="38"/>
      <c r="BB710" s="38"/>
      <c r="BC710" s="38"/>
      <c r="BD710" s="38"/>
      <c r="BE710" s="38"/>
      <c r="BF710" s="38"/>
      <c r="BG710" s="38"/>
      <c r="BH710" s="38"/>
      <c r="BI710" s="38"/>
      <c r="BJ710" s="38"/>
      <c r="BK710" s="38"/>
      <c r="BL710" s="38"/>
      <c r="BM710" s="38"/>
      <c r="BN710" s="38"/>
      <c r="BO710" s="38"/>
      <c r="BP710" s="38"/>
      <c r="BQ710" s="38"/>
      <c r="BR710" s="38"/>
      <c r="BS710" s="38"/>
      <c r="BT710" s="38"/>
      <c r="BU710" s="38"/>
      <c r="BV710" s="38"/>
      <c r="BW710" s="38"/>
      <c r="BX710" s="38"/>
      <c r="BY710" s="38"/>
      <c r="BZ710" s="38"/>
      <c r="CA710" s="38"/>
      <c r="CB710" s="38"/>
      <c r="CC710" s="38"/>
      <c r="CD710" s="38"/>
      <c r="CE710" s="38"/>
      <c r="CF710" s="38"/>
      <c r="CG710" s="38"/>
      <c r="CH710" s="38"/>
      <c r="CI710" s="38"/>
      <c r="CJ710" s="38"/>
      <c r="CK710" s="38"/>
      <c r="CL710" s="38"/>
      <c r="CM710" s="38"/>
      <c r="CN710" s="38"/>
      <c r="CO710" s="38"/>
      <c r="CP710" s="38"/>
      <c r="CQ710" s="38"/>
      <c r="CR710" s="38"/>
      <c r="CS710" s="38"/>
      <c r="CT710" s="38"/>
      <c r="CU710" s="38"/>
      <c r="CV710" s="38"/>
      <c r="CW710" s="38"/>
      <c r="CX710" s="38"/>
      <c r="CY710" s="38"/>
      <c r="CZ710" s="38"/>
      <c r="DA710" s="38"/>
      <c r="DB710" s="38"/>
      <c r="DC710" s="38"/>
      <c r="DD710" s="38"/>
      <c r="DE710" s="38"/>
      <c r="DF710" s="38"/>
      <c r="DG710" s="38"/>
      <c r="DH710" s="38"/>
      <c r="DI710" s="38"/>
      <c r="DJ710" s="38"/>
      <c r="DK710" s="38"/>
      <c r="DL710" s="38"/>
      <c r="DM710" s="38"/>
      <c r="DN710" s="38"/>
      <c r="DO710" s="38"/>
      <c r="DP710" s="38"/>
      <c r="DQ710" s="38"/>
      <c r="DR710" s="38"/>
      <c r="DS710" s="38"/>
      <c r="DT710" s="38"/>
      <c r="DU710" s="38"/>
      <c r="DV710" s="38"/>
      <c r="DW710" s="38"/>
      <c r="DX710" s="38"/>
      <c r="DY710" s="38"/>
      <c r="DZ710" s="38"/>
      <c r="EA710" s="38"/>
      <c r="EB710" s="38"/>
    </row>
    <row r="711" spans="1:132">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c r="AP711" s="38"/>
      <c r="AQ711" s="38"/>
      <c r="AR711" s="38"/>
      <c r="AS711" s="38"/>
      <c r="AT711" s="38"/>
      <c r="AU711" s="38"/>
      <c r="AV711" s="38"/>
      <c r="AW711" s="38"/>
      <c r="AX711" s="38"/>
      <c r="AY711" s="38"/>
      <c r="AZ711" s="38"/>
      <c r="BA711" s="38"/>
      <c r="BB711" s="38"/>
      <c r="BC711" s="38"/>
      <c r="BD711" s="38"/>
      <c r="BE711" s="38"/>
      <c r="BF711" s="38"/>
      <c r="BG711" s="38"/>
      <c r="BH711" s="38"/>
      <c r="BI711" s="38"/>
      <c r="BJ711" s="38"/>
      <c r="BK711" s="38"/>
      <c r="BL711" s="38"/>
      <c r="BM711" s="38"/>
      <c r="BN711" s="38"/>
      <c r="BO711" s="38"/>
      <c r="BP711" s="38"/>
      <c r="BQ711" s="38"/>
      <c r="BR711" s="38"/>
      <c r="BS711" s="38"/>
      <c r="BT711" s="38"/>
      <c r="BU711" s="38"/>
      <c r="BV711" s="38"/>
      <c r="BW711" s="38"/>
      <c r="BX711" s="38"/>
      <c r="BY711" s="38"/>
      <c r="BZ711" s="38"/>
      <c r="CA711" s="38"/>
      <c r="CB711" s="38"/>
      <c r="CC711" s="38"/>
      <c r="CD711" s="38"/>
      <c r="CE711" s="38"/>
      <c r="CF711" s="38"/>
      <c r="CG711" s="38"/>
      <c r="CH711" s="38"/>
      <c r="CI711" s="38"/>
      <c r="CJ711" s="38"/>
      <c r="CK711" s="38"/>
      <c r="CL711" s="38"/>
      <c r="CM711" s="38"/>
      <c r="CN711" s="38"/>
      <c r="CO711" s="38"/>
      <c r="CP711" s="38"/>
      <c r="CQ711" s="38"/>
      <c r="CR711" s="38"/>
      <c r="CS711" s="38"/>
      <c r="CT711" s="38"/>
      <c r="CU711" s="38"/>
      <c r="CV711" s="38"/>
      <c r="CW711" s="38"/>
      <c r="CX711" s="38"/>
      <c r="CY711" s="38"/>
      <c r="CZ711" s="38"/>
      <c r="DA711" s="38"/>
      <c r="DB711" s="38"/>
      <c r="DC711" s="38"/>
      <c r="DD711" s="38"/>
      <c r="DE711" s="38"/>
      <c r="DF711" s="38"/>
      <c r="DG711" s="38"/>
      <c r="DH711" s="38"/>
      <c r="DI711" s="38"/>
      <c r="DJ711" s="38"/>
      <c r="DK711" s="38"/>
      <c r="DL711" s="38"/>
      <c r="DM711" s="38"/>
      <c r="DN711" s="38"/>
      <c r="DO711" s="38"/>
      <c r="DP711" s="38"/>
      <c r="DQ711" s="38"/>
      <c r="DR711" s="38"/>
      <c r="DS711" s="38"/>
      <c r="DT711" s="38"/>
      <c r="DU711" s="38"/>
      <c r="DV711" s="38"/>
      <c r="DW711" s="38"/>
      <c r="DX711" s="38"/>
      <c r="DY711" s="38"/>
      <c r="DZ711" s="38"/>
      <c r="EA711" s="38"/>
      <c r="EB711" s="38"/>
    </row>
    <row r="712" spans="1:132">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c r="AP712" s="38"/>
      <c r="AQ712" s="38"/>
      <c r="AR712" s="38"/>
      <c r="AS712" s="38"/>
      <c r="AT712" s="38"/>
      <c r="AU712" s="38"/>
      <c r="AV712" s="38"/>
      <c r="AW712" s="38"/>
      <c r="AX712" s="38"/>
      <c r="AY712" s="38"/>
      <c r="AZ712" s="38"/>
      <c r="BA712" s="38"/>
      <c r="BB712" s="38"/>
      <c r="BC712" s="38"/>
      <c r="BD712" s="38"/>
      <c r="BE712" s="38"/>
      <c r="BF712" s="38"/>
      <c r="BG712" s="38"/>
      <c r="BH712" s="38"/>
      <c r="BI712" s="38"/>
      <c r="BJ712" s="38"/>
      <c r="BK712" s="38"/>
      <c r="BL712" s="38"/>
      <c r="BM712" s="38"/>
      <c r="BN712" s="38"/>
      <c r="BO712" s="38"/>
      <c r="BP712" s="38"/>
      <c r="BQ712" s="38"/>
      <c r="BR712" s="38"/>
      <c r="BS712" s="38"/>
      <c r="BT712" s="38"/>
      <c r="BU712" s="38"/>
      <c r="BV712" s="38"/>
      <c r="BW712" s="38"/>
      <c r="BX712" s="38"/>
      <c r="BY712" s="38"/>
      <c r="BZ712" s="38"/>
      <c r="CA712" s="38"/>
      <c r="CB712" s="38"/>
      <c r="CC712" s="38"/>
      <c r="CD712" s="38"/>
      <c r="CE712" s="38"/>
      <c r="CF712" s="38"/>
      <c r="CG712" s="38"/>
      <c r="CH712" s="38"/>
      <c r="CI712" s="38"/>
      <c r="CJ712" s="38"/>
      <c r="CK712" s="38"/>
      <c r="CL712" s="38"/>
      <c r="CM712" s="38"/>
      <c r="CN712" s="38"/>
      <c r="CO712" s="38"/>
      <c r="CP712" s="38"/>
      <c r="CQ712" s="38"/>
      <c r="CR712" s="38"/>
      <c r="CS712" s="38"/>
      <c r="CT712" s="38"/>
      <c r="CU712" s="38"/>
      <c r="CV712" s="38"/>
      <c r="CW712" s="38"/>
      <c r="CX712" s="38"/>
      <c r="CY712" s="38"/>
      <c r="CZ712" s="38"/>
      <c r="DA712" s="38"/>
      <c r="DB712" s="38"/>
      <c r="DC712" s="38"/>
      <c r="DD712" s="38"/>
      <c r="DE712" s="38"/>
      <c r="DF712" s="38"/>
      <c r="DG712" s="38"/>
      <c r="DH712" s="38"/>
      <c r="DI712" s="38"/>
      <c r="DJ712" s="38"/>
      <c r="DK712" s="38"/>
      <c r="DL712" s="38"/>
      <c r="DM712" s="38"/>
      <c r="DN712" s="38"/>
      <c r="DO712" s="38"/>
      <c r="DP712" s="38"/>
      <c r="DQ712" s="38"/>
      <c r="DR712" s="38"/>
      <c r="DS712" s="38"/>
      <c r="DT712" s="38"/>
      <c r="DU712" s="38"/>
      <c r="DV712" s="38"/>
      <c r="DW712" s="38"/>
      <c r="DX712" s="38"/>
      <c r="DY712" s="38"/>
      <c r="DZ712" s="38"/>
      <c r="EA712" s="38"/>
      <c r="EB712" s="38"/>
    </row>
    <row r="713" spans="1:132">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38"/>
      <c r="BS713" s="38"/>
      <c r="BT713" s="38"/>
      <c r="BU713" s="38"/>
      <c r="BV713" s="38"/>
      <c r="BW713" s="38"/>
      <c r="BX713" s="38"/>
      <c r="BY713" s="38"/>
      <c r="BZ713" s="38"/>
      <c r="CA713" s="38"/>
      <c r="CB713" s="38"/>
      <c r="CC713" s="38"/>
      <c r="CD713" s="38"/>
      <c r="CE713" s="38"/>
      <c r="CF713" s="38"/>
      <c r="CG713" s="38"/>
      <c r="CH713" s="38"/>
      <c r="CI713" s="38"/>
      <c r="CJ713" s="38"/>
      <c r="CK713" s="38"/>
      <c r="CL713" s="38"/>
      <c r="CM713" s="38"/>
      <c r="CN713" s="38"/>
      <c r="CO713" s="38"/>
      <c r="CP713" s="38"/>
      <c r="CQ713" s="38"/>
      <c r="CR713" s="38"/>
      <c r="CS713" s="38"/>
      <c r="CT713" s="38"/>
      <c r="CU713" s="38"/>
      <c r="CV713" s="38"/>
      <c r="CW713" s="38"/>
      <c r="CX713" s="38"/>
      <c r="CY713" s="38"/>
      <c r="CZ713" s="38"/>
      <c r="DA713" s="38"/>
      <c r="DB713" s="38"/>
      <c r="DC713" s="38"/>
      <c r="DD713" s="38"/>
      <c r="DE713" s="38"/>
      <c r="DF713" s="38"/>
      <c r="DG713" s="38"/>
      <c r="DH713" s="38"/>
      <c r="DI713" s="38"/>
      <c r="DJ713" s="38"/>
      <c r="DK713" s="38"/>
      <c r="DL713" s="38"/>
      <c r="DM713" s="38"/>
      <c r="DN713" s="38"/>
      <c r="DO713" s="38"/>
      <c r="DP713" s="38"/>
      <c r="DQ713" s="38"/>
      <c r="DR713" s="38"/>
      <c r="DS713" s="38"/>
      <c r="DT713" s="38"/>
      <c r="DU713" s="38"/>
      <c r="DV713" s="38"/>
      <c r="DW713" s="38"/>
      <c r="DX713" s="38"/>
      <c r="DY713" s="38"/>
      <c r="DZ713" s="38"/>
      <c r="EA713" s="38"/>
      <c r="EB713" s="38"/>
    </row>
    <row r="714" spans="1:132">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38"/>
      <c r="BS714" s="38"/>
      <c r="BT714" s="38"/>
      <c r="BU714" s="38"/>
      <c r="BV714" s="38"/>
      <c r="BW714" s="38"/>
      <c r="BX714" s="38"/>
      <c r="BY714" s="38"/>
      <c r="BZ714" s="38"/>
      <c r="CA714" s="38"/>
      <c r="CB714" s="38"/>
      <c r="CC714" s="38"/>
      <c r="CD714" s="38"/>
      <c r="CE714" s="38"/>
      <c r="CF714" s="38"/>
      <c r="CG714" s="38"/>
      <c r="CH714" s="38"/>
      <c r="CI714" s="38"/>
      <c r="CJ714" s="38"/>
      <c r="CK714" s="38"/>
      <c r="CL714" s="38"/>
      <c r="CM714" s="38"/>
      <c r="CN714" s="38"/>
      <c r="CO714" s="38"/>
      <c r="CP714" s="38"/>
      <c r="CQ714" s="38"/>
      <c r="CR714" s="38"/>
      <c r="CS714" s="38"/>
      <c r="CT714" s="38"/>
      <c r="CU714" s="38"/>
      <c r="CV714" s="38"/>
      <c r="CW714" s="38"/>
      <c r="CX714" s="38"/>
      <c r="CY714" s="38"/>
      <c r="CZ714" s="38"/>
      <c r="DA714" s="38"/>
      <c r="DB714" s="38"/>
      <c r="DC714" s="38"/>
      <c r="DD714" s="38"/>
      <c r="DE714" s="38"/>
      <c r="DF714" s="38"/>
      <c r="DG714" s="38"/>
      <c r="DH714" s="38"/>
      <c r="DI714" s="38"/>
      <c r="DJ714" s="38"/>
      <c r="DK714" s="38"/>
      <c r="DL714" s="38"/>
      <c r="DM714" s="38"/>
      <c r="DN714" s="38"/>
      <c r="DO714" s="38"/>
      <c r="DP714" s="38"/>
      <c r="DQ714" s="38"/>
      <c r="DR714" s="38"/>
      <c r="DS714" s="38"/>
      <c r="DT714" s="38"/>
      <c r="DU714" s="38"/>
      <c r="DV714" s="38"/>
      <c r="DW714" s="38"/>
      <c r="DX714" s="38"/>
      <c r="DY714" s="38"/>
      <c r="DZ714" s="38"/>
      <c r="EA714" s="38"/>
      <c r="EB714" s="38"/>
    </row>
    <row r="715" spans="1:132">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38"/>
      <c r="BS715" s="38"/>
      <c r="BT715" s="38"/>
      <c r="BU715" s="38"/>
      <c r="BV715" s="38"/>
      <c r="BW715" s="38"/>
      <c r="BX715" s="38"/>
      <c r="BY715" s="38"/>
      <c r="BZ715" s="38"/>
      <c r="CA715" s="38"/>
      <c r="CB715" s="38"/>
      <c r="CC715" s="38"/>
      <c r="CD715" s="38"/>
      <c r="CE715" s="38"/>
      <c r="CF715" s="38"/>
      <c r="CG715" s="38"/>
      <c r="CH715" s="38"/>
      <c r="CI715" s="38"/>
      <c r="CJ715" s="38"/>
      <c r="CK715" s="38"/>
      <c r="CL715" s="38"/>
      <c r="CM715" s="38"/>
      <c r="CN715" s="38"/>
      <c r="CO715" s="38"/>
      <c r="CP715" s="38"/>
      <c r="CQ715" s="38"/>
      <c r="CR715" s="38"/>
      <c r="CS715" s="38"/>
      <c r="CT715" s="38"/>
      <c r="CU715" s="38"/>
      <c r="CV715" s="38"/>
      <c r="CW715" s="38"/>
      <c r="CX715" s="38"/>
      <c r="CY715" s="38"/>
      <c r="CZ715" s="38"/>
      <c r="DA715" s="38"/>
      <c r="DB715" s="38"/>
      <c r="DC715" s="38"/>
      <c r="DD715" s="38"/>
      <c r="DE715" s="38"/>
      <c r="DF715" s="38"/>
      <c r="DG715" s="38"/>
      <c r="DH715" s="38"/>
      <c r="DI715" s="38"/>
      <c r="DJ715" s="38"/>
      <c r="DK715" s="38"/>
      <c r="DL715" s="38"/>
      <c r="DM715" s="38"/>
      <c r="DN715" s="38"/>
      <c r="DO715" s="38"/>
      <c r="DP715" s="38"/>
      <c r="DQ715" s="38"/>
      <c r="DR715" s="38"/>
      <c r="DS715" s="38"/>
      <c r="DT715" s="38"/>
      <c r="DU715" s="38"/>
      <c r="DV715" s="38"/>
      <c r="DW715" s="38"/>
      <c r="DX715" s="38"/>
      <c r="DY715" s="38"/>
      <c r="DZ715" s="38"/>
      <c r="EA715" s="38"/>
      <c r="EB715" s="38"/>
    </row>
    <row r="716" spans="1:132">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c r="AP716" s="38"/>
      <c r="AQ716" s="38"/>
      <c r="AR716" s="38"/>
      <c r="AS716" s="38"/>
      <c r="AT716" s="38"/>
      <c r="AU716" s="38"/>
      <c r="AV716" s="38"/>
      <c r="AW716" s="38"/>
      <c r="AX716" s="38"/>
      <c r="AY716" s="38"/>
      <c r="AZ716" s="38"/>
      <c r="BA716" s="38"/>
      <c r="BB716" s="38"/>
      <c r="BC716" s="38"/>
      <c r="BD716" s="38"/>
      <c r="BE716" s="38"/>
      <c r="BF716" s="38"/>
      <c r="BG716" s="38"/>
      <c r="BH716" s="38"/>
      <c r="BI716" s="38"/>
      <c r="BJ716" s="38"/>
      <c r="BK716" s="38"/>
      <c r="BL716" s="38"/>
      <c r="BM716" s="38"/>
      <c r="BN716" s="38"/>
      <c r="BO716" s="38"/>
      <c r="BP716" s="38"/>
      <c r="BQ716" s="38"/>
      <c r="BR716" s="38"/>
      <c r="BS716" s="38"/>
      <c r="BT716" s="38"/>
      <c r="BU716" s="38"/>
      <c r="BV716" s="38"/>
      <c r="BW716" s="38"/>
      <c r="BX716" s="38"/>
      <c r="BY716" s="38"/>
      <c r="BZ716" s="38"/>
      <c r="CA716" s="38"/>
      <c r="CB716" s="38"/>
      <c r="CC716" s="38"/>
      <c r="CD716" s="38"/>
      <c r="CE716" s="38"/>
      <c r="CF716" s="38"/>
      <c r="CG716" s="38"/>
      <c r="CH716" s="38"/>
      <c r="CI716" s="38"/>
      <c r="CJ716" s="38"/>
      <c r="CK716" s="38"/>
      <c r="CL716" s="38"/>
      <c r="CM716" s="38"/>
      <c r="CN716" s="38"/>
      <c r="CO716" s="38"/>
      <c r="CP716" s="38"/>
      <c r="CQ716" s="38"/>
      <c r="CR716" s="38"/>
      <c r="CS716" s="38"/>
      <c r="CT716" s="38"/>
      <c r="CU716" s="38"/>
      <c r="CV716" s="38"/>
      <c r="CW716" s="38"/>
      <c r="CX716" s="38"/>
      <c r="CY716" s="38"/>
      <c r="CZ716" s="38"/>
      <c r="DA716" s="38"/>
      <c r="DB716" s="38"/>
      <c r="DC716" s="38"/>
      <c r="DD716" s="38"/>
      <c r="DE716" s="38"/>
      <c r="DF716" s="38"/>
      <c r="DG716" s="38"/>
      <c r="DH716" s="38"/>
      <c r="DI716" s="38"/>
      <c r="DJ716" s="38"/>
      <c r="DK716" s="38"/>
      <c r="DL716" s="38"/>
      <c r="DM716" s="38"/>
      <c r="DN716" s="38"/>
      <c r="DO716" s="38"/>
      <c r="DP716" s="38"/>
      <c r="DQ716" s="38"/>
      <c r="DR716" s="38"/>
      <c r="DS716" s="38"/>
      <c r="DT716" s="38"/>
      <c r="DU716" s="38"/>
      <c r="DV716" s="38"/>
      <c r="DW716" s="38"/>
      <c r="DX716" s="38"/>
      <c r="DY716" s="38"/>
      <c r="DZ716" s="38"/>
      <c r="EA716" s="38"/>
      <c r="EB716" s="38"/>
    </row>
    <row r="717" spans="1:132">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c r="AP717" s="38"/>
      <c r="AQ717" s="38"/>
      <c r="AR717" s="38"/>
      <c r="AS717" s="38"/>
      <c r="AT717" s="38"/>
      <c r="AU717" s="38"/>
      <c r="AV717" s="38"/>
      <c r="AW717" s="38"/>
      <c r="AX717" s="38"/>
      <c r="AY717" s="38"/>
      <c r="AZ717" s="38"/>
      <c r="BA717" s="38"/>
      <c r="BB717" s="38"/>
      <c r="BC717" s="38"/>
      <c r="BD717" s="38"/>
      <c r="BE717" s="38"/>
      <c r="BF717" s="38"/>
      <c r="BG717" s="38"/>
      <c r="BH717" s="38"/>
      <c r="BI717" s="38"/>
      <c r="BJ717" s="38"/>
      <c r="BK717" s="38"/>
      <c r="BL717" s="38"/>
      <c r="BM717" s="38"/>
      <c r="BN717" s="38"/>
      <c r="BO717" s="38"/>
      <c r="BP717" s="38"/>
      <c r="BQ717" s="38"/>
      <c r="BR717" s="38"/>
      <c r="BS717" s="38"/>
      <c r="BT717" s="38"/>
      <c r="BU717" s="38"/>
      <c r="BV717" s="38"/>
      <c r="BW717" s="38"/>
      <c r="BX717" s="38"/>
      <c r="BY717" s="38"/>
      <c r="BZ717" s="38"/>
      <c r="CA717" s="38"/>
      <c r="CB717" s="38"/>
      <c r="CC717" s="38"/>
      <c r="CD717" s="38"/>
      <c r="CE717" s="38"/>
      <c r="CF717" s="38"/>
      <c r="CG717" s="38"/>
      <c r="CH717" s="38"/>
      <c r="CI717" s="38"/>
      <c r="CJ717" s="38"/>
      <c r="CK717" s="38"/>
      <c r="CL717" s="38"/>
      <c r="CM717" s="38"/>
      <c r="CN717" s="38"/>
      <c r="CO717" s="38"/>
      <c r="CP717" s="38"/>
      <c r="CQ717" s="38"/>
      <c r="CR717" s="38"/>
      <c r="CS717" s="38"/>
      <c r="CT717" s="38"/>
      <c r="CU717" s="38"/>
      <c r="CV717" s="38"/>
      <c r="CW717" s="38"/>
      <c r="CX717" s="38"/>
      <c r="CY717" s="38"/>
      <c r="CZ717" s="38"/>
      <c r="DA717" s="38"/>
      <c r="DB717" s="38"/>
      <c r="DC717" s="38"/>
      <c r="DD717" s="38"/>
      <c r="DE717" s="38"/>
      <c r="DF717" s="38"/>
      <c r="DG717" s="38"/>
      <c r="DH717" s="38"/>
      <c r="DI717" s="38"/>
      <c r="DJ717" s="38"/>
      <c r="DK717" s="38"/>
      <c r="DL717" s="38"/>
      <c r="DM717" s="38"/>
      <c r="DN717" s="38"/>
      <c r="DO717" s="38"/>
      <c r="DP717" s="38"/>
      <c r="DQ717" s="38"/>
      <c r="DR717" s="38"/>
      <c r="DS717" s="38"/>
      <c r="DT717" s="38"/>
      <c r="DU717" s="38"/>
      <c r="DV717" s="38"/>
      <c r="DW717" s="38"/>
      <c r="DX717" s="38"/>
      <c r="DY717" s="38"/>
      <c r="DZ717" s="38"/>
      <c r="EA717" s="38"/>
      <c r="EB717" s="38"/>
    </row>
    <row r="718" spans="1:132">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c r="AP718" s="38"/>
      <c r="AQ718" s="38"/>
      <c r="AR718" s="38"/>
      <c r="AS718" s="38"/>
      <c r="AT718" s="38"/>
      <c r="AU718" s="38"/>
      <c r="AV718" s="38"/>
      <c r="AW718" s="38"/>
      <c r="AX718" s="38"/>
      <c r="AY718" s="38"/>
      <c r="AZ718" s="38"/>
      <c r="BA718" s="38"/>
      <c r="BB718" s="38"/>
      <c r="BC718" s="38"/>
      <c r="BD718" s="38"/>
      <c r="BE718" s="38"/>
      <c r="BF718" s="38"/>
      <c r="BG718" s="38"/>
      <c r="BH718" s="38"/>
      <c r="BI718" s="38"/>
      <c r="BJ718" s="38"/>
      <c r="BK718" s="38"/>
      <c r="BL718" s="38"/>
      <c r="BM718" s="38"/>
      <c r="BN718" s="38"/>
      <c r="BO718" s="38"/>
      <c r="BP718" s="38"/>
      <c r="BQ718" s="38"/>
      <c r="BR718" s="38"/>
      <c r="BS718" s="38"/>
      <c r="BT718" s="38"/>
      <c r="BU718" s="38"/>
      <c r="BV718" s="38"/>
      <c r="BW718" s="38"/>
      <c r="BX718" s="38"/>
      <c r="BY718" s="38"/>
      <c r="BZ718" s="38"/>
      <c r="CA718" s="38"/>
      <c r="CB718" s="38"/>
      <c r="CC718" s="38"/>
      <c r="CD718" s="38"/>
      <c r="CE718" s="38"/>
      <c r="CF718" s="38"/>
      <c r="CG718" s="38"/>
      <c r="CH718" s="38"/>
      <c r="CI718" s="38"/>
      <c r="CJ718" s="38"/>
      <c r="CK718" s="38"/>
      <c r="CL718" s="38"/>
      <c r="CM718" s="38"/>
      <c r="CN718" s="38"/>
      <c r="CO718" s="38"/>
      <c r="CP718" s="38"/>
      <c r="CQ718" s="38"/>
      <c r="CR718" s="38"/>
      <c r="CS718" s="38"/>
      <c r="CT718" s="38"/>
      <c r="CU718" s="38"/>
      <c r="CV718" s="38"/>
      <c r="CW718" s="38"/>
      <c r="CX718" s="38"/>
      <c r="CY718" s="38"/>
      <c r="CZ718" s="38"/>
      <c r="DA718" s="38"/>
      <c r="DB718" s="38"/>
      <c r="DC718" s="38"/>
      <c r="DD718" s="38"/>
      <c r="DE718" s="38"/>
      <c r="DF718" s="38"/>
      <c r="DG718" s="38"/>
      <c r="DH718" s="38"/>
      <c r="DI718" s="38"/>
      <c r="DJ718" s="38"/>
      <c r="DK718" s="38"/>
      <c r="DL718" s="38"/>
      <c r="DM718" s="38"/>
      <c r="DN718" s="38"/>
      <c r="DO718" s="38"/>
      <c r="DP718" s="38"/>
      <c r="DQ718" s="38"/>
      <c r="DR718" s="38"/>
      <c r="DS718" s="38"/>
      <c r="DT718" s="38"/>
      <c r="DU718" s="38"/>
      <c r="DV718" s="38"/>
      <c r="DW718" s="38"/>
      <c r="DX718" s="38"/>
      <c r="DY718" s="38"/>
      <c r="DZ718" s="38"/>
      <c r="EA718" s="38"/>
      <c r="EB718" s="38"/>
    </row>
    <row r="719" spans="1:132">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38"/>
      <c r="BS719" s="38"/>
      <c r="BT719" s="38"/>
      <c r="BU719" s="38"/>
      <c r="BV719" s="38"/>
      <c r="BW719" s="38"/>
      <c r="BX719" s="38"/>
      <c r="BY719" s="38"/>
      <c r="BZ719" s="38"/>
      <c r="CA719" s="38"/>
      <c r="CB719" s="38"/>
      <c r="CC719" s="38"/>
      <c r="CD719" s="38"/>
      <c r="CE719" s="38"/>
      <c r="CF719" s="38"/>
      <c r="CG719" s="38"/>
      <c r="CH719" s="38"/>
      <c r="CI719" s="38"/>
      <c r="CJ719" s="38"/>
      <c r="CK719" s="38"/>
      <c r="CL719" s="38"/>
      <c r="CM719" s="38"/>
      <c r="CN719" s="38"/>
      <c r="CO719" s="38"/>
      <c r="CP719" s="38"/>
      <c r="CQ719" s="38"/>
      <c r="CR719" s="38"/>
      <c r="CS719" s="38"/>
      <c r="CT719" s="38"/>
      <c r="CU719" s="38"/>
      <c r="CV719" s="38"/>
      <c r="CW719" s="38"/>
      <c r="CX719" s="38"/>
      <c r="CY719" s="38"/>
      <c r="CZ719" s="38"/>
      <c r="DA719" s="38"/>
      <c r="DB719" s="38"/>
      <c r="DC719" s="38"/>
      <c r="DD719" s="38"/>
      <c r="DE719" s="38"/>
      <c r="DF719" s="38"/>
      <c r="DG719" s="38"/>
      <c r="DH719" s="38"/>
      <c r="DI719" s="38"/>
      <c r="DJ719" s="38"/>
      <c r="DK719" s="38"/>
      <c r="DL719" s="38"/>
      <c r="DM719" s="38"/>
      <c r="DN719" s="38"/>
      <c r="DO719" s="38"/>
      <c r="DP719" s="38"/>
      <c r="DQ719" s="38"/>
      <c r="DR719" s="38"/>
      <c r="DS719" s="38"/>
      <c r="DT719" s="38"/>
      <c r="DU719" s="38"/>
      <c r="DV719" s="38"/>
      <c r="DW719" s="38"/>
      <c r="DX719" s="38"/>
      <c r="DY719" s="38"/>
      <c r="DZ719" s="38"/>
      <c r="EA719" s="38"/>
      <c r="EB719" s="38"/>
    </row>
    <row r="720" spans="1:132">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8"/>
      <c r="AY720" s="38"/>
      <c r="AZ720" s="38"/>
      <c r="BA720" s="38"/>
      <c r="BB720" s="38"/>
      <c r="BC720" s="38"/>
      <c r="BD720" s="38"/>
      <c r="BE720" s="38"/>
      <c r="BF720" s="38"/>
      <c r="BG720" s="38"/>
      <c r="BH720" s="38"/>
      <c r="BI720" s="38"/>
      <c r="BJ720" s="38"/>
      <c r="BK720" s="38"/>
      <c r="BL720" s="38"/>
      <c r="BM720" s="38"/>
      <c r="BN720" s="38"/>
      <c r="BO720" s="38"/>
      <c r="BP720" s="38"/>
      <c r="BQ720" s="38"/>
      <c r="BR720" s="38"/>
      <c r="BS720" s="38"/>
      <c r="BT720" s="38"/>
      <c r="BU720" s="38"/>
      <c r="BV720" s="38"/>
      <c r="BW720" s="38"/>
      <c r="BX720" s="38"/>
      <c r="BY720" s="38"/>
      <c r="BZ720" s="38"/>
      <c r="CA720" s="38"/>
      <c r="CB720" s="38"/>
      <c r="CC720" s="38"/>
      <c r="CD720" s="38"/>
      <c r="CE720" s="38"/>
      <c r="CF720" s="38"/>
      <c r="CG720" s="38"/>
      <c r="CH720" s="38"/>
      <c r="CI720" s="38"/>
      <c r="CJ720" s="38"/>
      <c r="CK720" s="38"/>
      <c r="CL720" s="38"/>
      <c r="CM720" s="38"/>
      <c r="CN720" s="38"/>
      <c r="CO720" s="38"/>
      <c r="CP720" s="38"/>
      <c r="CQ720" s="38"/>
      <c r="CR720" s="38"/>
      <c r="CS720" s="38"/>
      <c r="CT720" s="38"/>
      <c r="CU720" s="38"/>
      <c r="CV720" s="38"/>
      <c r="CW720" s="38"/>
      <c r="CX720" s="38"/>
      <c r="CY720" s="38"/>
      <c r="CZ720" s="38"/>
      <c r="DA720" s="38"/>
      <c r="DB720" s="38"/>
      <c r="DC720" s="38"/>
      <c r="DD720" s="38"/>
      <c r="DE720" s="38"/>
      <c r="DF720" s="38"/>
      <c r="DG720" s="38"/>
      <c r="DH720" s="38"/>
      <c r="DI720" s="38"/>
      <c r="DJ720" s="38"/>
      <c r="DK720" s="38"/>
      <c r="DL720" s="38"/>
      <c r="DM720" s="38"/>
      <c r="DN720" s="38"/>
      <c r="DO720" s="38"/>
      <c r="DP720" s="38"/>
      <c r="DQ720" s="38"/>
      <c r="DR720" s="38"/>
      <c r="DS720" s="38"/>
      <c r="DT720" s="38"/>
      <c r="DU720" s="38"/>
      <c r="DV720" s="38"/>
      <c r="DW720" s="38"/>
      <c r="DX720" s="38"/>
      <c r="DY720" s="38"/>
      <c r="DZ720" s="38"/>
      <c r="EA720" s="38"/>
      <c r="EB720" s="38"/>
    </row>
    <row r="721" spans="1:132">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38"/>
      <c r="BS721" s="38"/>
      <c r="BT721" s="38"/>
      <c r="BU721" s="38"/>
      <c r="BV721" s="38"/>
      <c r="BW721" s="38"/>
      <c r="BX721" s="38"/>
      <c r="BY721" s="38"/>
      <c r="BZ721" s="38"/>
      <c r="CA721" s="38"/>
      <c r="CB721" s="38"/>
      <c r="CC721" s="38"/>
      <c r="CD721" s="38"/>
      <c r="CE721" s="38"/>
      <c r="CF721" s="38"/>
      <c r="CG721" s="38"/>
      <c r="CH721" s="38"/>
      <c r="CI721" s="38"/>
      <c r="CJ721" s="38"/>
      <c r="CK721" s="38"/>
      <c r="CL721" s="38"/>
      <c r="CM721" s="38"/>
      <c r="CN721" s="38"/>
      <c r="CO721" s="38"/>
      <c r="CP721" s="38"/>
      <c r="CQ721" s="38"/>
      <c r="CR721" s="38"/>
      <c r="CS721" s="38"/>
      <c r="CT721" s="38"/>
      <c r="CU721" s="38"/>
      <c r="CV721" s="38"/>
      <c r="CW721" s="38"/>
      <c r="CX721" s="38"/>
      <c r="CY721" s="38"/>
      <c r="CZ721" s="38"/>
      <c r="DA721" s="38"/>
      <c r="DB721" s="38"/>
      <c r="DC721" s="38"/>
      <c r="DD721" s="38"/>
      <c r="DE721" s="38"/>
      <c r="DF721" s="38"/>
      <c r="DG721" s="38"/>
      <c r="DH721" s="38"/>
      <c r="DI721" s="38"/>
      <c r="DJ721" s="38"/>
      <c r="DK721" s="38"/>
      <c r="DL721" s="38"/>
      <c r="DM721" s="38"/>
      <c r="DN721" s="38"/>
      <c r="DO721" s="38"/>
      <c r="DP721" s="38"/>
      <c r="DQ721" s="38"/>
      <c r="DR721" s="38"/>
      <c r="DS721" s="38"/>
      <c r="DT721" s="38"/>
      <c r="DU721" s="38"/>
      <c r="DV721" s="38"/>
      <c r="DW721" s="38"/>
      <c r="DX721" s="38"/>
      <c r="DY721" s="38"/>
      <c r="DZ721" s="38"/>
      <c r="EA721" s="38"/>
      <c r="EB721" s="38"/>
    </row>
    <row r="722" spans="1:132">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8"/>
      <c r="AY722" s="38"/>
      <c r="AZ722" s="38"/>
      <c r="BA722" s="38"/>
      <c r="BB722" s="38"/>
      <c r="BC722" s="38"/>
      <c r="BD722" s="38"/>
      <c r="BE722" s="38"/>
      <c r="BF722" s="38"/>
      <c r="BG722" s="38"/>
      <c r="BH722" s="38"/>
      <c r="BI722" s="38"/>
      <c r="BJ722" s="38"/>
      <c r="BK722" s="38"/>
      <c r="BL722" s="38"/>
      <c r="BM722" s="38"/>
      <c r="BN722" s="38"/>
      <c r="BO722" s="38"/>
      <c r="BP722" s="38"/>
      <c r="BQ722" s="38"/>
      <c r="BR722" s="38"/>
      <c r="BS722" s="38"/>
      <c r="BT722" s="38"/>
      <c r="BU722" s="38"/>
      <c r="BV722" s="38"/>
      <c r="BW722" s="38"/>
      <c r="BX722" s="38"/>
      <c r="BY722" s="38"/>
      <c r="BZ722" s="38"/>
      <c r="CA722" s="38"/>
      <c r="CB722" s="38"/>
      <c r="CC722" s="38"/>
      <c r="CD722" s="38"/>
      <c r="CE722" s="38"/>
      <c r="CF722" s="38"/>
      <c r="CG722" s="38"/>
      <c r="CH722" s="38"/>
      <c r="CI722" s="38"/>
      <c r="CJ722" s="38"/>
      <c r="CK722" s="38"/>
      <c r="CL722" s="38"/>
      <c r="CM722" s="38"/>
      <c r="CN722" s="38"/>
      <c r="CO722" s="38"/>
      <c r="CP722" s="38"/>
      <c r="CQ722" s="38"/>
      <c r="CR722" s="38"/>
      <c r="CS722" s="38"/>
      <c r="CT722" s="38"/>
      <c r="CU722" s="38"/>
      <c r="CV722" s="38"/>
      <c r="CW722" s="38"/>
      <c r="CX722" s="38"/>
      <c r="CY722" s="38"/>
      <c r="CZ722" s="38"/>
      <c r="DA722" s="38"/>
      <c r="DB722" s="38"/>
      <c r="DC722" s="38"/>
      <c r="DD722" s="38"/>
      <c r="DE722" s="38"/>
      <c r="DF722" s="38"/>
      <c r="DG722" s="38"/>
      <c r="DH722" s="38"/>
      <c r="DI722" s="38"/>
      <c r="DJ722" s="38"/>
      <c r="DK722" s="38"/>
      <c r="DL722" s="38"/>
      <c r="DM722" s="38"/>
      <c r="DN722" s="38"/>
      <c r="DO722" s="38"/>
      <c r="DP722" s="38"/>
      <c r="DQ722" s="38"/>
      <c r="DR722" s="38"/>
      <c r="DS722" s="38"/>
      <c r="DT722" s="38"/>
      <c r="DU722" s="38"/>
      <c r="DV722" s="38"/>
      <c r="DW722" s="38"/>
      <c r="DX722" s="38"/>
      <c r="DY722" s="38"/>
      <c r="DZ722" s="38"/>
      <c r="EA722" s="38"/>
      <c r="EB722" s="38"/>
    </row>
    <row r="723" spans="1:132">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8"/>
      <c r="AY723" s="38"/>
      <c r="AZ723" s="38"/>
      <c r="BA723" s="38"/>
      <c r="BB723" s="38"/>
      <c r="BC723" s="38"/>
      <c r="BD723" s="38"/>
      <c r="BE723" s="38"/>
      <c r="BF723" s="38"/>
      <c r="BG723" s="38"/>
      <c r="BH723" s="38"/>
      <c r="BI723" s="38"/>
      <c r="BJ723" s="38"/>
      <c r="BK723" s="38"/>
      <c r="BL723" s="38"/>
      <c r="BM723" s="38"/>
      <c r="BN723" s="38"/>
      <c r="BO723" s="38"/>
      <c r="BP723" s="38"/>
      <c r="BQ723" s="38"/>
      <c r="BR723" s="38"/>
      <c r="BS723" s="38"/>
      <c r="BT723" s="38"/>
      <c r="BU723" s="38"/>
      <c r="BV723" s="38"/>
      <c r="BW723" s="38"/>
      <c r="BX723" s="38"/>
      <c r="BY723" s="38"/>
      <c r="BZ723" s="38"/>
      <c r="CA723" s="38"/>
      <c r="CB723" s="38"/>
      <c r="CC723" s="38"/>
      <c r="CD723" s="38"/>
      <c r="CE723" s="38"/>
      <c r="CF723" s="38"/>
      <c r="CG723" s="38"/>
      <c r="CH723" s="38"/>
      <c r="CI723" s="38"/>
      <c r="CJ723" s="38"/>
      <c r="CK723" s="38"/>
      <c r="CL723" s="38"/>
      <c r="CM723" s="38"/>
      <c r="CN723" s="38"/>
      <c r="CO723" s="38"/>
      <c r="CP723" s="38"/>
      <c r="CQ723" s="38"/>
      <c r="CR723" s="38"/>
      <c r="CS723" s="38"/>
      <c r="CT723" s="38"/>
      <c r="CU723" s="38"/>
      <c r="CV723" s="38"/>
      <c r="CW723" s="38"/>
      <c r="CX723" s="38"/>
      <c r="CY723" s="38"/>
      <c r="CZ723" s="38"/>
      <c r="DA723" s="38"/>
      <c r="DB723" s="38"/>
      <c r="DC723" s="38"/>
      <c r="DD723" s="38"/>
      <c r="DE723" s="38"/>
      <c r="DF723" s="38"/>
      <c r="DG723" s="38"/>
      <c r="DH723" s="38"/>
      <c r="DI723" s="38"/>
      <c r="DJ723" s="38"/>
      <c r="DK723" s="38"/>
      <c r="DL723" s="38"/>
      <c r="DM723" s="38"/>
      <c r="DN723" s="38"/>
      <c r="DO723" s="38"/>
      <c r="DP723" s="38"/>
      <c r="DQ723" s="38"/>
      <c r="DR723" s="38"/>
      <c r="DS723" s="38"/>
      <c r="DT723" s="38"/>
      <c r="DU723" s="38"/>
      <c r="DV723" s="38"/>
      <c r="DW723" s="38"/>
      <c r="DX723" s="38"/>
      <c r="DY723" s="38"/>
      <c r="DZ723" s="38"/>
      <c r="EA723" s="38"/>
      <c r="EB723" s="38"/>
    </row>
    <row r="724" spans="1:132">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8"/>
      <c r="AY724" s="38"/>
      <c r="AZ724" s="38"/>
      <c r="BA724" s="38"/>
      <c r="BB724" s="38"/>
      <c r="BC724" s="38"/>
      <c r="BD724" s="38"/>
      <c r="BE724" s="38"/>
      <c r="BF724" s="38"/>
      <c r="BG724" s="38"/>
      <c r="BH724" s="38"/>
      <c r="BI724" s="38"/>
      <c r="BJ724" s="38"/>
      <c r="BK724" s="38"/>
      <c r="BL724" s="38"/>
      <c r="BM724" s="38"/>
      <c r="BN724" s="38"/>
      <c r="BO724" s="38"/>
      <c r="BP724" s="38"/>
      <c r="BQ724" s="38"/>
      <c r="BR724" s="38"/>
      <c r="BS724" s="38"/>
      <c r="BT724" s="38"/>
      <c r="BU724" s="38"/>
      <c r="BV724" s="38"/>
      <c r="BW724" s="38"/>
      <c r="BX724" s="38"/>
      <c r="BY724" s="38"/>
      <c r="BZ724" s="38"/>
      <c r="CA724" s="38"/>
      <c r="CB724" s="38"/>
      <c r="CC724" s="38"/>
      <c r="CD724" s="38"/>
      <c r="CE724" s="38"/>
      <c r="CF724" s="38"/>
      <c r="CG724" s="38"/>
      <c r="CH724" s="38"/>
      <c r="CI724" s="38"/>
      <c r="CJ724" s="38"/>
      <c r="CK724" s="38"/>
      <c r="CL724" s="38"/>
      <c r="CM724" s="38"/>
      <c r="CN724" s="38"/>
      <c r="CO724" s="38"/>
      <c r="CP724" s="38"/>
      <c r="CQ724" s="38"/>
      <c r="CR724" s="38"/>
      <c r="CS724" s="38"/>
      <c r="CT724" s="38"/>
      <c r="CU724" s="38"/>
      <c r="CV724" s="38"/>
      <c r="CW724" s="38"/>
      <c r="CX724" s="38"/>
      <c r="CY724" s="38"/>
      <c r="CZ724" s="38"/>
      <c r="DA724" s="38"/>
      <c r="DB724" s="38"/>
      <c r="DC724" s="38"/>
      <c r="DD724" s="38"/>
      <c r="DE724" s="38"/>
      <c r="DF724" s="38"/>
      <c r="DG724" s="38"/>
      <c r="DH724" s="38"/>
      <c r="DI724" s="38"/>
      <c r="DJ724" s="38"/>
      <c r="DK724" s="38"/>
      <c r="DL724" s="38"/>
      <c r="DM724" s="38"/>
      <c r="DN724" s="38"/>
      <c r="DO724" s="38"/>
      <c r="DP724" s="38"/>
      <c r="DQ724" s="38"/>
      <c r="DR724" s="38"/>
      <c r="DS724" s="38"/>
      <c r="DT724" s="38"/>
      <c r="DU724" s="38"/>
      <c r="DV724" s="38"/>
      <c r="DW724" s="38"/>
      <c r="DX724" s="38"/>
      <c r="DY724" s="38"/>
      <c r="DZ724" s="38"/>
      <c r="EA724" s="38"/>
      <c r="EB724" s="38"/>
    </row>
    <row r="725" spans="1:132">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38"/>
      <c r="BS725" s="38"/>
      <c r="BT725" s="38"/>
      <c r="BU725" s="38"/>
      <c r="BV725" s="38"/>
      <c r="BW725" s="38"/>
      <c r="BX725" s="38"/>
      <c r="BY725" s="38"/>
      <c r="BZ725" s="38"/>
      <c r="CA725" s="38"/>
      <c r="CB725" s="38"/>
      <c r="CC725" s="38"/>
      <c r="CD725" s="38"/>
      <c r="CE725" s="38"/>
      <c r="CF725" s="38"/>
      <c r="CG725" s="38"/>
      <c r="CH725" s="38"/>
      <c r="CI725" s="38"/>
      <c r="CJ725" s="38"/>
      <c r="CK725" s="38"/>
      <c r="CL725" s="38"/>
      <c r="CM725" s="38"/>
      <c r="CN725" s="38"/>
      <c r="CO725" s="38"/>
      <c r="CP725" s="38"/>
      <c r="CQ725" s="38"/>
      <c r="CR725" s="38"/>
      <c r="CS725" s="38"/>
      <c r="CT725" s="38"/>
      <c r="CU725" s="38"/>
      <c r="CV725" s="38"/>
      <c r="CW725" s="38"/>
      <c r="CX725" s="38"/>
      <c r="CY725" s="38"/>
      <c r="CZ725" s="38"/>
      <c r="DA725" s="38"/>
      <c r="DB725" s="38"/>
      <c r="DC725" s="38"/>
      <c r="DD725" s="38"/>
      <c r="DE725" s="38"/>
      <c r="DF725" s="38"/>
      <c r="DG725" s="38"/>
      <c r="DH725" s="38"/>
      <c r="DI725" s="38"/>
      <c r="DJ725" s="38"/>
      <c r="DK725" s="38"/>
      <c r="DL725" s="38"/>
      <c r="DM725" s="38"/>
      <c r="DN725" s="38"/>
      <c r="DO725" s="38"/>
      <c r="DP725" s="38"/>
      <c r="DQ725" s="38"/>
      <c r="DR725" s="38"/>
      <c r="DS725" s="38"/>
      <c r="DT725" s="38"/>
      <c r="DU725" s="38"/>
      <c r="DV725" s="38"/>
      <c r="DW725" s="38"/>
      <c r="DX725" s="38"/>
      <c r="DY725" s="38"/>
      <c r="DZ725" s="38"/>
      <c r="EA725" s="38"/>
      <c r="EB725" s="38"/>
    </row>
    <row r="726" spans="1:132">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8"/>
      <c r="AY726" s="38"/>
      <c r="AZ726" s="38"/>
      <c r="BA726" s="38"/>
      <c r="BB726" s="38"/>
      <c r="BC726" s="38"/>
      <c r="BD726" s="38"/>
      <c r="BE726" s="38"/>
      <c r="BF726" s="38"/>
      <c r="BG726" s="38"/>
      <c r="BH726" s="38"/>
      <c r="BI726" s="38"/>
      <c r="BJ726" s="38"/>
      <c r="BK726" s="38"/>
      <c r="BL726" s="38"/>
      <c r="BM726" s="38"/>
      <c r="BN726" s="38"/>
      <c r="BO726" s="38"/>
      <c r="BP726" s="38"/>
      <c r="BQ726" s="38"/>
      <c r="BR726" s="38"/>
      <c r="BS726" s="38"/>
      <c r="BT726" s="38"/>
      <c r="BU726" s="38"/>
      <c r="BV726" s="38"/>
      <c r="BW726" s="38"/>
      <c r="BX726" s="38"/>
      <c r="BY726" s="38"/>
      <c r="BZ726" s="38"/>
      <c r="CA726" s="38"/>
      <c r="CB726" s="38"/>
      <c r="CC726" s="38"/>
      <c r="CD726" s="38"/>
      <c r="CE726" s="38"/>
      <c r="CF726" s="38"/>
      <c r="CG726" s="38"/>
      <c r="CH726" s="38"/>
      <c r="CI726" s="38"/>
      <c r="CJ726" s="38"/>
      <c r="CK726" s="38"/>
      <c r="CL726" s="38"/>
      <c r="CM726" s="38"/>
      <c r="CN726" s="38"/>
      <c r="CO726" s="38"/>
      <c r="CP726" s="38"/>
      <c r="CQ726" s="38"/>
      <c r="CR726" s="38"/>
      <c r="CS726" s="38"/>
      <c r="CT726" s="38"/>
      <c r="CU726" s="38"/>
      <c r="CV726" s="38"/>
      <c r="CW726" s="38"/>
      <c r="CX726" s="38"/>
      <c r="CY726" s="38"/>
      <c r="CZ726" s="38"/>
      <c r="DA726" s="38"/>
      <c r="DB726" s="38"/>
      <c r="DC726" s="38"/>
      <c r="DD726" s="38"/>
      <c r="DE726" s="38"/>
      <c r="DF726" s="38"/>
      <c r="DG726" s="38"/>
      <c r="DH726" s="38"/>
      <c r="DI726" s="38"/>
      <c r="DJ726" s="38"/>
      <c r="DK726" s="38"/>
      <c r="DL726" s="38"/>
      <c r="DM726" s="38"/>
      <c r="DN726" s="38"/>
      <c r="DO726" s="38"/>
      <c r="DP726" s="38"/>
      <c r="DQ726" s="38"/>
      <c r="DR726" s="38"/>
      <c r="DS726" s="38"/>
      <c r="DT726" s="38"/>
      <c r="DU726" s="38"/>
      <c r="DV726" s="38"/>
      <c r="DW726" s="38"/>
      <c r="DX726" s="38"/>
      <c r="DY726" s="38"/>
      <c r="DZ726" s="38"/>
      <c r="EA726" s="38"/>
      <c r="EB726" s="38"/>
    </row>
    <row r="727" spans="1:132">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8"/>
      <c r="AY727" s="38"/>
      <c r="AZ727" s="38"/>
      <c r="BA727" s="38"/>
      <c r="BB727" s="38"/>
      <c r="BC727" s="38"/>
      <c r="BD727" s="38"/>
      <c r="BE727" s="38"/>
      <c r="BF727" s="38"/>
      <c r="BG727" s="38"/>
      <c r="BH727" s="38"/>
      <c r="BI727" s="38"/>
      <c r="BJ727" s="38"/>
      <c r="BK727" s="38"/>
      <c r="BL727" s="38"/>
      <c r="BM727" s="38"/>
      <c r="BN727" s="38"/>
      <c r="BO727" s="38"/>
      <c r="BP727" s="38"/>
      <c r="BQ727" s="38"/>
      <c r="BR727" s="38"/>
      <c r="BS727" s="38"/>
      <c r="BT727" s="38"/>
      <c r="BU727" s="38"/>
      <c r="BV727" s="38"/>
      <c r="BW727" s="38"/>
      <c r="BX727" s="38"/>
      <c r="BY727" s="38"/>
      <c r="BZ727" s="38"/>
      <c r="CA727" s="38"/>
      <c r="CB727" s="38"/>
      <c r="CC727" s="38"/>
      <c r="CD727" s="38"/>
      <c r="CE727" s="38"/>
      <c r="CF727" s="38"/>
      <c r="CG727" s="38"/>
      <c r="CH727" s="38"/>
      <c r="CI727" s="38"/>
      <c r="CJ727" s="38"/>
      <c r="CK727" s="38"/>
      <c r="CL727" s="38"/>
      <c r="CM727" s="38"/>
      <c r="CN727" s="38"/>
      <c r="CO727" s="38"/>
      <c r="CP727" s="38"/>
      <c r="CQ727" s="38"/>
      <c r="CR727" s="38"/>
      <c r="CS727" s="38"/>
      <c r="CT727" s="38"/>
      <c r="CU727" s="38"/>
      <c r="CV727" s="38"/>
      <c r="CW727" s="38"/>
      <c r="CX727" s="38"/>
      <c r="CY727" s="38"/>
      <c r="CZ727" s="38"/>
      <c r="DA727" s="38"/>
      <c r="DB727" s="38"/>
      <c r="DC727" s="38"/>
      <c r="DD727" s="38"/>
      <c r="DE727" s="38"/>
      <c r="DF727" s="38"/>
      <c r="DG727" s="38"/>
      <c r="DH727" s="38"/>
      <c r="DI727" s="38"/>
      <c r="DJ727" s="38"/>
      <c r="DK727" s="38"/>
      <c r="DL727" s="38"/>
      <c r="DM727" s="38"/>
      <c r="DN727" s="38"/>
      <c r="DO727" s="38"/>
      <c r="DP727" s="38"/>
      <c r="DQ727" s="38"/>
      <c r="DR727" s="38"/>
      <c r="DS727" s="38"/>
      <c r="DT727" s="38"/>
      <c r="DU727" s="38"/>
      <c r="DV727" s="38"/>
      <c r="DW727" s="38"/>
      <c r="DX727" s="38"/>
      <c r="DY727" s="38"/>
      <c r="DZ727" s="38"/>
      <c r="EA727" s="38"/>
      <c r="EB727" s="38"/>
    </row>
    <row r="728" spans="1:132">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38"/>
      <c r="BS728" s="38"/>
      <c r="BT728" s="38"/>
      <c r="BU728" s="38"/>
      <c r="BV728" s="38"/>
      <c r="BW728" s="38"/>
      <c r="BX728" s="38"/>
      <c r="BY728" s="38"/>
      <c r="BZ728" s="38"/>
      <c r="CA728" s="38"/>
      <c r="CB728" s="38"/>
      <c r="CC728" s="38"/>
      <c r="CD728" s="38"/>
      <c r="CE728" s="38"/>
      <c r="CF728" s="38"/>
      <c r="CG728" s="38"/>
      <c r="CH728" s="38"/>
      <c r="CI728" s="38"/>
      <c r="CJ728" s="38"/>
      <c r="CK728" s="38"/>
      <c r="CL728" s="38"/>
      <c r="CM728" s="38"/>
      <c r="CN728" s="38"/>
      <c r="CO728" s="38"/>
      <c r="CP728" s="38"/>
      <c r="CQ728" s="38"/>
      <c r="CR728" s="38"/>
      <c r="CS728" s="38"/>
      <c r="CT728" s="38"/>
      <c r="CU728" s="38"/>
      <c r="CV728" s="38"/>
      <c r="CW728" s="38"/>
      <c r="CX728" s="38"/>
      <c r="CY728" s="38"/>
      <c r="CZ728" s="38"/>
      <c r="DA728" s="38"/>
      <c r="DB728" s="38"/>
      <c r="DC728" s="38"/>
      <c r="DD728" s="38"/>
      <c r="DE728" s="38"/>
      <c r="DF728" s="38"/>
      <c r="DG728" s="38"/>
      <c r="DH728" s="38"/>
      <c r="DI728" s="38"/>
      <c r="DJ728" s="38"/>
      <c r="DK728" s="38"/>
      <c r="DL728" s="38"/>
      <c r="DM728" s="38"/>
      <c r="DN728" s="38"/>
      <c r="DO728" s="38"/>
      <c r="DP728" s="38"/>
      <c r="DQ728" s="38"/>
      <c r="DR728" s="38"/>
      <c r="DS728" s="38"/>
      <c r="DT728" s="38"/>
      <c r="DU728" s="38"/>
      <c r="DV728" s="38"/>
      <c r="DW728" s="38"/>
      <c r="DX728" s="38"/>
      <c r="DY728" s="38"/>
      <c r="DZ728" s="38"/>
      <c r="EA728" s="38"/>
      <c r="EB728" s="38"/>
    </row>
    <row r="729" spans="1:132">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38"/>
      <c r="BI729" s="38"/>
      <c r="BJ729" s="38"/>
      <c r="BK729" s="38"/>
      <c r="BL729" s="38"/>
      <c r="BM729" s="38"/>
      <c r="BN729" s="38"/>
      <c r="BO729" s="38"/>
      <c r="BP729" s="38"/>
      <c r="BQ729" s="38"/>
      <c r="BR729" s="38"/>
      <c r="BS729" s="38"/>
      <c r="BT729" s="38"/>
      <c r="BU729" s="38"/>
      <c r="BV729" s="38"/>
      <c r="BW729" s="38"/>
      <c r="BX729" s="38"/>
      <c r="BY729" s="38"/>
      <c r="BZ729" s="38"/>
      <c r="CA729" s="38"/>
      <c r="CB729" s="38"/>
      <c r="CC729" s="38"/>
      <c r="CD729" s="38"/>
      <c r="CE729" s="38"/>
      <c r="CF729" s="38"/>
      <c r="CG729" s="38"/>
      <c r="CH729" s="38"/>
      <c r="CI729" s="38"/>
      <c r="CJ729" s="38"/>
      <c r="CK729" s="38"/>
      <c r="CL729" s="38"/>
      <c r="CM729" s="38"/>
      <c r="CN729" s="38"/>
      <c r="CO729" s="38"/>
      <c r="CP729" s="38"/>
      <c r="CQ729" s="38"/>
      <c r="CR729" s="38"/>
      <c r="CS729" s="38"/>
      <c r="CT729" s="38"/>
      <c r="CU729" s="38"/>
      <c r="CV729" s="38"/>
      <c r="CW729" s="38"/>
      <c r="CX729" s="38"/>
      <c r="CY729" s="38"/>
      <c r="CZ729" s="38"/>
      <c r="DA729" s="38"/>
      <c r="DB729" s="38"/>
      <c r="DC729" s="38"/>
      <c r="DD729" s="38"/>
      <c r="DE729" s="38"/>
      <c r="DF729" s="38"/>
      <c r="DG729" s="38"/>
      <c r="DH729" s="38"/>
      <c r="DI729" s="38"/>
      <c r="DJ729" s="38"/>
      <c r="DK729" s="38"/>
      <c r="DL729" s="38"/>
      <c r="DM729" s="38"/>
      <c r="DN729" s="38"/>
      <c r="DO729" s="38"/>
      <c r="DP729" s="38"/>
      <c r="DQ729" s="38"/>
      <c r="DR729" s="38"/>
      <c r="DS729" s="38"/>
      <c r="DT729" s="38"/>
      <c r="DU729" s="38"/>
      <c r="DV729" s="38"/>
      <c r="DW729" s="38"/>
      <c r="DX729" s="38"/>
      <c r="DY729" s="38"/>
      <c r="DZ729" s="38"/>
      <c r="EA729" s="38"/>
      <c r="EB729" s="38"/>
    </row>
    <row r="730" spans="1:132">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8"/>
      <c r="AY730" s="38"/>
      <c r="AZ730" s="38"/>
      <c r="BA730" s="38"/>
      <c r="BB730" s="38"/>
      <c r="BC730" s="38"/>
      <c r="BD730" s="38"/>
      <c r="BE730" s="38"/>
      <c r="BF730" s="38"/>
      <c r="BG730" s="38"/>
      <c r="BH730" s="38"/>
      <c r="BI730" s="38"/>
      <c r="BJ730" s="38"/>
      <c r="BK730" s="38"/>
      <c r="BL730" s="38"/>
      <c r="BM730" s="38"/>
      <c r="BN730" s="38"/>
      <c r="BO730" s="38"/>
      <c r="BP730" s="38"/>
      <c r="BQ730" s="38"/>
      <c r="BR730" s="38"/>
      <c r="BS730" s="38"/>
      <c r="BT730" s="38"/>
      <c r="BU730" s="38"/>
      <c r="BV730" s="38"/>
      <c r="BW730" s="38"/>
      <c r="BX730" s="38"/>
      <c r="BY730" s="38"/>
      <c r="BZ730" s="38"/>
      <c r="CA730" s="38"/>
      <c r="CB730" s="38"/>
      <c r="CC730" s="38"/>
      <c r="CD730" s="38"/>
      <c r="CE730" s="38"/>
      <c r="CF730" s="38"/>
      <c r="CG730" s="38"/>
      <c r="CH730" s="38"/>
      <c r="CI730" s="38"/>
      <c r="CJ730" s="38"/>
      <c r="CK730" s="38"/>
      <c r="CL730" s="38"/>
      <c r="CM730" s="38"/>
      <c r="CN730" s="38"/>
      <c r="CO730" s="38"/>
      <c r="CP730" s="38"/>
      <c r="CQ730" s="38"/>
      <c r="CR730" s="38"/>
      <c r="CS730" s="38"/>
      <c r="CT730" s="38"/>
      <c r="CU730" s="38"/>
      <c r="CV730" s="38"/>
      <c r="CW730" s="38"/>
      <c r="CX730" s="38"/>
      <c r="CY730" s="38"/>
      <c r="CZ730" s="38"/>
      <c r="DA730" s="38"/>
      <c r="DB730" s="38"/>
      <c r="DC730" s="38"/>
      <c r="DD730" s="38"/>
      <c r="DE730" s="38"/>
      <c r="DF730" s="38"/>
      <c r="DG730" s="38"/>
      <c r="DH730" s="38"/>
      <c r="DI730" s="38"/>
      <c r="DJ730" s="38"/>
      <c r="DK730" s="38"/>
      <c r="DL730" s="38"/>
      <c r="DM730" s="38"/>
      <c r="DN730" s="38"/>
      <c r="DO730" s="38"/>
      <c r="DP730" s="38"/>
      <c r="DQ730" s="38"/>
      <c r="DR730" s="38"/>
      <c r="DS730" s="38"/>
      <c r="DT730" s="38"/>
      <c r="DU730" s="38"/>
      <c r="DV730" s="38"/>
      <c r="DW730" s="38"/>
      <c r="DX730" s="38"/>
      <c r="DY730" s="38"/>
      <c r="DZ730" s="38"/>
      <c r="EA730" s="38"/>
      <c r="EB730" s="38"/>
    </row>
    <row r="731" spans="1:132">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8"/>
      <c r="AY731" s="38"/>
      <c r="AZ731" s="38"/>
      <c r="BA731" s="38"/>
      <c r="BB731" s="38"/>
      <c r="BC731" s="38"/>
      <c r="BD731" s="38"/>
      <c r="BE731" s="38"/>
      <c r="BF731" s="38"/>
      <c r="BG731" s="38"/>
      <c r="BH731" s="38"/>
      <c r="BI731" s="38"/>
      <c r="BJ731" s="38"/>
      <c r="BK731" s="38"/>
      <c r="BL731" s="38"/>
      <c r="BM731" s="38"/>
      <c r="BN731" s="38"/>
      <c r="BO731" s="38"/>
      <c r="BP731" s="38"/>
      <c r="BQ731" s="38"/>
      <c r="BR731" s="38"/>
      <c r="BS731" s="38"/>
      <c r="BT731" s="38"/>
      <c r="BU731" s="38"/>
      <c r="BV731" s="38"/>
      <c r="BW731" s="38"/>
      <c r="BX731" s="38"/>
      <c r="BY731" s="38"/>
      <c r="BZ731" s="38"/>
      <c r="CA731" s="38"/>
      <c r="CB731" s="38"/>
      <c r="CC731" s="38"/>
      <c r="CD731" s="38"/>
      <c r="CE731" s="38"/>
      <c r="CF731" s="38"/>
      <c r="CG731" s="38"/>
      <c r="CH731" s="38"/>
      <c r="CI731" s="38"/>
      <c r="CJ731" s="38"/>
      <c r="CK731" s="38"/>
      <c r="CL731" s="38"/>
      <c r="CM731" s="38"/>
      <c r="CN731" s="38"/>
      <c r="CO731" s="38"/>
      <c r="CP731" s="38"/>
      <c r="CQ731" s="38"/>
      <c r="CR731" s="38"/>
      <c r="CS731" s="38"/>
      <c r="CT731" s="38"/>
      <c r="CU731" s="38"/>
      <c r="CV731" s="38"/>
      <c r="CW731" s="38"/>
      <c r="CX731" s="38"/>
      <c r="CY731" s="38"/>
      <c r="CZ731" s="38"/>
      <c r="DA731" s="38"/>
      <c r="DB731" s="38"/>
      <c r="DC731" s="38"/>
      <c r="DD731" s="38"/>
      <c r="DE731" s="38"/>
      <c r="DF731" s="38"/>
      <c r="DG731" s="38"/>
      <c r="DH731" s="38"/>
      <c r="DI731" s="38"/>
      <c r="DJ731" s="38"/>
      <c r="DK731" s="38"/>
      <c r="DL731" s="38"/>
      <c r="DM731" s="38"/>
      <c r="DN731" s="38"/>
      <c r="DO731" s="38"/>
      <c r="DP731" s="38"/>
      <c r="DQ731" s="38"/>
      <c r="DR731" s="38"/>
      <c r="DS731" s="38"/>
      <c r="DT731" s="38"/>
      <c r="DU731" s="38"/>
      <c r="DV731" s="38"/>
      <c r="DW731" s="38"/>
      <c r="DX731" s="38"/>
      <c r="DY731" s="38"/>
      <c r="DZ731" s="38"/>
      <c r="EA731" s="38"/>
      <c r="EB731" s="38"/>
    </row>
    <row r="732" spans="1:132">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38"/>
      <c r="BS732" s="38"/>
      <c r="BT732" s="38"/>
      <c r="BU732" s="38"/>
      <c r="BV732" s="38"/>
      <c r="BW732" s="38"/>
      <c r="BX732" s="38"/>
      <c r="BY732" s="38"/>
      <c r="BZ732" s="38"/>
      <c r="CA732" s="38"/>
      <c r="CB732" s="38"/>
      <c r="CC732" s="38"/>
      <c r="CD732" s="38"/>
      <c r="CE732" s="38"/>
      <c r="CF732" s="38"/>
      <c r="CG732" s="38"/>
      <c r="CH732" s="38"/>
      <c r="CI732" s="38"/>
      <c r="CJ732" s="38"/>
      <c r="CK732" s="38"/>
      <c r="CL732" s="38"/>
      <c r="CM732" s="38"/>
      <c r="CN732" s="38"/>
      <c r="CO732" s="38"/>
      <c r="CP732" s="38"/>
      <c r="CQ732" s="38"/>
      <c r="CR732" s="38"/>
      <c r="CS732" s="38"/>
      <c r="CT732" s="38"/>
      <c r="CU732" s="38"/>
      <c r="CV732" s="38"/>
      <c r="CW732" s="38"/>
      <c r="CX732" s="38"/>
      <c r="CY732" s="38"/>
      <c r="CZ732" s="38"/>
      <c r="DA732" s="38"/>
      <c r="DB732" s="38"/>
      <c r="DC732" s="38"/>
      <c r="DD732" s="38"/>
      <c r="DE732" s="38"/>
      <c r="DF732" s="38"/>
      <c r="DG732" s="38"/>
      <c r="DH732" s="38"/>
      <c r="DI732" s="38"/>
      <c r="DJ732" s="38"/>
      <c r="DK732" s="38"/>
      <c r="DL732" s="38"/>
      <c r="DM732" s="38"/>
      <c r="DN732" s="38"/>
      <c r="DO732" s="38"/>
      <c r="DP732" s="38"/>
      <c r="DQ732" s="38"/>
      <c r="DR732" s="38"/>
      <c r="DS732" s="38"/>
      <c r="DT732" s="38"/>
      <c r="DU732" s="38"/>
      <c r="DV732" s="38"/>
      <c r="DW732" s="38"/>
      <c r="DX732" s="38"/>
      <c r="DY732" s="38"/>
      <c r="DZ732" s="38"/>
      <c r="EA732" s="38"/>
      <c r="EB732" s="38"/>
    </row>
    <row r="733" spans="1:132">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38"/>
      <c r="BS733" s="38"/>
      <c r="BT733" s="38"/>
      <c r="BU733" s="38"/>
      <c r="BV733" s="38"/>
      <c r="BW733" s="38"/>
      <c r="BX733" s="38"/>
      <c r="BY733" s="38"/>
      <c r="BZ733" s="38"/>
      <c r="CA733" s="38"/>
      <c r="CB733" s="38"/>
      <c r="CC733" s="38"/>
      <c r="CD733" s="38"/>
      <c r="CE733" s="38"/>
      <c r="CF733" s="38"/>
      <c r="CG733" s="38"/>
      <c r="CH733" s="38"/>
      <c r="CI733" s="38"/>
      <c r="CJ733" s="38"/>
      <c r="CK733" s="38"/>
      <c r="CL733" s="38"/>
      <c r="CM733" s="38"/>
      <c r="CN733" s="38"/>
      <c r="CO733" s="38"/>
      <c r="CP733" s="38"/>
      <c r="CQ733" s="38"/>
      <c r="CR733" s="38"/>
      <c r="CS733" s="38"/>
      <c r="CT733" s="38"/>
      <c r="CU733" s="38"/>
      <c r="CV733" s="38"/>
      <c r="CW733" s="38"/>
      <c r="CX733" s="38"/>
      <c r="CY733" s="38"/>
      <c r="CZ733" s="38"/>
      <c r="DA733" s="38"/>
      <c r="DB733" s="38"/>
      <c r="DC733" s="38"/>
      <c r="DD733" s="38"/>
      <c r="DE733" s="38"/>
      <c r="DF733" s="38"/>
      <c r="DG733" s="38"/>
      <c r="DH733" s="38"/>
      <c r="DI733" s="38"/>
      <c r="DJ733" s="38"/>
      <c r="DK733" s="38"/>
      <c r="DL733" s="38"/>
      <c r="DM733" s="38"/>
      <c r="DN733" s="38"/>
      <c r="DO733" s="38"/>
      <c r="DP733" s="38"/>
      <c r="DQ733" s="38"/>
      <c r="DR733" s="38"/>
      <c r="DS733" s="38"/>
      <c r="DT733" s="38"/>
      <c r="DU733" s="38"/>
      <c r="DV733" s="38"/>
      <c r="DW733" s="38"/>
      <c r="DX733" s="38"/>
      <c r="DY733" s="38"/>
      <c r="DZ733" s="38"/>
      <c r="EA733" s="38"/>
      <c r="EB733" s="38"/>
    </row>
    <row r="734" spans="1:132">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38"/>
      <c r="BS734" s="38"/>
      <c r="BT734" s="38"/>
      <c r="BU734" s="38"/>
      <c r="BV734" s="38"/>
      <c r="BW734" s="38"/>
      <c r="BX734" s="38"/>
      <c r="BY734" s="38"/>
      <c r="BZ734" s="38"/>
      <c r="CA734" s="38"/>
      <c r="CB734" s="38"/>
      <c r="CC734" s="38"/>
      <c r="CD734" s="38"/>
      <c r="CE734" s="38"/>
      <c r="CF734" s="38"/>
      <c r="CG734" s="38"/>
      <c r="CH734" s="38"/>
      <c r="CI734" s="38"/>
      <c r="CJ734" s="38"/>
      <c r="CK734" s="38"/>
      <c r="CL734" s="38"/>
      <c r="CM734" s="38"/>
      <c r="CN734" s="38"/>
      <c r="CO734" s="38"/>
      <c r="CP734" s="38"/>
      <c r="CQ734" s="38"/>
      <c r="CR734" s="38"/>
      <c r="CS734" s="38"/>
      <c r="CT734" s="38"/>
      <c r="CU734" s="38"/>
      <c r="CV734" s="38"/>
      <c r="CW734" s="38"/>
      <c r="CX734" s="38"/>
      <c r="CY734" s="38"/>
      <c r="CZ734" s="38"/>
      <c r="DA734" s="38"/>
      <c r="DB734" s="38"/>
      <c r="DC734" s="38"/>
      <c r="DD734" s="38"/>
      <c r="DE734" s="38"/>
      <c r="DF734" s="38"/>
      <c r="DG734" s="38"/>
      <c r="DH734" s="38"/>
      <c r="DI734" s="38"/>
      <c r="DJ734" s="38"/>
      <c r="DK734" s="38"/>
      <c r="DL734" s="38"/>
      <c r="DM734" s="38"/>
      <c r="DN734" s="38"/>
      <c r="DO734" s="38"/>
      <c r="DP734" s="38"/>
      <c r="DQ734" s="38"/>
      <c r="DR734" s="38"/>
      <c r="DS734" s="38"/>
      <c r="DT734" s="38"/>
      <c r="DU734" s="38"/>
      <c r="DV734" s="38"/>
      <c r="DW734" s="38"/>
      <c r="DX734" s="38"/>
      <c r="DY734" s="38"/>
      <c r="DZ734" s="38"/>
      <c r="EA734" s="38"/>
      <c r="EB734" s="38"/>
    </row>
    <row r="735" spans="1:132">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8"/>
      <c r="AY735" s="38"/>
      <c r="AZ735" s="38"/>
      <c r="BA735" s="38"/>
      <c r="BB735" s="38"/>
      <c r="BC735" s="38"/>
      <c r="BD735" s="38"/>
      <c r="BE735" s="38"/>
      <c r="BF735" s="38"/>
      <c r="BG735" s="38"/>
      <c r="BH735" s="38"/>
      <c r="BI735" s="38"/>
      <c r="BJ735" s="38"/>
      <c r="BK735" s="38"/>
      <c r="BL735" s="38"/>
      <c r="BM735" s="38"/>
      <c r="BN735" s="38"/>
      <c r="BO735" s="38"/>
      <c r="BP735" s="38"/>
      <c r="BQ735" s="38"/>
      <c r="BR735" s="38"/>
      <c r="BS735" s="38"/>
      <c r="BT735" s="38"/>
      <c r="BU735" s="38"/>
      <c r="BV735" s="38"/>
      <c r="BW735" s="38"/>
      <c r="BX735" s="38"/>
      <c r="BY735" s="38"/>
      <c r="BZ735" s="38"/>
      <c r="CA735" s="38"/>
      <c r="CB735" s="38"/>
      <c r="CC735" s="38"/>
      <c r="CD735" s="38"/>
      <c r="CE735" s="38"/>
      <c r="CF735" s="38"/>
      <c r="CG735" s="38"/>
      <c r="CH735" s="38"/>
      <c r="CI735" s="38"/>
      <c r="CJ735" s="38"/>
      <c r="CK735" s="38"/>
      <c r="CL735" s="38"/>
      <c r="CM735" s="38"/>
      <c r="CN735" s="38"/>
      <c r="CO735" s="38"/>
      <c r="CP735" s="38"/>
      <c r="CQ735" s="38"/>
      <c r="CR735" s="38"/>
      <c r="CS735" s="38"/>
      <c r="CT735" s="38"/>
      <c r="CU735" s="38"/>
      <c r="CV735" s="38"/>
      <c r="CW735" s="38"/>
      <c r="CX735" s="38"/>
      <c r="CY735" s="38"/>
      <c r="CZ735" s="38"/>
      <c r="DA735" s="38"/>
      <c r="DB735" s="38"/>
      <c r="DC735" s="38"/>
      <c r="DD735" s="38"/>
      <c r="DE735" s="38"/>
      <c r="DF735" s="38"/>
      <c r="DG735" s="38"/>
      <c r="DH735" s="38"/>
      <c r="DI735" s="38"/>
      <c r="DJ735" s="38"/>
      <c r="DK735" s="38"/>
      <c r="DL735" s="38"/>
      <c r="DM735" s="38"/>
      <c r="DN735" s="38"/>
      <c r="DO735" s="38"/>
      <c r="DP735" s="38"/>
      <c r="DQ735" s="38"/>
      <c r="DR735" s="38"/>
      <c r="DS735" s="38"/>
      <c r="DT735" s="38"/>
      <c r="DU735" s="38"/>
      <c r="DV735" s="38"/>
      <c r="DW735" s="38"/>
      <c r="DX735" s="38"/>
      <c r="DY735" s="38"/>
      <c r="DZ735" s="38"/>
      <c r="EA735" s="38"/>
      <c r="EB735" s="38"/>
    </row>
    <row r="736" spans="1:132">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8"/>
      <c r="AY736" s="38"/>
      <c r="AZ736" s="38"/>
      <c r="BA736" s="38"/>
      <c r="BB736" s="38"/>
      <c r="BC736" s="38"/>
      <c r="BD736" s="38"/>
      <c r="BE736" s="38"/>
      <c r="BF736" s="38"/>
      <c r="BG736" s="38"/>
      <c r="BH736" s="38"/>
      <c r="BI736" s="38"/>
      <c r="BJ736" s="38"/>
      <c r="BK736" s="38"/>
      <c r="BL736" s="38"/>
      <c r="BM736" s="38"/>
      <c r="BN736" s="38"/>
      <c r="BO736" s="38"/>
      <c r="BP736" s="38"/>
      <c r="BQ736" s="38"/>
      <c r="BR736" s="38"/>
      <c r="BS736" s="38"/>
      <c r="BT736" s="38"/>
      <c r="BU736" s="38"/>
      <c r="BV736" s="38"/>
      <c r="BW736" s="38"/>
      <c r="BX736" s="38"/>
      <c r="BY736" s="38"/>
      <c r="BZ736" s="38"/>
      <c r="CA736" s="38"/>
      <c r="CB736" s="38"/>
      <c r="CC736" s="38"/>
      <c r="CD736" s="38"/>
      <c r="CE736" s="38"/>
      <c r="CF736" s="38"/>
      <c r="CG736" s="38"/>
      <c r="CH736" s="38"/>
      <c r="CI736" s="38"/>
      <c r="CJ736" s="38"/>
      <c r="CK736" s="38"/>
      <c r="CL736" s="38"/>
      <c r="CM736" s="38"/>
      <c r="CN736" s="38"/>
      <c r="CO736" s="38"/>
      <c r="CP736" s="38"/>
      <c r="CQ736" s="38"/>
      <c r="CR736" s="38"/>
      <c r="CS736" s="38"/>
      <c r="CT736" s="38"/>
      <c r="CU736" s="38"/>
      <c r="CV736" s="38"/>
      <c r="CW736" s="38"/>
      <c r="CX736" s="38"/>
      <c r="CY736" s="38"/>
      <c r="CZ736" s="38"/>
      <c r="DA736" s="38"/>
      <c r="DB736" s="38"/>
      <c r="DC736" s="38"/>
      <c r="DD736" s="38"/>
      <c r="DE736" s="38"/>
      <c r="DF736" s="38"/>
      <c r="DG736" s="38"/>
      <c r="DH736" s="38"/>
      <c r="DI736" s="38"/>
      <c r="DJ736" s="38"/>
      <c r="DK736" s="38"/>
      <c r="DL736" s="38"/>
      <c r="DM736" s="38"/>
      <c r="DN736" s="38"/>
      <c r="DO736" s="38"/>
      <c r="DP736" s="38"/>
      <c r="DQ736" s="38"/>
      <c r="DR736" s="38"/>
      <c r="DS736" s="38"/>
      <c r="DT736" s="38"/>
      <c r="DU736" s="38"/>
      <c r="DV736" s="38"/>
      <c r="DW736" s="38"/>
      <c r="DX736" s="38"/>
      <c r="DY736" s="38"/>
      <c r="DZ736" s="38"/>
      <c r="EA736" s="38"/>
      <c r="EB736" s="38"/>
    </row>
    <row r="737" spans="1:132">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8"/>
      <c r="AY737" s="38"/>
      <c r="AZ737" s="38"/>
      <c r="BA737" s="38"/>
      <c r="BB737" s="38"/>
      <c r="BC737" s="38"/>
      <c r="BD737" s="38"/>
      <c r="BE737" s="38"/>
      <c r="BF737" s="38"/>
      <c r="BG737" s="38"/>
      <c r="BH737" s="38"/>
      <c r="BI737" s="38"/>
      <c r="BJ737" s="38"/>
      <c r="BK737" s="38"/>
      <c r="BL737" s="38"/>
      <c r="BM737" s="38"/>
      <c r="BN737" s="38"/>
      <c r="BO737" s="38"/>
      <c r="BP737" s="38"/>
      <c r="BQ737" s="38"/>
      <c r="BR737" s="38"/>
      <c r="BS737" s="38"/>
      <c r="BT737" s="38"/>
      <c r="BU737" s="38"/>
      <c r="BV737" s="38"/>
      <c r="BW737" s="38"/>
      <c r="BX737" s="38"/>
      <c r="BY737" s="38"/>
      <c r="BZ737" s="38"/>
      <c r="CA737" s="38"/>
      <c r="CB737" s="38"/>
      <c r="CC737" s="38"/>
      <c r="CD737" s="38"/>
      <c r="CE737" s="38"/>
      <c r="CF737" s="38"/>
      <c r="CG737" s="38"/>
      <c r="CH737" s="38"/>
      <c r="CI737" s="38"/>
      <c r="CJ737" s="38"/>
      <c r="CK737" s="38"/>
      <c r="CL737" s="38"/>
      <c r="CM737" s="38"/>
      <c r="CN737" s="38"/>
      <c r="CO737" s="38"/>
      <c r="CP737" s="38"/>
      <c r="CQ737" s="38"/>
      <c r="CR737" s="38"/>
      <c r="CS737" s="38"/>
      <c r="CT737" s="38"/>
      <c r="CU737" s="38"/>
      <c r="CV737" s="38"/>
      <c r="CW737" s="38"/>
      <c r="CX737" s="38"/>
      <c r="CY737" s="38"/>
      <c r="CZ737" s="38"/>
      <c r="DA737" s="38"/>
      <c r="DB737" s="38"/>
      <c r="DC737" s="38"/>
      <c r="DD737" s="38"/>
      <c r="DE737" s="38"/>
      <c r="DF737" s="38"/>
      <c r="DG737" s="38"/>
      <c r="DH737" s="38"/>
      <c r="DI737" s="38"/>
      <c r="DJ737" s="38"/>
      <c r="DK737" s="38"/>
      <c r="DL737" s="38"/>
      <c r="DM737" s="38"/>
      <c r="DN737" s="38"/>
      <c r="DO737" s="38"/>
      <c r="DP737" s="38"/>
      <c r="DQ737" s="38"/>
      <c r="DR737" s="38"/>
      <c r="DS737" s="38"/>
      <c r="DT737" s="38"/>
      <c r="DU737" s="38"/>
      <c r="DV737" s="38"/>
      <c r="DW737" s="38"/>
      <c r="DX737" s="38"/>
      <c r="DY737" s="38"/>
      <c r="DZ737" s="38"/>
      <c r="EA737" s="38"/>
      <c r="EB737" s="38"/>
    </row>
    <row r="738" spans="1:132">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38"/>
      <c r="BS738" s="38"/>
      <c r="BT738" s="38"/>
      <c r="BU738" s="38"/>
      <c r="BV738" s="38"/>
      <c r="BW738" s="38"/>
      <c r="BX738" s="38"/>
      <c r="BY738" s="38"/>
      <c r="BZ738" s="38"/>
      <c r="CA738" s="38"/>
      <c r="CB738" s="38"/>
      <c r="CC738" s="38"/>
      <c r="CD738" s="38"/>
      <c r="CE738" s="38"/>
      <c r="CF738" s="38"/>
      <c r="CG738" s="38"/>
      <c r="CH738" s="38"/>
      <c r="CI738" s="38"/>
      <c r="CJ738" s="38"/>
      <c r="CK738" s="38"/>
      <c r="CL738" s="38"/>
      <c r="CM738" s="38"/>
      <c r="CN738" s="38"/>
      <c r="CO738" s="38"/>
      <c r="CP738" s="38"/>
      <c r="CQ738" s="38"/>
      <c r="CR738" s="38"/>
      <c r="CS738" s="38"/>
      <c r="CT738" s="38"/>
      <c r="CU738" s="38"/>
      <c r="CV738" s="38"/>
      <c r="CW738" s="38"/>
      <c r="CX738" s="38"/>
      <c r="CY738" s="38"/>
      <c r="CZ738" s="38"/>
      <c r="DA738" s="38"/>
      <c r="DB738" s="38"/>
      <c r="DC738" s="38"/>
      <c r="DD738" s="38"/>
      <c r="DE738" s="38"/>
      <c r="DF738" s="38"/>
      <c r="DG738" s="38"/>
      <c r="DH738" s="38"/>
      <c r="DI738" s="38"/>
      <c r="DJ738" s="38"/>
      <c r="DK738" s="38"/>
      <c r="DL738" s="38"/>
      <c r="DM738" s="38"/>
      <c r="DN738" s="38"/>
      <c r="DO738" s="38"/>
      <c r="DP738" s="38"/>
      <c r="DQ738" s="38"/>
      <c r="DR738" s="38"/>
      <c r="DS738" s="38"/>
      <c r="DT738" s="38"/>
      <c r="DU738" s="38"/>
      <c r="DV738" s="38"/>
      <c r="DW738" s="38"/>
      <c r="DX738" s="38"/>
      <c r="DY738" s="38"/>
      <c r="DZ738" s="38"/>
      <c r="EA738" s="38"/>
      <c r="EB738" s="38"/>
    </row>
    <row r="739" spans="1:132">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c r="BY739" s="38"/>
      <c r="BZ739" s="38"/>
      <c r="CA739" s="38"/>
      <c r="CB739" s="38"/>
      <c r="CC739" s="38"/>
      <c r="CD739" s="38"/>
      <c r="CE739" s="38"/>
      <c r="CF739" s="38"/>
      <c r="CG739" s="38"/>
      <c r="CH739" s="38"/>
      <c r="CI739" s="38"/>
      <c r="CJ739" s="38"/>
      <c r="CK739" s="38"/>
      <c r="CL739" s="38"/>
      <c r="CM739" s="38"/>
      <c r="CN739" s="38"/>
      <c r="CO739" s="38"/>
      <c r="CP739" s="38"/>
      <c r="CQ739" s="38"/>
      <c r="CR739" s="38"/>
      <c r="CS739" s="38"/>
      <c r="CT739" s="38"/>
      <c r="CU739" s="38"/>
      <c r="CV739" s="38"/>
      <c r="CW739" s="38"/>
      <c r="CX739" s="38"/>
      <c r="CY739" s="38"/>
      <c r="CZ739" s="38"/>
      <c r="DA739" s="38"/>
      <c r="DB739" s="38"/>
      <c r="DC739" s="38"/>
      <c r="DD739" s="38"/>
      <c r="DE739" s="38"/>
      <c r="DF739" s="38"/>
      <c r="DG739" s="38"/>
      <c r="DH739" s="38"/>
      <c r="DI739" s="38"/>
      <c r="DJ739" s="38"/>
      <c r="DK739" s="38"/>
      <c r="DL739" s="38"/>
      <c r="DM739" s="38"/>
      <c r="DN739" s="38"/>
      <c r="DO739" s="38"/>
      <c r="DP739" s="38"/>
      <c r="DQ739" s="38"/>
      <c r="DR739" s="38"/>
      <c r="DS739" s="38"/>
      <c r="DT739" s="38"/>
      <c r="DU739" s="38"/>
      <c r="DV739" s="38"/>
      <c r="DW739" s="38"/>
      <c r="DX739" s="38"/>
      <c r="DY739" s="38"/>
      <c r="DZ739" s="38"/>
      <c r="EA739" s="38"/>
      <c r="EB739" s="38"/>
    </row>
    <row r="740" spans="1:132">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38"/>
      <c r="BS740" s="38"/>
      <c r="BT740" s="38"/>
      <c r="BU740" s="38"/>
      <c r="BV740" s="38"/>
      <c r="BW740" s="38"/>
      <c r="BX740" s="38"/>
      <c r="BY740" s="38"/>
      <c r="BZ740" s="38"/>
      <c r="CA740" s="38"/>
      <c r="CB740" s="38"/>
      <c r="CC740" s="38"/>
      <c r="CD740" s="38"/>
      <c r="CE740" s="38"/>
      <c r="CF740" s="38"/>
      <c r="CG740" s="38"/>
      <c r="CH740" s="38"/>
      <c r="CI740" s="38"/>
      <c r="CJ740" s="38"/>
      <c r="CK740" s="38"/>
      <c r="CL740" s="38"/>
      <c r="CM740" s="38"/>
      <c r="CN740" s="38"/>
      <c r="CO740" s="38"/>
      <c r="CP740" s="38"/>
      <c r="CQ740" s="38"/>
      <c r="CR740" s="38"/>
      <c r="CS740" s="38"/>
      <c r="CT740" s="38"/>
      <c r="CU740" s="38"/>
      <c r="CV740" s="38"/>
      <c r="CW740" s="38"/>
      <c r="CX740" s="38"/>
      <c r="CY740" s="38"/>
      <c r="CZ740" s="38"/>
      <c r="DA740" s="38"/>
      <c r="DB740" s="38"/>
      <c r="DC740" s="38"/>
      <c r="DD740" s="38"/>
      <c r="DE740" s="38"/>
      <c r="DF740" s="38"/>
      <c r="DG740" s="38"/>
      <c r="DH740" s="38"/>
      <c r="DI740" s="38"/>
      <c r="DJ740" s="38"/>
      <c r="DK740" s="38"/>
      <c r="DL740" s="38"/>
      <c r="DM740" s="38"/>
      <c r="DN740" s="38"/>
      <c r="DO740" s="38"/>
      <c r="DP740" s="38"/>
      <c r="DQ740" s="38"/>
      <c r="DR740" s="38"/>
      <c r="DS740" s="38"/>
      <c r="DT740" s="38"/>
      <c r="DU740" s="38"/>
      <c r="DV740" s="38"/>
      <c r="DW740" s="38"/>
      <c r="DX740" s="38"/>
      <c r="DY740" s="38"/>
      <c r="DZ740" s="38"/>
      <c r="EA740" s="38"/>
      <c r="EB740" s="38"/>
    </row>
    <row r="741" spans="1:132">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8"/>
      <c r="AY741" s="38"/>
      <c r="AZ741" s="38"/>
      <c r="BA741" s="38"/>
      <c r="BB741" s="38"/>
      <c r="BC741" s="38"/>
      <c r="BD741" s="38"/>
      <c r="BE741" s="38"/>
      <c r="BF741" s="38"/>
      <c r="BG741" s="38"/>
      <c r="BH741" s="38"/>
      <c r="BI741" s="38"/>
      <c r="BJ741" s="38"/>
      <c r="BK741" s="38"/>
      <c r="BL741" s="38"/>
      <c r="BM741" s="38"/>
      <c r="BN741" s="38"/>
      <c r="BO741" s="38"/>
      <c r="BP741" s="38"/>
      <c r="BQ741" s="38"/>
      <c r="BR741" s="38"/>
      <c r="BS741" s="38"/>
      <c r="BT741" s="38"/>
      <c r="BU741" s="38"/>
      <c r="BV741" s="38"/>
      <c r="BW741" s="38"/>
      <c r="BX741" s="38"/>
      <c r="BY741" s="38"/>
      <c r="BZ741" s="38"/>
      <c r="CA741" s="38"/>
      <c r="CB741" s="38"/>
      <c r="CC741" s="38"/>
      <c r="CD741" s="38"/>
      <c r="CE741" s="38"/>
      <c r="CF741" s="38"/>
      <c r="CG741" s="38"/>
      <c r="CH741" s="38"/>
      <c r="CI741" s="38"/>
      <c r="CJ741" s="38"/>
      <c r="CK741" s="38"/>
      <c r="CL741" s="38"/>
      <c r="CM741" s="38"/>
      <c r="CN741" s="38"/>
      <c r="CO741" s="38"/>
      <c r="CP741" s="38"/>
      <c r="CQ741" s="38"/>
      <c r="CR741" s="38"/>
      <c r="CS741" s="38"/>
      <c r="CT741" s="38"/>
      <c r="CU741" s="38"/>
      <c r="CV741" s="38"/>
      <c r="CW741" s="38"/>
      <c r="CX741" s="38"/>
      <c r="CY741" s="38"/>
      <c r="CZ741" s="38"/>
      <c r="DA741" s="38"/>
      <c r="DB741" s="38"/>
      <c r="DC741" s="38"/>
      <c r="DD741" s="38"/>
      <c r="DE741" s="38"/>
      <c r="DF741" s="38"/>
      <c r="DG741" s="38"/>
      <c r="DH741" s="38"/>
      <c r="DI741" s="38"/>
      <c r="DJ741" s="38"/>
      <c r="DK741" s="38"/>
      <c r="DL741" s="38"/>
      <c r="DM741" s="38"/>
      <c r="DN741" s="38"/>
      <c r="DO741" s="38"/>
      <c r="DP741" s="38"/>
      <c r="DQ741" s="38"/>
      <c r="DR741" s="38"/>
      <c r="DS741" s="38"/>
      <c r="DT741" s="38"/>
      <c r="DU741" s="38"/>
      <c r="DV741" s="38"/>
      <c r="DW741" s="38"/>
      <c r="DX741" s="38"/>
      <c r="DY741" s="38"/>
      <c r="DZ741" s="38"/>
      <c r="EA741" s="38"/>
      <c r="EB741" s="38"/>
    </row>
    <row r="742" spans="1:132">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c r="AY742" s="38"/>
      <c r="AZ742" s="38"/>
      <c r="BA742" s="38"/>
      <c r="BB742" s="38"/>
      <c r="BC742" s="38"/>
      <c r="BD742" s="38"/>
      <c r="BE742" s="38"/>
      <c r="BF742" s="38"/>
      <c r="BG742" s="38"/>
      <c r="BH742" s="38"/>
      <c r="BI742" s="38"/>
      <c r="BJ742" s="38"/>
      <c r="BK742" s="38"/>
      <c r="BL742" s="38"/>
      <c r="BM742" s="38"/>
      <c r="BN742" s="38"/>
      <c r="BO742" s="38"/>
      <c r="BP742" s="38"/>
      <c r="BQ742" s="38"/>
      <c r="BR742" s="38"/>
      <c r="BS742" s="38"/>
      <c r="BT742" s="38"/>
      <c r="BU742" s="38"/>
      <c r="BV742" s="38"/>
      <c r="BW742" s="38"/>
      <c r="BX742" s="38"/>
      <c r="BY742" s="38"/>
      <c r="BZ742" s="38"/>
      <c r="CA742" s="38"/>
      <c r="CB742" s="38"/>
      <c r="CC742" s="38"/>
      <c r="CD742" s="38"/>
      <c r="CE742" s="38"/>
      <c r="CF742" s="38"/>
      <c r="CG742" s="38"/>
      <c r="CH742" s="38"/>
      <c r="CI742" s="38"/>
      <c r="CJ742" s="38"/>
      <c r="CK742" s="38"/>
      <c r="CL742" s="38"/>
      <c r="CM742" s="38"/>
      <c r="CN742" s="38"/>
      <c r="CO742" s="38"/>
      <c r="CP742" s="38"/>
      <c r="CQ742" s="38"/>
      <c r="CR742" s="38"/>
      <c r="CS742" s="38"/>
      <c r="CT742" s="38"/>
      <c r="CU742" s="38"/>
      <c r="CV742" s="38"/>
      <c r="CW742" s="38"/>
      <c r="CX742" s="38"/>
      <c r="CY742" s="38"/>
      <c r="CZ742" s="38"/>
      <c r="DA742" s="38"/>
      <c r="DB742" s="38"/>
      <c r="DC742" s="38"/>
      <c r="DD742" s="38"/>
      <c r="DE742" s="38"/>
      <c r="DF742" s="38"/>
      <c r="DG742" s="38"/>
      <c r="DH742" s="38"/>
      <c r="DI742" s="38"/>
      <c r="DJ742" s="38"/>
      <c r="DK742" s="38"/>
      <c r="DL742" s="38"/>
      <c r="DM742" s="38"/>
      <c r="DN742" s="38"/>
      <c r="DO742" s="38"/>
      <c r="DP742" s="38"/>
      <c r="DQ742" s="38"/>
      <c r="DR742" s="38"/>
      <c r="DS742" s="38"/>
      <c r="DT742" s="38"/>
      <c r="DU742" s="38"/>
      <c r="DV742" s="38"/>
      <c r="DW742" s="38"/>
      <c r="DX742" s="38"/>
      <c r="DY742" s="38"/>
      <c r="DZ742" s="38"/>
      <c r="EA742" s="38"/>
      <c r="EB742" s="38"/>
    </row>
    <row r="743" spans="1:132">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c r="AY743" s="38"/>
      <c r="AZ743" s="38"/>
      <c r="BA743" s="38"/>
      <c r="BB743" s="38"/>
      <c r="BC743" s="38"/>
      <c r="BD743" s="38"/>
      <c r="BE743" s="38"/>
      <c r="BF743" s="38"/>
      <c r="BG743" s="38"/>
      <c r="BH743" s="38"/>
      <c r="BI743" s="38"/>
      <c r="BJ743" s="38"/>
      <c r="BK743" s="38"/>
      <c r="BL743" s="38"/>
      <c r="BM743" s="38"/>
      <c r="BN743" s="38"/>
      <c r="BO743" s="38"/>
      <c r="BP743" s="38"/>
      <c r="BQ743" s="38"/>
      <c r="BR743" s="38"/>
      <c r="BS743" s="38"/>
      <c r="BT743" s="38"/>
      <c r="BU743" s="38"/>
      <c r="BV743" s="38"/>
      <c r="BW743" s="38"/>
      <c r="BX743" s="38"/>
      <c r="BY743" s="38"/>
      <c r="BZ743" s="38"/>
      <c r="CA743" s="38"/>
      <c r="CB743" s="38"/>
      <c r="CC743" s="38"/>
      <c r="CD743" s="38"/>
      <c r="CE743" s="38"/>
      <c r="CF743" s="38"/>
      <c r="CG743" s="38"/>
      <c r="CH743" s="38"/>
      <c r="CI743" s="38"/>
      <c r="CJ743" s="38"/>
      <c r="CK743" s="38"/>
      <c r="CL743" s="38"/>
      <c r="CM743" s="38"/>
      <c r="CN743" s="38"/>
      <c r="CO743" s="38"/>
      <c r="CP743" s="38"/>
      <c r="CQ743" s="38"/>
      <c r="CR743" s="38"/>
      <c r="CS743" s="38"/>
      <c r="CT743" s="38"/>
      <c r="CU743" s="38"/>
      <c r="CV743" s="38"/>
      <c r="CW743" s="38"/>
      <c r="CX743" s="38"/>
      <c r="CY743" s="38"/>
      <c r="CZ743" s="38"/>
      <c r="DA743" s="38"/>
      <c r="DB743" s="38"/>
      <c r="DC743" s="38"/>
      <c r="DD743" s="38"/>
      <c r="DE743" s="38"/>
      <c r="DF743" s="38"/>
      <c r="DG743" s="38"/>
      <c r="DH743" s="38"/>
      <c r="DI743" s="38"/>
      <c r="DJ743" s="38"/>
      <c r="DK743" s="38"/>
      <c r="DL743" s="38"/>
      <c r="DM743" s="38"/>
      <c r="DN743" s="38"/>
      <c r="DO743" s="38"/>
      <c r="DP743" s="38"/>
      <c r="DQ743" s="38"/>
      <c r="DR743" s="38"/>
      <c r="DS743" s="38"/>
      <c r="DT743" s="38"/>
      <c r="DU743" s="38"/>
      <c r="DV743" s="38"/>
      <c r="DW743" s="38"/>
      <c r="DX743" s="38"/>
      <c r="DY743" s="38"/>
      <c r="DZ743" s="38"/>
      <c r="EA743" s="38"/>
      <c r="EB743" s="38"/>
    </row>
    <row r="744" spans="1:132">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38"/>
      <c r="BS744" s="38"/>
      <c r="BT744" s="38"/>
      <c r="BU744" s="38"/>
      <c r="BV744" s="38"/>
      <c r="BW744" s="38"/>
      <c r="BX744" s="38"/>
      <c r="BY744" s="38"/>
      <c r="BZ744" s="38"/>
      <c r="CA744" s="38"/>
      <c r="CB744" s="38"/>
      <c r="CC744" s="38"/>
      <c r="CD744" s="38"/>
      <c r="CE744" s="38"/>
      <c r="CF744" s="38"/>
      <c r="CG744" s="38"/>
      <c r="CH744" s="38"/>
      <c r="CI744" s="38"/>
      <c r="CJ744" s="38"/>
      <c r="CK744" s="38"/>
      <c r="CL744" s="38"/>
      <c r="CM744" s="38"/>
      <c r="CN744" s="38"/>
      <c r="CO744" s="38"/>
      <c r="CP744" s="38"/>
      <c r="CQ744" s="38"/>
      <c r="CR744" s="38"/>
      <c r="CS744" s="38"/>
      <c r="CT744" s="38"/>
      <c r="CU744" s="38"/>
      <c r="CV744" s="38"/>
      <c r="CW744" s="38"/>
      <c r="CX744" s="38"/>
      <c r="CY744" s="38"/>
      <c r="CZ744" s="38"/>
      <c r="DA744" s="38"/>
      <c r="DB744" s="38"/>
      <c r="DC744" s="38"/>
      <c r="DD744" s="38"/>
      <c r="DE744" s="38"/>
      <c r="DF744" s="38"/>
      <c r="DG744" s="38"/>
      <c r="DH744" s="38"/>
      <c r="DI744" s="38"/>
      <c r="DJ744" s="38"/>
      <c r="DK744" s="38"/>
      <c r="DL744" s="38"/>
      <c r="DM744" s="38"/>
      <c r="DN744" s="38"/>
      <c r="DO744" s="38"/>
      <c r="DP744" s="38"/>
      <c r="DQ744" s="38"/>
      <c r="DR744" s="38"/>
      <c r="DS744" s="38"/>
      <c r="DT744" s="38"/>
      <c r="DU744" s="38"/>
      <c r="DV744" s="38"/>
      <c r="DW744" s="38"/>
      <c r="DX744" s="38"/>
      <c r="DY744" s="38"/>
      <c r="DZ744" s="38"/>
      <c r="EA744" s="38"/>
      <c r="EB744" s="38"/>
    </row>
    <row r="745" spans="1:132">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c r="AY745" s="38"/>
      <c r="AZ745" s="38"/>
      <c r="BA745" s="38"/>
      <c r="BB745" s="38"/>
      <c r="BC745" s="38"/>
      <c r="BD745" s="38"/>
      <c r="BE745" s="38"/>
      <c r="BF745" s="38"/>
      <c r="BG745" s="38"/>
      <c r="BH745" s="38"/>
      <c r="BI745" s="38"/>
      <c r="BJ745" s="38"/>
      <c r="BK745" s="38"/>
      <c r="BL745" s="38"/>
      <c r="BM745" s="38"/>
      <c r="BN745" s="38"/>
      <c r="BO745" s="38"/>
      <c r="BP745" s="38"/>
      <c r="BQ745" s="38"/>
      <c r="BR745" s="38"/>
      <c r="BS745" s="38"/>
      <c r="BT745" s="38"/>
      <c r="BU745" s="38"/>
      <c r="BV745" s="38"/>
      <c r="BW745" s="38"/>
      <c r="BX745" s="38"/>
      <c r="BY745" s="38"/>
      <c r="BZ745" s="38"/>
      <c r="CA745" s="38"/>
      <c r="CB745" s="38"/>
      <c r="CC745" s="38"/>
      <c r="CD745" s="38"/>
      <c r="CE745" s="38"/>
      <c r="CF745" s="38"/>
      <c r="CG745" s="38"/>
      <c r="CH745" s="38"/>
      <c r="CI745" s="38"/>
      <c r="CJ745" s="38"/>
      <c r="CK745" s="38"/>
      <c r="CL745" s="38"/>
      <c r="CM745" s="38"/>
      <c r="CN745" s="38"/>
      <c r="CO745" s="38"/>
      <c r="CP745" s="38"/>
      <c r="CQ745" s="38"/>
      <c r="CR745" s="38"/>
      <c r="CS745" s="38"/>
      <c r="CT745" s="38"/>
      <c r="CU745" s="38"/>
      <c r="CV745" s="38"/>
      <c r="CW745" s="38"/>
      <c r="CX745" s="38"/>
      <c r="CY745" s="38"/>
      <c r="CZ745" s="38"/>
      <c r="DA745" s="38"/>
      <c r="DB745" s="38"/>
      <c r="DC745" s="38"/>
      <c r="DD745" s="38"/>
      <c r="DE745" s="38"/>
      <c r="DF745" s="38"/>
      <c r="DG745" s="38"/>
      <c r="DH745" s="38"/>
      <c r="DI745" s="38"/>
      <c r="DJ745" s="38"/>
      <c r="DK745" s="38"/>
      <c r="DL745" s="38"/>
      <c r="DM745" s="38"/>
      <c r="DN745" s="38"/>
      <c r="DO745" s="38"/>
      <c r="DP745" s="38"/>
      <c r="DQ745" s="38"/>
      <c r="DR745" s="38"/>
      <c r="DS745" s="38"/>
      <c r="DT745" s="38"/>
      <c r="DU745" s="38"/>
      <c r="DV745" s="38"/>
      <c r="DW745" s="38"/>
      <c r="DX745" s="38"/>
      <c r="DY745" s="38"/>
      <c r="DZ745" s="38"/>
      <c r="EA745" s="38"/>
      <c r="EB745" s="38"/>
    </row>
    <row r="746" spans="1:132">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38"/>
      <c r="BS746" s="38"/>
      <c r="BT746" s="38"/>
      <c r="BU746" s="38"/>
      <c r="BV746" s="38"/>
      <c r="BW746" s="38"/>
      <c r="BX746" s="38"/>
      <c r="BY746" s="38"/>
      <c r="BZ746" s="38"/>
      <c r="CA746" s="38"/>
      <c r="CB746" s="38"/>
      <c r="CC746" s="38"/>
      <c r="CD746" s="38"/>
      <c r="CE746" s="38"/>
      <c r="CF746" s="38"/>
      <c r="CG746" s="38"/>
      <c r="CH746" s="38"/>
      <c r="CI746" s="38"/>
      <c r="CJ746" s="38"/>
      <c r="CK746" s="38"/>
      <c r="CL746" s="38"/>
      <c r="CM746" s="38"/>
      <c r="CN746" s="38"/>
      <c r="CO746" s="38"/>
      <c r="CP746" s="38"/>
      <c r="CQ746" s="38"/>
      <c r="CR746" s="38"/>
      <c r="CS746" s="38"/>
      <c r="CT746" s="38"/>
      <c r="CU746" s="38"/>
      <c r="CV746" s="38"/>
      <c r="CW746" s="38"/>
      <c r="CX746" s="38"/>
      <c r="CY746" s="38"/>
      <c r="CZ746" s="38"/>
      <c r="DA746" s="38"/>
      <c r="DB746" s="38"/>
      <c r="DC746" s="38"/>
      <c r="DD746" s="38"/>
      <c r="DE746" s="38"/>
      <c r="DF746" s="38"/>
      <c r="DG746" s="38"/>
      <c r="DH746" s="38"/>
      <c r="DI746" s="38"/>
      <c r="DJ746" s="38"/>
      <c r="DK746" s="38"/>
      <c r="DL746" s="38"/>
      <c r="DM746" s="38"/>
      <c r="DN746" s="38"/>
      <c r="DO746" s="38"/>
      <c r="DP746" s="38"/>
      <c r="DQ746" s="38"/>
      <c r="DR746" s="38"/>
      <c r="DS746" s="38"/>
      <c r="DT746" s="38"/>
      <c r="DU746" s="38"/>
      <c r="DV746" s="38"/>
      <c r="DW746" s="38"/>
      <c r="DX746" s="38"/>
      <c r="DY746" s="38"/>
      <c r="DZ746" s="38"/>
      <c r="EA746" s="38"/>
      <c r="EB746" s="38"/>
    </row>
    <row r="747" spans="1:132">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c r="AY747" s="38"/>
      <c r="AZ747" s="38"/>
      <c r="BA747" s="38"/>
      <c r="BB747" s="38"/>
      <c r="BC747" s="38"/>
      <c r="BD747" s="38"/>
      <c r="BE747" s="38"/>
      <c r="BF747" s="38"/>
      <c r="BG747" s="38"/>
      <c r="BH747" s="38"/>
      <c r="BI747" s="38"/>
      <c r="BJ747" s="38"/>
      <c r="BK747" s="38"/>
      <c r="BL747" s="38"/>
      <c r="BM747" s="38"/>
      <c r="BN747" s="38"/>
      <c r="BO747" s="38"/>
      <c r="BP747" s="38"/>
      <c r="BQ747" s="38"/>
      <c r="BR747" s="38"/>
      <c r="BS747" s="38"/>
      <c r="BT747" s="38"/>
      <c r="BU747" s="38"/>
      <c r="BV747" s="38"/>
      <c r="BW747" s="38"/>
      <c r="BX747" s="38"/>
      <c r="BY747" s="38"/>
      <c r="BZ747" s="38"/>
      <c r="CA747" s="38"/>
      <c r="CB747" s="38"/>
      <c r="CC747" s="38"/>
      <c r="CD747" s="38"/>
      <c r="CE747" s="38"/>
      <c r="CF747" s="38"/>
      <c r="CG747" s="38"/>
      <c r="CH747" s="38"/>
      <c r="CI747" s="38"/>
      <c r="CJ747" s="38"/>
      <c r="CK747" s="38"/>
      <c r="CL747" s="38"/>
      <c r="CM747" s="38"/>
      <c r="CN747" s="38"/>
      <c r="CO747" s="38"/>
      <c r="CP747" s="38"/>
      <c r="CQ747" s="38"/>
      <c r="CR747" s="38"/>
      <c r="CS747" s="38"/>
      <c r="CT747" s="38"/>
      <c r="CU747" s="38"/>
      <c r="CV747" s="38"/>
      <c r="CW747" s="38"/>
      <c r="CX747" s="38"/>
      <c r="CY747" s="38"/>
      <c r="CZ747" s="38"/>
      <c r="DA747" s="38"/>
      <c r="DB747" s="38"/>
      <c r="DC747" s="38"/>
      <c r="DD747" s="38"/>
      <c r="DE747" s="38"/>
      <c r="DF747" s="38"/>
      <c r="DG747" s="38"/>
      <c r="DH747" s="38"/>
      <c r="DI747" s="38"/>
      <c r="DJ747" s="38"/>
      <c r="DK747" s="38"/>
      <c r="DL747" s="38"/>
      <c r="DM747" s="38"/>
      <c r="DN747" s="38"/>
      <c r="DO747" s="38"/>
      <c r="DP747" s="38"/>
      <c r="DQ747" s="38"/>
      <c r="DR747" s="38"/>
      <c r="DS747" s="38"/>
      <c r="DT747" s="38"/>
      <c r="DU747" s="38"/>
      <c r="DV747" s="38"/>
      <c r="DW747" s="38"/>
      <c r="DX747" s="38"/>
      <c r="DY747" s="38"/>
      <c r="DZ747" s="38"/>
      <c r="EA747" s="38"/>
      <c r="EB747" s="38"/>
    </row>
    <row r="748" spans="1:132">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c r="AY748" s="38"/>
      <c r="AZ748" s="38"/>
      <c r="BA748" s="38"/>
      <c r="BB748" s="38"/>
      <c r="BC748" s="38"/>
      <c r="BD748" s="38"/>
      <c r="BE748" s="38"/>
      <c r="BF748" s="38"/>
      <c r="BG748" s="38"/>
      <c r="BH748" s="38"/>
      <c r="BI748" s="38"/>
      <c r="BJ748" s="38"/>
      <c r="BK748" s="38"/>
      <c r="BL748" s="38"/>
      <c r="BM748" s="38"/>
      <c r="BN748" s="38"/>
      <c r="BO748" s="38"/>
      <c r="BP748" s="38"/>
      <c r="BQ748" s="38"/>
      <c r="BR748" s="38"/>
      <c r="BS748" s="38"/>
      <c r="BT748" s="38"/>
      <c r="BU748" s="38"/>
      <c r="BV748" s="38"/>
      <c r="BW748" s="38"/>
      <c r="BX748" s="38"/>
      <c r="BY748" s="38"/>
      <c r="BZ748" s="38"/>
      <c r="CA748" s="38"/>
      <c r="CB748" s="38"/>
      <c r="CC748" s="38"/>
      <c r="CD748" s="38"/>
      <c r="CE748" s="38"/>
      <c r="CF748" s="38"/>
      <c r="CG748" s="38"/>
      <c r="CH748" s="38"/>
      <c r="CI748" s="38"/>
      <c r="CJ748" s="38"/>
      <c r="CK748" s="38"/>
      <c r="CL748" s="38"/>
      <c r="CM748" s="38"/>
      <c r="CN748" s="38"/>
      <c r="CO748" s="38"/>
      <c r="CP748" s="38"/>
      <c r="CQ748" s="38"/>
      <c r="CR748" s="38"/>
      <c r="CS748" s="38"/>
      <c r="CT748" s="38"/>
      <c r="CU748" s="38"/>
      <c r="CV748" s="38"/>
      <c r="CW748" s="38"/>
      <c r="CX748" s="38"/>
      <c r="CY748" s="38"/>
      <c r="CZ748" s="38"/>
      <c r="DA748" s="38"/>
      <c r="DB748" s="38"/>
      <c r="DC748" s="38"/>
      <c r="DD748" s="38"/>
      <c r="DE748" s="38"/>
      <c r="DF748" s="38"/>
      <c r="DG748" s="38"/>
      <c r="DH748" s="38"/>
      <c r="DI748" s="38"/>
      <c r="DJ748" s="38"/>
      <c r="DK748" s="38"/>
      <c r="DL748" s="38"/>
      <c r="DM748" s="38"/>
      <c r="DN748" s="38"/>
      <c r="DO748" s="38"/>
      <c r="DP748" s="38"/>
      <c r="DQ748" s="38"/>
      <c r="DR748" s="38"/>
      <c r="DS748" s="38"/>
      <c r="DT748" s="38"/>
      <c r="DU748" s="38"/>
      <c r="DV748" s="38"/>
      <c r="DW748" s="38"/>
      <c r="DX748" s="38"/>
      <c r="DY748" s="38"/>
      <c r="DZ748" s="38"/>
      <c r="EA748" s="38"/>
      <c r="EB748" s="38"/>
    </row>
    <row r="749" spans="1:132">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c r="AY749" s="38"/>
      <c r="AZ749" s="38"/>
      <c r="BA749" s="38"/>
      <c r="BB749" s="38"/>
      <c r="BC749" s="38"/>
      <c r="BD749" s="38"/>
      <c r="BE749" s="38"/>
      <c r="BF749" s="38"/>
      <c r="BG749" s="38"/>
      <c r="BH749" s="38"/>
      <c r="BI749" s="38"/>
      <c r="BJ749" s="38"/>
      <c r="BK749" s="38"/>
      <c r="BL749" s="38"/>
      <c r="BM749" s="38"/>
      <c r="BN749" s="38"/>
      <c r="BO749" s="38"/>
      <c r="BP749" s="38"/>
      <c r="BQ749" s="38"/>
      <c r="BR749" s="38"/>
      <c r="BS749" s="38"/>
      <c r="BT749" s="38"/>
      <c r="BU749" s="38"/>
      <c r="BV749" s="38"/>
      <c r="BW749" s="38"/>
      <c r="BX749" s="38"/>
      <c r="BY749" s="38"/>
      <c r="BZ749" s="38"/>
      <c r="CA749" s="38"/>
      <c r="CB749" s="38"/>
      <c r="CC749" s="38"/>
      <c r="CD749" s="38"/>
      <c r="CE749" s="38"/>
      <c r="CF749" s="38"/>
      <c r="CG749" s="38"/>
      <c r="CH749" s="38"/>
      <c r="CI749" s="38"/>
      <c r="CJ749" s="38"/>
      <c r="CK749" s="38"/>
      <c r="CL749" s="38"/>
      <c r="CM749" s="38"/>
      <c r="CN749" s="38"/>
      <c r="CO749" s="38"/>
      <c r="CP749" s="38"/>
      <c r="CQ749" s="38"/>
      <c r="CR749" s="38"/>
      <c r="CS749" s="38"/>
      <c r="CT749" s="38"/>
      <c r="CU749" s="38"/>
      <c r="CV749" s="38"/>
      <c r="CW749" s="38"/>
      <c r="CX749" s="38"/>
      <c r="CY749" s="38"/>
      <c r="CZ749" s="38"/>
      <c r="DA749" s="38"/>
      <c r="DB749" s="38"/>
      <c r="DC749" s="38"/>
      <c r="DD749" s="38"/>
      <c r="DE749" s="38"/>
      <c r="DF749" s="38"/>
      <c r="DG749" s="38"/>
      <c r="DH749" s="38"/>
      <c r="DI749" s="38"/>
      <c r="DJ749" s="38"/>
      <c r="DK749" s="38"/>
      <c r="DL749" s="38"/>
      <c r="DM749" s="38"/>
      <c r="DN749" s="38"/>
      <c r="DO749" s="38"/>
      <c r="DP749" s="38"/>
      <c r="DQ749" s="38"/>
      <c r="DR749" s="38"/>
      <c r="DS749" s="38"/>
      <c r="DT749" s="38"/>
      <c r="DU749" s="38"/>
      <c r="DV749" s="38"/>
      <c r="DW749" s="38"/>
      <c r="DX749" s="38"/>
      <c r="DY749" s="38"/>
      <c r="DZ749" s="38"/>
      <c r="EA749" s="38"/>
      <c r="EB749" s="38"/>
    </row>
    <row r="750" spans="1:132">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c r="AY750" s="38"/>
      <c r="AZ750" s="38"/>
      <c r="BA750" s="38"/>
      <c r="BB750" s="38"/>
      <c r="BC750" s="38"/>
      <c r="BD750" s="38"/>
      <c r="BE750" s="38"/>
      <c r="BF750" s="38"/>
      <c r="BG750" s="38"/>
      <c r="BH750" s="38"/>
      <c r="BI750" s="38"/>
      <c r="BJ750" s="38"/>
      <c r="BK750" s="38"/>
      <c r="BL750" s="38"/>
      <c r="BM750" s="38"/>
      <c r="BN750" s="38"/>
      <c r="BO750" s="38"/>
      <c r="BP750" s="38"/>
      <c r="BQ750" s="38"/>
      <c r="BR750" s="38"/>
      <c r="BS750" s="38"/>
      <c r="BT750" s="38"/>
      <c r="BU750" s="38"/>
      <c r="BV750" s="38"/>
      <c r="BW750" s="38"/>
      <c r="BX750" s="38"/>
      <c r="BY750" s="38"/>
      <c r="BZ750" s="38"/>
      <c r="CA750" s="38"/>
      <c r="CB750" s="38"/>
      <c r="CC750" s="38"/>
      <c r="CD750" s="38"/>
      <c r="CE750" s="38"/>
      <c r="CF750" s="38"/>
      <c r="CG750" s="38"/>
      <c r="CH750" s="38"/>
      <c r="CI750" s="38"/>
      <c r="CJ750" s="38"/>
      <c r="CK750" s="38"/>
      <c r="CL750" s="38"/>
      <c r="CM750" s="38"/>
      <c r="CN750" s="38"/>
      <c r="CO750" s="38"/>
      <c r="CP750" s="38"/>
      <c r="CQ750" s="38"/>
      <c r="CR750" s="38"/>
      <c r="CS750" s="38"/>
      <c r="CT750" s="38"/>
      <c r="CU750" s="38"/>
      <c r="CV750" s="38"/>
      <c r="CW750" s="38"/>
      <c r="CX750" s="38"/>
      <c r="CY750" s="38"/>
      <c r="CZ750" s="38"/>
      <c r="DA750" s="38"/>
      <c r="DB750" s="38"/>
      <c r="DC750" s="38"/>
      <c r="DD750" s="38"/>
      <c r="DE750" s="38"/>
      <c r="DF750" s="38"/>
      <c r="DG750" s="38"/>
      <c r="DH750" s="38"/>
      <c r="DI750" s="38"/>
      <c r="DJ750" s="38"/>
      <c r="DK750" s="38"/>
      <c r="DL750" s="38"/>
      <c r="DM750" s="38"/>
      <c r="DN750" s="38"/>
      <c r="DO750" s="38"/>
      <c r="DP750" s="38"/>
      <c r="DQ750" s="38"/>
      <c r="DR750" s="38"/>
      <c r="DS750" s="38"/>
      <c r="DT750" s="38"/>
      <c r="DU750" s="38"/>
      <c r="DV750" s="38"/>
      <c r="DW750" s="38"/>
      <c r="DX750" s="38"/>
      <c r="DY750" s="38"/>
      <c r="DZ750" s="38"/>
      <c r="EA750" s="38"/>
      <c r="EB750" s="38"/>
    </row>
    <row r="751" spans="1:132">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c r="AY751" s="38"/>
      <c r="AZ751" s="38"/>
      <c r="BA751" s="38"/>
      <c r="BB751" s="38"/>
      <c r="BC751" s="38"/>
      <c r="BD751" s="38"/>
      <c r="BE751" s="38"/>
      <c r="BF751" s="38"/>
      <c r="BG751" s="38"/>
      <c r="BH751" s="38"/>
      <c r="BI751" s="38"/>
      <c r="BJ751" s="38"/>
      <c r="BK751" s="38"/>
      <c r="BL751" s="38"/>
      <c r="BM751" s="38"/>
      <c r="BN751" s="38"/>
      <c r="BO751" s="38"/>
      <c r="BP751" s="38"/>
      <c r="BQ751" s="38"/>
      <c r="BR751" s="38"/>
      <c r="BS751" s="38"/>
      <c r="BT751" s="38"/>
      <c r="BU751" s="38"/>
      <c r="BV751" s="38"/>
      <c r="BW751" s="38"/>
      <c r="BX751" s="38"/>
      <c r="BY751" s="38"/>
      <c r="BZ751" s="38"/>
      <c r="CA751" s="38"/>
      <c r="CB751" s="38"/>
      <c r="CC751" s="38"/>
      <c r="CD751" s="38"/>
      <c r="CE751" s="38"/>
      <c r="CF751" s="38"/>
      <c r="CG751" s="38"/>
      <c r="CH751" s="38"/>
      <c r="CI751" s="38"/>
      <c r="CJ751" s="38"/>
      <c r="CK751" s="38"/>
      <c r="CL751" s="38"/>
      <c r="CM751" s="38"/>
      <c r="CN751" s="38"/>
      <c r="CO751" s="38"/>
      <c r="CP751" s="38"/>
      <c r="CQ751" s="38"/>
      <c r="CR751" s="38"/>
      <c r="CS751" s="38"/>
      <c r="CT751" s="38"/>
      <c r="CU751" s="38"/>
      <c r="CV751" s="38"/>
      <c r="CW751" s="38"/>
      <c r="CX751" s="38"/>
      <c r="CY751" s="38"/>
      <c r="CZ751" s="38"/>
      <c r="DA751" s="38"/>
      <c r="DB751" s="38"/>
      <c r="DC751" s="38"/>
      <c r="DD751" s="38"/>
      <c r="DE751" s="38"/>
      <c r="DF751" s="38"/>
      <c r="DG751" s="38"/>
      <c r="DH751" s="38"/>
      <c r="DI751" s="38"/>
      <c r="DJ751" s="38"/>
      <c r="DK751" s="38"/>
      <c r="DL751" s="38"/>
      <c r="DM751" s="38"/>
      <c r="DN751" s="38"/>
      <c r="DO751" s="38"/>
      <c r="DP751" s="38"/>
      <c r="DQ751" s="38"/>
      <c r="DR751" s="38"/>
      <c r="DS751" s="38"/>
      <c r="DT751" s="38"/>
      <c r="DU751" s="38"/>
      <c r="DV751" s="38"/>
      <c r="DW751" s="38"/>
      <c r="DX751" s="38"/>
      <c r="DY751" s="38"/>
      <c r="DZ751" s="38"/>
      <c r="EA751" s="38"/>
      <c r="EB751" s="38"/>
    </row>
    <row r="752" spans="1:132">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c r="AY752" s="38"/>
      <c r="AZ752" s="38"/>
      <c r="BA752" s="38"/>
      <c r="BB752" s="38"/>
      <c r="BC752" s="38"/>
      <c r="BD752" s="38"/>
      <c r="BE752" s="38"/>
      <c r="BF752" s="38"/>
      <c r="BG752" s="38"/>
      <c r="BH752" s="38"/>
      <c r="BI752" s="38"/>
      <c r="BJ752" s="38"/>
      <c r="BK752" s="38"/>
      <c r="BL752" s="38"/>
      <c r="BM752" s="38"/>
      <c r="BN752" s="38"/>
      <c r="BO752" s="38"/>
      <c r="BP752" s="38"/>
      <c r="BQ752" s="38"/>
      <c r="BR752" s="38"/>
      <c r="BS752" s="38"/>
      <c r="BT752" s="38"/>
      <c r="BU752" s="38"/>
      <c r="BV752" s="38"/>
      <c r="BW752" s="38"/>
      <c r="BX752" s="38"/>
      <c r="BY752" s="38"/>
      <c r="BZ752" s="38"/>
      <c r="CA752" s="38"/>
      <c r="CB752" s="38"/>
      <c r="CC752" s="38"/>
      <c r="CD752" s="38"/>
      <c r="CE752" s="38"/>
      <c r="CF752" s="38"/>
      <c r="CG752" s="38"/>
      <c r="CH752" s="38"/>
      <c r="CI752" s="38"/>
      <c r="CJ752" s="38"/>
      <c r="CK752" s="38"/>
      <c r="CL752" s="38"/>
      <c r="CM752" s="38"/>
      <c r="CN752" s="38"/>
      <c r="CO752" s="38"/>
      <c r="CP752" s="38"/>
      <c r="CQ752" s="38"/>
      <c r="CR752" s="38"/>
      <c r="CS752" s="38"/>
      <c r="CT752" s="38"/>
      <c r="CU752" s="38"/>
      <c r="CV752" s="38"/>
      <c r="CW752" s="38"/>
      <c r="CX752" s="38"/>
      <c r="CY752" s="38"/>
      <c r="CZ752" s="38"/>
      <c r="DA752" s="38"/>
      <c r="DB752" s="38"/>
      <c r="DC752" s="38"/>
      <c r="DD752" s="38"/>
      <c r="DE752" s="38"/>
      <c r="DF752" s="38"/>
      <c r="DG752" s="38"/>
      <c r="DH752" s="38"/>
      <c r="DI752" s="38"/>
      <c r="DJ752" s="38"/>
      <c r="DK752" s="38"/>
      <c r="DL752" s="38"/>
      <c r="DM752" s="38"/>
      <c r="DN752" s="38"/>
      <c r="DO752" s="38"/>
      <c r="DP752" s="38"/>
      <c r="DQ752" s="38"/>
      <c r="DR752" s="38"/>
      <c r="DS752" s="38"/>
      <c r="DT752" s="38"/>
      <c r="DU752" s="38"/>
      <c r="DV752" s="38"/>
      <c r="DW752" s="38"/>
      <c r="DX752" s="38"/>
      <c r="DY752" s="38"/>
      <c r="DZ752" s="38"/>
      <c r="EA752" s="38"/>
      <c r="EB752" s="38"/>
    </row>
    <row r="753" spans="1:132">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c r="AY753" s="38"/>
      <c r="AZ753" s="38"/>
      <c r="BA753" s="38"/>
      <c r="BB753" s="38"/>
      <c r="BC753" s="38"/>
      <c r="BD753" s="38"/>
      <c r="BE753" s="38"/>
      <c r="BF753" s="38"/>
      <c r="BG753" s="38"/>
      <c r="BH753" s="38"/>
      <c r="BI753" s="38"/>
      <c r="BJ753" s="38"/>
      <c r="BK753" s="38"/>
      <c r="BL753" s="38"/>
      <c r="BM753" s="38"/>
      <c r="BN753" s="38"/>
      <c r="BO753" s="38"/>
      <c r="BP753" s="38"/>
      <c r="BQ753" s="38"/>
      <c r="BR753" s="38"/>
      <c r="BS753" s="38"/>
      <c r="BT753" s="38"/>
      <c r="BU753" s="38"/>
      <c r="BV753" s="38"/>
      <c r="BW753" s="38"/>
      <c r="BX753" s="38"/>
      <c r="BY753" s="38"/>
      <c r="BZ753" s="38"/>
      <c r="CA753" s="38"/>
      <c r="CB753" s="38"/>
      <c r="CC753" s="38"/>
      <c r="CD753" s="38"/>
      <c r="CE753" s="38"/>
      <c r="CF753" s="38"/>
      <c r="CG753" s="38"/>
      <c r="CH753" s="38"/>
      <c r="CI753" s="38"/>
      <c r="CJ753" s="38"/>
      <c r="CK753" s="38"/>
      <c r="CL753" s="38"/>
      <c r="CM753" s="38"/>
      <c r="CN753" s="38"/>
      <c r="CO753" s="38"/>
      <c r="CP753" s="38"/>
      <c r="CQ753" s="38"/>
      <c r="CR753" s="38"/>
      <c r="CS753" s="38"/>
      <c r="CT753" s="38"/>
      <c r="CU753" s="38"/>
      <c r="CV753" s="38"/>
      <c r="CW753" s="38"/>
      <c r="CX753" s="38"/>
      <c r="CY753" s="38"/>
      <c r="CZ753" s="38"/>
      <c r="DA753" s="38"/>
      <c r="DB753" s="38"/>
      <c r="DC753" s="38"/>
      <c r="DD753" s="38"/>
      <c r="DE753" s="38"/>
      <c r="DF753" s="38"/>
      <c r="DG753" s="38"/>
      <c r="DH753" s="38"/>
      <c r="DI753" s="38"/>
      <c r="DJ753" s="38"/>
      <c r="DK753" s="38"/>
      <c r="DL753" s="38"/>
      <c r="DM753" s="38"/>
      <c r="DN753" s="38"/>
      <c r="DO753" s="38"/>
      <c r="DP753" s="38"/>
      <c r="DQ753" s="38"/>
      <c r="DR753" s="38"/>
      <c r="DS753" s="38"/>
      <c r="DT753" s="38"/>
      <c r="DU753" s="38"/>
      <c r="DV753" s="38"/>
      <c r="DW753" s="38"/>
      <c r="DX753" s="38"/>
      <c r="DY753" s="38"/>
      <c r="DZ753" s="38"/>
      <c r="EA753" s="38"/>
      <c r="EB753" s="38"/>
    </row>
    <row r="754" spans="1:132">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c r="AY754" s="38"/>
      <c r="AZ754" s="38"/>
      <c r="BA754" s="38"/>
      <c r="BB754" s="38"/>
      <c r="BC754" s="38"/>
      <c r="BD754" s="38"/>
      <c r="BE754" s="38"/>
      <c r="BF754" s="38"/>
      <c r="BG754" s="38"/>
      <c r="BH754" s="38"/>
      <c r="BI754" s="38"/>
      <c r="BJ754" s="38"/>
      <c r="BK754" s="38"/>
      <c r="BL754" s="38"/>
      <c r="BM754" s="38"/>
      <c r="BN754" s="38"/>
      <c r="BO754" s="38"/>
      <c r="BP754" s="38"/>
      <c r="BQ754" s="38"/>
      <c r="BR754" s="38"/>
      <c r="BS754" s="38"/>
      <c r="BT754" s="38"/>
      <c r="BU754" s="38"/>
      <c r="BV754" s="38"/>
      <c r="BW754" s="38"/>
      <c r="BX754" s="38"/>
      <c r="BY754" s="38"/>
      <c r="BZ754" s="38"/>
      <c r="CA754" s="38"/>
      <c r="CB754" s="38"/>
      <c r="CC754" s="38"/>
      <c r="CD754" s="38"/>
      <c r="CE754" s="38"/>
      <c r="CF754" s="38"/>
      <c r="CG754" s="38"/>
      <c r="CH754" s="38"/>
      <c r="CI754" s="38"/>
      <c r="CJ754" s="38"/>
      <c r="CK754" s="38"/>
      <c r="CL754" s="38"/>
      <c r="CM754" s="38"/>
      <c r="CN754" s="38"/>
      <c r="CO754" s="38"/>
      <c r="CP754" s="38"/>
      <c r="CQ754" s="38"/>
      <c r="CR754" s="38"/>
      <c r="CS754" s="38"/>
      <c r="CT754" s="38"/>
      <c r="CU754" s="38"/>
      <c r="CV754" s="38"/>
      <c r="CW754" s="38"/>
      <c r="CX754" s="38"/>
      <c r="CY754" s="38"/>
      <c r="CZ754" s="38"/>
      <c r="DA754" s="38"/>
      <c r="DB754" s="38"/>
      <c r="DC754" s="38"/>
      <c r="DD754" s="38"/>
      <c r="DE754" s="38"/>
      <c r="DF754" s="38"/>
      <c r="DG754" s="38"/>
      <c r="DH754" s="38"/>
      <c r="DI754" s="38"/>
      <c r="DJ754" s="38"/>
      <c r="DK754" s="38"/>
      <c r="DL754" s="38"/>
      <c r="DM754" s="38"/>
      <c r="DN754" s="38"/>
      <c r="DO754" s="38"/>
      <c r="DP754" s="38"/>
      <c r="DQ754" s="38"/>
      <c r="DR754" s="38"/>
      <c r="DS754" s="38"/>
      <c r="DT754" s="38"/>
      <c r="DU754" s="38"/>
      <c r="DV754" s="38"/>
      <c r="DW754" s="38"/>
      <c r="DX754" s="38"/>
      <c r="DY754" s="38"/>
      <c r="DZ754" s="38"/>
      <c r="EA754" s="38"/>
      <c r="EB754" s="38"/>
    </row>
    <row r="755" spans="1:132">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c r="AY755" s="38"/>
      <c r="AZ755" s="38"/>
      <c r="BA755" s="38"/>
      <c r="BB755" s="38"/>
      <c r="BC755" s="38"/>
      <c r="BD755" s="38"/>
      <c r="BE755" s="38"/>
      <c r="BF755" s="38"/>
      <c r="BG755" s="38"/>
      <c r="BH755" s="38"/>
      <c r="BI755" s="38"/>
      <c r="BJ755" s="38"/>
      <c r="BK755" s="38"/>
      <c r="BL755" s="38"/>
      <c r="BM755" s="38"/>
      <c r="BN755" s="38"/>
      <c r="BO755" s="38"/>
      <c r="BP755" s="38"/>
      <c r="BQ755" s="38"/>
      <c r="BR755" s="38"/>
      <c r="BS755" s="38"/>
      <c r="BT755" s="38"/>
      <c r="BU755" s="38"/>
      <c r="BV755" s="38"/>
      <c r="BW755" s="38"/>
      <c r="BX755" s="38"/>
      <c r="BY755" s="38"/>
      <c r="BZ755" s="38"/>
      <c r="CA755" s="38"/>
      <c r="CB755" s="38"/>
      <c r="CC755" s="38"/>
      <c r="CD755" s="38"/>
      <c r="CE755" s="38"/>
      <c r="CF755" s="38"/>
      <c r="CG755" s="38"/>
      <c r="CH755" s="38"/>
      <c r="CI755" s="38"/>
      <c r="CJ755" s="38"/>
      <c r="CK755" s="38"/>
      <c r="CL755" s="38"/>
      <c r="CM755" s="38"/>
      <c r="CN755" s="38"/>
      <c r="CO755" s="38"/>
      <c r="CP755" s="38"/>
      <c r="CQ755" s="38"/>
      <c r="CR755" s="38"/>
      <c r="CS755" s="38"/>
      <c r="CT755" s="38"/>
      <c r="CU755" s="38"/>
      <c r="CV755" s="38"/>
      <c r="CW755" s="38"/>
      <c r="CX755" s="38"/>
      <c r="CY755" s="38"/>
      <c r="CZ755" s="38"/>
      <c r="DA755" s="38"/>
      <c r="DB755" s="38"/>
      <c r="DC755" s="38"/>
      <c r="DD755" s="38"/>
      <c r="DE755" s="38"/>
      <c r="DF755" s="38"/>
      <c r="DG755" s="38"/>
      <c r="DH755" s="38"/>
      <c r="DI755" s="38"/>
      <c r="DJ755" s="38"/>
      <c r="DK755" s="38"/>
      <c r="DL755" s="38"/>
      <c r="DM755" s="38"/>
      <c r="DN755" s="38"/>
      <c r="DO755" s="38"/>
      <c r="DP755" s="38"/>
      <c r="DQ755" s="38"/>
      <c r="DR755" s="38"/>
      <c r="DS755" s="38"/>
      <c r="DT755" s="38"/>
      <c r="DU755" s="38"/>
      <c r="DV755" s="38"/>
      <c r="DW755" s="38"/>
      <c r="DX755" s="38"/>
      <c r="DY755" s="38"/>
      <c r="DZ755" s="38"/>
      <c r="EA755" s="38"/>
      <c r="EB755" s="38"/>
    </row>
    <row r="756" spans="1:132">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c r="AY756" s="38"/>
      <c r="AZ756" s="38"/>
      <c r="BA756" s="38"/>
      <c r="BB756" s="38"/>
      <c r="BC756" s="38"/>
      <c r="BD756" s="38"/>
      <c r="BE756" s="38"/>
      <c r="BF756" s="38"/>
      <c r="BG756" s="38"/>
      <c r="BH756" s="38"/>
      <c r="BI756" s="38"/>
      <c r="BJ756" s="38"/>
      <c r="BK756" s="38"/>
      <c r="BL756" s="38"/>
      <c r="BM756" s="38"/>
      <c r="BN756" s="38"/>
      <c r="BO756" s="38"/>
      <c r="BP756" s="38"/>
      <c r="BQ756" s="38"/>
      <c r="BR756" s="38"/>
      <c r="BS756" s="38"/>
      <c r="BT756" s="38"/>
      <c r="BU756" s="38"/>
      <c r="BV756" s="38"/>
      <c r="BW756" s="38"/>
      <c r="BX756" s="38"/>
      <c r="BY756" s="38"/>
      <c r="BZ756" s="38"/>
      <c r="CA756" s="38"/>
      <c r="CB756" s="38"/>
      <c r="CC756" s="38"/>
      <c r="CD756" s="38"/>
      <c r="CE756" s="38"/>
      <c r="CF756" s="38"/>
      <c r="CG756" s="38"/>
      <c r="CH756" s="38"/>
      <c r="CI756" s="38"/>
      <c r="CJ756" s="38"/>
      <c r="CK756" s="38"/>
      <c r="CL756" s="38"/>
      <c r="CM756" s="38"/>
      <c r="CN756" s="38"/>
      <c r="CO756" s="38"/>
      <c r="CP756" s="38"/>
      <c r="CQ756" s="38"/>
      <c r="CR756" s="38"/>
      <c r="CS756" s="38"/>
      <c r="CT756" s="38"/>
      <c r="CU756" s="38"/>
      <c r="CV756" s="38"/>
      <c r="CW756" s="38"/>
      <c r="CX756" s="38"/>
      <c r="CY756" s="38"/>
      <c r="CZ756" s="38"/>
      <c r="DA756" s="38"/>
      <c r="DB756" s="38"/>
      <c r="DC756" s="38"/>
      <c r="DD756" s="38"/>
      <c r="DE756" s="38"/>
      <c r="DF756" s="38"/>
      <c r="DG756" s="38"/>
      <c r="DH756" s="38"/>
      <c r="DI756" s="38"/>
      <c r="DJ756" s="38"/>
      <c r="DK756" s="38"/>
      <c r="DL756" s="38"/>
      <c r="DM756" s="38"/>
      <c r="DN756" s="38"/>
      <c r="DO756" s="38"/>
      <c r="DP756" s="38"/>
      <c r="DQ756" s="38"/>
      <c r="DR756" s="38"/>
      <c r="DS756" s="38"/>
      <c r="DT756" s="38"/>
      <c r="DU756" s="38"/>
      <c r="DV756" s="38"/>
      <c r="DW756" s="38"/>
      <c r="DX756" s="38"/>
      <c r="DY756" s="38"/>
      <c r="DZ756" s="38"/>
      <c r="EA756" s="38"/>
      <c r="EB756" s="38"/>
    </row>
    <row r="757" spans="1:132">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c r="AY757" s="38"/>
      <c r="AZ757" s="38"/>
      <c r="BA757" s="38"/>
      <c r="BB757" s="38"/>
      <c r="BC757" s="38"/>
      <c r="BD757" s="38"/>
      <c r="BE757" s="38"/>
      <c r="BF757" s="38"/>
      <c r="BG757" s="38"/>
      <c r="BH757" s="38"/>
      <c r="BI757" s="38"/>
      <c r="BJ757" s="38"/>
      <c r="BK757" s="38"/>
      <c r="BL757" s="38"/>
      <c r="BM757" s="38"/>
      <c r="BN757" s="38"/>
      <c r="BO757" s="38"/>
      <c r="BP757" s="38"/>
      <c r="BQ757" s="38"/>
      <c r="BR757" s="38"/>
      <c r="BS757" s="38"/>
      <c r="BT757" s="38"/>
      <c r="BU757" s="38"/>
      <c r="BV757" s="38"/>
      <c r="BW757" s="38"/>
      <c r="BX757" s="38"/>
      <c r="BY757" s="38"/>
      <c r="BZ757" s="38"/>
      <c r="CA757" s="38"/>
      <c r="CB757" s="38"/>
      <c r="CC757" s="38"/>
      <c r="CD757" s="38"/>
      <c r="CE757" s="38"/>
      <c r="CF757" s="38"/>
      <c r="CG757" s="38"/>
      <c r="CH757" s="38"/>
      <c r="CI757" s="38"/>
      <c r="CJ757" s="38"/>
      <c r="CK757" s="38"/>
      <c r="CL757" s="38"/>
      <c r="CM757" s="38"/>
      <c r="CN757" s="38"/>
      <c r="CO757" s="38"/>
      <c r="CP757" s="38"/>
      <c r="CQ757" s="38"/>
      <c r="CR757" s="38"/>
      <c r="CS757" s="38"/>
      <c r="CT757" s="38"/>
      <c r="CU757" s="38"/>
      <c r="CV757" s="38"/>
      <c r="CW757" s="38"/>
      <c r="CX757" s="38"/>
      <c r="CY757" s="38"/>
      <c r="CZ757" s="38"/>
      <c r="DA757" s="38"/>
      <c r="DB757" s="38"/>
      <c r="DC757" s="38"/>
      <c r="DD757" s="38"/>
      <c r="DE757" s="38"/>
      <c r="DF757" s="38"/>
      <c r="DG757" s="38"/>
      <c r="DH757" s="38"/>
      <c r="DI757" s="38"/>
      <c r="DJ757" s="38"/>
      <c r="DK757" s="38"/>
      <c r="DL757" s="38"/>
      <c r="DM757" s="38"/>
      <c r="DN757" s="38"/>
      <c r="DO757" s="38"/>
      <c r="DP757" s="38"/>
      <c r="DQ757" s="38"/>
      <c r="DR757" s="38"/>
      <c r="DS757" s="38"/>
      <c r="DT757" s="38"/>
      <c r="DU757" s="38"/>
      <c r="DV757" s="38"/>
      <c r="DW757" s="38"/>
      <c r="DX757" s="38"/>
      <c r="DY757" s="38"/>
      <c r="DZ757" s="38"/>
      <c r="EA757" s="38"/>
      <c r="EB757" s="38"/>
    </row>
    <row r="758" spans="1:132">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c r="AY758" s="38"/>
      <c r="AZ758" s="38"/>
      <c r="BA758" s="38"/>
      <c r="BB758" s="38"/>
      <c r="BC758" s="38"/>
      <c r="BD758" s="38"/>
      <c r="BE758" s="38"/>
      <c r="BF758" s="38"/>
      <c r="BG758" s="38"/>
      <c r="BH758" s="38"/>
      <c r="BI758" s="38"/>
      <c r="BJ758" s="38"/>
      <c r="BK758" s="38"/>
      <c r="BL758" s="38"/>
      <c r="BM758" s="38"/>
      <c r="BN758" s="38"/>
      <c r="BO758" s="38"/>
      <c r="BP758" s="38"/>
      <c r="BQ758" s="38"/>
      <c r="BR758" s="38"/>
      <c r="BS758" s="38"/>
      <c r="BT758" s="38"/>
      <c r="BU758" s="38"/>
      <c r="BV758" s="38"/>
      <c r="BW758" s="38"/>
      <c r="BX758" s="38"/>
      <c r="BY758" s="38"/>
      <c r="BZ758" s="38"/>
      <c r="CA758" s="38"/>
      <c r="CB758" s="38"/>
      <c r="CC758" s="38"/>
      <c r="CD758" s="38"/>
      <c r="CE758" s="38"/>
      <c r="CF758" s="38"/>
      <c r="CG758" s="38"/>
      <c r="CH758" s="38"/>
      <c r="CI758" s="38"/>
      <c r="CJ758" s="38"/>
      <c r="CK758" s="38"/>
      <c r="CL758" s="38"/>
      <c r="CM758" s="38"/>
      <c r="CN758" s="38"/>
      <c r="CO758" s="38"/>
      <c r="CP758" s="38"/>
      <c r="CQ758" s="38"/>
      <c r="CR758" s="38"/>
      <c r="CS758" s="38"/>
      <c r="CT758" s="38"/>
      <c r="CU758" s="38"/>
      <c r="CV758" s="38"/>
      <c r="CW758" s="38"/>
      <c r="CX758" s="38"/>
      <c r="CY758" s="38"/>
      <c r="CZ758" s="38"/>
      <c r="DA758" s="38"/>
      <c r="DB758" s="38"/>
      <c r="DC758" s="38"/>
      <c r="DD758" s="38"/>
      <c r="DE758" s="38"/>
      <c r="DF758" s="38"/>
      <c r="DG758" s="38"/>
      <c r="DH758" s="38"/>
      <c r="DI758" s="38"/>
      <c r="DJ758" s="38"/>
      <c r="DK758" s="38"/>
      <c r="DL758" s="38"/>
      <c r="DM758" s="38"/>
      <c r="DN758" s="38"/>
      <c r="DO758" s="38"/>
      <c r="DP758" s="38"/>
      <c r="DQ758" s="38"/>
      <c r="DR758" s="38"/>
      <c r="DS758" s="38"/>
      <c r="DT758" s="38"/>
      <c r="DU758" s="38"/>
      <c r="DV758" s="38"/>
      <c r="DW758" s="38"/>
      <c r="DX758" s="38"/>
      <c r="DY758" s="38"/>
      <c r="DZ758" s="38"/>
      <c r="EA758" s="38"/>
      <c r="EB758" s="38"/>
    </row>
    <row r="759" spans="1:132">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c r="AY759" s="38"/>
      <c r="AZ759" s="38"/>
      <c r="BA759" s="38"/>
      <c r="BB759" s="38"/>
      <c r="BC759" s="38"/>
      <c r="BD759" s="38"/>
      <c r="BE759" s="38"/>
      <c r="BF759" s="38"/>
      <c r="BG759" s="38"/>
      <c r="BH759" s="38"/>
      <c r="BI759" s="38"/>
      <c r="BJ759" s="38"/>
      <c r="BK759" s="38"/>
      <c r="BL759" s="38"/>
      <c r="BM759" s="38"/>
      <c r="BN759" s="38"/>
      <c r="BO759" s="38"/>
      <c r="BP759" s="38"/>
      <c r="BQ759" s="38"/>
      <c r="BR759" s="38"/>
      <c r="BS759" s="38"/>
      <c r="BT759" s="38"/>
      <c r="BU759" s="38"/>
      <c r="BV759" s="38"/>
      <c r="BW759" s="38"/>
      <c r="BX759" s="38"/>
      <c r="BY759" s="38"/>
      <c r="BZ759" s="38"/>
      <c r="CA759" s="38"/>
      <c r="CB759" s="38"/>
      <c r="CC759" s="38"/>
      <c r="CD759" s="38"/>
      <c r="CE759" s="38"/>
      <c r="CF759" s="38"/>
      <c r="CG759" s="38"/>
      <c r="CH759" s="38"/>
      <c r="CI759" s="38"/>
      <c r="CJ759" s="38"/>
      <c r="CK759" s="38"/>
      <c r="CL759" s="38"/>
      <c r="CM759" s="38"/>
      <c r="CN759" s="38"/>
      <c r="CO759" s="38"/>
      <c r="CP759" s="38"/>
      <c r="CQ759" s="38"/>
      <c r="CR759" s="38"/>
      <c r="CS759" s="38"/>
      <c r="CT759" s="38"/>
      <c r="CU759" s="38"/>
      <c r="CV759" s="38"/>
      <c r="CW759" s="38"/>
      <c r="CX759" s="38"/>
      <c r="CY759" s="38"/>
      <c r="CZ759" s="38"/>
      <c r="DA759" s="38"/>
      <c r="DB759" s="38"/>
      <c r="DC759" s="38"/>
      <c r="DD759" s="38"/>
      <c r="DE759" s="38"/>
      <c r="DF759" s="38"/>
      <c r="DG759" s="38"/>
      <c r="DH759" s="38"/>
      <c r="DI759" s="38"/>
      <c r="DJ759" s="38"/>
      <c r="DK759" s="38"/>
      <c r="DL759" s="38"/>
      <c r="DM759" s="38"/>
      <c r="DN759" s="38"/>
      <c r="DO759" s="38"/>
      <c r="DP759" s="38"/>
      <c r="DQ759" s="38"/>
      <c r="DR759" s="38"/>
      <c r="DS759" s="38"/>
      <c r="DT759" s="38"/>
      <c r="DU759" s="38"/>
      <c r="DV759" s="38"/>
      <c r="DW759" s="38"/>
      <c r="DX759" s="38"/>
      <c r="DY759" s="38"/>
      <c r="DZ759" s="38"/>
      <c r="EA759" s="38"/>
      <c r="EB759" s="38"/>
    </row>
    <row r="760" spans="1:132">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8"/>
      <c r="AY760" s="38"/>
      <c r="AZ760" s="38"/>
      <c r="BA760" s="38"/>
      <c r="BB760" s="38"/>
      <c r="BC760" s="38"/>
      <c r="BD760" s="38"/>
      <c r="BE760" s="38"/>
      <c r="BF760" s="38"/>
      <c r="BG760" s="38"/>
      <c r="BH760" s="38"/>
      <c r="BI760" s="38"/>
      <c r="BJ760" s="38"/>
      <c r="BK760" s="38"/>
      <c r="BL760" s="38"/>
      <c r="BM760" s="38"/>
      <c r="BN760" s="38"/>
      <c r="BO760" s="38"/>
      <c r="BP760" s="38"/>
      <c r="BQ760" s="38"/>
      <c r="BR760" s="38"/>
      <c r="BS760" s="38"/>
      <c r="BT760" s="38"/>
      <c r="BU760" s="38"/>
      <c r="BV760" s="38"/>
      <c r="BW760" s="38"/>
      <c r="BX760" s="38"/>
      <c r="BY760" s="38"/>
      <c r="BZ760" s="38"/>
      <c r="CA760" s="38"/>
      <c r="CB760" s="38"/>
      <c r="CC760" s="38"/>
      <c r="CD760" s="38"/>
      <c r="CE760" s="38"/>
      <c r="CF760" s="38"/>
      <c r="CG760" s="38"/>
      <c r="CH760" s="38"/>
      <c r="CI760" s="38"/>
      <c r="CJ760" s="38"/>
      <c r="CK760" s="38"/>
      <c r="CL760" s="38"/>
      <c r="CM760" s="38"/>
      <c r="CN760" s="38"/>
      <c r="CO760" s="38"/>
      <c r="CP760" s="38"/>
      <c r="CQ760" s="38"/>
      <c r="CR760" s="38"/>
      <c r="CS760" s="38"/>
      <c r="CT760" s="38"/>
      <c r="CU760" s="38"/>
      <c r="CV760" s="38"/>
      <c r="CW760" s="38"/>
      <c r="CX760" s="38"/>
      <c r="CY760" s="38"/>
      <c r="CZ760" s="38"/>
      <c r="DA760" s="38"/>
      <c r="DB760" s="38"/>
      <c r="DC760" s="38"/>
      <c r="DD760" s="38"/>
      <c r="DE760" s="38"/>
      <c r="DF760" s="38"/>
      <c r="DG760" s="38"/>
      <c r="DH760" s="38"/>
      <c r="DI760" s="38"/>
      <c r="DJ760" s="38"/>
      <c r="DK760" s="38"/>
      <c r="DL760" s="38"/>
      <c r="DM760" s="38"/>
      <c r="DN760" s="38"/>
      <c r="DO760" s="38"/>
      <c r="DP760" s="38"/>
      <c r="DQ760" s="38"/>
      <c r="DR760" s="38"/>
      <c r="DS760" s="38"/>
      <c r="DT760" s="38"/>
      <c r="DU760" s="38"/>
      <c r="DV760" s="38"/>
      <c r="DW760" s="38"/>
      <c r="DX760" s="38"/>
      <c r="DY760" s="38"/>
      <c r="DZ760" s="38"/>
      <c r="EA760" s="38"/>
      <c r="EB760" s="38"/>
    </row>
    <row r="761" spans="1:132">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8"/>
      <c r="AY761" s="38"/>
      <c r="AZ761" s="38"/>
      <c r="BA761" s="38"/>
      <c r="BB761" s="38"/>
      <c r="BC761" s="38"/>
      <c r="BD761" s="38"/>
      <c r="BE761" s="38"/>
      <c r="BF761" s="38"/>
      <c r="BG761" s="38"/>
      <c r="BH761" s="38"/>
      <c r="BI761" s="38"/>
      <c r="BJ761" s="38"/>
      <c r="BK761" s="38"/>
      <c r="BL761" s="38"/>
      <c r="BM761" s="38"/>
      <c r="BN761" s="38"/>
      <c r="BO761" s="38"/>
      <c r="BP761" s="38"/>
      <c r="BQ761" s="38"/>
      <c r="BR761" s="38"/>
      <c r="BS761" s="38"/>
      <c r="BT761" s="38"/>
      <c r="BU761" s="38"/>
      <c r="BV761" s="38"/>
      <c r="BW761" s="38"/>
      <c r="BX761" s="38"/>
      <c r="BY761" s="38"/>
      <c r="BZ761" s="38"/>
      <c r="CA761" s="38"/>
      <c r="CB761" s="38"/>
      <c r="CC761" s="38"/>
      <c r="CD761" s="38"/>
      <c r="CE761" s="38"/>
      <c r="CF761" s="38"/>
      <c r="CG761" s="38"/>
      <c r="CH761" s="38"/>
      <c r="CI761" s="38"/>
      <c r="CJ761" s="38"/>
      <c r="CK761" s="38"/>
      <c r="CL761" s="38"/>
      <c r="CM761" s="38"/>
      <c r="CN761" s="38"/>
      <c r="CO761" s="38"/>
      <c r="CP761" s="38"/>
      <c r="CQ761" s="38"/>
      <c r="CR761" s="38"/>
      <c r="CS761" s="38"/>
      <c r="CT761" s="38"/>
      <c r="CU761" s="38"/>
      <c r="CV761" s="38"/>
      <c r="CW761" s="38"/>
      <c r="CX761" s="38"/>
      <c r="CY761" s="38"/>
      <c r="CZ761" s="38"/>
      <c r="DA761" s="38"/>
      <c r="DB761" s="38"/>
      <c r="DC761" s="38"/>
      <c r="DD761" s="38"/>
      <c r="DE761" s="38"/>
      <c r="DF761" s="38"/>
      <c r="DG761" s="38"/>
      <c r="DH761" s="38"/>
      <c r="DI761" s="38"/>
      <c r="DJ761" s="38"/>
      <c r="DK761" s="38"/>
      <c r="DL761" s="38"/>
      <c r="DM761" s="38"/>
      <c r="DN761" s="38"/>
      <c r="DO761" s="38"/>
      <c r="DP761" s="38"/>
      <c r="DQ761" s="38"/>
      <c r="DR761" s="38"/>
      <c r="DS761" s="38"/>
      <c r="DT761" s="38"/>
      <c r="DU761" s="38"/>
      <c r="DV761" s="38"/>
      <c r="DW761" s="38"/>
      <c r="DX761" s="38"/>
      <c r="DY761" s="38"/>
      <c r="DZ761" s="38"/>
      <c r="EA761" s="38"/>
      <c r="EB761" s="38"/>
    </row>
    <row r="762" spans="1:132">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8"/>
      <c r="AY762" s="38"/>
      <c r="AZ762" s="38"/>
      <c r="BA762" s="38"/>
      <c r="BB762" s="38"/>
      <c r="BC762" s="38"/>
      <c r="BD762" s="38"/>
      <c r="BE762" s="38"/>
      <c r="BF762" s="38"/>
      <c r="BG762" s="38"/>
      <c r="BH762" s="38"/>
      <c r="BI762" s="38"/>
      <c r="BJ762" s="38"/>
      <c r="BK762" s="38"/>
      <c r="BL762" s="38"/>
      <c r="BM762" s="38"/>
      <c r="BN762" s="38"/>
      <c r="BO762" s="38"/>
      <c r="BP762" s="38"/>
      <c r="BQ762" s="38"/>
      <c r="BR762" s="38"/>
      <c r="BS762" s="38"/>
      <c r="BT762" s="38"/>
      <c r="BU762" s="38"/>
      <c r="BV762" s="38"/>
      <c r="BW762" s="38"/>
      <c r="BX762" s="38"/>
      <c r="BY762" s="38"/>
      <c r="BZ762" s="38"/>
      <c r="CA762" s="38"/>
      <c r="CB762" s="38"/>
      <c r="CC762" s="38"/>
      <c r="CD762" s="38"/>
      <c r="CE762" s="38"/>
      <c r="CF762" s="38"/>
      <c r="CG762" s="38"/>
      <c r="CH762" s="38"/>
      <c r="CI762" s="38"/>
      <c r="CJ762" s="38"/>
      <c r="CK762" s="38"/>
      <c r="CL762" s="38"/>
      <c r="CM762" s="38"/>
      <c r="CN762" s="38"/>
      <c r="CO762" s="38"/>
      <c r="CP762" s="38"/>
      <c r="CQ762" s="38"/>
      <c r="CR762" s="38"/>
      <c r="CS762" s="38"/>
      <c r="CT762" s="38"/>
      <c r="CU762" s="38"/>
      <c r="CV762" s="38"/>
      <c r="CW762" s="38"/>
      <c r="CX762" s="38"/>
      <c r="CY762" s="38"/>
      <c r="CZ762" s="38"/>
      <c r="DA762" s="38"/>
      <c r="DB762" s="38"/>
      <c r="DC762" s="38"/>
      <c r="DD762" s="38"/>
      <c r="DE762" s="38"/>
      <c r="DF762" s="38"/>
      <c r="DG762" s="38"/>
      <c r="DH762" s="38"/>
      <c r="DI762" s="38"/>
      <c r="DJ762" s="38"/>
      <c r="DK762" s="38"/>
      <c r="DL762" s="38"/>
      <c r="DM762" s="38"/>
      <c r="DN762" s="38"/>
      <c r="DO762" s="38"/>
      <c r="DP762" s="38"/>
      <c r="DQ762" s="38"/>
      <c r="DR762" s="38"/>
      <c r="DS762" s="38"/>
      <c r="DT762" s="38"/>
      <c r="DU762" s="38"/>
      <c r="DV762" s="38"/>
      <c r="DW762" s="38"/>
      <c r="DX762" s="38"/>
      <c r="DY762" s="38"/>
      <c r="DZ762" s="38"/>
      <c r="EA762" s="38"/>
      <c r="EB762" s="38"/>
    </row>
    <row r="763" spans="1:132">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8"/>
      <c r="AY763" s="38"/>
      <c r="AZ763" s="38"/>
      <c r="BA763" s="38"/>
      <c r="BB763" s="38"/>
      <c r="BC763" s="38"/>
      <c r="BD763" s="38"/>
      <c r="BE763" s="38"/>
      <c r="BF763" s="38"/>
      <c r="BG763" s="38"/>
      <c r="BH763" s="38"/>
      <c r="BI763" s="38"/>
      <c r="BJ763" s="38"/>
      <c r="BK763" s="38"/>
      <c r="BL763" s="38"/>
      <c r="BM763" s="38"/>
      <c r="BN763" s="38"/>
      <c r="BO763" s="38"/>
      <c r="BP763" s="38"/>
      <c r="BQ763" s="38"/>
      <c r="BR763" s="38"/>
      <c r="BS763" s="38"/>
      <c r="BT763" s="38"/>
      <c r="BU763" s="38"/>
      <c r="BV763" s="38"/>
      <c r="BW763" s="38"/>
      <c r="BX763" s="38"/>
      <c r="BY763" s="38"/>
      <c r="BZ763" s="38"/>
      <c r="CA763" s="38"/>
      <c r="CB763" s="38"/>
      <c r="CC763" s="38"/>
      <c r="CD763" s="38"/>
      <c r="CE763" s="38"/>
      <c r="CF763" s="38"/>
      <c r="CG763" s="38"/>
      <c r="CH763" s="38"/>
      <c r="CI763" s="38"/>
      <c r="CJ763" s="38"/>
      <c r="CK763" s="38"/>
      <c r="CL763" s="38"/>
      <c r="CM763" s="38"/>
      <c r="CN763" s="38"/>
      <c r="CO763" s="38"/>
      <c r="CP763" s="38"/>
      <c r="CQ763" s="38"/>
      <c r="CR763" s="38"/>
      <c r="CS763" s="38"/>
      <c r="CT763" s="38"/>
      <c r="CU763" s="38"/>
      <c r="CV763" s="38"/>
      <c r="CW763" s="38"/>
      <c r="CX763" s="38"/>
      <c r="CY763" s="38"/>
      <c r="CZ763" s="38"/>
      <c r="DA763" s="38"/>
      <c r="DB763" s="38"/>
      <c r="DC763" s="38"/>
      <c r="DD763" s="38"/>
      <c r="DE763" s="38"/>
      <c r="DF763" s="38"/>
      <c r="DG763" s="38"/>
      <c r="DH763" s="38"/>
      <c r="DI763" s="38"/>
      <c r="DJ763" s="38"/>
      <c r="DK763" s="38"/>
      <c r="DL763" s="38"/>
      <c r="DM763" s="38"/>
      <c r="DN763" s="38"/>
      <c r="DO763" s="38"/>
      <c r="DP763" s="38"/>
      <c r="DQ763" s="38"/>
      <c r="DR763" s="38"/>
      <c r="DS763" s="38"/>
      <c r="DT763" s="38"/>
      <c r="DU763" s="38"/>
      <c r="DV763" s="38"/>
      <c r="DW763" s="38"/>
      <c r="DX763" s="38"/>
      <c r="DY763" s="38"/>
      <c r="DZ763" s="38"/>
      <c r="EA763" s="38"/>
      <c r="EB763" s="38"/>
    </row>
    <row r="764" spans="1:132">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38"/>
      <c r="CA764" s="38"/>
      <c r="CB764" s="38"/>
      <c r="CC764" s="38"/>
      <c r="CD764" s="38"/>
      <c r="CE764" s="38"/>
      <c r="CF764" s="38"/>
      <c r="CG764" s="38"/>
      <c r="CH764" s="38"/>
      <c r="CI764" s="38"/>
      <c r="CJ764" s="38"/>
      <c r="CK764" s="38"/>
      <c r="CL764" s="38"/>
      <c r="CM764" s="38"/>
      <c r="CN764" s="38"/>
      <c r="CO764" s="38"/>
      <c r="CP764" s="38"/>
      <c r="CQ764" s="38"/>
      <c r="CR764" s="38"/>
      <c r="CS764" s="38"/>
      <c r="CT764" s="38"/>
      <c r="CU764" s="38"/>
      <c r="CV764" s="38"/>
      <c r="CW764" s="38"/>
      <c r="CX764" s="38"/>
      <c r="CY764" s="38"/>
      <c r="CZ764" s="38"/>
      <c r="DA764" s="38"/>
      <c r="DB764" s="38"/>
      <c r="DC764" s="38"/>
      <c r="DD764" s="38"/>
      <c r="DE764" s="38"/>
      <c r="DF764" s="38"/>
      <c r="DG764" s="38"/>
      <c r="DH764" s="38"/>
      <c r="DI764" s="38"/>
      <c r="DJ764" s="38"/>
      <c r="DK764" s="38"/>
      <c r="DL764" s="38"/>
      <c r="DM764" s="38"/>
      <c r="DN764" s="38"/>
      <c r="DO764" s="38"/>
      <c r="DP764" s="38"/>
      <c r="DQ764" s="38"/>
      <c r="DR764" s="38"/>
      <c r="DS764" s="38"/>
      <c r="DT764" s="38"/>
      <c r="DU764" s="38"/>
      <c r="DV764" s="38"/>
      <c r="DW764" s="38"/>
      <c r="DX764" s="38"/>
      <c r="DY764" s="38"/>
      <c r="DZ764" s="38"/>
      <c r="EA764" s="38"/>
      <c r="EB764" s="38"/>
    </row>
    <row r="765" spans="1:132">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8"/>
      <c r="AY765" s="38"/>
      <c r="AZ765" s="38"/>
      <c r="BA765" s="38"/>
      <c r="BB765" s="38"/>
      <c r="BC765" s="38"/>
      <c r="BD765" s="38"/>
      <c r="BE765" s="38"/>
      <c r="BF765" s="38"/>
      <c r="BG765" s="38"/>
      <c r="BH765" s="38"/>
      <c r="BI765" s="38"/>
      <c r="BJ765" s="38"/>
      <c r="BK765" s="38"/>
      <c r="BL765" s="38"/>
      <c r="BM765" s="38"/>
      <c r="BN765" s="38"/>
      <c r="BO765" s="38"/>
      <c r="BP765" s="38"/>
      <c r="BQ765" s="38"/>
      <c r="BR765" s="38"/>
      <c r="BS765" s="38"/>
      <c r="BT765" s="38"/>
      <c r="BU765" s="38"/>
      <c r="BV765" s="38"/>
      <c r="BW765" s="38"/>
      <c r="BX765" s="38"/>
      <c r="BY765" s="38"/>
      <c r="BZ765" s="38"/>
      <c r="CA765" s="38"/>
      <c r="CB765" s="38"/>
      <c r="CC765" s="38"/>
      <c r="CD765" s="38"/>
      <c r="CE765" s="38"/>
      <c r="CF765" s="38"/>
      <c r="CG765" s="38"/>
      <c r="CH765" s="38"/>
      <c r="CI765" s="38"/>
      <c r="CJ765" s="38"/>
      <c r="CK765" s="38"/>
      <c r="CL765" s="38"/>
      <c r="CM765" s="38"/>
      <c r="CN765" s="38"/>
      <c r="CO765" s="38"/>
      <c r="CP765" s="38"/>
      <c r="CQ765" s="38"/>
      <c r="CR765" s="38"/>
      <c r="CS765" s="38"/>
      <c r="CT765" s="38"/>
      <c r="CU765" s="38"/>
      <c r="CV765" s="38"/>
      <c r="CW765" s="38"/>
      <c r="CX765" s="38"/>
      <c r="CY765" s="38"/>
      <c r="CZ765" s="38"/>
      <c r="DA765" s="38"/>
      <c r="DB765" s="38"/>
      <c r="DC765" s="38"/>
      <c r="DD765" s="38"/>
      <c r="DE765" s="38"/>
      <c r="DF765" s="38"/>
      <c r="DG765" s="38"/>
      <c r="DH765" s="38"/>
      <c r="DI765" s="38"/>
      <c r="DJ765" s="38"/>
      <c r="DK765" s="38"/>
      <c r="DL765" s="38"/>
      <c r="DM765" s="38"/>
      <c r="DN765" s="38"/>
      <c r="DO765" s="38"/>
      <c r="DP765" s="38"/>
      <c r="DQ765" s="38"/>
      <c r="DR765" s="38"/>
      <c r="DS765" s="38"/>
      <c r="DT765" s="38"/>
      <c r="DU765" s="38"/>
      <c r="DV765" s="38"/>
      <c r="DW765" s="38"/>
      <c r="DX765" s="38"/>
      <c r="DY765" s="38"/>
      <c r="DZ765" s="38"/>
      <c r="EA765" s="38"/>
      <c r="EB765" s="38"/>
    </row>
    <row r="766" spans="1:132">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8"/>
      <c r="AY766" s="38"/>
      <c r="AZ766" s="38"/>
      <c r="BA766" s="38"/>
      <c r="BB766" s="38"/>
      <c r="BC766" s="38"/>
      <c r="BD766" s="38"/>
      <c r="BE766" s="38"/>
      <c r="BF766" s="38"/>
      <c r="BG766" s="38"/>
      <c r="BH766" s="38"/>
      <c r="BI766" s="38"/>
      <c r="BJ766" s="38"/>
      <c r="BK766" s="38"/>
      <c r="BL766" s="38"/>
      <c r="BM766" s="38"/>
      <c r="BN766" s="38"/>
      <c r="BO766" s="38"/>
      <c r="BP766" s="38"/>
      <c r="BQ766" s="38"/>
      <c r="BR766" s="38"/>
      <c r="BS766" s="38"/>
      <c r="BT766" s="38"/>
      <c r="BU766" s="38"/>
      <c r="BV766" s="38"/>
      <c r="BW766" s="38"/>
      <c r="BX766" s="38"/>
      <c r="BY766" s="38"/>
      <c r="BZ766" s="38"/>
      <c r="CA766" s="38"/>
      <c r="CB766" s="38"/>
      <c r="CC766" s="38"/>
      <c r="CD766" s="38"/>
      <c r="CE766" s="38"/>
      <c r="CF766" s="38"/>
      <c r="CG766" s="38"/>
      <c r="CH766" s="38"/>
      <c r="CI766" s="38"/>
      <c r="CJ766" s="38"/>
      <c r="CK766" s="38"/>
      <c r="CL766" s="38"/>
      <c r="CM766" s="38"/>
      <c r="CN766" s="38"/>
      <c r="CO766" s="38"/>
      <c r="CP766" s="38"/>
      <c r="CQ766" s="38"/>
      <c r="CR766" s="38"/>
      <c r="CS766" s="38"/>
      <c r="CT766" s="38"/>
      <c r="CU766" s="38"/>
      <c r="CV766" s="38"/>
      <c r="CW766" s="38"/>
      <c r="CX766" s="38"/>
      <c r="CY766" s="38"/>
      <c r="CZ766" s="38"/>
      <c r="DA766" s="38"/>
      <c r="DB766" s="38"/>
      <c r="DC766" s="38"/>
      <c r="DD766" s="38"/>
      <c r="DE766" s="38"/>
      <c r="DF766" s="38"/>
      <c r="DG766" s="38"/>
      <c r="DH766" s="38"/>
      <c r="DI766" s="38"/>
      <c r="DJ766" s="38"/>
      <c r="DK766" s="38"/>
      <c r="DL766" s="38"/>
      <c r="DM766" s="38"/>
      <c r="DN766" s="38"/>
      <c r="DO766" s="38"/>
      <c r="DP766" s="38"/>
      <c r="DQ766" s="38"/>
      <c r="DR766" s="38"/>
      <c r="DS766" s="38"/>
      <c r="DT766" s="38"/>
      <c r="DU766" s="38"/>
      <c r="DV766" s="38"/>
      <c r="DW766" s="38"/>
      <c r="DX766" s="38"/>
      <c r="DY766" s="38"/>
      <c r="DZ766" s="38"/>
      <c r="EA766" s="38"/>
      <c r="EB766" s="38"/>
    </row>
    <row r="767" spans="1:132">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8"/>
      <c r="AY767" s="38"/>
      <c r="AZ767" s="38"/>
      <c r="BA767" s="38"/>
      <c r="BB767" s="38"/>
      <c r="BC767" s="38"/>
      <c r="BD767" s="38"/>
      <c r="BE767" s="38"/>
      <c r="BF767" s="38"/>
      <c r="BG767" s="38"/>
      <c r="BH767" s="38"/>
      <c r="BI767" s="38"/>
      <c r="BJ767" s="38"/>
      <c r="BK767" s="38"/>
      <c r="BL767" s="38"/>
      <c r="BM767" s="38"/>
      <c r="BN767" s="38"/>
      <c r="BO767" s="38"/>
      <c r="BP767" s="38"/>
      <c r="BQ767" s="38"/>
      <c r="BR767" s="38"/>
      <c r="BS767" s="38"/>
      <c r="BT767" s="38"/>
      <c r="BU767" s="38"/>
      <c r="BV767" s="38"/>
      <c r="BW767" s="38"/>
      <c r="BX767" s="38"/>
      <c r="BY767" s="38"/>
      <c r="BZ767" s="38"/>
      <c r="CA767" s="38"/>
      <c r="CB767" s="38"/>
      <c r="CC767" s="38"/>
      <c r="CD767" s="38"/>
      <c r="CE767" s="38"/>
      <c r="CF767" s="38"/>
      <c r="CG767" s="38"/>
      <c r="CH767" s="38"/>
      <c r="CI767" s="38"/>
      <c r="CJ767" s="38"/>
      <c r="CK767" s="38"/>
      <c r="CL767" s="38"/>
      <c r="CM767" s="38"/>
      <c r="CN767" s="38"/>
      <c r="CO767" s="38"/>
      <c r="CP767" s="38"/>
      <c r="CQ767" s="38"/>
      <c r="CR767" s="38"/>
      <c r="CS767" s="38"/>
      <c r="CT767" s="38"/>
      <c r="CU767" s="38"/>
      <c r="CV767" s="38"/>
      <c r="CW767" s="38"/>
      <c r="CX767" s="38"/>
      <c r="CY767" s="38"/>
      <c r="CZ767" s="38"/>
      <c r="DA767" s="38"/>
      <c r="DB767" s="38"/>
      <c r="DC767" s="38"/>
      <c r="DD767" s="38"/>
      <c r="DE767" s="38"/>
      <c r="DF767" s="38"/>
      <c r="DG767" s="38"/>
      <c r="DH767" s="38"/>
      <c r="DI767" s="38"/>
      <c r="DJ767" s="38"/>
      <c r="DK767" s="38"/>
      <c r="DL767" s="38"/>
      <c r="DM767" s="38"/>
      <c r="DN767" s="38"/>
      <c r="DO767" s="38"/>
      <c r="DP767" s="38"/>
      <c r="DQ767" s="38"/>
      <c r="DR767" s="38"/>
      <c r="DS767" s="38"/>
      <c r="DT767" s="38"/>
      <c r="DU767" s="38"/>
      <c r="DV767" s="38"/>
      <c r="DW767" s="38"/>
      <c r="DX767" s="38"/>
      <c r="DY767" s="38"/>
      <c r="DZ767" s="38"/>
      <c r="EA767" s="38"/>
      <c r="EB767" s="38"/>
    </row>
    <row r="768" spans="1:132">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8"/>
      <c r="AY768" s="38"/>
      <c r="AZ768" s="38"/>
      <c r="BA768" s="38"/>
      <c r="BB768" s="38"/>
      <c r="BC768" s="38"/>
      <c r="BD768" s="38"/>
      <c r="BE768" s="38"/>
      <c r="BF768" s="38"/>
      <c r="BG768" s="38"/>
      <c r="BH768" s="38"/>
      <c r="BI768" s="38"/>
      <c r="BJ768" s="38"/>
      <c r="BK768" s="38"/>
      <c r="BL768" s="38"/>
      <c r="BM768" s="38"/>
      <c r="BN768" s="38"/>
      <c r="BO768" s="38"/>
      <c r="BP768" s="38"/>
      <c r="BQ768" s="38"/>
      <c r="BR768" s="38"/>
      <c r="BS768" s="38"/>
      <c r="BT768" s="38"/>
      <c r="BU768" s="38"/>
      <c r="BV768" s="38"/>
      <c r="BW768" s="38"/>
      <c r="BX768" s="38"/>
      <c r="BY768" s="38"/>
      <c r="BZ768" s="38"/>
      <c r="CA768" s="38"/>
      <c r="CB768" s="38"/>
      <c r="CC768" s="38"/>
      <c r="CD768" s="38"/>
      <c r="CE768" s="38"/>
      <c r="CF768" s="38"/>
      <c r="CG768" s="38"/>
      <c r="CH768" s="38"/>
      <c r="CI768" s="38"/>
      <c r="CJ768" s="38"/>
      <c r="CK768" s="38"/>
      <c r="CL768" s="38"/>
      <c r="CM768" s="38"/>
      <c r="CN768" s="38"/>
      <c r="CO768" s="38"/>
      <c r="CP768" s="38"/>
      <c r="CQ768" s="38"/>
      <c r="CR768" s="38"/>
      <c r="CS768" s="38"/>
      <c r="CT768" s="38"/>
      <c r="CU768" s="38"/>
      <c r="CV768" s="38"/>
      <c r="CW768" s="38"/>
      <c r="CX768" s="38"/>
      <c r="CY768" s="38"/>
      <c r="CZ768" s="38"/>
      <c r="DA768" s="38"/>
      <c r="DB768" s="38"/>
      <c r="DC768" s="38"/>
      <c r="DD768" s="38"/>
      <c r="DE768" s="38"/>
      <c r="DF768" s="38"/>
      <c r="DG768" s="38"/>
      <c r="DH768" s="38"/>
      <c r="DI768" s="38"/>
      <c r="DJ768" s="38"/>
      <c r="DK768" s="38"/>
      <c r="DL768" s="38"/>
      <c r="DM768" s="38"/>
      <c r="DN768" s="38"/>
      <c r="DO768" s="38"/>
      <c r="DP768" s="38"/>
      <c r="DQ768" s="38"/>
      <c r="DR768" s="38"/>
      <c r="DS768" s="38"/>
      <c r="DT768" s="38"/>
      <c r="DU768" s="38"/>
      <c r="DV768" s="38"/>
      <c r="DW768" s="38"/>
      <c r="DX768" s="38"/>
      <c r="DY768" s="38"/>
      <c r="DZ768" s="38"/>
      <c r="EA768" s="38"/>
      <c r="EB768" s="38"/>
    </row>
    <row r="769" spans="1:132">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8"/>
      <c r="AY769" s="38"/>
      <c r="AZ769" s="38"/>
      <c r="BA769" s="38"/>
      <c r="BB769" s="38"/>
      <c r="BC769" s="38"/>
      <c r="BD769" s="38"/>
      <c r="BE769" s="38"/>
      <c r="BF769" s="38"/>
      <c r="BG769" s="38"/>
      <c r="BH769" s="38"/>
      <c r="BI769" s="38"/>
      <c r="BJ769" s="38"/>
      <c r="BK769" s="38"/>
      <c r="BL769" s="38"/>
      <c r="BM769" s="38"/>
      <c r="BN769" s="38"/>
      <c r="BO769" s="38"/>
      <c r="BP769" s="38"/>
      <c r="BQ769" s="38"/>
      <c r="BR769" s="38"/>
      <c r="BS769" s="38"/>
      <c r="BT769" s="38"/>
      <c r="BU769" s="38"/>
      <c r="BV769" s="38"/>
      <c r="BW769" s="38"/>
      <c r="BX769" s="38"/>
      <c r="BY769" s="38"/>
      <c r="BZ769" s="38"/>
      <c r="CA769" s="38"/>
      <c r="CB769" s="38"/>
      <c r="CC769" s="38"/>
      <c r="CD769" s="38"/>
      <c r="CE769" s="38"/>
      <c r="CF769" s="38"/>
      <c r="CG769" s="38"/>
      <c r="CH769" s="38"/>
      <c r="CI769" s="38"/>
      <c r="CJ769" s="38"/>
      <c r="CK769" s="38"/>
      <c r="CL769" s="38"/>
      <c r="CM769" s="38"/>
      <c r="CN769" s="38"/>
      <c r="CO769" s="38"/>
      <c r="CP769" s="38"/>
      <c r="CQ769" s="38"/>
      <c r="CR769" s="38"/>
      <c r="CS769" s="38"/>
      <c r="CT769" s="38"/>
      <c r="CU769" s="38"/>
      <c r="CV769" s="38"/>
      <c r="CW769" s="38"/>
      <c r="CX769" s="38"/>
      <c r="CY769" s="38"/>
      <c r="CZ769" s="38"/>
      <c r="DA769" s="38"/>
      <c r="DB769" s="38"/>
      <c r="DC769" s="38"/>
      <c r="DD769" s="38"/>
      <c r="DE769" s="38"/>
      <c r="DF769" s="38"/>
      <c r="DG769" s="38"/>
      <c r="DH769" s="38"/>
      <c r="DI769" s="38"/>
      <c r="DJ769" s="38"/>
      <c r="DK769" s="38"/>
      <c r="DL769" s="38"/>
      <c r="DM769" s="38"/>
      <c r="DN769" s="38"/>
      <c r="DO769" s="38"/>
      <c r="DP769" s="38"/>
      <c r="DQ769" s="38"/>
      <c r="DR769" s="38"/>
      <c r="DS769" s="38"/>
      <c r="DT769" s="38"/>
      <c r="DU769" s="38"/>
      <c r="DV769" s="38"/>
      <c r="DW769" s="38"/>
      <c r="DX769" s="38"/>
      <c r="DY769" s="38"/>
      <c r="DZ769" s="38"/>
      <c r="EA769" s="38"/>
      <c r="EB769" s="38"/>
    </row>
    <row r="770" spans="1:132">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8"/>
      <c r="AY770" s="38"/>
      <c r="AZ770" s="38"/>
      <c r="BA770" s="38"/>
      <c r="BB770" s="38"/>
      <c r="BC770" s="38"/>
      <c r="BD770" s="38"/>
      <c r="BE770" s="38"/>
      <c r="BF770" s="38"/>
      <c r="BG770" s="38"/>
      <c r="BH770" s="38"/>
      <c r="BI770" s="38"/>
      <c r="BJ770" s="38"/>
      <c r="BK770" s="38"/>
      <c r="BL770" s="38"/>
      <c r="BM770" s="38"/>
      <c r="BN770" s="38"/>
      <c r="BO770" s="38"/>
      <c r="BP770" s="38"/>
      <c r="BQ770" s="38"/>
      <c r="BR770" s="38"/>
      <c r="BS770" s="38"/>
      <c r="BT770" s="38"/>
      <c r="BU770" s="38"/>
      <c r="BV770" s="38"/>
      <c r="BW770" s="38"/>
      <c r="BX770" s="38"/>
      <c r="BY770" s="38"/>
      <c r="BZ770" s="38"/>
      <c r="CA770" s="38"/>
      <c r="CB770" s="38"/>
      <c r="CC770" s="38"/>
      <c r="CD770" s="38"/>
      <c r="CE770" s="38"/>
      <c r="CF770" s="38"/>
      <c r="CG770" s="38"/>
      <c r="CH770" s="38"/>
      <c r="CI770" s="38"/>
      <c r="CJ770" s="38"/>
      <c r="CK770" s="38"/>
      <c r="CL770" s="38"/>
      <c r="CM770" s="38"/>
      <c r="CN770" s="38"/>
      <c r="CO770" s="38"/>
      <c r="CP770" s="38"/>
      <c r="CQ770" s="38"/>
      <c r="CR770" s="38"/>
      <c r="CS770" s="38"/>
      <c r="CT770" s="38"/>
      <c r="CU770" s="38"/>
      <c r="CV770" s="38"/>
      <c r="CW770" s="38"/>
      <c r="CX770" s="38"/>
      <c r="CY770" s="38"/>
      <c r="CZ770" s="38"/>
      <c r="DA770" s="38"/>
      <c r="DB770" s="38"/>
      <c r="DC770" s="38"/>
      <c r="DD770" s="38"/>
      <c r="DE770" s="38"/>
      <c r="DF770" s="38"/>
      <c r="DG770" s="38"/>
      <c r="DH770" s="38"/>
      <c r="DI770" s="38"/>
      <c r="DJ770" s="38"/>
      <c r="DK770" s="38"/>
      <c r="DL770" s="38"/>
      <c r="DM770" s="38"/>
      <c r="DN770" s="38"/>
      <c r="DO770" s="38"/>
      <c r="DP770" s="38"/>
      <c r="DQ770" s="38"/>
      <c r="DR770" s="38"/>
      <c r="DS770" s="38"/>
      <c r="DT770" s="38"/>
      <c r="DU770" s="38"/>
      <c r="DV770" s="38"/>
      <c r="DW770" s="38"/>
      <c r="DX770" s="38"/>
      <c r="DY770" s="38"/>
      <c r="DZ770" s="38"/>
      <c r="EA770" s="38"/>
      <c r="EB770" s="38"/>
    </row>
    <row r="771" spans="1:132">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8"/>
      <c r="AY771" s="38"/>
      <c r="AZ771" s="38"/>
      <c r="BA771" s="38"/>
      <c r="BB771" s="38"/>
      <c r="BC771" s="38"/>
      <c r="BD771" s="38"/>
      <c r="BE771" s="38"/>
      <c r="BF771" s="38"/>
      <c r="BG771" s="38"/>
      <c r="BH771" s="38"/>
      <c r="BI771" s="38"/>
      <c r="BJ771" s="38"/>
      <c r="BK771" s="38"/>
      <c r="BL771" s="38"/>
      <c r="BM771" s="38"/>
      <c r="BN771" s="38"/>
      <c r="BO771" s="38"/>
      <c r="BP771" s="38"/>
      <c r="BQ771" s="38"/>
      <c r="BR771" s="38"/>
      <c r="BS771" s="38"/>
      <c r="BT771" s="38"/>
      <c r="BU771" s="38"/>
      <c r="BV771" s="38"/>
      <c r="BW771" s="38"/>
      <c r="BX771" s="38"/>
      <c r="BY771" s="38"/>
      <c r="BZ771" s="38"/>
      <c r="CA771" s="38"/>
      <c r="CB771" s="38"/>
      <c r="CC771" s="38"/>
      <c r="CD771" s="38"/>
      <c r="CE771" s="38"/>
      <c r="CF771" s="38"/>
      <c r="CG771" s="38"/>
      <c r="CH771" s="38"/>
      <c r="CI771" s="38"/>
      <c r="CJ771" s="38"/>
      <c r="CK771" s="38"/>
      <c r="CL771" s="38"/>
      <c r="CM771" s="38"/>
      <c r="CN771" s="38"/>
      <c r="CO771" s="38"/>
      <c r="CP771" s="38"/>
      <c r="CQ771" s="38"/>
      <c r="CR771" s="38"/>
      <c r="CS771" s="38"/>
      <c r="CT771" s="38"/>
      <c r="CU771" s="38"/>
      <c r="CV771" s="38"/>
      <c r="CW771" s="38"/>
      <c r="CX771" s="38"/>
      <c r="CY771" s="38"/>
      <c r="CZ771" s="38"/>
      <c r="DA771" s="38"/>
      <c r="DB771" s="38"/>
      <c r="DC771" s="38"/>
      <c r="DD771" s="38"/>
      <c r="DE771" s="38"/>
      <c r="DF771" s="38"/>
      <c r="DG771" s="38"/>
      <c r="DH771" s="38"/>
      <c r="DI771" s="38"/>
      <c r="DJ771" s="38"/>
      <c r="DK771" s="38"/>
      <c r="DL771" s="38"/>
      <c r="DM771" s="38"/>
      <c r="DN771" s="38"/>
      <c r="DO771" s="38"/>
      <c r="DP771" s="38"/>
      <c r="DQ771" s="38"/>
      <c r="DR771" s="38"/>
      <c r="DS771" s="38"/>
      <c r="DT771" s="38"/>
      <c r="DU771" s="38"/>
      <c r="DV771" s="38"/>
      <c r="DW771" s="38"/>
      <c r="DX771" s="38"/>
      <c r="DY771" s="38"/>
      <c r="DZ771" s="38"/>
      <c r="EA771" s="38"/>
      <c r="EB771" s="38"/>
    </row>
    <row r="772" spans="1:132">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8"/>
      <c r="AY772" s="38"/>
      <c r="AZ772" s="38"/>
      <c r="BA772" s="38"/>
      <c r="BB772" s="38"/>
      <c r="BC772" s="38"/>
      <c r="BD772" s="38"/>
      <c r="BE772" s="38"/>
      <c r="BF772" s="38"/>
      <c r="BG772" s="38"/>
      <c r="BH772" s="38"/>
      <c r="BI772" s="38"/>
      <c r="BJ772" s="38"/>
      <c r="BK772" s="38"/>
      <c r="BL772" s="38"/>
      <c r="BM772" s="38"/>
      <c r="BN772" s="38"/>
      <c r="BO772" s="38"/>
      <c r="BP772" s="38"/>
      <c r="BQ772" s="38"/>
      <c r="BR772" s="38"/>
      <c r="BS772" s="38"/>
      <c r="BT772" s="38"/>
      <c r="BU772" s="38"/>
      <c r="BV772" s="38"/>
      <c r="BW772" s="38"/>
      <c r="BX772" s="38"/>
      <c r="BY772" s="38"/>
      <c r="BZ772" s="38"/>
      <c r="CA772" s="38"/>
      <c r="CB772" s="38"/>
      <c r="CC772" s="38"/>
      <c r="CD772" s="38"/>
      <c r="CE772" s="38"/>
      <c r="CF772" s="38"/>
      <c r="CG772" s="38"/>
      <c r="CH772" s="38"/>
      <c r="CI772" s="38"/>
      <c r="CJ772" s="38"/>
      <c r="CK772" s="38"/>
      <c r="CL772" s="38"/>
      <c r="CM772" s="38"/>
      <c r="CN772" s="38"/>
      <c r="CO772" s="38"/>
      <c r="CP772" s="38"/>
      <c r="CQ772" s="38"/>
      <c r="CR772" s="38"/>
      <c r="CS772" s="38"/>
      <c r="CT772" s="38"/>
      <c r="CU772" s="38"/>
      <c r="CV772" s="38"/>
      <c r="CW772" s="38"/>
      <c r="CX772" s="38"/>
      <c r="CY772" s="38"/>
      <c r="CZ772" s="38"/>
      <c r="DA772" s="38"/>
      <c r="DB772" s="38"/>
      <c r="DC772" s="38"/>
      <c r="DD772" s="38"/>
      <c r="DE772" s="38"/>
      <c r="DF772" s="38"/>
      <c r="DG772" s="38"/>
      <c r="DH772" s="38"/>
      <c r="DI772" s="38"/>
      <c r="DJ772" s="38"/>
      <c r="DK772" s="38"/>
      <c r="DL772" s="38"/>
      <c r="DM772" s="38"/>
      <c r="DN772" s="38"/>
      <c r="DO772" s="38"/>
      <c r="DP772" s="38"/>
      <c r="DQ772" s="38"/>
      <c r="DR772" s="38"/>
      <c r="DS772" s="38"/>
      <c r="DT772" s="38"/>
      <c r="DU772" s="38"/>
      <c r="DV772" s="38"/>
      <c r="DW772" s="38"/>
      <c r="DX772" s="38"/>
      <c r="DY772" s="38"/>
      <c r="DZ772" s="38"/>
      <c r="EA772" s="38"/>
      <c r="EB772" s="38"/>
    </row>
    <row r="773" spans="1:132">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8"/>
      <c r="AY773" s="38"/>
      <c r="AZ773" s="38"/>
      <c r="BA773" s="38"/>
      <c r="BB773" s="38"/>
      <c r="BC773" s="38"/>
      <c r="BD773" s="38"/>
      <c r="BE773" s="38"/>
      <c r="BF773" s="38"/>
      <c r="BG773" s="38"/>
      <c r="BH773" s="38"/>
      <c r="BI773" s="38"/>
      <c r="BJ773" s="38"/>
      <c r="BK773" s="38"/>
      <c r="BL773" s="38"/>
      <c r="BM773" s="38"/>
      <c r="BN773" s="38"/>
      <c r="BO773" s="38"/>
      <c r="BP773" s="38"/>
      <c r="BQ773" s="38"/>
      <c r="BR773" s="38"/>
      <c r="BS773" s="38"/>
      <c r="BT773" s="38"/>
      <c r="BU773" s="38"/>
      <c r="BV773" s="38"/>
      <c r="BW773" s="38"/>
      <c r="BX773" s="38"/>
      <c r="BY773" s="38"/>
      <c r="BZ773" s="38"/>
      <c r="CA773" s="38"/>
      <c r="CB773" s="38"/>
      <c r="CC773" s="38"/>
      <c r="CD773" s="38"/>
      <c r="CE773" s="38"/>
      <c r="CF773" s="38"/>
      <c r="CG773" s="38"/>
      <c r="CH773" s="38"/>
      <c r="CI773" s="38"/>
      <c r="CJ773" s="38"/>
      <c r="CK773" s="38"/>
      <c r="CL773" s="38"/>
      <c r="CM773" s="38"/>
      <c r="CN773" s="38"/>
      <c r="CO773" s="38"/>
      <c r="CP773" s="38"/>
      <c r="CQ773" s="38"/>
      <c r="CR773" s="38"/>
      <c r="CS773" s="38"/>
      <c r="CT773" s="38"/>
      <c r="CU773" s="38"/>
      <c r="CV773" s="38"/>
      <c r="CW773" s="38"/>
      <c r="CX773" s="38"/>
      <c r="CY773" s="38"/>
      <c r="CZ773" s="38"/>
      <c r="DA773" s="38"/>
      <c r="DB773" s="38"/>
      <c r="DC773" s="38"/>
      <c r="DD773" s="38"/>
      <c r="DE773" s="38"/>
      <c r="DF773" s="38"/>
      <c r="DG773" s="38"/>
      <c r="DH773" s="38"/>
      <c r="DI773" s="38"/>
      <c r="DJ773" s="38"/>
      <c r="DK773" s="38"/>
      <c r="DL773" s="38"/>
      <c r="DM773" s="38"/>
      <c r="DN773" s="38"/>
      <c r="DO773" s="38"/>
      <c r="DP773" s="38"/>
      <c r="DQ773" s="38"/>
      <c r="DR773" s="38"/>
      <c r="DS773" s="38"/>
      <c r="DT773" s="38"/>
      <c r="DU773" s="38"/>
      <c r="DV773" s="38"/>
      <c r="DW773" s="38"/>
      <c r="DX773" s="38"/>
      <c r="DY773" s="38"/>
      <c r="DZ773" s="38"/>
      <c r="EA773" s="38"/>
      <c r="EB773" s="38"/>
    </row>
    <row r="774" spans="1:132">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8"/>
      <c r="AY774" s="38"/>
      <c r="AZ774" s="38"/>
      <c r="BA774" s="38"/>
      <c r="BB774" s="38"/>
      <c r="BC774" s="38"/>
      <c r="BD774" s="38"/>
      <c r="BE774" s="38"/>
      <c r="BF774" s="38"/>
      <c r="BG774" s="38"/>
      <c r="BH774" s="38"/>
      <c r="BI774" s="38"/>
      <c r="BJ774" s="38"/>
      <c r="BK774" s="38"/>
      <c r="BL774" s="38"/>
      <c r="BM774" s="38"/>
      <c r="BN774" s="38"/>
      <c r="BO774" s="38"/>
      <c r="BP774" s="38"/>
      <c r="BQ774" s="38"/>
      <c r="BR774" s="38"/>
      <c r="BS774" s="38"/>
      <c r="BT774" s="38"/>
      <c r="BU774" s="38"/>
      <c r="BV774" s="38"/>
      <c r="BW774" s="38"/>
      <c r="BX774" s="38"/>
      <c r="BY774" s="38"/>
      <c r="BZ774" s="38"/>
      <c r="CA774" s="38"/>
      <c r="CB774" s="38"/>
      <c r="CC774" s="38"/>
      <c r="CD774" s="38"/>
      <c r="CE774" s="38"/>
      <c r="CF774" s="38"/>
      <c r="CG774" s="38"/>
      <c r="CH774" s="38"/>
      <c r="CI774" s="38"/>
      <c r="CJ774" s="38"/>
      <c r="CK774" s="38"/>
      <c r="CL774" s="38"/>
      <c r="CM774" s="38"/>
      <c r="CN774" s="38"/>
      <c r="CO774" s="38"/>
      <c r="CP774" s="38"/>
      <c r="CQ774" s="38"/>
      <c r="CR774" s="38"/>
      <c r="CS774" s="38"/>
      <c r="CT774" s="38"/>
      <c r="CU774" s="38"/>
      <c r="CV774" s="38"/>
      <c r="CW774" s="38"/>
      <c r="CX774" s="38"/>
      <c r="CY774" s="38"/>
      <c r="CZ774" s="38"/>
      <c r="DA774" s="38"/>
      <c r="DB774" s="38"/>
      <c r="DC774" s="38"/>
      <c r="DD774" s="38"/>
      <c r="DE774" s="38"/>
      <c r="DF774" s="38"/>
      <c r="DG774" s="38"/>
      <c r="DH774" s="38"/>
      <c r="DI774" s="38"/>
      <c r="DJ774" s="38"/>
      <c r="DK774" s="38"/>
      <c r="DL774" s="38"/>
      <c r="DM774" s="38"/>
      <c r="DN774" s="38"/>
      <c r="DO774" s="38"/>
      <c r="DP774" s="38"/>
      <c r="DQ774" s="38"/>
      <c r="DR774" s="38"/>
      <c r="DS774" s="38"/>
      <c r="DT774" s="38"/>
      <c r="DU774" s="38"/>
      <c r="DV774" s="38"/>
      <c r="DW774" s="38"/>
      <c r="DX774" s="38"/>
      <c r="DY774" s="38"/>
      <c r="DZ774" s="38"/>
      <c r="EA774" s="38"/>
      <c r="EB774" s="38"/>
    </row>
    <row r="775" spans="1:132">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8"/>
      <c r="AY775" s="38"/>
      <c r="AZ775" s="38"/>
      <c r="BA775" s="38"/>
      <c r="BB775" s="38"/>
      <c r="BC775" s="38"/>
      <c r="BD775" s="38"/>
      <c r="BE775" s="38"/>
      <c r="BF775" s="38"/>
      <c r="BG775" s="38"/>
      <c r="BH775" s="38"/>
      <c r="BI775" s="38"/>
      <c r="BJ775" s="38"/>
      <c r="BK775" s="38"/>
      <c r="BL775" s="38"/>
      <c r="BM775" s="38"/>
      <c r="BN775" s="38"/>
      <c r="BO775" s="38"/>
      <c r="BP775" s="38"/>
      <c r="BQ775" s="38"/>
      <c r="BR775" s="38"/>
      <c r="BS775" s="38"/>
      <c r="BT775" s="38"/>
      <c r="BU775" s="38"/>
      <c r="BV775" s="38"/>
      <c r="BW775" s="38"/>
      <c r="BX775" s="38"/>
      <c r="BY775" s="38"/>
      <c r="BZ775" s="38"/>
      <c r="CA775" s="38"/>
      <c r="CB775" s="38"/>
      <c r="CC775" s="38"/>
      <c r="CD775" s="38"/>
      <c r="CE775" s="38"/>
      <c r="CF775" s="38"/>
      <c r="CG775" s="38"/>
      <c r="CH775" s="38"/>
      <c r="CI775" s="38"/>
      <c r="CJ775" s="38"/>
      <c r="CK775" s="38"/>
      <c r="CL775" s="38"/>
      <c r="CM775" s="38"/>
      <c r="CN775" s="38"/>
      <c r="CO775" s="38"/>
      <c r="CP775" s="38"/>
      <c r="CQ775" s="38"/>
      <c r="CR775" s="38"/>
      <c r="CS775" s="38"/>
      <c r="CT775" s="38"/>
      <c r="CU775" s="38"/>
      <c r="CV775" s="38"/>
      <c r="CW775" s="38"/>
      <c r="CX775" s="38"/>
      <c r="CY775" s="38"/>
      <c r="CZ775" s="38"/>
      <c r="DA775" s="38"/>
      <c r="DB775" s="38"/>
      <c r="DC775" s="38"/>
      <c r="DD775" s="38"/>
      <c r="DE775" s="38"/>
      <c r="DF775" s="38"/>
      <c r="DG775" s="38"/>
      <c r="DH775" s="38"/>
      <c r="DI775" s="38"/>
      <c r="DJ775" s="38"/>
      <c r="DK775" s="38"/>
      <c r="DL775" s="38"/>
      <c r="DM775" s="38"/>
      <c r="DN775" s="38"/>
      <c r="DO775" s="38"/>
      <c r="DP775" s="38"/>
      <c r="DQ775" s="38"/>
      <c r="DR775" s="38"/>
      <c r="DS775" s="38"/>
      <c r="DT775" s="38"/>
      <c r="DU775" s="38"/>
      <c r="DV775" s="38"/>
      <c r="DW775" s="38"/>
      <c r="DX775" s="38"/>
      <c r="DY775" s="38"/>
      <c r="DZ775" s="38"/>
      <c r="EA775" s="38"/>
      <c r="EB775" s="38"/>
    </row>
    <row r="776" spans="1:132">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8"/>
      <c r="AY776" s="38"/>
      <c r="AZ776" s="38"/>
      <c r="BA776" s="38"/>
      <c r="BB776" s="38"/>
      <c r="BC776" s="38"/>
      <c r="BD776" s="38"/>
      <c r="BE776" s="38"/>
      <c r="BF776" s="38"/>
      <c r="BG776" s="38"/>
      <c r="BH776" s="38"/>
      <c r="BI776" s="38"/>
      <c r="BJ776" s="38"/>
      <c r="BK776" s="38"/>
      <c r="BL776" s="38"/>
      <c r="BM776" s="38"/>
      <c r="BN776" s="38"/>
      <c r="BO776" s="38"/>
      <c r="BP776" s="38"/>
      <c r="BQ776" s="38"/>
      <c r="BR776" s="38"/>
      <c r="BS776" s="38"/>
      <c r="BT776" s="38"/>
      <c r="BU776" s="38"/>
      <c r="BV776" s="38"/>
      <c r="BW776" s="38"/>
      <c r="BX776" s="38"/>
      <c r="BY776" s="38"/>
      <c r="BZ776" s="38"/>
      <c r="CA776" s="38"/>
      <c r="CB776" s="38"/>
      <c r="CC776" s="38"/>
      <c r="CD776" s="38"/>
      <c r="CE776" s="38"/>
      <c r="CF776" s="38"/>
      <c r="CG776" s="38"/>
      <c r="CH776" s="38"/>
      <c r="CI776" s="38"/>
      <c r="CJ776" s="38"/>
      <c r="CK776" s="38"/>
      <c r="CL776" s="38"/>
      <c r="CM776" s="38"/>
      <c r="CN776" s="38"/>
      <c r="CO776" s="38"/>
      <c r="CP776" s="38"/>
      <c r="CQ776" s="38"/>
      <c r="CR776" s="38"/>
      <c r="CS776" s="38"/>
      <c r="CT776" s="38"/>
      <c r="CU776" s="38"/>
      <c r="CV776" s="38"/>
      <c r="CW776" s="38"/>
      <c r="CX776" s="38"/>
      <c r="CY776" s="38"/>
      <c r="CZ776" s="38"/>
      <c r="DA776" s="38"/>
      <c r="DB776" s="38"/>
      <c r="DC776" s="38"/>
      <c r="DD776" s="38"/>
      <c r="DE776" s="38"/>
      <c r="DF776" s="38"/>
      <c r="DG776" s="38"/>
      <c r="DH776" s="38"/>
      <c r="DI776" s="38"/>
      <c r="DJ776" s="38"/>
      <c r="DK776" s="38"/>
      <c r="DL776" s="38"/>
      <c r="DM776" s="38"/>
      <c r="DN776" s="38"/>
      <c r="DO776" s="38"/>
      <c r="DP776" s="38"/>
      <c r="DQ776" s="38"/>
      <c r="DR776" s="38"/>
      <c r="DS776" s="38"/>
      <c r="DT776" s="38"/>
      <c r="DU776" s="38"/>
      <c r="DV776" s="38"/>
      <c r="DW776" s="38"/>
      <c r="DX776" s="38"/>
      <c r="DY776" s="38"/>
      <c r="DZ776" s="38"/>
      <c r="EA776" s="38"/>
      <c r="EB776" s="38"/>
    </row>
    <row r="777" spans="1:132">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8"/>
      <c r="AY777" s="38"/>
      <c r="AZ777" s="38"/>
      <c r="BA777" s="38"/>
      <c r="BB777" s="38"/>
      <c r="BC777" s="38"/>
      <c r="BD777" s="38"/>
      <c r="BE777" s="38"/>
      <c r="BF777" s="38"/>
      <c r="BG777" s="38"/>
      <c r="BH777" s="38"/>
      <c r="BI777" s="38"/>
      <c r="BJ777" s="38"/>
      <c r="BK777" s="38"/>
      <c r="BL777" s="38"/>
      <c r="BM777" s="38"/>
      <c r="BN777" s="38"/>
      <c r="BO777" s="38"/>
      <c r="BP777" s="38"/>
      <c r="BQ777" s="38"/>
      <c r="BR777" s="38"/>
      <c r="BS777" s="38"/>
      <c r="BT777" s="38"/>
      <c r="BU777" s="38"/>
      <c r="BV777" s="38"/>
      <c r="BW777" s="38"/>
      <c r="BX777" s="38"/>
      <c r="BY777" s="38"/>
      <c r="BZ777" s="38"/>
      <c r="CA777" s="38"/>
      <c r="CB777" s="38"/>
      <c r="CC777" s="38"/>
      <c r="CD777" s="38"/>
      <c r="CE777" s="38"/>
      <c r="CF777" s="38"/>
      <c r="CG777" s="38"/>
      <c r="CH777" s="38"/>
      <c r="CI777" s="38"/>
      <c r="CJ777" s="38"/>
      <c r="CK777" s="38"/>
      <c r="CL777" s="38"/>
      <c r="CM777" s="38"/>
      <c r="CN777" s="38"/>
      <c r="CO777" s="38"/>
      <c r="CP777" s="38"/>
      <c r="CQ777" s="38"/>
      <c r="CR777" s="38"/>
      <c r="CS777" s="38"/>
      <c r="CT777" s="38"/>
      <c r="CU777" s="38"/>
      <c r="CV777" s="38"/>
      <c r="CW777" s="38"/>
      <c r="CX777" s="38"/>
      <c r="CY777" s="38"/>
      <c r="CZ777" s="38"/>
      <c r="DA777" s="38"/>
      <c r="DB777" s="38"/>
      <c r="DC777" s="38"/>
      <c r="DD777" s="38"/>
      <c r="DE777" s="38"/>
      <c r="DF777" s="38"/>
      <c r="DG777" s="38"/>
      <c r="DH777" s="38"/>
      <c r="DI777" s="38"/>
      <c r="DJ777" s="38"/>
      <c r="DK777" s="38"/>
      <c r="DL777" s="38"/>
      <c r="DM777" s="38"/>
      <c r="DN777" s="38"/>
      <c r="DO777" s="38"/>
      <c r="DP777" s="38"/>
      <c r="DQ777" s="38"/>
      <c r="DR777" s="38"/>
      <c r="DS777" s="38"/>
      <c r="DT777" s="38"/>
      <c r="DU777" s="38"/>
      <c r="DV777" s="38"/>
      <c r="DW777" s="38"/>
      <c r="DX777" s="38"/>
      <c r="DY777" s="38"/>
      <c r="DZ777" s="38"/>
      <c r="EA777" s="38"/>
      <c r="EB777" s="38"/>
    </row>
    <row r="778" spans="1:132">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8"/>
      <c r="AY778" s="38"/>
      <c r="AZ778" s="38"/>
      <c r="BA778" s="38"/>
      <c r="BB778" s="38"/>
      <c r="BC778" s="38"/>
      <c r="BD778" s="38"/>
      <c r="BE778" s="38"/>
      <c r="BF778" s="38"/>
      <c r="BG778" s="38"/>
      <c r="BH778" s="38"/>
      <c r="BI778" s="38"/>
      <c r="BJ778" s="38"/>
      <c r="BK778" s="38"/>
      <c r="BL778" s="38"/>
      <c r="BM778" s="38"/>
      <c r="BN778" s="38"/>
      <c r="BO778" s="38"/>
      <c r="BP778" s="38"/>
      <c r="BQ778" s="38"/>
      <c r="BR778" s="38"/>
      <c r="BS778" s="38"/>
      <c r="BT778" s="38"/>
      <c r="BU778" s="38"/>
      <c r="BV778" s="38"/>
      <c r="BW778" s="38"/>
      <c r="BX778" s="38"/>
      <c r="BY778" s="38"/>
      <c r="BZ778" s="38"/>
      <c r="CA778" s="38"/>
      <c r="CB778" s="38"/>
      <c r="CC778" s="38"/>
      <c r="CD778" s="38"/>
      <c r="CE778" s="38"/>
      <c r="CF778" s="38"/>
      <c r="CG778" s="38"/>
      <c r="CH778" s="38"/>
      <c r="CI778" s="38"/>
      <c r="CJ778" s="38"/>
      <c r="CK778" s="38"/>
      <c r="CL778" s="38"/>
      <c r="CM778" s="38"/>
      <c r="CN778" s="38"/>
      <c r="CO778" s="38"/>
      <c r="CP778" s="38"/>
      <c r="CQ778" s="38"/>
      <c r="CR778" s="38"/>
      <c r="CS778" s="38"/>
      <c r="CT778" s="38"/>
      <c r="CU778" s="38"/>
      <c r="CV778" s="38"/>
      <c r="CW778" s="38"/>
      <c r="CX778" s="38"/>
      <c r="CY778" s="38"/>
      <c r="CZ778" s="38"/>
      <c r="DA778" s="38"/>
      <c r="DB778" s="38"/>
      <c r="DC778" s="38"/>
      <c r="DD778" s="38"/>
      <c r="DE778" s="38"/>
      <c r="DF778" s="38"/>
      <c r="DG778" s="38"/>
      <c r="DH778" s="38"/>
      <c r="DI778" s="38"/>
      <c r="DJ778" s="38"/>
      <c r="DK778" s="38"/>
      <c r="DL778" s="38"/>
      <c r="DM778" s="38"/>
      <c r="DN778" s="38"/>
      <c r="DO778" s="38"/>
      <c r="DP778" s="38"/>
      <c r="DQ778" s="38"/>
      <c r="DR778" s="38"/>
      <c r="DS778" s="38"/>
      <c r="DT778" s="38"/>
      <c r="DU778" s="38"/>
      <c r="DV778" s="38"/>
      <c r="DW778" s="38"/>
      <c r="DX778" s="38"/>
      <c r="DY778" s="38"/>
      <c r="DZ778" s="38"/>
      <c r="EA778" s="38"/>
      <c r="EB778" s="38"/>
    </row>
    <row r="779" spans="1:132">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8"/>
      <c r="AY779" s="38"/>
      <c r="AZ779" s="38"/>
      <c r="BA779" s="38"/>
      <c r="BB779" s="38"/>
      <c r="BC779" s="38"/>
      <c r="BD779" s="38"/>
      <c r="BE779" s="38"/>
      <c r="BF779" s="38"/>
      <c r="BG779" s="38"/>
      <c r="BH779" s="38"/>
      <c r="BI779" s="38"/>
      <c r="BJ779" s="38"/>
      <c r="BK779" s="38"/>
      <c r="BL779" s="38"/>
      <c r="BM779" s="38"/>
      <c r="BN779" s="38"/>
      <c r="BO779" s="38"/>
      <c r="BP779" s="38"/>
      <c r="BQ779" s="38"/>
      <c r="BR779" s="38"/>
      <c r="BS779" s="38"/>
      <c r="BT779" s="38"/>
      <c r="BU779" s="38"/>
      <c r="BV779" s="38"/>
      <c r="BW779" s="38"/>
      <c r="BX779" s="38"/>
      <c r="BY779" s="38"/>
      <c r="BZ779" s="38"/>
      <c r="CA779" s="38"/>
      <c r="CB779" s="38"/>
      <c r="CC779" s="38"/>
      <c r="CD779" s="38"/>
      <c r="CE779" s="38"/>
      <c r="CF779" s="38"/>
      <c r="CG779" s="38"/>
      <c r="CH779" s="38"/>
      <c r="CI779" s="38"/>
      <c r="CJ779" s="38"/>
      <c r="CK779" s="38"/>
      <c r="CL779" s="38"/>
      <c r="CM779" s="38"/>
      <c r="CN779" s="38"/>
      <c r="CO779" s="38"/>
      <c r="CP779" s="38"/>
      <c r="CQ779" s="38"/>
      <c r="CR779" s="38"/>
      <c r="CS779" s="38"/>
      <c r="CT779" s="38"/>
      <c r="CU779" s="38"/>
      <c r="CV779" s="38"/>
      <c r="CW779" s="38"/>
      <c r="CX779" s="38"/>
      <c r="CY779" s="38"/>
      <c r="CZ779" s="38"/>
      <c r="DA779" s="38"/>
      <c r="DB779" s="38"/>
      <c r="DC779" s="38"/>
      <c r="DD779" s="38"/>
      <c r="DE779" s="38"/>
      <c r="DF779" s="38"/>
      <c r="DG779" s="38"/>
      <c r="DH779" s="38"/>
      <c r="DI779" s="38"/>
      <c r="DJ779" s="38"/>
      <c r="DK779" s="38"/>
      <c r="DL779" s="38"/>
      <c r="DM779" s="38"/>
      <c r="DN779" s="38"/>
      <c r="DO779" s="38"/>
      <c r="DP779" s="38"/>
      <c r="DQ779" s="38"/>
      <c r="DR779" s="38"/>
      <c r="DS779" s="38"/>
      <c r="DT779" s="38"/>
      <c r="DU779" s="38"/>
      <c r="DV779" s="38"/>
      <c r="DW779" s="38"/>
      <c r="DX779" s="38"/>
      <c r="DY779" s="38"/>
      <c r="DZ779" s="38"/>
      <c r="EA779" s="38"/>
      <c r="EB779" s="38"/>
    </row>
    <row r="780" spans="1:132">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8"/>
      <c r="AY780" s="38"/>
      <c r="AZ780" s="38"/>
      <c r="BA780" s="38"/>
      <c r="BB780" s="38"/>
      <c r="BC780" s="38"/>
      <c r="BD780" s="38"/>
      <c r="BE780" s="38"/>
      <c r="BF780" s="38"/>
      <c r="BG780" s="38"/>
      <c r="BH780" s="38"/>
      <c r="BI780" s="38"/>
      <c r="BJ780" s="38"/>
      <c r="BK780" s="38"/>
      <c r="BL780" s="38"/>
      <c r="BM780" s="38"/>
      <c r="BN780" s="38"/>
      <c r="BO780" s="38"/>
      <c r="BP780" s="38"/>
      <c r="BQ780" s="38"/>
      <c r="BR780" s="38"/>
      <c r="BS780" s="38"/>
      <c r="BT780" s="38"/>
      <c r="BU780" s="38"/>
      <c r="BV780" s="38"/>
      <c r="BW780" s="38"/>
      <c r="BX780" s="38"/>
      <c r="BY780" s="38"/>
      <c r="BZ780" s="38"/>
      <c r="CA780" s="38"/>
      <c r="CB780" s="38"/>
      <c r="CC780" s="38"/>
      <c r="CD780" s="38"/>
      <c r="CE780" s="38"/>
      <c r="CF780" s="38"/>
      <c r="CG780" s="38"/>
      <c r="CH780" s="38"/>
      <c r="CI780" s="38"/>
      <c r="CJ780" s="38"/>
      <c r="CK780" s="38"/>
      <c r="CL780" s="38"/>
      <c r="CM780" s="38"/>
      <c r="CN780" s="38"/>
      <c r="CO780" s="38"/>
      <c r="CP780" s="38"/>
      <c r="CQ780" s="38"/>
      <c r="CR780" s="38"/>
      <c r="CS780" s="38"/>
      <c r="CT780" s="38"/>
      <c r="CU780" s="38"/>
      <c r="CV780" s="38"/>
      <c r="CW780" s="38"/>
      <c r="CX780" s="38"/>
      <c r="CY780" s="38"/>
      <c r="CZ780" s="38"/>
      <c r="DA780" s="38"/>
      <c r="DB780" s="38"/>
      <c r="DC780" s="38"/>
      <c r="DD780" s="38"/>
      <c r="DE780" s="38"/>
      <c r="DF780" s="38"/>
      <c r="DG780" s="38"/>
      <c r="DH780" s="38"/>
      <c r="DI780" s="38"/>
      <c r="DJ780" s="38"/>
      <c r="DK780" s="38"/>
      <c r="DL780" s="38"/>
      <c r="DM780" s="38"/>
      <c r="DN780" s="38"/>
      <c r="DO780" s="38"/>
      <c r="DP780" s="38"/>
      <c r="DQ780" s="38"/>
      <c r="DR780" s="38"/>
      <c r="DS780" s="38"/>
      <c r="DT780" s="38"/>
      <c r="DU780" s="38"/>
      <c r="DV780" s="38"/>
      <c r="DW780" s="38"/>
      <c r="DX780" s="38"/>
      <c r="DY780" s="38"/>
      <c r="DZ780" s="38"/>
      <c r="EA780" s="38"/>
      <c r="EB780" s="38"/>
    </row>
    <row r="781" spans="1:132">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8"/>
      <c r="AY781" s="38"/>
      <c r="AZ781" s="38"/>
      <c r="BA781" s="38"/>
      <c r="BB781" s="38"/>
      <c r="BC781" s="38"/>
      <c r="BD781" s="38"/>
      <c r="BE781" s="38"/>
      <c r="BF781" s="38"/>
      <c r="BG781" s="38"/>
      <c r="BH781" s="38"/>
      <c r="BI781" s="38"/>
      <c r="BJ781" s="38"/>
      <c r="BK781" s="38"/>
      <c r="BL781" s="38"/>
      <c r="BM781" s="38"/>
      <c r="BN781" s="38"/>
      <c r="BO781" s="38"/>
      <c r="BP781" s="38"/>
      <c r="BQ781" s="38"/>
      <c r="BR781" s="38"/>
      <c r="BS781" s="38"/>
      <c r="BT781" s="38"/>
      <c r="BU781" s="38"/>
      <c r="BV781" s="38"/>
      <c r="BW781" s="38"/>
      <c r="BX781" s="38"/>
      <c r="BY781" s="38"/>
      <c r="BZ781" s="38"/>
      <c r="CA781" s="38"/>
      <c r="CB781" s="38"/>
      <c r="CC781" s="38"/>
      <c r="CD781" s="38"/>
      <c r="CE781" s="38"/>
      <c r="CF781" s="38"/>
      <c r="CG781" s="38"/>
      <c r="CH781" s="38"/>
      <c r="CI781" s="38"/>
      <c r="CJ781" s="38"/>
      <c r="CK781" s="38"/>
      <c r="CL781" s="38"/>
      <c r="CM781" s="38"/>
      <c r="CN781" s="38"/>
      <c r="CO781" s="38"/>
      <c r="CP781" s="38"/>
      <c r="CQ781" s="38"/>
      <c r="CR781" s="38"/>
      <c r="CS781" s="38"/>
      <c r="CT781" s="38"/>
      <c r="CU781" s="38"/>
      <c r="CV781" s="38"/>
      <c r="CW781" s="38"/>
      <c r="CX781" s="38"/>
      <c r="CY781" s="38"/>
      <c r="CZ781" s="38"/>
      <c r="DA781" s="38"/>
      <c r="DB781" s="38"/>
      <c r="DC781" s="38"/>
      <c r="DD781" s="38"/>
      <c r="DE781" s="38"/>
      <c r="DF781" s="38"/>
      <c r="DG781" s="38"/>
      <c r="DH781" s="38"/>
      <c r="DI781" s="38"/>
      <c r="DJ781" s="38"/>
      <c r="DK781" s="38"/>
      <c r="DL781" s="38"/>
      <c r="DM781" s="38"/>
      <c r="DN781" s="38"/>
      <c r="DO781" s="38"/>
      <c r="DP781" s="38"/>
      <c r="DQ781" s="38"/>
      <c r="DR781" s="38"/>
      <c r="DS781" s="38"/>
      <c r="DT781" s="38"/>
      <c r="DU781" s="38"/>
      <c r="DV781" s="38"/>
      <c r="DW781" s="38"/>
      <c r="DX781" s="38"/>
      <c r="DY781" s="38"/>
      <c r="DZ781" s="38"/>
      <c r="EA781" s="38"/>
      <c r="EB781" s="38"/>
    </row>
    <row r="782" spans="1:132">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8"/>
      <c r="AY782" s="38"/>
      <c r="AZ782" s="38"/>
      <c r="BA782" s="38"/>
      <c r="BB782" s="38"/>
      <c r="BC782" s="38"/>
      <c r="BD782" s="38"/>
      <c r="BE782" s="38"/>
      <c r="BF782" s="38"/>
      <c r="BG782" s="38"/>
      <c r="BH782" s="38"/>
      <c r="BI782" s="38"/>
      <c r="BJ782" s="38"/>
      <c r="BK782" s="38"/>
      <c r="BL782" s="38"/>
      <c r="BM782" s="38"/>
      <c r="BN782" s="38"/>
      <c r="BO782" s="38"/>
      <c r="BP782" s="38"/>
      <c r="BQ782" s="38"/>
      <c r="BR782" s="38"/>
      <c r="BS782" s="38"/>
      <c r="BT782" s="38"/>
      <c r="BU782" s="38"/>
      <c r="BV782" s="38"/>
      <c r="BW782" s="38"/>
      <c r="BX782" s="38"/>
      <c r="BY782" s="38"/>
      <c r="BZ782" s="38"/>
      <c r="CA782" s="38"/>
      <c r="CB782" s="38"/>
      <c r="CC782" s="38"/>
      <c r="CD782" s="38"/>
      <c r="CE782" s="38"/>
      <c r="CF782" s="38"/>
      <c r="CG782" s="38"/>
      <c r="CH782" s="38"/>
      <c r="CI782" s="38"/>
      <c r="CJ782" s="38"/>
      <c r="CK782" s="38"/>
      <c r="CL782" s="38"/>
      <c r="CM782" s="38"/>
      <c r="CN782" s="38"/>
      <c r="CO782" s="38"/>
      <c r="CP782" s="38"/>
      <c r="CQ782" s="38"/>
      <c r="CR782" s="38"/>
      <c r="CS782" s="38"/>
      <c r="CT782" s="38"/>
      <c r="CU782" s="38"/>
      <c r="CV782" s="38"/>
      <c r="CW782" s="38"/>
      <c r="CX782" s="38"/>
      <c r="CY782" s="38"/>
      <c r="CZ782" s="38"/>
      <c r="DA782" s="38"/>
      <c r="DB782" s="38"/>
      <c r="DC782" s="38"/>
      <c r="DD782" s="38"/>
      <c r="DE782" s="38"/>
      <c r="DF782" s="38"/>
      <c r="DG782" s="38"/>
      <c r="DH782" s="38"/>
      <c r="DI782" s="38"/>
      <c r="DJ782" s="38"/>
      <c r="DK782" s="38"/>
      <c r="DL782" s="38"/>
      <c r="DM782" s="38"/>
      <c r="DN782" s="38"/>
      <c r="DO782" s="38"/>
      <c r="DP782" s="38"/>
      <c r="DQ782" s="38"/>
      <c r="DR782" s="38"/>
      <c r="DS782" s="38"/>
      <c r="DT782" s="38"/>
      <c r="DU782" s="38"/>
      <c r="DV782" s="38"/>
      <c r="DW782" s="38"/>
      <c r="DX782" s="38"/>
      <c r="DY782" s="38"/>
      <c r="DZ782" s="38"/>
      <c r="EA782" s="38"/>
      <c r="EB782" s="38"/>
    </row>
    <row r="783" spans="1:132">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8"/>
      <c r="AY783" s="38"/>
      <c r="AZ783" s="38"/>
      <c r="BA783" s="38"/>
      <c r="BB783" s="38"/>
      <c r="BC783" s="38"/>
      <c r="BD783" s="38"/>
      <c r="BE783" s="38"/>
      <c r="BF783" s="38"/>
      <c r="BG783" s="38"/>
      <c r="BH783" s="38"/>
      <c r="BI783" s="38"/>
      <c r="BJ783" s="38"/>
      <c r="BK783" s="38"/>
      <c r="BL783" s="38"/>
      <c r="BM783" s="38"/>
      <c r="BN783" s="38"/>
      <c r="BO783" s="38"/>
      <c r="BP783" s="38"/>
      <c r="BQ783" s="38"/>
      <c r="BR783" s="38"/>
      <c r="BS783" s="38"/>
      <c r="BT783" s="38"/>
      <c r="BU783" s="38"/>
      <c r="BV783" s="38"/>
      <c r="BW783" s="38"/>
      <c r="BX783" s="38"/>
      <c r="BY783" s="38"/>
      <c r="BZ783" s="38"/>
      <c r="CA783" s="38"/>
      <c r="CB783" s="38"/>
      <c r="CC783" s="38"/>
      <c r="CD783" s="38"/>
      <c r="CE783" s="38"/>
      <c r="CF783" s="38"/>
      <c r="CG783" s="38"/>
      <c r="CH783" s="38"/>
      <c r="CI783" s="38"/>
      <c r="CJ783" s="38"/>
      <c r="CK783" s="38"/>
      <c r="CL783" s="38"/>
      <c r="CM783" s="38"/>
      <c r="CN783" s="38"/>
      <c r="CO783" s="38"/>
      <c r="CP783" s="38"/>
      <c r="CQ783" s="38"/>
      <c r="CR783" s="38"/>
      <c r="CS783" s="38"/>
      <c r="CT783" s="38"/>
      <c r="CU783" s="38"/>
      <c r="CV783" s="38"/>
      <c r="CW783" s="38"/>
      <c r="CX783" s="38"/>
      <c r="CY783" s="38"/>
      <c r="CZ783" s="38"/>
      <c r="DA783" s="38"/>
      <c r="DB783" s="38"/>
      <c r="DC783" s="38"/>
      <c r="DD783" s="38"/>
      <c r="DE783" s="38"/>
      <c r="DF783" s="38"/>
      <c r="DG783" s="38"/>
      <c r="DH783" s="38"/>
      <c r="DI783" s="38"/>
      <c r="DJ783" s="38"/>
      <c r="DK783" s="38"/>
      <c r="DL783" s="38"/>
      <c r="DM783" s="38"/>
      <c r="DN783" s="38"/>
      <c r="DO783" s="38"/>
      <c r="DP783" s="38"/>
      <c r="DQ783" s="38"/>
      <c r="DR783" s="38"/>
      <c r="DS783" s="38"/>
      <c r="DT783" s="38"/>
      <c r="DU783" s="38"/>
      <c r="DV783" s="38"/>
      <c r="DW783" s="38"/>
      <c r="DX783" s="38"/>
      <c r="DY783" s="38"/>
      <c r="DZ783" s="38"/>
      <c r="EA783" s="38"/>
      <c r="EB783" s="38"/>
    </row>
    <row r="784" spans="1:132">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8"/>
      <c r="AY784" s="38"/>
      <c r="AZ784" s="38"/>
      <c r="BA784" s="38"/>
      <c r="BB784" s="38"/>
      <c r="BC784" s="38"/>
      <c r="BD784" s="38"/>
      <c r="BE784" s="38"/>
      <c r="BF784" s="38"/>
      <c r="BG784" s="38"/>
      <c r="BH784" s="38"/>
      <c r="BI784" s="38"/>
      <c r="BJ784" s="38"/>
      <c r="BK784" s="38"/>
      <c r="BL784" s="38"/>
      <c r="BM784" s="38"/>
      <c r="BN784" s="38"/>
      <c r="BO784" s="38"/>
      <c r="BP784" s="38"/>
      <c r="BQ784" s="38"/>
      <c r="BR784" s="38"/>
      <c r="BS784" s="38"/>
      <c r="BT784" s="38"/>
      <c r="BU784" s="38"/>
      <c r="BV784" s="38"/>
      <c r="BW784" s="38"/>
      <c r="BX784" s="38"/>
      <c r="BY784" s="38"/>
      <c r="BZ784" s="38"/>
      <c r="CA784" s="38"/>
      <c r="CB784" s="38"/>
      <c r="CC784" s="38"/>
      <c r="CD784" s="38"/>
      <c r="CE784" s="38"/>
      <c r="CF784" s="38"/>
      <c r="CG784" s="38"/>
      <c r="CH784" s="38"/>
      <c r="CI784" s="38"/>
      <c r="CJ784" s="38"/>
      <c r="CK784" s="38"/>
      <c r="CL784" s="38"/>
      <c r="CM784" s="38"/>
      <c r="CN784" s="38"/>
      <c r="CO784" s="38"/>
      <c r="CP784" s="38"/>
      <c r="CQ784" s="38"/>
      <c r="CR784" s="38"/>
      <c r="CS784" s="38"/>
      <c r="CT784" s="38"/>
      <c r="CU784" s="38"/>
      <c r="CV784" s="38"/>
      <c r="CW784" s="38"/>
      <c r="CX784" s="38"/>
      <c r="CY784" s="38"/>
      <c r="CZ784" s="38"/>
      <c r="DA784" s="38"/>
      <c r="DB784" s="38"/>
      <c r="DC784" s="38"/>
      <c r="DD784" s="38"/>
      <c r="DE784" s="38"/>
      <c r="DF784" s="38"/>
      <c r="DG784" s="38"/>
      <c r="DH784" s="38"/>
      <c r="DI784" s="38"/>
      <c r="DJ784" s="38"/>
      <c r="DK784" s="38"/>
      <c r="DL784" s="38"/>
      <c r="DM784" s="38"/>
      <c r="DN784" s="38"/>
      <c r="DO784" s="38"/>
      <c r="DP784" s="38"/>
      <c r="DQ784" s="38"/>
      <c r="DR784" s="38"/>
      <c r="DS784" s="38"/>
      <c r="DT784" s="38"/>
      <c r="DU784" s="38"/>
      <c r="DV784" s="38"/>
      <c r="DW784" s="38"/>
      <c r="DX784" s="38"/>
      <c r="DY784" s="38"/>
      <c r="DZ784" s="38"/>
      <c r="EA784" s="38"/>
      <c r="EB784" s="38"/>
    </row>
    <row r="785" spans="1:132">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8"/>
      <c r="AY785" s="38"/>
      <c r="AZ785" s="38"/>
      <c r="BA785" s="38"/>
      <c r="BB785" s="38"/>
      <c r="BC785" s="38"/>
      <c r="BD785" s="38"/>
      <c r="BE785" s="38"/>
      <c r="BF785" s="38"/>
      <c r="BG785" s="38"/>
      <c r="BH785" s="38"/>
      <c r="BI785" s="38"/>
      <c r="BJ785" s="38"/>
      <c r="BK785" s="38"/>
      <c r="BL785" s="38"/>
      <c r="BM785" s="38"/>
      <c r="BN785" s="38"/>
      <c r="BO785" s="38"/>
      <c r="BP785" s="38"/>
      <c r="BQ785" s="38"/>
      <c r="BR785" s="38"/>
      <c r="BS785" s="38"/>
      <c r="BT785" s="38"/>
      <c r="BU785" s="38"/>
      <c r="BV785" s="38"/>
      <c r="BW785" s="38"/>
      <c r="BX785" s="38"/>
      <c r="BY785" s="38"/>
      <c r="BZ785" s="38"/>
      <c r="CA785" s="38"/>
      <c r="CB785" s="38"/>
      <c r="CC785" s="38"/>
      <c r="CD785" s="38"/>
      <c r="CE785" s="38"/>
      <c r="CF785" s="38"/>
      <c r="CG785" s="38"/>
      <c r="CH785" s="38"/>
      <c r="CI785" s="38"/>
      <c r="CJ785" s="38"/>
      <c r="CK785" s="38"/>
      <c r="CL785" s="38"/>
      <c r="CM785" s="38"/>
      <c r="CN785" s="38"/>
      <c r="CO785" s="38"/>
      <c r="CP785" s="38"/>
      <c r="CQ785" s="38"/>
      <c r="CR785" s="38"/>
      <c r="CS785" s="38"/>
      <c r="CT785" s="38"/>
      <c r="CU785" s="38"/>
      <c r="CV785" s="38"/>
      <c r="CW785" s="38"/>
      <c r="CX785" s="38"/>
      <c r="CY785" s="38"/>
      <c r="CZ785" s="38"/>
      <c r="DA785" s="38"/>
      <c r="DB785" s="38"/>
      <c r="DC785" s="38"/>
      <c r="DD785" s="38"/>
      <c r="DE785" s="38"/>
      <c r="DF785" s="38"/>
      <c r="DG785" s="38"/>
      <c r="DH785" s="38"/>
      <c r="DI785" s="38"/>
      <c r="DJ785" s="38"/>
      <c r="DK785" s="38"/>
      <c r="DL785" s="38"/>
      <c r="DM785" s="38"/>
      <c r="DN785" s="38"/>
      <c r="DO785" s="38"/>
      <c r="DP785" s="38"/>
      <c r="DQ785" s="38"/>
      <c r="DR785" s="38"/>
      <c r="DS785" s="38"/>
      <c r="DT785" s="38"/>
      <c r="DU785" s="38"/>
      <c r="DV785" s="38"/>
      <c r="DW785" s="38"/>
      <c r="DX785" s="38"/>
      <c r="DY785" s="38"/>
      <c r="DZ785" s="38"/>
      <c r="EA785" s="38"/>
      <c r="EB785" s="38"/>
    </row>
    <row r="786" spans="1:132">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8"/>
      <c r="AY786" s="38"/>
      <c r="AZ786" s="38"/>
      <c r="BA786" s="38"/>
      <c r="BB786" s="38"/>
      <c r="BC786" s="38"/>
      <c r="BD786" s="38"/>
      <c r="BE786" s="38"/>
      <c r="BF786" s="38"/>
      <c r="BG786" s="38"/>
      <c r="BH786" s="38"/>
      <c r="BI786" s="38"/>
      <c r="BJ786" s="38"/>
      <c r="BK786" s="38"/>
      <c r="BL786" s="38"/>
      <c r="BM786" s="38"/>
      <c r="BN786" s="38"/>
      <c r="BO786" s="38"/>
      <c r="BP786" s="38"/>
      <c r="BQ786" s="38"/>
      <c r="BR786" s="38"/>
      <c r="BS786" s="38"/>
      <c r="BT786" s="38"/>
      <c r="BU786" s="38"/>
      <c r="BV786" s="38"/>
      <c r="BW786" s="38"/>
      <c r="BX786" s="38"/>
      <c r="BY786" s="38"/>
      <c r="BZ786" s="38"/>
      <c r="CA786" s="38"/>
      <c r="CB786" s="38"/>
      <c r="CC786" s="38"/>
      <c r="CD786" s="38"/>
      <c r="CE786" s="38"/>
      <c r="CF786" s="38"/>
      <c r="CG786" s="38"/>
      <c r="CH786" s="38"/>
      <c r="CI786" s="38"/>
      <c r="CJ786" s="38"/>
      <c r="CK786" s="38"/>
      <c r="CL786" s="38"/>
      <c r="CM786" s="38"/>
      <c r="CN786" s="38"/>
      <c r="CO786" s="38"/>
      <c r="CP786" s="38"/>
      <c r="CQ786" s="38"/>
      <c r="CR786" s="38"/>
      <c r="CS786" s="38"/>
      <c r="CT786" s="38"/>
      <c r="CU786" s="38"/>
      <c r="CV786" s="38"/>
      <c r="CW786" s="38"/>
      <c r="CX786" s="38"/>
      <c r="CY786" s="38"/>
      <c r="CZ786" s="38"/>
      <c r="DA786" s="38"/>
      <c r="DB786" s="38"/>
      <c r="DC786" s="38"/>
      <c r="DD786" s="38"/>
      <c r="DE786" s="38"/>
      <c r="DF786" s="38"/>
      <c r="DG786" s="38"/>
      <c r="DH786" s="38"/>
      <c r="DI786" s="38"/>
      <c r="DJ786" s="38"/>
      <c r="DK786" s="38"/>
      <c r="DL786" s="38"/>
      <c r="DM786" s="38"/>
      <c r="DN786" s="38"/>
      <c r="DO786" s="38"/>
      <c r="DP786" s="38"/>
      <c r="DQ786" s="38"/>
      <c r="DR786" s="38"/>
      <c r="DS786" s="38"/>
      <c r="DT786" s="38"/>
      <c r="DU786" s="38"/>
      <c r="DV786" s="38"/>
      <c r="DW786" s="38"/>
      <c r="DX786" s="38"/>
      <c r="DY786" s="38"/>
      <c r="DZ786" s="38"/>
      <c r="EA786" s="38"/>
      <c r="EB786" s="38"/>
    </row>
    <row r="787" spans="1:132">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c r="AP787" s="38"/>
      <c r="AQ787" s="38"/>
      <c r="AR787" s="38"/>
      <c r="AS787" s="38"/>
      <c r="AT787" s="38"/>
      <c r="AU787" s="38"/>
      <c r="AV787" s="38"/>
      <c r="AW787" s="38"/>
      <c r="AX787" s="38"/>
      <c r="AY787" s="38"/>
      <c r="AZ787" s="38"/>
      <c r="BA787" s="38"/>
      <c r="BB787" s="38"/>
      <c r="BC787" s="38"/>
      <c r="BD787" s="38"/>
      <c r="BE787" s="38"/>
      <c r="BF787" s="38"/>
      <c r="BG787" s="38"/>
      <c r="BH787" s="38"/>
      <c r="BI787" s="38"/>
      <c r="BJ787" s="38"/>
      <c r="BK787" s="38"/>
      <c r="BL787" s="38"/>
      <c r="BM787" s="38"/>
      <c r="BN787" s="38"/>
      <c r="BO787" s="38"/>
      <c r="BP787" s="38"/>
      <c r="BQ787" s="38"/>
      <c r="BR787" s="38"/>
      <c r="BS787" s="38"/>
      <c r="BT787" s="38"/>
      <c r="BU787" s="38"/>
      <c r="BV787" s="38"/>
      <c r="BW787" s="38"/>
      <c r="BX787" s="38"/>
      <c r="BY787" s="38"/>
      <c r="BZ787" s="38"/>
      <c r="CA787" s="38"/>
      <c r="CB787" s="38"/>
      <c r="CC787" s="38"/>
      <c r="CD787" s="38"/>
      <c r="CE787" s="38"/>
      <c r="CF787" s="38"/>
      <c r="CG787" s="38"/>
      <c r="CH787" s="38"/>
      <c r="CI787" s="38"/>
      <c r="CJ787" s="38"/>
      <c r="CK787" s="38"/>
      <c r="CL787" s="38"/>
      <c r="CM787" s="38"/>
      <c r="CN787" s="38"/>
      <c r="CO787" s="38"/>
      <c r="CP787" s="38"/>
      <c r="CQ787" s="38"/>
      <c r="CR787" s="38"/>
      <c r="CS787" s="38"/>
      <c r="CT787" s="38"/>
      <c r="CU787" s="38"/>
      <c r="CV787" s="38"/>
      <c r="CW787" s="38"/>
      <c r="CX787" s="38"/>
      <c r="CY787" s="38"/>
      <c r="CZ787" s="38"/>
      <c r="DA787" s="38"/>
      <c r="DB787" s="38"/>
      <c r="DC787" s="38"/>
      <c r="DD787" s="38"/>
      <c r="DE787" s="38"/>
      <c r="DF787" s="38"/>
      <c r="DG787" s="38"/>
      <c r="DH787" s="38"/>
      <c r="DI787" s="38"/>
      <c r="DJ787" s="38"/>
      <c r="DK787" s="38"/>
      <c r="DL787" s="38"/>
      <c r="DM787" s="38"/>
      <c r="DN787" s="38"/>
      <c r="DO787" s="38"/>
      <c r="DP787" s="38"/>
      <c r="DQ787" s="38"/>
      <c r="DR787" s="38"/>
      <c r="DS787" s="38"/>
      <c r="DT787" s="38"/>
      <c r="DU787" s="38"/>
      <c r="DV787" s="38"/>
      <c r="DW787" s="38"/>
      <c r="DX787" s="38"/>
      <c r="DY787" s="38"/>
      <c r="DZ787" s="38"/>
      <c r="EA787" s="38"/>
      <c r="EB787" s="38"/>
    </row>
    <row r="788" spans="1:132">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c r="AP788" s="38"/>
      <c r="AQ788" s="38"/>
      <c r="AR788" s="38"/>
      <c r="AS788" s="38"/>
      <c r="AT788" s="38"/>
      <c r="AU788" s="38"/>
      <c r="AV788" s="38"/>
      <c r="AW788" s="38"/>
      <c r="AX788" s="38"/>
      <c r="AY788" s="38"/>
      <c r="AZ788" s="38"/>
      <c r="BA788" s="38"/>
      <c r="BB788" s="38"/>
      <c r="BC788" s="38"/>
      <c r="BD788" s="38"/>
      <c r="BE788" s="38"/>
      <c r="BF788" s="38"/>
      <c r="BG788" s="38"/>
      <c r="BH788" s="38"/>
      <c r="BI788" s="38"/>
      <c r="BJ788" s="38"/>
      <c r="BK788" s="38"/>
      <c r="BL788" s="38"/>
      <c r="BM788" s="38"/>
      <c r="BN788" s="38"/>
      <c r="BO788" s="38"/>
      <c r="BP788" s="38"/>
      <c r="BQ788" s="38"/>
      <c r="BR788" s="38"/>
      <c r="BS788" s="38"/>
      <c r="BT788" s="38"/>
      <c r="BU788" s="38"/>
      <c r="BV788" s="38"/>
      <c r="BW788" s="38"/>
      <c r="BX788" s="38"/>
      <c r="BY788" s="38"/>
      <c r="BZ788" s="38"/>
      <c r="CA788" s="38"/>
      <c r="CB788" s="38"/>
      <c r="CC788" s="38"/>
      <c r="CD788" s="38"/>
      <c r="CE788" s="38"/>
      <c r="CF788" s="38"/>
      <c r="CG788" s="38"/>
      <c r="CH788" s="38"/>
      <c r="CI788" s="38"/>
      <c r="CJ788" s="38"/>
      <c r="CK788" s="38"/>
      <c r="CL788" s="38"/>
      <c r="CM788" s="38"/>
      <c r="CN788" s="38"/>
      <c r="CO788" s="38"/>
      <c r="CP788" s="38"/>
      <c r="CQ788" s="38"/>
      <c r="CR788" s="38"/>
      <c r="CS788" s="38"/>
      <c r="CT788" s="38"/>
      <c r="CU788" s="38"/>
      <c r="CV788" s="38"/>
      <c r="CW788" s="38"/>
      <c r="CX788" s="38"/>
      <c r="CY788" s="38"/>
      <c r="CZ788" s="38"/>
      <c r="DA788" s="38"/>
      <c r="DB788" s="38"/>
      <c r="DC788" s="38"/>
      <c r="DD788" s="38"/>
      <c r="DE788" s="38"/>
      <c r="DF788" s="38"/>
      <c r="DG788" s="38"/>
      <c r="DH788" s="38"/>
      <c r="DI788" s="38"/>
      <c r="DJ788" s="38"/>
      <c r="DK788" s="38"/>
      <c r="DL788" s="38"/>
      <c r="DM788" s="38"/>
      <c r="DN788" s="38"/>
      <c r="DO788" s="38"/>
      <c r="DP788" s="38"/>
      <c r="DQ788" s="38"/>
      <c r="DR788" s="38"/>
      <c r="DS788" s="38"/>
      <c r="DT788" s="38"/>
      <c r="DU788" s="38"/>
      <c r="DV788" s="38"/>
      <c r="DW788" s="38"/>
      <c r="DX788" s="38"/>
      <c r="DY788" s="38"/>
      <c r="DZ788" s="38"/>
      <c r="EA788" s="38"/>
      <c r="EB788" s="38"/>
    </row>
    <row r="789" spans="1:132">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c r="AP789" s="38"/>
      <c r="AQ789" s="38"/>
      <c r="AR789" s="38"/>
      <c r="AS789" s="38"/>
      <c r="AT789" s="38"/>
      <c r="AU789" s="38"/>
      <c r="AV789" s="38"/>
      <c r="AW789" s="38"/>
      <c r="AX789" s="38"/>
      <c r="AY789" s="38"/>
      <c r="AZ789" s="38"/>
      <c r="BA789" s="38"/>
      <c r="BB789" s="38"/>
      <c r="BC789" s="38"/>
      <c r="BD789" s="38"/>
      <c r="BE789" s="38"/>
      <c r="BF789" s="38"/>
      <c r="BG789" s="38"/>
      <c r="BH789" s="38"/>
      <c r="BI789" s="38"/>
      <c r="BJ789" s="38"/>
      <c r="BK789" s="38"/>
      <c r="BL789" s="38"/>
      <c r="BM789" s="38"/>
      <c r="BN789" s="38"/>
      <c r="BO789" s="38"/>
      <c r="BP789" s="38"/>
      <c r="BQ789" s="38"/>
      <c r="BR789" s="38"/>
      <c r="BS789" s="38"/>
      <c r="BT789" s="38"/>
      <c r="BU789" s="38"/>
      <c r="BV789" s="38"/>
      <c r="BW789" s="38"/>
      <c r="BX789" s="38"/>
      <c r="BY789" s="38"/>
      <c r="BZ789" s="38"/>
      <c r="CA789" s="38"/>
      <c r="CB789" s="38"/>
      <c r="CC789" s="38"/>
      <c r="CD789" s="38"/>
      <c r="CE789" s="38"/>
      <c r="CF789" s="38"/>
      <c r="CG789" s="38"/>
      <c r="CH789" s="38"/>
      <c r="CI789" s="38"/>
      <c r="CJ789" s="38"/>
      <c r="CK789" s="38"/>
      <c r="CL789" s="38"/>
      <c r="CM789" s="38"/>
      <c r="CN789" s="38"/>
      <c r="CO789" s="38"/>
      <c r="CP789" s="38"/>
      <c r="CQ789" s="38"/>
      <c r="CR789" s="38"/>
      <c r="CS789" s="38"/>
      <c r="CT789" s="38"/>
      <c r="CU789" s="38"/>
      <c r="CV789" s="38"/>
      <c r="CW789" s="38"/>
      <c r="CX789" s="38"/>
      <c r="CY789" s="38"/>
      <c r="CZ789" s="38"/>
      <c r="DA789" s="38"/>
      <c r="DB789" s="38"/>
      <c r="DC789" s="38"/>
      <c r="DD789" s="38"/>
      <c r="DE789" s="38"/>
      <c r="DF789" s="38"/>
      <c r="DG789" s="38"/>
      <c r="DH789" s="38"/>
      <c r="DI789" s="38"/>
      <c r="DJ789" s="38"/>
      <c r="DK789" s="38"/>
      <c r="DL789" s="38"/>
      <c r="DM789" s="38"/>
      <c r="DN789" s="38"/>
      <c r="DO789" s="38"/>
      <c r="DP789" s="38"/>
      <c r="DQ789" s="38"/>
      <c r="DR789" s="38"/>
      <c r="DS789" s="38"/>
      <c r="DT789" s="38"/>
      <c r="DU789" s="38"/>
      <c r="DV789" s="38"/>
      <c r="DW789" s="38"/>
      <c r="DX789" s="38"/>
      <c r="DY789" s="38"/>
      <c r="DZ789" s="38"/>
      <c r="EA789" s="38"/>
      <c r="EB789" s="38"/>
    </row>
    <row r="790" spans="1:132">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c r="AP790" s="38"/>
      <c r="AQ790" s="38"/>
      <c r="AR790" s="38"/>
      <c r="AS790" s="38"/>
      <c r="AT790" s="38"/>
      <c r="AU790" s="38"/>
      <c r="AV790" s="38"/>
      <c r="AW790" s="38"/>
      <c r="AX790" s="38"/>
      <c r="AY790" s="38"/>
      <c r="AZ790" s="38"/>
      <c r="BA790" s="38"/>
      <c r="BB790" s="38"/>
      <c r="BC790" s="38"/>
      <c r="BD790" s="38"/>
      <c r="BE790" s="38"/>
      <c r="BF790" s="38"/>
      <c r="BG790" s="38"/>
      <c r="BH790" s="38"/>
      <c r="BI790" s="38"/>
      <c r="BJ790" s="38"/>
      <c r="BK790" s="38"/>
      <c r="BL790" s="38"/>
      <c r="BM790" s="38"/>
      <c r="BN790" s="38"/>
      <c r="BO790" s="38"/>
      <c r="BP790" s="38"/>
      <c r="BQ790" s="38"/>
      <c r="BR790" s="38"/>
      <c r="BS790" s="38"/>
      <c r="BT790" s="38"/>
      <c r="BU790" s="38"/>
      <c r="BV790" s="38"/>
      <c r="BW790" s="38"/>
      <c r="BX790" s="38"/>
      <c r="BY790" s="38"/>
      <c r="BZ790" s="38"/>
      <c r="CA790" s="38"/>
      <c r="CB790" s="38"/>
      <c r="CC790" s="38"/>
      <c r="CD790" s="38"/>
      <c r="CE790" s="38"/>
      <c r="CF790" s="38"/>
      <c r="CG790" s="38"/>
      <c r="CH790" s="38"/>
      <c r="CI790" s="38"/>
      <c r="CJ790" s="38"/>
      <c r="CK790" s="38"/>
      <c r="CL790" s="38"/>
      <c r="CM790" s="38"/>
      <c r="CN790" s="38"/>
      <c r="CO790" s="38"/>
      <c r="CP790" s="38"/>
      <c r="CQ790" s="38"/>
      <c r="CR790" s="38"/>
      <c r="CS790" s="38"/>
      <c r="CT790" s="38"/>
      <c r="CU790" s="38"/>
      <c r="CV790" s="38"/>
      <c r="CW790" s="38"/>
      <c r="CX790" s="38"/>
      <c r="CY790" s="38"/>
      <c r="CZ790" s="38"/>
      <c r="DA790" s="38"/>
      <c r="DB790" s="38"/>
      <c r="DC790" s="38"/>
      <c r="DD790" s="38"/>
      <c r="DE790" s="38"/>
      <c r="DF790" s="38"/>
      <c r="DG790" s="38"/>
      <c r="DH790" s="38"/>
      <c r="DI790" s="38"/>
      <c r="DJ790" s="38"/>
      <c r="DK790" s="38"/>
      <c r="DL790" s="38"/>
      <c r="DM790" s="38"/>
      <c r="DN790" s="38"/>
      <c r="DO790" s="38"/>
      <c r="DP790" s="38"/>
      <c r="DQ790" s="38"/>
      <c r="DR790" s="38"/>
      <c r="DS790" s="38"/>
      <c r="DT790" s="38"/>
      <c r="DU790" s="38"/>
      <c r="DV790" s="38"/>
      <c r="DW790" s="38"/>
      <c r="DX790" s="38"/>
      <c r="DY790" s="38"/>
      <c r="DZ790" s="38"/>
      <c r="EA790" s="38"/>
      <c r="EB790" s="38"/>
    </row>
    <row r="791" spans="1:132">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c r="AP791" s="38"/>
      <c r="AQ791" s="38"/>
      <c r="AR791" s="38"/>
      <c r="AS791" s="38"/>
      <c r="AT791" s="38"/>
      <c r="AU791" s="38"/>
      <c r="AV791" s="38"/>
      <c r="AW791" s="38"/>
      <c r="AX791" s="38"/>
      <c r="AY791" s="38"/>
      <c r="AZ791" s="38"/>
      <c r="BA791" s="38"/>
      <c r="BB791" s="38"/>
      <c r="BC791" s="38"/>
      <c r="BD791" s="38"/>
      <c r="BE791" s="38"/>
      <c r="BF791" s="38"/>
      <c r="BG791" s="38"/>
      <c r="BH791" s="38"/>
      <c r="BI791" s="38"/>
      <c r="BJ791" s="38"/>
      <c r="BK791" s="38"/>
      <c r="BL791" s="38"/>
      <c r="BM791" s="38"/>
      <c r="BN791" s="38"/>
      <c r="BO791" s="38"/>
      <c r="BP791" s="38"/>
      <c r="BQ791" s="38"/>
      <c r="BR791" s="38"/>
      <c r="BS791" s="38"/>
      <c r="BT791" s="38"/>
      <c r="BU791" s="38"/>
      <c r="BV791" s="38"/>
      <c r="BW791" s="38"/>
      <c r="BX791" s="38"/>
      <c r="BY791" s="38"/>
      <c r="BZ791" s="38"/>
      <c r="CA791" s="38"/>
      <c r="CB791" s="38"/>
      <c r="CC791" s="38"/>
      <c r="CD791" s="38"/>
      <c r="CE791" s="38"/>
      <c r="CF791" s="38"/>
      <c r="CG791" s="38"/>
      <c r="CH791" s="38"/>
      <c r="CI791" s="38"/>
      <c r="CJ791" s="38"/>
      <c r="CK791" s="38"/>
      <c r="CL791" s="38"/>
      <c r="CM791" s="38"/>
      <c r="CN791" s="38"/>
      <c r="CO791" s="38"/>
      <c r="CP791" s="38"/>
      <c r="CQ791" s="38"/>
      <c r="CR791" s="38"/>
      <c r="CS791" s="38"/>
      <c r="CT791" s="38"/>
      <c r="CU791" s="38"/>
      <c r="CV791" s="38"/>
      <c r="CW791" s="38"/>
      <c r="CX791" s="38"/>
      <c r="CY791" s="38"/>
      <c r="CZ791" s="38"/>
      <c r="DA791" s="38"/>
      <c r="DB791" s="38"/>
      <c r="DC791" s="38"/>
      <c r="DD791" s="38"/>
      <c r="DE791" s="38"/>
      <c r="DF791" s="38"/>
      <c r="DG791" s="38"/>
      <c r="DH791" s="38"/>
      <c r="DI791" s="38"/>
      <c r="DJ791" s="38"/>
      <c r="DK791" s="38"/>
      <c r="DL791" s="38"/>
      <c r="DM791" s="38"/>
      <c r="DN791" s="38"/>
      <c r="DO791" s="38"/>
      <c r="DP791" s="38"/>
      <c r="DQ791" s="38"/>
      <c r="DR791" s="38"/>
      <c r="DS791" s="38"/>
      <c r="DT791" s="38"/>
      <c r="DU791" s="38"/>
      <c r="DV791" s="38"/>
      <c r="DW791" s="38"/>
      <c r="DX791" s="38"/>
      <c r="DY791" s="38"/>
      <c r="DZ791" s="38"/>
      <c r="EA791" s="38"/>
      <c r="EB791" s="38"/>
    </row>
    <row r="792" spans="1:132">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38"/>
      <c r="BI792" s="38"/>
      <c r="BJ792" s="38"/>
      <c r="BK792" s="38"/>
      <c r="BL792" s="38"/>
      <c r="BM792" s="38"/>
      <c r="BN792" s="38"/>
      <c r="BO792" s="38"/>
      <c r="BP792" s="38"/>
      <c r="BQ792" s="38"/>
      <c r="BR792" s="38"/>
      <c r="BS792" s="38"/>
      <c r="BT792" s="38"/>
      <c r="BU792" s="38"/>
      <c r="BV792" s="38"/>
      <c r="BW792" s="38"/>
      <c r="BX792" s="38"/>
      <c r="BY792" s="38"/>
      <c r="BZ792" s="38"/>
      <c r="CA792" s="38"/>
      <c r="CB792" s="38"/>
      <c r="CC792" s="38"/>
      <c r="CD792" s="38"/>
      <c r="CE792" s="38"/>
      <c r="CF792" s="38"/>
      <c r="CG792" s="38"/>
      <c r="CH792" s="38"/>
      <c r="CI792" s="38"/>
      <c r="CJ792" s="38"/>
      <c r="CK792" s="38"/>
      <c r="CL792" s="38"/>
      <c r="CM792" s="38"/>
      <c r="CN792" s="38"/>
      <c r="CO792" s="38"/>
      <c r="CP792" s="38"/>
      <c r="CQ792" s="38"/>
      <c r="CR792" s="38"/>
      <c r="CS792" s="38"/>
      <c r="CT792" s="38"/>
      <c r="CU792" s="38"/>
      <c r="CV792" s="38"/>
      <c r="CW792" s="38"/>
      <c r="CX792" s="38"/>
      <c r="CY792" s="38"/>
      <c r="CZ792" s="38"/>
      <c r="DA792" s="38"/>
      <c r="DB792" s="38"/>
      <c r="DC792" s="38"/>
      <c r="DD792" s="38"/>
      <c r="DE792" s="38"/>
      <c r="DF792" s="38"/>
      <c r="DG792" s="38"/>
      <c r="DH792" s="38"/>
      <c r="DI792" s="38"/>
      <c r="DJ792" s="38"/>
      <c r="DK792" s="38"/>
      <c r="DL792" s="38"/>
      <c r="DM792" s="38"/>
      <c r="DN792" s="38"/>
      <c r="DO792" s="38"/>
      <c r="DP792" s="38"/>
      <c r="DQ792" s="38"/>
      <c r="DR792" s="38"/>
      <c r="DS792" s="38"/>
      <c r="DT792" s="38"/>
      <c r="DU792" s="38"/>
      <c r="DV792" s="38"/>
      <c r="DW792" s="38"/>
      <c r="DX792" s="38"/>
      <c r="DY792" s="38"/>
      <c r="DZ792" s="38"/>
      <c r="EA792" s="38"/>
      <c r="EB792" s="38"/>
    </row>
    <row r="793" spans="1:132">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c r="BC793" s="38"/>
      <c r="BD793" s="38"/>
      <c r="BE793" s="38"/>
      <c r="BF793" s="38"/>
      <c r="BG793" s="38"/>
      <c r="BH793" s="38"/>
      <c r="BI793" s="38"/>
      <c r="BJ793" s="38"/>
      <c r="BK793" s="38"/>
      <c r="BL793" s="38"/>
      <c r="BM793" s="38"/>
      <c r="BN793" s="38"/>
      <c r="BO793" s="38"/>
      <c r="BP793" s="38"/>
      <c r="BQ793" s="38"/>
      <c r="BR793" s="38"/>
      <c r="BS793" s="38"/>
      <c r="BT793" s="38"/>
      <c r="BU793" s="38"/>
      <c r="BV793" s="38"/>
      <c r="BW793" s="38"/>
      <c r="BX793" s="38"/>
      <c r="BY793" s="38"/>
      <c r="BZ793" s="38"/>
      <c r="CA793" s="38"/>
      <c r="CB793" s="38"/>
      <c r="CC793" s="38"/>
      <c r="CD793" s="38"/>
      <c r="CE793" s="38"/>
      <c r="CF793" s="38"/>
      <c r="CG793" s="38"/>
      <c r="CH793" s="38"/>
      <c r="CI793" s="38"/>
      <c r="CJ793" s="38"/>
      <c r="CK793" s="38"/>
      <c r="CL793" s="38"/>
      <c r="CM793" s="38"/>
      <c r="CN793" s="38"/>
      <c r="CO793" s="38"/>
      <c r="CP793" s="38"/>
      <c r="CQ793" s="38"/>
      <c r="CR793" s="38"/>
      <c r="CS793" s="38"/>
      <c r="CT793" s="38"/>
      <c r="CU793" s="38"/>
      <c r="CV793" s="38"/>
      <c r="CW793" s="38"/>
      <c r="CX793" s="38"/>
      <c r="CY793" s="38"/>
      <c r="CZ793" s="38"/>
      <c r="DA793" s="38"/>
      <c r="DB793" s="38"/>
      <c r="DC793" s="38"/>
      <c r="DD793" s="38"/>
      <c r="DE793" s="38"/>
      <c r="DF793" s="38"/>
      <c r="DG793" s="38"/>
      <c r="DH793" s="38"/>
      <c r="DI793" s="38"/>
      <c r="DJ793" s="38"/>
      <c r="DK793" s="38"/>
      <c r="DL793" s="38"/>
      <c r="DM793" s="38"/>
      <c r="DN793" s="38"/>
      <c r="DO793" s="38"/>
      <c r="DP793" s="38"/>
      <c r="DQ793" s="38"/>
      <c r="DR793" s="38"/>
      <c r="DS793" s="38"/>
      <c r="DT793" s="38"/>
      <c r="DU793" s="38"/>
      <c r="DV793" s="38"/>
      <c r="DW793" s="38"/>
      <c r="DX793" s="38"/>
      <c r="DY793" s="38"/>
      <c r="DZ793" s="38"/>
      <c r="EA793" s="38"/>
      <c r="EB793" s="38"/>
    </row>
    <row r="794" spans="1:132">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c r="AP794" s="38"/>
      <c r="AQ794" s="38"/>
      <c r="AR794" s="38"/>
      <c r="AS794" s="38"/>
      <c r="AT794" s="38"/>
      <c r="AU794" s="38"/>
      <c r="AV794" s="38"/>
      <c r="AW794" s="38"/>
      <c r="AX794" s="38"/>
      <c r="AY794" s="38"/>
      <c r="AZ794" s="38"/>
      <c r="BA794" s="38"/>
      <c r="BB794" s="38"/>
      <c r="BC794" s="38"/>
      <c r="BD794" s="38"/>
      <c r="BE794" s="38"/>
      <c r="BF794" s="38"/>
      <c r="BG794" s="38"/>
      <c r="BH794" s="38"/>
      <c r="BI794" s="38"/>
      <c r="BJ794" s="38"/>
      <c r="BK794" s="38"/>
      <c r="BL794" s="38"/>
      <c r="BM794" s="38"/>
      <c r="BN794" s="38"/>
      <c r="BO794" s="38"/>
      <c r="BP794" s="38"/>
      <c r="BQ794" s="38"/>
      <c r="BR794" s="38"/>
      <c r="BS794" s="38"/>
      <c r="BT794" s="38"/>
      <c r="BU794" s="38"/>
      <c r="BV794" s="38"/>
      <c r="BW794" s="38"/>
      <c r="BX794" s="38"/>
      <c r="BY794" s="38"/>
      <c r="BZ794" s="38"/>
      <c r="CA794" s="38"/>
      <c r="CB794" s="38"/>
      <c r="CC794" s="38"/>
      <c r="CD794" s="38"/>
      <c r="CE794" s="38"/>
      <c r="CF794" s="38"/>
      <c r="CG794" s="38"/>
      <c r="CH794" s="38"/>
      <c r="CI794" s="38"/>
      <c r="CJ794" s="38"/>
      <c r="CK794" s="38"/>
      <c r="CL794" s="38"/>
      <c r="CM794" s="38"/>
      <c r="CN794" s="38"/>
      <c r="CO794" s="38"/>
      <c r="CP794" s="38"/>
      <c r="CQ794" s="38"/>
      <c r="CR794" s="38"/>
      <c r="CS794" s="38"/>
      <c r="CT794" s="38"/>
      <c r="CU794" s="38"/>
      <c r="CV794" s="38"/>
      <c r="CW794" s="38"/>
      <c r="CX794" s="38"/>
      <c r="CY794" s="38"/>
      <c r="CZ794" s="38"/>
      <c r="DA794" s="38"/>
      <c r="DB794" s="38"/>
      <c r="DC794" s="38"/>
      <c r="DD794" s="38"/>
      <c r="DE794" s="38"/>
      <c r="DF794" s="38"/>
      <c r="DG794" s="38"/>
      <c r="DH794" s="38"/>
      <c r="DI794" s="38"/>
      <c r="DJ794" s="38"/>
      <c r="DK794" s="38"/>
      <c r="DL794" s="38"/>
      <c r="DM794" s="38"/>
      <c r="DN794" s="38"/>
      <c r="DO794" s="38"/>
      <c r="DP794" s="38"/>
      <c r="DQ794" s="38"/>
      <c r="DR794" s="38"/>
      <c r="DS794" s="38"/>
      <c r="DT794" s="38"/>
      <c r="DU794" s="38"/>
      <c r="DV794" s="38"/>
      <c r="DW794" s="38"/>
      <c r="DX794" s="38"/>
      <c r="DY794" s="38"/>
      <c r="DZ794" s="38"/>
      <c r="EA794" s="38"/>
      <c r="EB794" s="38"/>
    </row>
    <row r="795" spans="1:132">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c r="AP795" s="38"/>
      <c r="AQ795" s="38"/>
      <c r="AR795" s="38"/>
      <c r="AS795" s="38"/>
      <c r="AT795" s="38"/>
      <c r="AU795" s="38"/>
      <c r="AV795" s="38"/>
      <c r="AW795" s="38"/>
      <c r="AX795" s="38"/>
      <c r="AY795" s="38"/>
      <c r="AZ795" s="38"/>
      <c r="BA795" s="38"/>
      <c r="BB795" s="38"/>
      <c r="BC795" s="38"/>
      <c r="BD795" s="38"/>
      <c r="BE795" s="38"/>
      <c r="BF795" s="38"/>
      <c r="BG795" s="38"/>
      <c r="BH795" s="38"/>
      <c r="BI795" s="38"/>
      <c r="BJ795" s="38"/>
      <c r="BK795" s="38"/>
      <c r="BL795" s="38"/>
      <c r="BM795" s="38"/>
      <c r="BN795" s="38"/>
      <c r="BO795" s="38"/>
      <c r="BP795" s="38"/>
      <c r="BQ795" s="38"/>
      <c r="BR795" s="38"/>
      <c r="BS795" s="38"/>
      <c r="BT795" s="38"/>
      <c r="BU795" s="38"/>
      <c r="BV795" s="38"/>
      <c r="BW795" s="38"/>
      <c r="BX795" s="38"/>
      <c r="BY795" s="38"/>
      <c r="BZ795" s="38"/>
      <c r="CA795" s="38"/>
      <c r="CB795" s="38"/>
      <c r="CC795" s="38"/>
      <c r="CD795" s="38"/>
      <c r="CE795" s="38"/>
      <c r="CF795" s="38"/>
      <c r="CG795" s="38"/>
      <c r="CH795" s="38"/>
      <c r="CI795" s="38"/>
      <c r="CJ795" s="38"/>
      <c r="CK795" s="38"/>
      <c r="CL795" s="38"/>
      <c r="CM795" s="38"/>
      <c r="CN795" s="38"/>
      <c r="CO795" s="38"/>
      <c r="CP795" s="38"/>
      <c r="CQ795" s="38"/>
      <c r="CR795" s="38"/>
      <c r="CS795" s="38"/>
      <c r="CT795" s="38"/>
      <c r="CU795" s="38"/>
      <c r="CV795" s="38"/>
      <c r="CW795" s="38"/>
      <c r="CX795" s="38"/>
      <c r="CY795" s="38"/>
      <c r="CZ795" s="38"/>
      <c r="DA795" s="38"/>
      <c r="DB795" s="38"/>
      <c r="DC795" s="38"/>
      <c r="DD795" s="38"/>
      <c r="DE795" s="38"/>
      <c r="DF795" s="38"/>
      <c r="DG795" s="38"/>
      <c r="DH795" s="38"/>
      <c r="DI795" s="38"/>
      <c r="DJ795" s="38"/>
      <c r="DK795" s="38"/>
      <c r="DL795" s="38"/>
      <c r="DM795" s="38"/>
      <c r="DN795" s="38"/>
      <c r="DO795" s="38"/>
      <c r="DP795" s="38"/>
      <c r="DQ795" s="38"/>
      <c r="DR795" s="38"/>
      <c r="DS795" s="38"/>
      <c r="DT795" s="38"/>
      <c r="DU795" s="38"/>
      <c r="DV795" s="38"/>
      <c r="DW795" s="38"/>
      <c r="DX795" s="38"/>
      <c r="DY795" s="38"/>
      <c r="DZ795" s="38"/>
      <c r="EA795" s="38"/>
      <c r="EB795" s="38"/>
    </row>
    <row r="796" spans="1:132">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c r="AP796" s="38"/>
      <c r="AQ796" s="38"/>
      <c r="AR796" s="38"/>
      <c r="AS796" s="38"/>
      <c r="AT796" s="38"/>
      <c r="AU796" s="38"/>
      <c r="AV796" s="38"/>
      <c r="AW796" s="38"/>
      <c r="AX796" s="38"/>
      <c r="AY796" s="38"/>
      <c r="AZ796" s="38"/>
      <c r="BA796" s="38"/>
      <c r="BB796" s="38"/>
      <c r="BC796" s="38"/>
      <c r="BD796" s="38"/>
      <c r="BE796" s="38"/>
      <c r="BF796" s="38"/>
      <c r="BG796" s="38"/>
      <c r="BH796" s="38"/>
      <c r="BI796" s="38"/>
      <c r="BJ796" s="38"/>
      <c r="BK796" s="38"/>
      <c r="BL796" s="38"/>
      <c r="BM796" s="38"/>
      <c r="BN796" s="38"/>
      <c r="BO796" s="38"/>
      <c r="BP796" s="38"/>
      <c r="BQ796" s="38"/>
      <c r="BR796" s="38"/>
      <c r="BS796" s="38"/>
      <c r="BT796" s="38"/>
      <c r="BU796" s="38"/>
      <c r="BV796" s="38"/>
      <c r="BW796" s="38"/>
      <c r="BX796" s="38"/>
      <c r="BY796" s="38"/>
      <c r="BZ796" s="38"/>
      <c r="CA796" s="38"/>
      <c r="CB796" s="38"/>
      <c r="CC796" s="38"/>
      <c r="CD796" s="38"/>
      <c r="CE796" s="38"/>
      <c r="CF796" s="38"/>
      <c r="CG796" s="38"/>
      <c r="CH796" s="38"/>
      <c r="CI796" s="38"/>
      <c r="CJ796" s="38"/>
      <c r="CK796" s="38"/>
      <c r="CL796" s="38"/>
      <c r="CM796" s="38"/>
      <c r="CN796" s="38"/>
      <c r="CO796" s="38"/>
      <c r="CP796" s="38"/>
      <c r="CQ796" s="38"/>
      <c r="CR796" s="38"/>
      <c r="CS796" s="38"/>
      <c r="CT796" s="38"/>
      <c r="CU796" s="38"/>
      <c r="CV796" s="38"/>
      <c r="CW796" s="38"/>
      <c r="CX796" s="38"/>
      <c r="CY796" s="38"/>
      <c r="CZ796" s="38"/>
      <c r="DA796" s="38"/>
      <c r="DB796" s="38"/>
      <c r="DC796" s="38"/>
      <c r="DD796" s="38"/>
      <c r="DE796" s="38"/>
      <c r="DF796" s="38"/>
      <c r="DG796" s="38"/>
      <c r="DH796" s="38"/>
      <c r="DI796" s="38"/>
      <c r="DJ796" s="38"/>
      <c r="DK796" s="38"/>
      <c r="DL796" s="38"/>
      <c r="DM796" s="38"/>
      <c r="DN796" s="38"/>
      <c r="DO796" s="38"/>
      <c r="DP796" s="38"/>
      <c r="DQ796" s="38"/>
      <c r="DR796" s="38"/>
      <c r="DS796" s="38"/>
      <c r="DT796" s="38"/>
      <c r="DU796" s="38"/>
      <c r="DV796" s="38"/>
      <c r="DW796" s="38"/>
      <c r="DX796" s="38"/>
      <c r="DY796" s="38"/>
      <c r="DZ796" s="38"/>
      <c r="EA796" s="38"/>
      <c r="EB796" s="38"/>
    </row>
    <row r="797" spans="1:132">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c r="AP797" s="38"/>
      <c r="AQ797" s="38"/>
      <c r="AR797" s="38"/>
      <c r="AS797" s="38"/>
      <c r="AT797" s="38"/>
      <c r="AU797" s="38"/>
      <c r="AV797" s="38"/>
      <c r="AW797" s="38"/>
      <c r="AX797" s="38"/>
      <c r="AY797" s="38"/>
      <c r="AZ797" s="38"/>
      <c r="BA797" s="38"/>
      <c r="BB797" s="38"/>
      <c r="BC797" s="38"/>
      <c r="BD797" s="38"/>
      <c r="BE797" s="38"/>
      <c r="BF797" s="38"/>
      <c r="BG797" s="38"/>
      <c r="BH797" s="38"/>
      <c r="BI797" s="38"/>
      <c r="BJ797" s="38"/>
      <c r="BK797" s="38"/>
      <c r="BL797" s="38"/>
      <c r="BM797" s="38"/>
      <c r="BN797" s="38"/>
      <c r="BO797" s="38"/>
      <c r="BP797" s="38"/>
      <c r="BQ797" s="38"/>
      <c r="BR797" s="38"/>
      <c r="BS797" s="38"/>
      <c r="BT797" s="38"/>
      <c r="BU797" s="38"/>
      <c r="BV797" s="38"/>
      <c r="BW797" s="38"/>
      <c r="BX797" s="38"/>
      <c r="BY797" s="38"/>
      <c r="BZ797" s="38"/>
      <c r="CA797" s="38"/>
      <c r="CB797" s="38"/>
      <c r="CC797" s="38"/>
      <c r="CD797" s="38"/>
      <c r="CE797" s="38"/>
      <c r="CF797" s="38"/>
      <c r="CG797" s="38"/>
      <c r="CH797" s="38"/>
      <c r="CI797" s="38"/>
      <c r="CJ797" s="38"/>
      <c r="CK797" s="38"/>
      <c r="CL797" s="38"/>
      <c r="CM797" s="38"/>
      <c r="CN797" s="38"/>
      <c r="CO797" s="38"/>
      <c r="CP797" s="38"/>
      <c r="CQ797" s="38"/>
      <c r="CR797" s="38"/>
      <c r="CS797" s="38"/>
      <c r="CT797" s="38"/>
      <c r="CU797" s="38"/>
      <c r="CV797" s="38"/>
      <c r="CW797" s="38"/>
      <c r="CX797" s="38"/>
      <c r="CY797" s="38"/>
      <c r="CZ797" s="38"/>
      <c r="DA797" s="38"/>
      <c r="DB797" s="38"/>
      <c r="DC797" s="38"/>
      <c r="DD797" s="38"/>
      <c r="DE797" s="38"/>
      <c r="DF797" s="38"/>
      <c r="DG797" s="38"/>
      <c r="DH797" s="38"/>
      <c r="DI797" s="38"/>
      <c r="DJ797" s="38"/>
      <c r="DK797" s="38"/>
      <c r="DL797" s="38"/>
      <c r="DM797" s="38"/>
      <c r="DN797" s="38"/>
      <c r="DO797" s="38"/>
      <c r="DP797" s="38"/>
      <c r="DQ797" s="38"/>
      <c r="DR797" s="38"/>
      <c r="DS797" s="38"/>
      <c r="DT797" s="38"/>
      <c r="DU797" s="38"/>
      <c r="DV797" s="38"/>
      <c r="DW797" s="38"/>
      <c r="DX797" s="38"/>
      <c r="DY797" s="38"/>
      <c r="DZ797" s="38"/>
      <c r="EA797" s="38"/>
      <c r="EB797" s="38"/>
    </row>
    <row r="798" spans="1:132">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c r="AP798" s="38"/>
      <c r="AQ798" s="38"/>
      <c r="AR798" s="38"/>
      <c r="AS798" s="38"/>
      <c r="AT798" s="38"/>
      <c r="AU798" s="38"/>
      <c r="AV798" s="38"/>
      <c r="AW798" s="38"/>
      <c r="AX798" s="38"/>
      <c r="AY798" s="38"/>
      <c r="AZ798" s="38"/>
      <c r="BA798" s="38"/>
      <c r="BB798" s="38"/>
      <c r="BC798" s="38"/>
      <c r="BD798" s="38"/>
      <c r="BE798" s="38"/>
      <c r="BF798" s="38"/>
      <c r="BG798" s="38"/>
      <c r="BH798" s="38"/>
      <c r="BI798" s="38"/>
      <c r="BJ798" s="38"/>
      <c r="BK798" s="38"/>
      <c r="BL798" s="38"/>
      <c r="BM798" s="38"/>
      <c r="BN798" s="38"/>
      <c r="BO798" s="38"/>
      <c r="BP798" s="38"/>
      <c r="BQ798" s="38"/>
      <c r="BR798" s="38"/>
      <c r="BS798" s="38"/>
      <c r="BT798" s="38"/>
      <c r="BU798" s="38"/>
      <c r="BV798" s="38"/>
      <c r="BW798" s="38"/>
      <c r="BX798" s="38"/>
      <c r="BY798" s="38"/>
      <c r="BZ798" s="38"/>
      <c r="CA798" s="38"/>
      <c r="CB798" s="38"/>
      <c r="CC798" s="38"/>
      <c r="CD798" s="38"/>
      <c r="CE798" s="38"/>
      <c r="CF798" s="38"/>
      <c r="CG798" s="38"/>
      <c r="CH798" s="38"/>
      <c r="CI798" s="38"/>
      <c r="CJ798" s="38"/>
      <c r="CK798" s="38"/>
      <c r="CL798" s="38"/>
      <c r="CM798" s="38"/>
      <c r="CN798" s="38"/>
      <c r="CO798" s="38"/>
      <c r="CP798" s="38"/>
      <c r="CQ798" s="38"/>
      <c r="CR798" s="38"/>
      <c r="CS798" s="38"/>
      <c r="CT798" s="38"/>
      <c r="CU798" s="38"/>
      <c r="CV798" s="38"/>
      <c r="CW798" s="38"/>
      <c r="CX798" s="38"/>
      <c r="CY798" s="38"/>
      <c r="CZ798" s="38"/>
      <c r="DA798" s="38"/>
      <c r="DB798" s="38"/>
      <c r="DC798" s="38"/>
      <c r="DD798" s="38"/>
      <c r="DE798" s="38"/>
      <c r="DF798" s="38"/>
      <c r="DG798" s="38"/>
      <c r="DH798" s="38"/>
      <c r="DI798" s="38"/>
      <c r="DJ798" s="38"/>
      <c r="DK798" s="38"/>
      <c r="DL798" s="38"/>
      <c r="DM798" s="38"/>
      <c r="DN798" s="38"/>
      <c r="DO798" s="38"/>
      <c r="DP798" s="38"/>
      <c r="DQ798" s="38"/>
      <c r="DR798" s="38"/>
      <c r="DS798" s="38"/>
      <c r="DT798" s="38"/>
      <c r="DU798" s="38"/>
      <c r="DV798" s="38"/>
      <c r="DW798" s="38"/>
      <c r="DX798" s="38"/>
      <c r="DY798" s="38"/>
      <c r="DZ798" s="38"/>
      <c r="EA798" s="38"/>
      <c r="EB798" s="38"/>
    </row>
    <row r="799" spans="1:132">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c r="AP799" s="38"/>
      <c r="AQ799" s="38"/>
      <c r="AR799" s="38"/>
      <c r="AS799" s="38"/>
      <c r="AT799" s="38"/>
      <c r="AU799" s="38"/>
      <c r="AV799" s="38"/>
      <c r="AW799" s="38"/>
      <c r="AX799" s="38"/>
      <c r="AY799" s="38"/>
      <c r="AZ799" s="38"/>
      <c r="BA799" s="38"/>
      <c r="BB799" s="38"/>
      <c r="BC799" s="38"/>
      <c r="BD799" s="38"/>
      <c r="BE799" s="38"/>
      <c r="BF799" s="38"/>
      <c r="BG799" s="38"/>
      <c r="BH799" s="38"/>
      <c r="BI799" s="38"/>
      <c r="BJ799" s="38"/>
      <c r="BK799" s="38"/>
      <c r="BL799" s="38"/>
      <c r="BM799" s="38"/>
      <c r="BN799" s="38"/>
      <c r="BO799" s="38"/>
      <c r="BP799" s="38"/>
      <c r="BQ799" s="38"/>
      <c r="BR799" s="38"/>
      <c r="BS799" s="38"/>
      <c r="BT799" s="38"/>
      <c r="BU799" s="38"/>
      <c r="BV799" s="38"/>
      <c r="BW799" s="38"/>
      <c r="BX799" s="38"/>
      <c r="BY799" s="38"/>
      <c r="BZ799" s="38"/>
      <c r="CA799" s="38"/>
      <c r="CB799" s="38"/>
      <c r="CC799" s="38"/>
      <c r="CD799" s="38"/>
      <c r="CE799" s="38"/>
      <c r="CF799" s="38"/>
      <c r="CG799" s="38"/>
      <c r="CH799" s="38"/>
      <c r="CI799" s="38"/>
      <c r="CJ799" s="38"/>
      <c r="CK799" s="38"/>
      <c r="CL799" s="38"/>
      <c r="CM799" s="38"/>
      <c r="CN799" s="38"/>
      <c r="CO799" s="38"/>
      <c r="CP799" s="38"/>
      <c r="CQ799" s="38"/>
      <c r="CR799" s="38"/>
      <c r="CS799" s="38"/>
      <c r="CT799" s="38"/>
      <c r="CU799" s="38"/>
      <c r="CV799" s="38"/>
      <c r="CW799" s="38"/>
      <c r="CX799" s="38"/>
      <c r="CY799" s="38"/>
      <c r="CZ799" s="38"/>
      <c r="DA799" s="38"/>
      <c r="DB799" s="38"/>
      <c r="DC799" s="38"/>
      <c r="DD799" s="38"/>
      <c r="DE799" s="38"/>
      <c r="DF799" s="38"/>
      <c r="DG799" s="38"/>
      <c r="DH799" s="38"/>
      <c r="DI799" s="38"/>
      <c r="DJ799" s="38"/>
      <c r="DK799" s="38"/>
      <c r="DL799" s="38"/>
      <c r="DM799" s="38"/>
      <c r="DN799" s="38"/>
      <c r="DO799" s="38"/>
      <c r="DP799" s="38"/>
      <c r="DQ799" s="38"/>
      <c r="DR799" s="38"/>
      <c r="DS799" s="38"/>
      <c r="DT799" s="38"/>
      <c r="DU799" s="38"/>
      <c r="DV799" s="38"/>
      <c r="DW799" s="38"/>
      <c r="DX799" s="38"/>
      <c r="DY799" s="38"/>
      <c r="DZ799" s="38"/>
      <c r="EA799" s="38"/>
      <c r="EB799" s="38"/>
    </row>
    <row r="800" spans="1:132">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c r="AP800" s="38"/>
      <c r="AQ800" s="38"/>
      <c r="AR800" s="38"/>
      <c r="AS800" s="38"/>
      <c r="AT800" s="38"/>
      <c r="AU800" s="38"/>
      <c r="AV800" s="38"/>
      <c r="AW800" s="38"/>
      <c r="AX800" s="38"/>
      <c r="AY800" s="38"/>
      <c r="AZ800" s="38"/>
      <c r="BA800" s="38"/>
      <c r="BB800" s="38"/>
      <c r="BC800" s="38"/>
      <c r="BD800" s="38"/>
      <c r="BE800" s="38"/>
      <c r="BF800" s="38"/>
      <c r="BG800" s="38"/>
      <c r="BH800" s="38"/>
      <c r="BI800" s="38"/>
      <c r="BJ800" s="38"/>
      <c r="BK800" s="38"/>
      <c r="BL800" s="38"/>
      <c r="BM800" s="38"/>
      <c r="BN800" s="38"/>
      <c r="BO800" s="38"/>
      <c r="BP800" s="38"/>
      <c r="BQ800" s="38"/>
      <c r="BR800" s="38"/>
      <c r="BS800" s="38"/>
      <c r="BT800" s="38"/>
      <c r="BU800" s="38"/>
      <c r="BV800" s="38"/>
      <c r="BW800" s="38"/>
      <c r="BX800" s="38"/>
      <c r="BY800" s="38"/>
      <c r="BZ800" s="38"/>
      <c r="CA800" s="38"/>
      <c r="CB800" s="38"/>
      <c r="CC800" s="38"/>
      <c r="CD800" s="38"/>
      <c r="CE800" s="38"/>
      <c r="CF800" s="38"/>
      <c r="CG800" s="38"/>
      <c r="CH800" s="38"/>
      <c r="CI800" s="38"/>
      <c r="CJ800" s="38"/>
      <c r="CK800" s="38"/>
      <c r="CL800" s="38"/>
      <c r="CM800" s="38"/>
      <c r="CN800" s="38"/>
      <c r="CO800" s="38"/>
      <c r="CP800" s="38"/>
      <c r="CQ800" s="38"/>
      <c r="CR800" s="38"/>
      <c r="CS800" s="38"/>
      <c r="CT800" s="38"/>
      <c r="CU800" s="38"/>
      <c r="CV800" s="38"/>
      <c r="CW800" s="38"/>
      <c r="CX800" s="38"/>
      <c r="CY800" s="38"/>
      <c r="CZ800" s="38"/>
      <c r="DA800" s="38"/>
      <c r="DB800" s="38"/>
      <c r="DC800" s="38"/>
      <c r="DD800" s="38"/>
      <c r="DE800" s="38"/>
      <c r="DF800" s="38"/>
      <c r="DG800" s="38"/>
      <c r="DH800" s="38"/>
      <c r="DI800" s="38"/>
      <c r="DJ800" s="38"/>
      <c r="DK800" s="38"/>
      <c r="DL800" s="38"/>
      <c r="DM800" s="38"/>
      <c r="DN800" s="38"/>
      <c r="DO800" s="38"/>
      <c r="DP800" s="38"/>
      <c r="DQ800" s="38"/>
      <c r="DR800" s="38"/>
      <c r="DS800" s="38"/>
      <c r="DT800" s="38"/>
      <c r="DU800" s="38"/>
      <c r="DV800" s="38"/>
      <c r="DW800" s="38"/>
      <c r="DX800" s="38"/>
      <c r="DY800" s="38"/>
      <c r="DZ800" s="38"/>
      <c r="EA800" s="38"/>
      <c r="EB800" s="38"/>
    </row>
    <row r="801" spans="1:132">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c r="AP801" s="38"/>
      <c r="AQ801" s="38"/>
      <c r="AR801" s="38"/>
      <c r="AS801" s="38"/>
      <c r="AT801" s="38"/>
      <c r="AU801" s="38"/>
      <c r="AV801" s="38"/>
      <c r="AW801" s="38"/>
      <c r="AX801" s="38"/>
      <c r="AY801" s="38"/>
      <c r="AZ801" s="38"/>
      <c r="BA801" s="38"/>
      <c r="BB801" s="38"/>
      <c r="BC801" s="38"/>
      <c r="BD801" s="38"/>
      <c r="BE801" s="38"/>
      <c r="BF801" s="38"/>
      <c r="BG801" s="38"/>
      <c r="BH801" s="38"/>
      <c r="BI801" s="38"/>
      <c r="BJ801" s="38"/>
      <c r="BK801" s="38"/>
      <c r="BL801" s="38"/>
      <c r="BM801" s="38"/>
      <c r="BN801" s="38"/>
      <c r="BO801" s="38"/>
      <c r="BP801" s="38"/>
      <c r="BQ801" s="38"/>
      <c r="BR801" s="38"/>
      <c r="BS801" s="38"/>
      <c r="BT801" s="38"/>
      <c r="BU801" s="38"/>
      <c r="BV801" s="38"/>
      <c r="BW801" s="38"/>
      <c r="BX801" s="38"/>
      <c r="BY801" s="38"/>
      <c r="BZ801" s="38"/>
      <c r="CA801" s="38"/>
      <c r="CB801" s="38"/>
      <c r="CC801" s="38"/>
      <c r="CD801" s="38"/>
      <c r="CE801" s="38"/>
      <c r="CF801" s="38"/>
      <c r="CG801" s="38"/>
      <c r="CH801" s="38"/>
      <c r="CI801" s="38"/>
      <c r="CJ801" s="38"/>
      <c r="CK801" s="38"/>
      <c r="CL801" s="38"/>
      <c r="CM801" s="38"/>
      <c r="CN801" s="38"/>
      <c r="CO801" s="38"/>
      <c r="CP801" s="38"/>
      <c r="CQ801" s="38"/>
      <c r="CR801" s="38"/>
      <c r="CS801" s="38"/>
      <c r="CT801" s="38"/>
      <c r="CU801" s="38"/>
      <c r="CV801" s="38"/>
      <c r="CW801" s="38"/>
      <c r="CX801" s="38"/>
      <c r="CY801" s="38"/>
      <c r="CZ801" s="38"/>
      <c r="DA801" s="38"/>
      <c r="DB801" s="38"/>
      <c r="DC801" s="38"/>
      <c r="DD801" s="38"/>
      <c r="DE801" s="38"/>
      <c r="DF801" s="38"/>
      <c r="DG801" s="38"/>
      <c r="DH801" s="38"/>
      <c r="DI801" s="38"/>
      <c r="DJ801" s="38"/>
      <c r="DK801" s="38"/>
      <c r="DL801" s="38"/>
      <c r="DM801" s="38"/>
      <c r="DN801" s="38"/>
      <c r="DO801" s="38"/>
      <c r="DP801" s="38"/>
      <c r="DQ801" s="38"/>
      <c r="DR801" s="38"/>
      <c r="DS801" s="38"/>
      <c r="DT801" s="38"/>
      <c r="DU801" s="38"/>
      <c r="DV801" s="38"/>
      <c r="DW801" s="38"/>
      <c r="DX801" s="38"/>
      <c r="DY801" s="38"/>
      <c r="DZ801" s="38"/>
      <c r="EA801" s="38"/>
      <c r="EB801" s="38"/>
    </row>
    <row r="802" spans="1:132">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c r="AP802" s="38"/>
      <c r="AQ802" s="38"/>
      <c r="AR802" s="38"/>
      <c r="AS802" s="38"/>
      <c r="AT802" s="38"/>
      <c r="AU802" s="38"/>
      <c r="AV802" s="38"/>
      <c r="AW802" s="38"/>
      <c r="AX802" s="38"/>
      <c r="AY802" s="38"/>
      <c r="AZ802" s="38"/>
      <c r="BA802" s="38"/>
      <c r="BB802" s="38"/>
      <c r="BC802" s="38"/>
      <c r="BD802" s="38"/>
      <c r="BE802" s="38"/>
      <c r="BF802" s="38"/>
      <c r="BG802" s="38"/>
      <c r="BH802" s="38"/>
      <c r="BI802" s="38"/>
      <c r="BJ802" s="38"/>
      <c r="BK802" s="38"/>
      <c r="BL802" s="38"/>
      <c r="BM802" s="38"/>
      <c r="BN802" s="38"/>
      <c r="BO802" s="38"/>
      <c r="BP802" s="38"/>
      <c r="BQ802" s="38"/>
      <c r="BR802" s="38"/>
      <c r="BS802" s="38"/>
      <c r="BT802" s="38"/>
      <c r="BU802" s="38"/>
      <c r="BV802" s="38"/>
      <c r="BW802" s="38"/>
      <c r="BX802" s="38"/>
      <c r="BY802" s="38"/>
      <c r="BZ802" s="38"/>
      <c r="CA802" s="38"/>
      <c r="CB802" s="38"/>
      <c r="CC802" s="38"/>
      <c r="CD802" s="38"/>
      <c r="CE802" s="38"/>
      <c r="CF802" s="38"/>
      <c r="CG802" s="38"/>
      <c r="CH802" s="38"/>
      <c r="CI802" s="38"/>
      <c r="CJ802" s="38"/>
      <c r="CK802" s="38"/>
      <c r="CL802" s="38"/>
      <c r="CM802" s="38"/>
      <c r="CN802" s="38"/>
      <c r="CO802" s="38"/>
      <c r="CP802" s="38"/>
      <c r="CQ802" s="38"/>
      <c r="CR802" s="38"/>
      <c r="CS802" s="38"/>
      <c r="CT802" s="38"/>
      <c r="CU802" s="38"/>
      <c r="CV802" s="38"/>
      <c r="CW802" s="38"/>
      <c r="CX802" s="38"/>
      <c r="CY802" s="38"/>
      <c r="CZ802" s="38"/>
      <c r="DA802" s="38"/>
      <c r="DB802" s="38"/>
      <c r="DC802" s="38"/>
      <c r="DD802" s="38"/>
      <c r="DE802" s="38"/>
      <c r="DF802" s="38"/>
      <c r="DG802" s="38"/>
      <c r="DH802" s="38"/>
      <c r="DI802" s="38"/>
      <c r="DJ802" s="38"/>
      <c r="DK802" s="38"/>
      <c r="DL802" s="38"/>
      <c r="DM802" s="38"/>
      <c r="DN802" s="38"/>
      <c r="DO802" s="38"/>
      <c r="DP802" s="38"/>
      <c r="DQ802" s="38"/>
      <c r="DR802" s="38"/>
      <c r="DS802" s="38"/>
      <c r="DT802" s="38"/>
      <c r="DU802" s="38"/>
      <c r="DV802" s="38"/>
      <c r="DW802" s="38"/>
      <c r="DX802" s="38"/>
      <c r="DY802" s="38"/>
      <c r="DZ802" s="38"/>
      <c r="EA802" s="38"/>
      <c r="EB802" s="38"/>
    </row>
    <row r="803" spans="1:132">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c r="AP803" s="38"/>
      <c r="AQ803" s="38"/>
      <c r="AR803" s="38"/>
      <c r="AS803" s="38"/>
      <c r="AT803" s="38"/>
      <c r="AU803" s="38"/>
      <c r="AV803" s="38"/>
      <c r="AW803" s="38"/>
      <c r="AX803" s="38"/>
      <c r="AY803" s="38"/>
      <c r="AZ803" s="38"/>
      <c r="BA803" s="38"/>
      <c r="BB803" s="38"/>
      <c r="BC803" s="38"/>
      <c r="BD803" s="38"/>
      <c r="BE803" s="38"/>
      <c r="BF803" s="38"/>
      <c r="BG803" s="38"/>
      <c r="BH803" s="38"/>
      <c r="BI803" s="38"/>
      <c r="BJ803" s="38"/>
      <c r="BK803" s="38"/>
      <c r="BL803" s="38"/>
      <c r="BM803" s="38"/>
      <c r="BN803" s="38"/>
      <c r="BO803" s="38"/>
      <c r="BP803" s="38"/>
      <c r="BQ803" s="38"/>
      <c r="BR803" s="38"/>
      <c r="BS803" s="38"/>
      <c r="BT803" s="38"/>
      <c r="BU803" s="38"/>
      <c r="BV803" s="38"/>
      <c r="BW803" s="38"/>
      <c r="BX803" s="38"/>
      <c r="BY803" s="38"/>
      <c r="BZ803" s="38"/>
      <c r="CA803" s="38"/>
      <c r="CB803" s="38"/>
      <c r="CC803" s="38"/>
      <c r="CD803" s="38"/>
      <c r="CE803" s="38"/>
      <c r="CF803" s="38"/>
      <c r="CG803" s="38"/>
      <c r="CH803" s="38"/>
      <c r="CI803" s="38"/>
      <c r="CJ803" s="38"/>
      <c r="CK803" s="38"/>
      <c r="CL803" s="38"/>
      <c r="CM803" s="38"/>
      <c r="CN803" s="38"/>
      <c r="CO803" s="38"/>
      <c r="CP803" s="38"/>
      <c r="CQ803" s="38"/>
      <c r="CR803" s="38"/>
      <c r="CS803" s="38"/>
      <c r="CT803" s="38"/>
      <c r="CU803" s="38"/>
      <c r="CV803" s="38"/>
      <c r="CW803" s="38"/>
      <c r="CX803" s="38"/>
      <c r="CY803" s="38"/>
      <c r="CZ803" s="38"/>
      <c r="DA803" s="38"/>
      <c r="DB803" s="38"/>
      <c r="DC803" s="38"/>
      <c r="DD803" s="38"/>
      <c r="DE803" s="38"/>
      <c r="DF803" s="38"/>
      <c r="DG803" s="38"/>
      <c r="DH803" s="38"/>
      <c r="DI803" s="38"/>
      <c r="DJ803" s="38"/>
      <c r="DK803" s="38"/>
      <c r="DL803" s="38"/>
      <c r="DM803" s="38"/>
      <c r="DN803" s="38"/>
      <c r="DO803" s="38"/>
      <c r="DP803" s="38"/>
      <c r="DQ803" s="38"/>
      <c r="DR803" s="38"/>
      <c r="DS803" s="38"/>
      <c r="DT803" s="38"/>
      <c r="DU803" s="38"/>
      <c r="DV803" s="38"/>
      <c r="DW803" s="38"/>
      <c r="DX803" s="38"/>
      <c r="DY803" s="38"/>
      <c r="DZ803" s="38"/>
      <c r="EA803" s="38"/>
      <c r="EB803" s="38"/>
    </row>
    <row r="804" spans="1:132">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c r="AP804" s="38"/>
      <c r="AQ804" s="38"/>
      <c r="AR804" s="38"/>
      <c r="AS804" s="38"/>
      <c r="AT804" s="38"/>
      <c r="AU804" s="38"/>
      <c r="AV804" s="38"/>
      <c r="AW804" s="38"/>
      <c r="AX804" s="38"/>
      <c r="AY804" s="38"/>
      <c r="AZ804" s="38"/>
      <c r="BA804" s="38"/>
      <c r="BB804" s="38"/>
      <c r="BC804" s="38"/>
      <c r="BD804" s="38"/>
      <c r="BE804" s="38"/>
      <c r="BF804" s="38"/>
      <c r="BG804" s="38"/>
      <c r="BH804" s="38"/>
      <c r="BI804" s="38"/>
      <c r="BJ804" s="38"/>
      <c r="BK804" s="38"/>
      <c r="BL804" s="38"/>
      <c r="BM804" s="38"/>
      <c r="BN804" s="38"/>
      <c r="BO804" s="38"/>
      <c r="BP804" s="38"/>
      <c r="BQ804" s="38"/>
      <c r="BR804" s="38"/>
      <c r="BS804" s="38"/>
      <c r="BT804" s="38"/>
      <c r="BU804" s="38"/>
      <c r="BV804" s="38"/>
      <c r="BW804" s="38"/>
      <c r="BX804" s="38"/>
      <c r="BY804" s="38"/>
      <c r="BZ804" s="38"/>
      <c r="CA804" s="38"/>
      <c r="CB804" s="38"/>
      <c r="CC804" s="38"/>
      <c r="CD804" s="38"/>
      <c r="CE804" s="38"/>
      <c r="CF804" s="38"/>
      <c r="CG804" s="38"/>
      <c r="CH804" s="38"/>
      <c r="CI804" s="38"/>
      <c r="CJ804" s="38"/>
      <c r="CK804" s="38"/>
      <c r="CL804" s="38"/>
      <c r="CM804" s="38"/>
      <c r="CN804" s="38"/>
      <c r="CO804" s="38"/>
      <c r="CP804" s="38"/>
      <c r="CQ804" s="38"/>
      <c r="CR804" s="38"/>
      <c r="CS804" s="38"/>
      <c r="CT804" s="38"/>
      <c r="CU804" s="38"/>
      <c r="CV804" s="38"/>
      <c r="CW804" s="38"/>
      <c r="CX804" s="38"/>
      <c r="CY804" s="38"/>
      <c r="CZ804" s="38"/>
      <c r="DA804" s="38"/>
      <c r="DB804" s="38"/>
      <c r="DC804" s="38"/>
      <c r="DD804" s="38"/>
      <c r="DE804" s="38"/>
      <c r="DF804" s="38"/>
      <c r="DG804" s="38"/>
      <c r="DH804" s="38"/>
      <c r="DI804" s="38"/>
      <c r="DJ804" s="38"/>
      <c r="DK804" s="38"/>
      <c r="DL804" s="38"/>
      <c r="DM804" s="38"/>
      <c r="DN804" s="38"/>
      <c r="DO804" s="38"/>
      <c r="DP804" s="38"/>
      <c r="DQ804" s="38"/>
      <c r="DR804" s="38"/>
      <c r="DS804" s="38"/>
      <c r="DT804" s="38"/>
      <c r="DU804" s="38"/>
      <c r="DV804" s="38"/>
      <c r="DW804" s="38"/>
      <c r="DX804" s="38"/>
      <c r="DY804" s="38"/>
      <c r="DZ804" s="38"/>
      <c r="EA804" s="38"/>
      <c r="EB804" s="38"/>
    </row>
    <row r="805" spans="1:132">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c r="AP805" s="38"/>
      <c r="AQ805" s="38"/>
      <c r="AR805" s="38"/>
      <c r="AS805" s="38"/>
      <c r="AT805" s="38"/>
      <c r="AU805" s="38"/>
      <c r="AV805" s="38"/>
      <c r="AW805" s="38"/>
      <c r="AX805" s="38"/>
      <c r="AY805" s="38"/>
      <c r="AZ805" s="38"/>
      <c r="BA805" s="38"/>
      <c r="BB805" s="38"/>
      <c r="BC805" s="38"/>
      <c r="BD805" s="38"/>
      <c r="BE805" s="38"/>
      <c r="BF805" s="38"/>
      <c r="BG805" s="38"/>
      <c r="BH805" s="38"/>
      <c r="BI805" s="38"/>
      <c r="BJ805" s="38"/>
      <c r="BK805" s="38"/>
      <c r="BL805" s="38"/>
      <c r="BM805" s="38"/>
      <c r="BN805" s="38"/>
      <c r="BO805" s="38"/>
      <c r="BP805" s="38"/>
      <c r="BQ805" s="38"/>
      <c r="BR805" s="38"/>
      <c r="BS805" s="38"/>
      <c r="BT805" s="38"/>
      <c r="BU805" s="38"/>
      <c r="BV805" s="38"/>
      <c r="BW805" s="38"/>
      <c r="BX805" s="38"/>
      <c r="BY805" s="38"/>
      <c r="BZ805" s="38"/>
      <c r="CA805" s="38"/>
      <c r="CB805" s="38"/>
      <c r="CC805" s="38"/>
      <c r="CD805" s="38"/>
      <c r="CE805" s="38"/>
      <c r="CF805" s="38"/>
      <c r="CG805" s="38"/>
      <c r="CH805" s="38"/>
      <c r="CI805" s="38"/>
      <c r="CJ805" s="38"/>
      <c r="CK805" s="38"/>
      <c r="CL805" s="38"/>
      <c r="CM805" s="38"/>
      <c r="CN805" s="38"/>
      <c r="CO805" s="38"/>
      <c r="CP805" s="38"/>
      <c r="CQ805" s="38"/>
      <c r="CR805" s="38"/>
      <c r="CS805" s="38"/>
      <c r="CT805" s="38"/>
      <c r="CU805" s="38"/>
      <c r="CV805" s="38"/>
      <c r="CW805" s="38"/>
      <c r="CX805" s="38"/>
      <c r="CY805" s="38"/>
      <c r="CZ805" s="38"/>
      <c r="DA805" s="38"/>
      <c r="DB805" s="38"/>
      <c r="DC805" s="38"/>
      <c r="DD805" s="38"/>
      <c r="DE805" s="38"/>
      <c r="DF805" s="38"/>
      <c r="DG805" s="38"/>
      <c r="DH805" s="38"/>
      <c r="DI805" s="38"/>
      <c r="DJ805" s="38"/>
      <c r="DK805" s="38"/>
      <c r="DL805" s="38"/>
      <c r="DM805" s="38"/>
      <c r="DN805" s="38"/>
      <c r="DO805" s="38"/>
      <c r="DP805" s="38"/>
      <c r="DQ805" s="38"/>
      <c r="DR805" s="38"/>
      <c r="DS805" s="38"/>
      <c r="DT805" s="38"/>
      <c r="DU805" s="38"/>
      <c r="DV805" s="38"/>
      <c r="DW805" s="38"/>
      <c r="DX805" s="38"/>
      <c r="DY805" s="38"/>
      <c r="DZ805" s="38"/>
      <c r="EA805" s="38"/>
      <c r="EB805" s="38"/>
    </row>
    <row r="806" spans="1:132">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c r="AP806" s="38"/>
      <c r="AQ806" s="38"/>
      <c r="AR806" s="38"/>
      <c r="AS806" s="38"/>
      <c r="AT806" s="38"/>
      <c r="AU806" s="38"/>
      <c r="AV806" s="38"/>
      <c r="AW806" s="38"/>
      <c r="AX806" s="38"/>
      <c r="AY806" s="38"/>
      <c r="AZ806" s="38"/>
      <c r="BA806" s="38"/>
      <c r="BB806" s="38"/>
      <c r="BC806" s="38"/>
      <c r="BD806" s="38"/>
      <c r="BE806" s="38"/>
      <c r="BF806" s="38"/>
      <c r="BG806" s="38"/>
      <c r="BH806" s="38"/>
      <c r="BI806" s="38"/>
      <c r="BJ806" s="38"/>
      <c r="BK806" s="38"/>
      <c r="BL806" s="38"/>
      <c r="BM806" s="38"/>
      <c r="BN806" s="38"/>
      <c r="BO806" s="38"/>
      <c r="BP806" s="38"/>
      <c r="BQ806" s="38"/>
      <c r="BR806" s="38"/>
      <c r="BS806" s="38"/>
      <c r="BT806" s="38"/>
      <c r="BU806" s="38"/>
      <c r="BV806" s="38"/>
      <c r="BW806" s="38"/>
      <c r="BX806" s="38"/>
      <c r="BY806" s="38"/>
      <c r="BZ806" s="38"/>
      <c r="CA806" s="38"/>
      <c r="CB806" s="38"/>
      <c r="CC806" s="38"/>
      <c r="CD806" s="38"/>
      <c r="CE806" s="38"/>
      <c r="CF806" s="38"/>
      <c r="CG806" s="38"/>
      <c r="CH806" s="38"/>
      <c r="CI806" s="38"/>
      <c r="CJ806" s="38"/>
      <c r="CK806" s="38"/>
      <c r="CL806" s="38"/>
      <c r="CM806" s="38"/>
      <c r="CN806" s="38"/>
      <c r="CO806" s="38"/>
      <c r="CP806" s="38"/>
      <c r="CQ806" s="38"/>
      <c r="CR806" s="38"/>
      <c r="CS806" s="38"/>
      <c r="CT806" s="38"/>
      <c r="CU806" s="38"/>
      <c r="CV806" s="38"/>
      <c r="CW806" s="38"/>
      <c r="CX806" s="38"/>
      <c r="CY806" s="38"/>
      <c r="CZ806" s="38"/>
      <c r="DA806" s="38"/>
      <c r="DB806" s="38"/>
      <c r="DC806" s="38"/>
      <c r="DD806" s="38"/>
      <c r="DE806" s="38"/>
      <c r="DF806" s="38"/>
      <c r="DG806" s="38"/>
      <c r="DH806" s="38"/>
      <c r="DI806" s="38"/>
      <c r="DJ806" s="38"/>
      <c r="DK806" s="38"/>
      <c r="DL806" s="38"/>
      <c r="DM806" s="38"/>
      <c r="DN806" s="38"/>
      <c r="DO806" s="38"/>
      <c r="DP806" s="38"/>
      <c r="DQ806" s="38"/>
      <c r="DR806" s="38"/>
      <c r="DS806" s="38"/>
      <c r="DT806" s="38"/>
      <c r="DU806" s="38"/>
      <c r="DV806" s="38"/>
      <c r="DW806" s="38"/>
      <c r="DX806" s="38"/>
      <c r="DY806" s="38"/>
      <c r="DZ806" s="38"/>
      <c r="EA806" s="38"/>
      <c r="EB806" s="38"/>
    </row>
    <row r="807" spans="1:132">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c r="AP807" s="38"/>
      <c r="AQ807" s="38"/>
      <c r="AR807" s="38"/>
      <c r="AS807" s="38"/>
      <c r="AT807" s="38"/>
      <c r="AU807" s="38"/>
      <c r="AV807" s="38"/>
      <c r="AW807" s="38"/>
      <c r="AX807" s="38"/>
      <c r="AY807" s="38"/>
      <c r="AZ807" s="38"/>
      <c r="BA807" s="38"/>
      <c r="BB807" s="38"/>
      <c r="BC807" s="38"/>
      <c r="BD807" s="38"/>
      <c r="BE807" s="38"/>
      <c r="BF807" s="38"/>
      <c r="BG807" s="38"/>
      <c r="BH807" s="38"/>
      <c r="BI807" s="38"/>
      <c r="BJ807" s="38"/>
      <c r="BK807" s="38"/>
      <c r="BL807" s="38"/>
      <c r="BM807" s="38"/>
      <c r="BN807" s="38"/>
      <c r="BO807" s="38"/>
      <c r="BP807" s="38"/>
      <c r="BQ807" s="38"/>
      <c r="BR807" s="38"/>
      <c r="BS807" s="38"/>
      <c r="BT807" s="38"/>
      <c r="BU807" s="38"/>
      <c r="BV807" s="38"/>
      <c r="BW807" s="38"/>
      <c r="BX807" s="38"/>
      <c r="BY807" s="38"/>
      <c r="BZ807" s="38"/>
      <c r="CA807" s="38"/>
      <c r="CB807" s="38"/>
      <c r="CC807" s="38"/>
      <c r="CD807" s="38"/>
      <c r="CE807" s="38"/>
      <c r="CF807" s="38"/>
      <c r="CG807" s="38"/>
      <c r="CH807" s="38"/>
      <c r="CI807" s="38"/>
      <c r="CJ807" s="38"/>
      <c r="CK807" s="38"/>
      <c r="CL807" s="38"/>
      <c r="CM807" s="38"/>
      <c r="CN807" s="38"/>
      <c r="CO807" s="38"/>
      <c r="CP807" s="38"/>
      <c r="CQ807" s="38"/>
      <c r="CR807" s="38"/>
      <c r="CS807" s="38"/>
      <c r="CT807" s="38"/>
      <c r="CU807" s="38"/>
      <c r="CV807" s="38"/>
      <c r="CW807" s="38"/>
      <c r="CX807" s="38"/>
      <c r="CY807" s="38"/>
      <c r="CZ807" s="38"/>
      <c r="DA807" s="38"/>
      <c r="DB807" s="38"/>
      <c r="DC807" s="38"/>
      <c r="DD807" s="38"/>
      <c r="DE807" s="38"/>
      <c r="DF807" s="38"/>
      <c r="DG807" s="38"/>
      <c r="DH807" s="38"/>
      <c r="DI807" s="38"/>
      <c r="DJ807" s="38"/>
      <c r="DK807" s="38"/>
      <c r="DL807" s="38"/>
      <c r="DM807" s="38"/>
      <c r="DN807" s="38"/>
      <c r="DO807" s="38"/>
      <c r="DP807" s="38"/>
      <c r="DQ807" s="38"/>
      <c r="DR807" s="38"/>
      <c r="DS807" s="38"/>
      <c r="DT807" s="38"/>
      <c r="DU807" s="38"/>
      <c r="DV807" s="38"/>
      <c r="DW807" s="38"/>
      <c r="DX807" s="38"/>
      <c r="DY807" s="38"/>
      <c r="DZ807" s="38"/>
      <c r="EA807" s="38"/>
      <c r="EB807" s="38"/>
    </row>
    <row r="808" spans="1:132">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c r="AP808" s="38"/>
      <c r="AQ808" s="38"/>
      <c r="AR808" s="38"/>
      <c r="AS808" s="38"/>
      <c r="AT808" s="38"/>
      <c r="AU808" s="38"/>
      <c r="AV808" s="38"/>
      <c r="AW808" s="38"/>
      <c r="AX808" s="38"/>
      <c r="AY808" s="38"/>
      <c r="AZ808" s="38"/>
      <c r="BA808" s="38"/>
      <c r="BB808" s="38"/>
      <c r="BC808" s="38"/>
      <c r="BD808" s="38"/>
      <c r="BE808" s="38"/>
      <c r="BF808" s="38"/>
      <c r="BG808" s="38"/>
      <c r="BH808" s="38"/>
      <c r="BI808" s="38"/>
      <c r="BJ808" s="38"/>
      <c r="BK808" s="38"/>
      <c r="BL808" s="38"/>
      <c r="BM808" s="38"/>
      <c r="BN808" s="38"/>
      <c r="BO808" s="38"/>
      <c r="BP808" s="38"/>
      <c r="BQ808" s="38"/>
      <c r="BR808" s="38"/>
      <c r="BS808" s="38"/>
      <c r="BT808" s="38"/>
      <c r="BU808" s="38"/>
      <c r="BV808" s="38"/>
      <c r="BW808" s="38"/>
      <c r="BX808" s="38"/>
      <c r="BY808" s="38"/>
      <c r="BZ808" s="38"/>
      <c r="CA808" s="38"/>
      <c r="CB808" s="38"/>
      <c r="CC808" s="38"/>
      <c r="CD808" s="38"/>
      <c r="CE808" s="38"/>
      <c r="CF808" s="38"/>
      <c r="CG808" s="38"/>
      <c r="CH808" s="38"/>
      <c r="CI808" s="38"/>
      <c r="CJ808" s="38"/>
      <c r="CK808" s="38"/>
      <c r="CL808" s="38"/>
      <c r="CM808" s="38"/>
      <c r="CN808" s="38"/>
      <c r="CO808" s="38"/>
      <c r="CP808" s="38"/>
      <c r="CQ808" s="38"/>
      <c r="CR808" s="38"/>
      <c r="CS808" s="38"/>
      <c r="CT808" s="38"/>
      <c r="CU808" s="38"/>
      <c r="CV808" s="38"/>
      <c r="CW808" s="38"/>
      <c r="CX808" s="38"/>
      <c r="CY808" s="38"/>
      <c r="CZ808" s="38"/>
      <c r="DA808" s="38"/>
      <c r="DB808" s="38"/>
      <c r="DC808" s="38"/>
      <c r="DD808" s="38"/>
      <c r="DE808" s="38"/>
      <c r="DF808" s="38"/>
      <c r="DG808" s="38"/>
      <c r="DH808" s="38"/>
      <c r="DI808" s="38"/>
      <c r="DJ808" s="38"/>
      <c r="DK808" s="38"/>
      <c r="DL808" s="38"/>
      <c r="DM808" s="38"/>
      <c r="DN808" s="38"/>
      <c r="DO808" s="38"/>
      <c r="DP808" s="38"/>
      <c r="DQ808" s="38"/>
      <c r="DR808" s="38"/>
      <c r="DS808" s="38"/>
      <c r="DT808" s="38"/>
      <c r="DU808" s="38"/>
      <c r="DV808" s="38"/>
      <c r="DW808" s="38"/>
      <c r="DX808" s="38"/>
      <c r="DY808" s="38"/>
      <c r="DZ808" s="38"/>
      <c r="EA808" s="38"/>
      <c r="EB808" s="38"/>
    </row>
    <row r="809" spans="1:132">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c r="AP809" s="38"/>
      <c r="AQ809" s="38"/>
      <c r="AR809" s="38"/>
      <c r="AS809" s="38"/>
      <c r="AT809" s="38"/>
      <c r="AU809" s="38"/>
      <c r="AV809" s="38"/>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c r="BY809" s="38"/>
      <c r="BZ809" s="38"/>
      <c r="CA809" s="38"/>
      <c r="CB809" s="38"/>
      <c r="CC809" s="38"/>
      <c r="CD809" s="38"/>
      <c r="CE809" s="38"/>
      <c r="CF809" s="38"/>
      <c r="CG809" s="38"/>
      <c r="CH809" s="38"/>
      <c r="CI809" s="38"/>
      <c r="CJ809" s="38"/>
      <c r="CK809" s="38"/>
      <c r="CL809" s="38"/>
      <c r="CM809" s="38"/>
      <c r="CN809" s="38"/>
      <c r="CO809" s="38"/>
      <c r="CP809" s="38"/>
      <c r="CQ809" s="38"/>
      <c r="CR809" s="38"/>
      <c r="CS809" s="38"/>
      <c r="CT809" s="38"/>
      <c r="CU809" s="38"/>
      <c r="CV809" s="38"/>
      <c r="CW809" s="38"/>
      <c r="CX809" s="38"/>
      <c r="CY809" s="38"/>
      <c r="CZ809" s="38"/>
      <c r="DA809" s="38"/>
      <c r="DB809" s="38"/>
      <c r="DC809" s="38"/>
      <c r="DD809" s="38"/>
      <c r="DE809" s="38"/>
      <c r="DF809" s="38"/>
      <c r="DG809" s="38"/>
      <c r="DH809" s="38"/>
      <c r="DI809" s="38"/>
      <c r="DJ809" s="38"/>
      <c r="DK809" s="38"/>
      <c r="DL809" s="38"/>
      <c r="DM809" s="38"/>
      <c r="DN809" s="38"/>
      <c r="DO809" s="38"/>
      <c r="DP809" s="38"/>
      <c r="DQ809" s="38"/>
      <c r="DR809" s="38"/>
      <c r="DS809" s="38"/>
      <c r="DT809" s="38"/>
      <c r="DU809" s="38"/>
      <c r="DV809" s="38"/>
      <c r="DW809" s="38"/>
      <c r="DX809" s="38"/>
      <c r="DY809" s="38"/>
      <c r="DZ809" s="38"/>
      <c r="EA809" s="38"/>
      <c r="EB809" s="38"/>
    </row>
    <row r="810" spans="1:132">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c r="AP810" s="38"/>
      <c r="AQ810" s="38"/>
      <c r="AR810" s="38"/>
      <c r="AS810" s="38"/>
      <c r="AT810" s="38"/>
      <c r="AU810" s="38"/>
      <c r="AV810" s="38"/>
      <c r="AW810" s="38"/>
      <c r="AX810" s="38"/>
      <c r="AY810" s="38"/>
      <c r="AZ810" s="38"/>
      <c r="BA810" s="38"/>
      <c r="BB810" s="38"/>
      <c r="BC810" s="38"/>
      <c r="BD810" s="38"/>
      <c r="BE810" s="38"/>
      <c r="BF810" s="38"/>
      <c r="BG810" s="38"/>
      <c r="BH810" s="38"/>
      <c r="BI810" s="38"/>
      <c r="BJ810" s="38"/>
      <c r="BK810" s="38"/>
      <c r="BL810" s="38"/>
      <c r="BM810" s="38"/>
      <c r="BN810" s="38"/>
      <c r="BO810" s="38"/>
      <c r="BP810" s="38"/>
      <c r="BQ810" s="38"/>
      <c r="BR810" s="38"/>
      <c r="BS810" s="38"/>
      <c r="BT810" s="38"/>
      <c r="BU810" s="38"/>
      <c r="BV810" s="38"/>
      <c r="BW810" s="38"/>
      <c r="BX810" s="38"/>
      <c r="BY810" s="38"/>
      <c r="BZ810" s="38"/>
      <c r="CA810" s="38"/>
      <c r="CB810" s="38"/>
      <c r="CC810" s="38"/>
      <c r="CD810" s="38"/>
      <c r="CE810" s="38"/>
      <c r="CF810" s="38"/>
      <c r="CG810" s="38"/>
      <c r="CH810" s="38"/>
      <c r="CI810" s="38"/>
      <c r="CJ810" s="38"/>
      <c r="CK810" s="38"/>
      <c r="CL810" s="38"/>
      <c r="CM810" s="38"/>
      <c r="CN810" s="38"/>
      <c r="CO810" s="38"/>
      <c r="CP810" s="38"/>
      <c r="CQ810" s="38"/>
      <c r="CR810" s="38"/>
      <c r="CS810" s="38"/>
      <c r="CT810" s="38"/>
      <c r="CU810" s="38"/>
      <c r="CV810" s="38"/>
      <c r="CW810" s="38"/>
      <c r="CX810" s="38"/>
      <c r="CY810" s="38"/>
      <c r="CZ810" s="38"/>
      <c r="DA810" s="38"/>
      <c r="DB810" s="38"/>
      <c r="DC810" s="38"/>
      <c r="DD810" s="38"/>
      <c r="DE810" s="38"/>
      <c r="DF810" s="38"/>
      <c r="DG810" s="38"/>
      <c r="DH810" s="38"/>
      <c r="DI810" s="38"/>
      <c r="DJ810" s="38"/>
      <c r="DK810" s="38"/>
      <c r="DL810" s="38"/>
      <c r="DM810" s="38"/>
      <c r="DN810" s="38"/>
      <c r="DO810" s="38"/>
      <c r="DP810" s="38"/>
      <c r="DQ810" s="38"/>
      <c r="DR810" s="38"/>
      <c r="DS810" s="38"/>
      <c r="DT810" s="38"/>
      <c r="DU810" s="38"/>
      <c r="DV810" s="38"/>
      <c r="DW810" s="38"/>
      <c r="DX810" s="38"/>
      <c r="DY810" s="38"/>
      <c r="DZ810" s="38"/>
      <c r="EA810" s="38"/>
      <c r="EB810" s="38"/>
    </row>
    <row r="811" spans="1:132">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c r="AP811" s="38"/>
      <c r="AQ811" s="38"/>
      <c r="AR811" s="38"/>
      <c r="AS811" s="38"/>
      <c r="AT811" s="38"/>
      <c r="AU811" s="38"/>
      <c r="AV811" s="38"/>
      <c r="AW811" s="38"/>
      <c r="AX811" s="38"/>
      <c r="AY811" s="38"/>
      <c r="AZ811" s="38"/>
      <c r="BA811" s="38"/>
      <c r="BB811" s="38"/>
      <c r="BC811" s="38"/>
      <c r="BD811" s="38"/>
      <c r="BE811" s="38"/>
      <c r="BF811" s="38"/>
      <c r="BG811" s="38"/>
      <c r="BH811" s="38"/>
      <c r="BI811" s="38"/>
      <c r="BJ811" s="38"/>
      <c r="BK811" s="38"/>
      <c r="BL811" s="38"/>
      <c r="BM811" s="38"/>
      <c r="BN811" s="38"/>
      <c r="BO811" s="38"/>
      <c r="BP811" s="38"/>
      <c r="BQ811" s="38"/>
      <c r="BR811" s="38"/>
      <c r="BS811" s="38"/>
      <c r="BT811" s="38"/>
      <c r="BU811" s="38"/>
      <c r="BV811" s="38"/>
      <c r="BW811" s="38"/>
      <c r="BX811" s="38"/>
      <c r="BY811" s="38"/>
      <c r="BZ811" s="38"/>
      <c r="CA811" s="38"/>
      <c r="CB811" s="38"/>
      <c r="CC811" s="38"/>
      <c r="CD811" s="38"/>
      <c r="CE811" s="38"/>
      <c r="CF811" s="38"/>
      <c r="CG811" s="38"/>
      <c r="CH811" s="38"/>
      <c r="CI811" s="38"/>
      <c r="CJ811" s="38"/>
      <c r="CK811" s="38"/>
      <c r="CL811" s="38"/>
      <c r="CM811" s="38"/>
      <c r="CN811" s="38"/>
      <c r="CO811" s="38"/>
      <c r="CP811" s="38"/>
      <c r="CQ811" s="38"/>
      <c r="CR811" s="38"/>
      <c r="CS811" s="38"/>
      <c r="CT811" s="38"/>
      <c r="CU811" s="38"/>
      <c r="CV811" s="38"/>
      <c r="CW811" s="38"/>
      <c r="CX811" s="38"/>
      <c r="CY811" s="38"/>
      <c r="CZ811" s="38"/>
      <c r="DA811" s="38"/>
      <c r="DB811" s="38"/>
      <c r="DC811" s="38"/>
      <c r="DD811" s="38"/>
      <c r="DE811" s="38"/>
      <c r="DF811" s="38"/>
      <c r="DG811" s="38"/>
      <c r="DH811" s="38"/>
      <c r="DI811" s="38"/>
      <c r="DJ811" s="38"/>
      <c r="DK811" s="38"/>
      <c r="DL811" s="38"/>
      <c r="DM811" s="38"/>
      <c r="DN811" s="38"/>
      <c r="DO811" s="38"/>
      <c r="DP811" s="38"/>
      <c r="DQ811" s="38"/>
      <c r="DR811" s="38"/>
      <c r="DS811" s="38"/>
      <c r="DT811" s="38"/>
      <c r="DU811" s="38"/>
      <c r="DV811" s="38"/>
      <c r="DW811" s="38"/>
      <c r="DX811" s="38"/>
      <c r="DY811" s="38"/>
      <c r="DZ811" s="38"/>
      <c r="EA811" s="38"/>
      <c r="EB811" s="38"/>
    </row>
    <row r="812" spans="1:132">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c r="AP812" s="38"/>
      <c r="AQ812" s="38"/>
      <c r="AR812" s="38"/>
      <c r="AS812" s="38"/>
      <c r="AT812" s="38"/>
      <c r="AU812" s="38"/>
      <c r="AV812" s="38"/>
      <c r="AW812" s="38"/>
      <c r="AX812" s="38"/>
      <c r="AY812" s="38"/>
      <c r="AZ812" s="38"/>
      <c r="BA812" s="38"/>
      <c r="BB812" s="38"/>
      <c r="BC812" s="38"/>
      <c r="BD812" s="38"/>
      <c r="BE812" s="38"/>
      <c r="BF812" s="38"/>
      <c r="BG812" s="38"/>
      <c r="BH812" s="38"/>
      <c r="BI812" s="38"/>
      <c r="BJ812" s="38"/>
      <c r="BK812" s="38"/>
      <c r="BL812" s="38"/>
      <c r="BM812" s="38"/>
      <c r="BN812" s="38"/>
      <c r="BO812" s="38"/>
      <c r="BP812" s="38"/>
      <c r="BQ812" s="38"/>
      <c r="BR812" s="38"/>
      <c r="BS812" s="38"/>
      <c r="BT812" s="38"/>
      <c r="BU812" s="38"/>
      <c r="BV812" s="38"/>
      <c r="BW812" s="38"/>
      <c r="BX812" s="38"/>
      <c r="BY812" s="38"/>
      <c r="BZ812" s="38"/>
      <c r="CA812" s="38"/>
      <c r="CB812" s="38"/>
      <c r="CC812" s="38"/>
      <c r="CD812" s="38"/>
      <c r="CE812" s="38"/>
      <c r="CF812" s="38"/>
      <c r="CG812" s="38"/>
      <c r="CH812" s="38"/>
      <c r="CI812" s="38"/>
      <c r="CJ812" s="38"/>
      <c r="CK812" s="38"/>
      <c r="CL812" s="38"/>
      <c r="CM812" s="38"/>
      <c r="CN812" s="38"/>
      <c r="CO812" s="38"/>
      <c r="CP812" s="38"/>
      <c r="CQ812" s="38"/>
      <c r="CR812" s="38"/>
      <c r="CS812" s="38"/>
      <c r="CT812" s="38"/>
      <c r="CU812" s="38"/>
      <c r="CV812" s="38"/>
      <c r="CW812" s="38"/>
      <c r="CX812" s="38"/>
      <c r="CY812" s="38"/>
      <c r="CZ812" s="38"/>
      <c r="DA812" s="38"/>
      <c r="DB812" s="38"/>
      <c r="DC812" s="38"/>
      <c r="DD812" s="38"/>
      <c r="DE812" s="38"/>
      <c r="DF812" s="38"/>
      <c r="DG812" s="38"/>
      <c r="DH812" s="38"/>
      <c r="DI812" s="38"/>
      <c r="DJ812" s="38"/>
      <c r="DK812" s="38"/>
      <c r="DL812" s="38"/>
      <c r="DM812" s="38"/>
      <c r="DN812" s="38"/>
      <c r="DO812" s="38"/>
      <c r="DP812" s="38"/>
      <c r="DQ812" s="38"/>
      <c r="DR812" s="38"/>
      <c r="DS812" s="38"/>
      <c r="DT812" s="38"/>
      <c r="DU812" s="38"/>
      <c r="DV812" s="38"/>
      <c r="DW812" s="38"/>
      <c r="DX812" s="38"/>
      <c r="DY812" s="38"/>
      <c r="DZ812" s="38"/>
      <c r="EA812" s="38"/>
      <c r="EB812" s="38"/>
    </row>
    <row r="813" spans="1:132">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c r="AP813" s="38"/>
      <c r="AQ813" s="38"/>
      <c r="AR813" s="38"/>
      <c r="AS813" s="38"/>
      <c r="AT813" s="38"/>
      <c r="AU813" s="38"/>
      <c r="AV813" s="38"/>
      <c r="AW813" s="38"/>
      <c r="AX813" s="38"/>
      <c r="AY813" s="38"/>
      <c r="AZ813" s="38"/>
      <c r="BA813" s="38"/>
      <c r="BB813" s="38"/>
      <c r="BC813" s="38"/>
      <c r="BD813" s="38"/>
      <c r="BE813" s="38"/>
      <c r="BF813" s="38"/>
      <c r="BG813" s="38"/>
      <c r="BH813" s="38"/>
      <c r="BI813" s="38"/>
      <c r="BJ813" s="38"/>
      <c r="BK813" s="38"/>
      <c r="BL813" s="38"/>
      <c r="BM813" s="38"/>
      <c r="BN813" s="38"/>
      <c r="BO813" s="38"/>
      <c r="BP813" s="38"/>
      <c r="BQ813" s="38"/>
      <c r="BR813" s="38"/>
      <c r="BS813" s="38"/>
      <c r="BT813" s="38"/>
      <c r="BU813" s="38"/>
      <c r="BV813" s="38"/>
      <c r="BW813" s="38"/>
      <c r="BX813" s="38"/>
      <c r="BY813" s="38"/>
      <c r="BZ813" s="38"/>
      <c r="CA813" s="38"/>
      <c r="CB813" s="38"/>
      <c r="CC813" s="38"/>
      <c r="CD813" s="38"/>
      <c r="CE813" s="38"/>
      <c r="CF813" s="38"/>
      <c r="CG813" s="38"/>
      <c r="CH813" s="38"/>
      <c r="CI813" s="38"/>
      <c r="CJ813" s="38"/>
      <c r="CK813" s="38"/>
      <c r="CL813" s="38"/>
      <c r="CM813" s="38"/>
      <c r="CN813" s="38"/>
      <c r="CO813" s="38"/>
      <c r="CP813" s="38"/>
      <c r="CQ813" s="38"/>
      <c r="CR813" s="38"/>
      <c r="CS813" s="38"/>
      <c r="CT813" s="38"/>
      <c r="CU813" s="38"/>
      <c r="CV813" s="38"/>
      <c r="CW813" s="38"/>
      <c r="CX813" s="38"/>
      <c r="CY813" s="38"/>
      <c r="CZ813" s="38"/>
      <c r="DA813" s="38"/>
      <c r="DB813" s="38"/>
      <c r="DC813" s="38"/>
      <c r="DD813" s="38"/>
      <c r="DE813" s="38"/>
      <c r="DF813" s="38"/>
      <c r="DG813" s="38"/>
      <c r="DH813" s="38"/>
      <c r="DI813" s="38"/>
      <c r="DJ813" s="38"/>
      <c r="DK813" s="38"/>
      <c r="DL813" s="38"/>
      <c r="DM813" s="38"/>
      <c r="DN813" s="38"/>
      <c r="DO813" s="38"/>
      <c r="DP813" s="38"/>
      <c r="DQ813" s="38"/>
      <c r="DR813" s="38"/>
      <c r="DS813" s="38"/>
      <c r="DT813" s="38"/>
      <c r="DU813" s="38"/>
      <c r="DV813" s="38"/>
      <c r="DW813" s="38"/>
      <c r="DX813" s="38"/>
      <c r="DY813" s="38"/>
      <c r="DZ813" s="38"/>
      <c r="EA813" s="38"/>
      <c r="EB813" s="38"/>
    </row>
    <row r="814" spans="1:132">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c r="AP814" s="38"/>
      <c r="AQ814" s="38"/>
      <c r="AR814" s="38"/>
      <c r="AS814" s="38"/>
      <c r="AT814" s="38"/>
      <c r="AU814" s="38"/>
      <c r="AV814" s="38"/>
      <c r="AW814" s="38"/>
      <c r="AX814" s="38"/>
      <c r="AY814" s="38"/>
      <c r="AZ814" s="38"/>
      <c r="BA814" s="38"/>
      <c r="BB814" s="38"/>
      <c r="BC814" s="38"/>
      <c r="BD814" s="38"/>
      <c r="BE814" s="38"/>
      <c r="BF814" s="38"/>
      <c r="BG814" s="38"/>
      <c r="BH814" s="38"/>
      <c r="BI814" s="38"/>
      <c r="BJ814" s="38"/>
      <c r="BK814" s="38"/>
      <c r="BL814" s="38"/>
      <c r="BM814" s="38"/>
      <c r="BN814" s="38"/>
      <c r="BO814" s="38"/>
      <c r="BP814" s="38"/>
      <c r="BQ814" s="38"/>
      <c r="BR814" s="38"/>
      <c r="BS814" s="38"/>
      <c r="BT814" s="38"/>
      <c r="BU814" s="38"/>
      <c r="BV814" s="38"/>
      <c r="BW814" s="38"/>
      <c r="BX814" s="38"/>
      <c r="BY814" s="38"/>
      <c r="BZ814" s="38"/>
      <c r="CA814" s="38"/>
      <c r="CB814" s="38"/>
      <c r="CC814" s="38"/>
      <c r="CD814" s="38"/>
      <c r="CE814" s="38"/>
      <c r="CF814" s="38"/>
      <c r="CG814" s="38"/>
      <c r="CH814" s="38"/>
      <c r="CI814" s="38"/>
      <c r="CJ814" s="38"/>
      <c r="CK814" s="38"/>
      <c r="CL814" s="38"/>
      <c r="CM814" s="38"/>
      <c r="CN814" s="38"/>
      <c r="CO814" s="38"/>
      <c r="CP814" s="38"/>
      <c r="CQ814" s="38"/>
      <c r="CR814" s="38"/>
      <c r="CS814" s="38"/>
      <c r="CT814" s="38"/>
      <c r="CU814" s="38"/>
      <c r="CV814" s="38"/>
      <c r="CW814" s="38"/>
      <c r="CX814" s="38"/>
      <c r="CY814" s="38"/>
      <c r="CZ814" s="38"/>
      <c r="DA814" s="38"/>
      <c r="DB814" s="38"/>
      <c r="DC814" s="38"/>
      <c r="DD814" s="38"/>
      <c r="DE814" s="38"/>
      <c r="DF814" s="38"/>
      <c r="DG814" s="38"/>
      <c r="DH814" s="38"/>
      <c r="DI814" s="38"/>
      <c r="DJ814" s="38"/>
      <c r="DK814" s="38"/>
      <c r="DL814" s="38"/>
      <c r="DM814" s="38"/>
      <c r="DN814" s="38"/>
      <c r="DO814" s="38"/>
      <c r="DP814" s="38"/>
      <c r="DQ814" s="38"/>
      <c r="DR814" s="38"/>
      <c r="DS814" s="38"/>
      <c r="DT814" s="38"/>
      <c r="DU814" s="38"/>
      <c r="DV814" s="38"/>
      <c r="DW814" s="38"/>
      <c r="DX814" s="38"/>
      <c r="DY814" s="38"/>
      <c r="DZ814" s="38"/>
      <c r="EA814" s="38"/>
      <c r="EB814" s="38"/>
    </row>
    <row r="815" spans="1:132">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c r="AP815" s="38"/>
      <c r="AQ815" s="38"/>
      <c r="AR815" s="38"/>
      <c r="AS815" s="38"/>
      <c r="AT815" s="38"/>
      <c r="AU815" s="38"/>
      <c r="AV815" s="38"/>
      <c r="AW815" s="38"/>
      <c r="AX815" s="38"/>
      <c r="AY815" s="38"/>
      <c r="AZ815" s="38"/>
      <c r="BA815" s="38"/>
      <c r="BB815" s="38"/>
      <c r="BC815" s="38"/>
      <c r="BD815" s="38"/>
      <c r="BE815" s="38"/>
      <c r="BF815" s="38"/>
      <c r="BG815" s="38"/>
      <c r="BH815" s="38"/>
      <c r="BI815" s="38"/>
      <c r="BJ815" s="38"/>
      <c r="BK815" s="38"/>
      <c r="BL815" s="38"/>
      <c r="BM815" s="38"/>
      <c r="BN815" s="38"/>
      <c r="BO815" s="38"/>
      <c r="BP815" s="38"/>
      <c r="BQ815" s="38"/>
      <c r="BR815" s="38"/>
      <c r="BS815" s="38"/>
      <c r="BT815" s="38"/>
      <c r="BU815" s="38"/>
      <c r="BV815" s="38"/>
      <c r="BW815" s="38"/>
      <c r="BX815" s="38"/>
      <c r="BY815" s="38"/>
      <c r="BZ815" s="38"/>
      <c r="CA815" s="38"/>
      <c r="CB815" s="38"/>
      <c r="CC815" s="38"/>
      <c r="CD815" s="38"/>
      <c r="CE815" s="38"/>
      <c r="CF815" s="38"/>
      <c r="CG815" s="38"/>
      <c r="CH815" s="38"/>
      <c r="CI815" s="38"/>
      <c r="CJ815" s="38"/>
      <c r="CK815" s="38"/>
      <c r="CL815" s="38"/>
      <c r="CM815" s="38"/>
      <c r="CN815" s="38"/>
      <c r="CO815" s="38"/>
      <c r="CP815" s="38"/>
      <c r="CQ815" s="38"/>
      <c r="CR815" s="38"/>
      <c r="CS815" s="38"/>
      <c r="CT815" s="38"/>
      <c r="CU815" s="38"/>
      <c r="CV815" s="38"/>
      <c r="CW815" s="38"/>
      <c r="CX815" s="38"/>
      <c r="CY815" s="38"/>
      <c r="CZ815" s="38"/>
      <c r="DA815" s="38"/>
      <c r="DB815" s="38"/>
      <c r="DC815" s="38"/>
      <c r="DD815" s="38"/>
      <c r="DE815" s="38"/>
      <c r="DF815" s="38"/>
      <c r="DG815" s="38"/>
      <c r="DH815" s="38"/>
      <c r="DI815" s="38"/>
      <c r="DJ815" s="38"/>
      <c r="DK815" s="38"/>
      <c r="DL815" s="38"/>
      <c r="DM815" s="38"/>
      <c r="DN815" s="38"/>
      <c r="DO815" s="38"/>
      <c r="DP815" s="38"/>
      <c r="DQ815" s="38"/>
      <c r="DR815" s="38"/>
      <c r="DS815" s="38"/>
      <c r="DT815" s="38"/>
      <c r="DU815" s="38"/>
      <c r="DV815" s="38"/>
      <c r="DW815" s="38"/>
      <c r="DX815" s="38"/>
      <c r="DY815" s="38"/>
      <c r="DZ815" s="38"/>
      <c r="EA815" s="38"/>
      <c r="EB815" s="38"/>
    </row>
    <row r="816" spans="1:132">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c r="AP816" s="38"/>
      <c r="AQ816" s="38"/>
      <c r="AR816" s="38"/>
      <c r="AS816" s="38"/>
      <c r="AT816" s="38"/>
      <c r="AU816" s="38"/>
      <c r="AV816" s="38"/>
      <c r="AW816" s="38"/>
      <c r="AX816" s="38"/>
      <c r="AY816" s="38"/>
      <c r="AZ816" s="38"/>
      <c r="BA816" s="38"/>
      <c r="BB816" s="38"/>
      <c r="BC816" s="38"/>
      <c r="BD816" s="38"/>
      <c r="BE816" s="38"/>
      <c r="BF816" s="38"/>
      <c r="BG816" s="38"/>
      <c r="BH816" s="38"/>
      <c r="BI816" s="38"/>
      <c r="BJ816" s="38"/>
      <c r="BK816" s="38"/>
      <c r="BL816" s="38"/>
      <c r="BM816" s="38"/>
      <c r="BN816" s="38"/>
      <c r="BO816" s="38"/>
      <c r="BP816" s="38"/>
      <c r="BQ816" s="38"/>
      <c r="BR816" s="38"/>
      <c r="BS816" s="38"/>
      <c r="BT816" s="38"/>
      <c r="BU816" s="38"/>
      <c r="BV816" s="38"/>
      <c r="BW816" s="38"/>
      <c r="BX816" s="38"/>
      <c r="BY816" s="38"/>
      <c r="BZ816" s="38"/>
      <c r="CA816" s="38"/>
      <c r="CB816" s="38"/>
      <c r="CC816" s="38"/>
      <c r="CD816" s="38"/>
      <c r="CE816" s="38"/>
      <c r="CF816" s="38"/>
      <c r="CG816" s="38"/>
      <c r="CH816" s="38"/>
      <c r="CI816" s="38"/>
      <c r="CJ816" s="38"/>
      <c r="CK816" s="38"/>
      <c r="CL816" s="38"/>
      <c r="CM816" s="38"/>
      <c r="CN816" s="38"/>
      <c r="CO816" s="38"/>
      <c r="CP816" s="38"/>
      <c r="CQ816" s="38"/>
      <c r="CR816" s="38"/>
      <c r="CS816" s="38"/>
      <c r="CT816" s="38"/>
      <c r="CU816" s="38"/>
      <c r="CV816" s="38"/>
      <c r="CW816" s="38"/>
      <c r="CX816" s="38"/>
      <c r="CY816" s="38"/>
      <c r="CZ816" s="38"/>
      <c r="DA816" s="38"/>
      <c r="DB816" s="38"/>
      <c r="DC816" s="38"/>
      <c r="DD816" s="38"/>
      <c r="DE816" s="38"/>
      <c r="DF816" s="38"/>
      <c r="DG816" s="38"/>
      <c r="DH816" s="38"/>
      <c r="DI816" s="38"/>
      <c r="DJ816" s="38"/>
      <c r="DK816" s="38"/>
      <c r="DL816" s="38"/>
      <c r="DM816" s="38"/>
      <c r="DN816" s="38"/>
      <c r="DO816" s="38"/>
      <c r="DP816" s="38"/>
      <c r="DQ816" s="38"/>
      <c r="DR816" s="38"/>
      <c r="DS816" s="38"/>
      <c r="DT816" s="38"/>
      <c r="DU816" s="38"/>
      <c r="DV816" s="38"/>
      <c r="DW816" s="38"/>
      <c r="DX816" s="38"/>
      <c r="DY816" s="38"/>
      <c r="DZ816" s="38"/>
      <c r="EA816" s="38"/>
      <c r="EB816" s="38"/>
    </row>
    <row r="817" spans="1:132">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c r="AP817" s="38"/>
      <c r="AQ817" s="38"/>
      <c r="AR817" s="38"/>
      <c r="AS817" s="38"/>
      <c r="AT817" s="38"/>
      <c r="AU817" s="38"/>
      <c r="AV817" s="38"/>
      <c r="AW817" s="38"/>
      <c r="AX817" s="38"/>
      <c r="AY817" s="38"/>
      <c r="AZ817" s="38"/>
      <c r="BA817" s="38"/>
      <c r="BB817" s="38"/>
      <c r="BC817" s="38"/>
      <c r="BD817" s="38"/>
      <c r="BE817" s="38"/>
      <c r="BF817" s="38"/>
      <c r="BG817" s="38"/>
      <c r="BH817" s="38"/>
      <c r="BI817" s="38"/>
      <c r="BJ817" s="38"/>
      <c r="BK817" s="38"/>
      <c r="BL817" s="38"/>
      <c r="BM817" s="38"/>
      <c r="BN817" s="38"/>
      <c r="BO817" s="38"/>
      <c r="BP817" s="38"/>
      <c r="BQ817" s="38"/>
      <c r="BR817" s="38"/>
      <c r="BS817" s="38"/>
      <c r="BT817" s="38"/>
      <c r="BU817" s="38"/>
      <c r="BV817" s="38"/>
      <c r="BW817" s="38"/>
      <c r="BX817" s="38"/>
      <c r="BY817" s="38"/>
      <c r="BZ817" s="38"/>
      <c r="CA817" s="38"/>
      <c r="CB817" s="38"/>
      <c r="CC817" s="38"/>
      <c r="CD817" s="38"/>
      <c r="CE817" s="38"/>
      <c r="CF817" s="38"/>
      <c r="CG817" s="38"/>
      <c r="CH817" s="38"/>
      <c r="CI817" s="38"/>
      <c r="CJ817" s="38"/>
      <c r="CK817" s="38"/>
      <c r="CL817" s="38"/>
      <c r="CM817" s="38"/>
      <c r="CN817" s="38"/>
      <c r="CO817" s="38"/>
      <c r="CP817" s="38"/>
      <c r="CQ817" s="38"/>
      <c r="CR817" s="38"/>
      <c r="CS817" s="38"/>
      <c r="CT817" s="38"/>
      <c r="CU817" s="38"/>
      <c r="CV817" s="38"/>
      <c r="CW817" s="38"/>
      <c r="CX817" s="38"/>
      <c r="CY817" s="38"/>
      <c r="CZ817" s="38"/>
      <c r="DA817" s="38"/>
      <c r="DB817" s="38"/>
      <c r="DC817" s="38"/>
      <c r="DD817" s="38"/>
      <c r="DE817" s="38"/>
      <c r="DF817" s="38"/>
      <c r="DG817" s="38"/>
      <c r="DH817" s="38"/>
      <c r="DI817" s="38"/>
      <c r="DJ817" s="38"/>
      <c r="DK817" s="38"/>
      <c r="DL817" s="38"/>
      <c r="DM817" s="38"/>
      <c r="DN817" s="38"/>
      <c r="DO817" s="38"/>
      <c r="DP817" s="38"/>
      <c r="DQ817" s="38"/>
      <c r="DR817" s="38"/>
      <c r="DS817" s="38"/>
      <c r="DT817" s="38"/>
      <c r="DU817" s="38"/>
      <c r="DV817" s="38"/>
      <c r="DW817" s="38"/>
      <c r="DX817" s="38"/>
      <c r="DY817" s="38"/>
      <c r="DZ817" s="38"/>
      <c r="EA817" s="38"/>
      <c r="EB817" s="38"/>
    </row>
    <row r="818" spans="1:132">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c r="AP818" s="38"/>
      <c r="AQ818" s="38"/>
      <c r="AR818" s="38"/>
      <c r="AS818" s="38"/>
      <c r="AT818" s="38"/>
      <c r="AU818" s="38"/>
      <c r="AV818" s="38"/>
      <c r="AW818" s="38"/>
      <c r="AX818" s="38"/>
      <c r="AY818" s="38"/>
      <c r="AZ818" s="38"/>
      <c r="BA818" s="38"/>
      <c r="BB818" s="38"/>
      <c r="BC818" s="38"/>
      <c r="BD818" s="38"/>
      <c r="BE818" s="38"/>
      <c r="BF818" s="38"/>
      <c r="BG818" s="38"/>
      <c r="BH818" s="38"/>
      <c r="BI818" s="38"/>
      <c r="BJ818" s="38"/>
      <c r="BK818" s="38"/>
      <c r="BL818" s="38"/>
      <c r="BM818" s="38"/>
      <c r="BN818" s="38"/>
      <c r="BO818" s="38"/>
      <c r="BP818" s="38"/>
      <c r="BQ818" s="38"/>
      <c r="BR818" s="38"/>
      <c r="BS818" s="38"/>
      <c r="BT818" s="38"/>
      <c r="BU818" s="38"/>
      <c r="BV818" s="38"/>
      <c r="BW818" s="38"/>
      <c r="BX818" s="38"/>
      <c r="BY818" s="38"/>
      <c r="BZ818" s="38"/>
      <c r="CA818" s="38"/>
      <c r="CB818" s="38"/>
      <c r="CC818" s="38"/>
      <c r="CD818" s="38"/>
      <c r="CE818" s="38"/>
      <c r="CF818" s="38"/>
      <c r="CG818" s="38"/>
      <c r="CH818" s="38"/>
      <c r="CI818" s="38"/>
      <c r="CJ818" s="38"/>
      <c r="CK818" s="38"/>
      <c r="CL818" s="38"/>
      <c r="CM818" s="38"/>
      <c r="CN818" s="38"/>
      <c r="CO818" s="38"/>
      <c r="CP818" s="38"/>
      <c r="CQ818" s="38"/>
      <c r="CR818" s="38"/>
      <c r="CS818" s="38"/>
      <c r="CT818" s="38"/>
      <c r="CU818" s="38"/>
      <c r="CV818" s="38"/>
      <c r="CW818" s="38"/>
      <c r="CX818" s="38"/>
      <c r="CY818" s="38"/>
      <c r="CZ818" s="38"/>
      <c r="DA818" s="38"/>
      <c r="DB818" s="38"/>
      <c r="DC818" s="38"/>
      <c r="DD818" s="38"/>
      <c r="DE818" s="38"/>
      <c r="DF818" s="38"/>
      <c r="DG818" s="38"/>
      <c r="DH818" s="38"/>
      <c r="DI818" s="38"/>
      <c r="DJ818" s="38"/>
      <c r="DK818" s="38"/>
      <c r="DL818" s="38"/>
      <c r="DM818" s="38"/>
      <c r="DN818" s="38"/>
      <c r="DO818" s="38"/>
      <c r="DP818" s="38"/>
      <c r="DQ818" s="38"/>
      <c r="DR818" s="38"/>
      <c r="DS818" s="38"/>
      <c r="DT818" s="38"/>
      <c r="DU818" s="38"/>
      <c r="DV818" s="38"/>
      <c r="DW818" s="38"/>
      <c r="DX818" s="38"/>
      <c r="DY818" s="38"/>
      <c r="DZ818" s="38"/>
      <c r="EA818" s="38"/>
      <c r="EB818" s="38"/>
    </row>
    <row r="819" spans="1:132">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c r="AP819" s="38"/>
      <c r="AQ819" s="38"/>
      <c r="AR819" s="38"/>
      <c r="AS819" s="38"/>
      <c r="AT819" s="38"/>
      <c r="AU819" s="38"/>
      <c r="AV819" s="38"/>
      <c r="AW819" s="38"/>
      <c r="AX819" s="38"/>
      <c r="AY819" s="38"/>
      <c r="AZ819" s="38"/>
      <c r="BA819" s="38"/>
      <c r="BB819" s="38"/>
      <c r="BC819" s="38"/>
      <c r="BD819" s="38"/>
      <c r="BE819" s="38"/>
      <c r="BF819" s="38"/>
      <c r="BG819" s="38"/>
      <c r="BH819" s="38"/>
      <c r="BI819" s="38"/>
      <c r="BJ819" s="38"/>
      <c r="BK819" s="38"/>
      <c r="BL819" s="38"/>
      <c r="BM819" s="38"/>
      <c r="BN819" s="38"/>
      <c r="BO819" s="38"/>
      <c r="BP819" s="38"/>
      <c r="BQ819" s="38"/>
      <c r="BR819" s="38"/>
      <c r="BS819" s="38"/>
      <c r="BT819" s="38"/>
      <c r="BU819" s="38"/>
      <c r="BV819" s="38"/>
      <c r="BW819" s="38"/>
      <c r="BX819" s="38"/>
      <c r="BY819" s="38"/>
      <c r="BZ819" s="38"/>
      <c r="CA819" s="38"/>
      <c r="CB819" s="38"/>
      <c r="CC819" s="38"/>
      <c r="CD819" s="38"/>
      <c r="CE819" s="38"/>
      <c r="CF819" s="38"/>
      <c r="CG819" s="38"/>
      <c r="CH819" s="38"/>
      <c r="CI819" s="38"/>
      <c r="CJ819" s="38"/>
      <c r="CK819" s="38"/>
      <c r="CL819" s="38"/>
      <c r="CM819" s="38"/>
      <c r="CN819" s="38"/>
      <c r="CO819" s="38"/>
      <c r="CP819" s="38"/>
      <c r="CQ819" s="38"/>
      <c r="CR819" s="38"/>
      <c r="CS819" s="38"/>
      <c r="CT819" s="38"/>
      <c r="CU819" s="38"/>
      <c r="CV819" s="38"/>
      <c r="CW819" s="38"/>
      <c r="CX819" s="38"/>
      <c r="CY819" s="38"/>
      <c r="CZ819" s="38"/>
      <c r="DA819" s="38"/>
      <c r="DB819" s="38"/>
      <c r="DC819" s="38"/>
      <c r="DD819" s="38"/>
      <c r="DE819" s="38"/>
      <c r="DF819" s="38"/>
      <c r="DG819" s="38"/>
      <c r="DH819" s="38"/>
      <c r="DI819" s="38"/>
      <c r="DJ819" s="38"/>
      <c r="DK819" s="38"/>
      <c r="DL819" s="38"/>
      <c r="DM819" s="38"/>
      <c r="DN819" s="38"/>
      <c r="DO819" s="38"/>
      <c r="DP819" s="38"/>
      <c r="DQ819" s="38"/>
      <c r="DR819" s="38"/>
      <c r="DS819" s="38"/>
      <c r="DT819" s="38"/>
      <c r="DU819" s="38"/>
      <c r="DV819" s="38"/>
      <c r="DW819" s="38"/>
      <c r="DX819" s="38"/>
      <c r="DY819" s="38"/>
      <c r="DZ819" s="38"/>
      <c r="EA819" s="38"/>
      <c r="EB819" s="38"/>
    </row>
    <row r="820" spans="1:132">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c r="AP820" s="38"/>
      <c r="AQ820" s="38"/>
      <c r="AR820" s="38"/>
      <c r="AS820" s="38"/>
      <c r="AT820" s="38"/>
      <c r="AU820" s="38"/>
      <c r="AV820" s="38"/>
      <c r="AW820" s="38"/>
      <c r="AX820" s="38"/>
      <c r="AY820" s="38"/>
      <c r="AZ820" s="38"/>
      <c r="BA820" s="38"/>
      <c r="BB820" s="38"/>
      <c r="BC820" s="38"/>
      <c r="BD820" s="38"/>
      <c r="BE820" s="38"/>
      <c r="BF820" s="38"/>
      <c r="BG820" s="38"/>
      <c r="BH820" s="38"/>
      <c r="BI820" s="38"/>
      <c r="BJ820" s="38"/>
      <c r="BK820" s="38"/>
      <c r="BL820" s="38"/>
      <c r="BM820" s="38"/>
      <c r="BN820" s="38"/>
      <c r="BO820" s="38"/>
      <c r="BP820" s="38"/>
      <c r="BQ820" s="38"/>
      <c r="BR820" s="38"/>
      <c r="BS820" s="38"/>
      <c r="BT820" s="38"/>
      <c r="BU820" s="38"/>
      <c r="BV820" s="38"/>
      <c r="BW820" s="38"/>
      <c r="BX820" s="38"/>
      <c r="BY820" s="38"/>
      <c r="BZ820" s="38"/>
      <c r="CA820" s="38"/>
      <c r="CB820" s="38"/>
      <c r="CC820" s="38"/>
      <c r="CD820" s="38"/>
      <c r="CE820" s="38"/>
      <c r="CF820" s="38"/>
      <c r="CG820" s="38"/>
      <c r="CH820" s="38"/>
      <c r="CI820" s="38"/>
      <c r="CJ820" s="38"/>
      <c r="CK820" s="38"/>
      <c r="CL820" s="38"/>
      <c r="CM820" s="38"/>
      <c r="CN820" s="38"/>
      <c r="CO820" s="38"/>
      <c r="CP820" s="38"/>
      <c r="CQ820" s="38"/>
      <c r="CR820" s="38"/>
      <c r="CS820" s="38"/>
      <c r="CT820" s="38"/>
      <c r="CU820" s="38"/>
      <c r="CV820" s="38"/>
      <c r="CW820" s="38"/>
      <c r="CX820" s="38"/>
      <c r="CY820" s="38"/>
      <c r="CZ820" s="38"/>
      <c r="DA820" s="38"/>
      <c r="DB820" s="38"/>
      <c r="DC820" s="38"/>
      <c r="DD820" s="38"/>
      <c r="DE820" s="38"/>
      <c r="DF820" s="38"/>
      <c r="DG820" s="38"/>
      <c r="DH820" s="38"/>
      <c r="DI820" s="38"/>
      <c r="DJ820" s="38"/>
      <c r="DK820" s="38"/>
      <c r="DL820" s="38"/>
      <c r="DM820" s="38"/>
      <c r="DN820" s="38"/>
      <c r="DO820" s="38"/>
      <c r="DP820" s="38"/>
      <c r="DQ820" s="38"/>
      <c r="DR820" s="38"/>
      <c r="DS820" s="38"/>
      <c r="DT820" s="38"/>
      <c r="DU820" s="38"/>
      <c r="DV820" s="38"/>
      <c r="DW820" s="38"/>
      <c r="DX820" s="38"/>
      <c r="DY820" s="38"/>
      <c r="DZ820" s="38"/>
      <c r="EA820" s="38"/>
      <c r="EB820" s="38"/>
    </row>
    <row r="821" spans="1:132">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c r="AP821" s="38"/>
      <c r="AQ821" s="38"/>
      <c r="AR821" s="38"/>
      <c r="AS821" s="38"/>
      <c r="AT821" s="38"/>
      <c r="AU821" s="38"/>
      <c r="AV821" s="38"/>
      <c r="AW821" s="38"/>
      <c r="AX821" s="38"/>
      <c r="AY821" s="38"/>
      <c r="AZ821" s="38"/>
      <c r="BA821" s="38"/>
      <c r="BB821" s="38"/>
      <c r="BC821" s="38"/>
      <c r="BD821" s="38"/>
      <c r="BE821" s="38"/>
      <c r="BF821" s="38"/>
      <c r="BG821" s="38"/>
      <c r="BH821" s="38"/>
      <c r="BI821" s="38"/>
      <c r="BJ821" s="38"/>
      <c r="BK821" s="38"/>
      <c r="BL821" s="38"/>
      <c r="BM821" s="38"/>
      <c r="BN821" s="38"/>
      <c r="BO821" s="38"/>
      <c r="BP821" s="38"/>
      <c r="BQ821" s="38"/>
      <c r="BR821" s="38"/>
      <c r="BS821" s="38"/>
      <c r="BT821" s="38"/>
      <c r="BU821" s="38"/>
      <c r="BV821" s="38"/>
      <c r="BW821" s="38"/>
      <c r="BX821" s="38"/>
      <c r="BY821" s="38"/>
      <c r="BZ821" s="38"/>
      <c r="CA821" s="38"/>
      <c r="CB821" s="38"/>
      <c r="CC821" s="38"/>
      <c r="CD821" s="38"/>
      <c r="CE821" s="38"/>
      <c r="CF821" s="38"/>
      <c r="CG821" s="38"/>
      <c r="CH821" s="38"/>
      <c r="CI821" s="38"/>
      <c r="CJ821" s="38"/>
      <c r="CK821" s="38"/>
      <c r="CL821" s="38"/>
      <c r="CM821" s="38"/>
      <c r="CN821" s="38"/>
      <c r="CO821" s="38"/>
      <c r="CP821" s="38"/>
      <c r="CQ821" s="38"/>
      <c r="CR821" s="38"/>
      <c r="CS821" s="38"/>
      <c r="CT821" s="38"/>
      <c r="CU821" s="38"/>
      <c r="CV821" s="38"/>
      <c r="CW821" s="38"/>
      <c r="CX821" s="38"/>
      <c r="CY821" s="38"/>
      <c r="CZ821" s="38"/>
      <c r="DA821" s="38"/>
      <c r="DB821" s="38"/>
      <c r="DC821" s="38"/>
      <c r="DD821" s="38"/>
      <c r="DE821" s="38"/>
      <c r="DF821" s="38"/>
      <c r="DG821" s="38"/>
      <c r="DH821" s="38"/>
      <c r="DI821" s="38"/>
      <c r="DJ821" s="38"/>
      <c r="DK821" s="38"/>
      <c r="DL821" s="38"/>
      <c r="DM821" s="38"/>
      <c r="DN821" s="38"/>
      <c r="DO821" s="38"/>
      <c r="DP821" s="38"/>
      <c r="DQ821" s="38"/>
      <c r="DR821" s="38"/>
      <c r="DS821" s="38"/>
      <c r="DT821" s="38"/>
      <c r="DU821" s="38"/>
      <c r="DV821" s="38"/>
      <c r="DW821" s="38"/>
      <c r="DX821" s="38"/>
      <c r="DY821" s="38"/>
      <c r="DZ821" s="38"/>
      <c r="EA821" s="38"/>
      <c r="EB821" s="38"/>
    </row>
    <row r="822" spans="1:132">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c r="AP822" s="38"/>
      <c r="AQ822" s="38"/>
      <c r="AR822" s="38"/>
      <c r="AS822" s="38"/>
      <c r="AT822" s="38"/>
      <c r="AU822" s="38"/>
      <c r="AV822" s="38"/>
      <c r="AW822" s="38"/>
      <c r="AX822" s="38"/>
      <c r="AY822" s="38"/>
      <c r="AZ822" s="38"/>
      <c r="BA822" s="38"/>
      <c r="BB822" s="38"/>
      <c r="BC822" s="38"/>
      <c r="BD822" s="38"/>
      <c r="BE822" s="38"/>
      <c r="BF822" s="38"/>
      <c r="BG822" s="38"/>
      <c r="BH822" s="38"/>
      <c r="BI822" s="38"/>
      <c r="BJ822" s="38"/>
      <c r="BK822" s="38"/>
      <c r="BL822" s="38"/>
      <c r="BM822" s="38"/>
      <c r="BN822" s="38"/>
      <c r="BO822" s="38"/>
      <c r="BP822" s="38"/>
      <c r="BQ822" s="38"/>
      <c r="BR822" s="38"/>
      <c r="BS822" s="38"/>
      <c r="BT822" s="38"/>
      <c r="BU822" s="38"/>
      <c r="BV822" s="38"/>
      <c r="BW822" s="38"/>
      <c r="BX822" s="38"/>
      <c r="BY822" s="38"/>
      <c r="BZ822" s="38"/>
      <c r="CA822" s="38"/>
      <c r="CB822" s="38"/>
      <c r="CC822" s="38"/>
      <c r="CD822" s="38"/>
      <c r="CE822" s="38"/>
      <c r="CF822" s="38"/>
      <c r="CG822" s="38"/>
      <c r="CH822" s="38"/>
      <c r="CI822" s="38"/>
      <c r="CJ822" s="38"/>
      <c r="CK822" s="38"/>
      <c r="CL822" s="38"/>
      <c r="CM822" s="38"/>
      <c r="CN822" s="38"/>
      <c r="CO822" s="38"/>
      <c r="CP822" s="38"/>
      <c r="CQ822" s="38"/>
      <c r="CR822" s="38"/>
      <c r="CS822" s="38"/>
      <c r="CT822" s="38"/>
      <c r="CU822" s="38"/>
      <c r="CV822" s="38"/>
      <c r="CW822" s="38"/>
      <c r="CX822" s="38"/>
      <c r="CY822" s="38"/>
      <c r="CZ822" s="38"/>
      <c r="DA822" s="38"/>
      <c r="DB822" s="38"/>
      <c r="DC822" s="38"/>
      <c r="DD822" s="38"/>
      <c r="DE822" s="38"/>
      <c r="DF822" s="38"/>
      <c r="DG822" s="38"/>
      <c r="DH822" s="38"/>
      <c r="DI822" s="38"/>
      <c r="DJ822" s="38"/>
      <c r="DK822" s="38"/>
      <c r="DL822" s="38"/>
      <c r="DM822" s="38"/>
      <c r="DN822" s="38"/>
      <c r="DO822" s="38"/>
      <c r="DP822" s="38"/>
      <c r="DQ822" s="38"/>
      <c r="DR822" s="38"/>
      <c r="DS822" s="38"/>
      <c r="DT822" s="38"/>
      <c r="DU822" s="38"/>
      <c r="DV822" s="38"/>
      <c r="DW822" s="38"/>
      <c r="DX822" s="38"/>
      <c r="DY822" s="38"/>
      <c r="DZ822" s="38"/>
      <c r="EA822" s="38"/>
      <c r="EB822" s="38"/>
    </row>
    <row r="823" spans="1:132">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c r="AP823" s="38"/>
      <c r="AQ823" s="38"/>
      <c r="AR823" s="38"/>
      <c r="AS823" s="38"/>
      <c r="AT823" s="38"/>
      <c r="AU823" s="38"/>
      <c r="AV823" s="38"/>
      <c r="AW823" s="38"/>
      <c r="AX823" s="38"/>
      <c r="AY823" s="38"/>
      <c r="AZ823" s="38"/>
      <c r="BA823" s="38"/>
      <c r="BB823" s="38"/>
      <c r="BC823" s="38"/>
      <c r="BD823" s="38"/>
      <c r="BE823" s="38"/>
      <c r="BF823" s="38"/>
      <c r="BG823" s="38"/>
      <c r="BH823" s="38"/>
      <c r="BI823" s="38"/>
      <c r="BJ823" s="38"/>
      <c r="BK823" s="38"/>
      <c r="BL823" s="38"/>
      <c r="BM823" s="38"/>
      <c r="BN823" s="38"/>
      <c r="BO823" s="38"/>
      <c r="BP823" s="38"/>
      <c r="BQ823" s="38"/>
      <c r="BR823" s="38"/>
      <c r="BS823" s="38"/>
      <c r="BT823" s="38"/>
      <c r="BU823" s="38"/>
      <c r="BV823" s="38"/>
      <c r="BW823" s="38"/>
      <c r="BX823" s="38"/>
      <c r="BY823" s="38"/>
      <c r="BZ823" s="38"/>
      <c r="CA823" s="38"/>
      <c r="CB823" s="38"/>
      <c r="CC823" s="38"/>
      <c r="CD823" s="38"/>
      <c r="CE823" s="38"/>
      <c r="CF823" s="38"/>
      <c r="CG823" s="38"/>
      <c r="CH823" s="38"/>
      <c r="CI823" s="38"/>
      <c r="CJ823" s="38"/>
      <c r="CK823" s="38"/>
      <c r="CL823" s="38"/>
      <c r="CM823" s="38"/>
      <c r="CN823" s="38"/>
      <c r="CO823" s="38"/>
      <c r="CP823" s="38"/>
      <c r="CQ823" s="38"/>
      <c r="CR823" s="38"/>
      <c r="CS823" s="38"/>
      <c r="CT823" s="38"/>
      <c r="CU823" s="38"/>
      <c r="CV823" s="38"/>
      <c r="CW823" s="38"/>
      <c r="CX823" s="38"/>
      <c r="CY823" s="38"/>
      <c r="CZ823" s="38"/>
      <c r="DA823" s="38"/>
      <c r="DB823" s="38"/>
      <c r="DC823" s="38"/>
      <c r="DD823" s="38"/>
      <c r="DE823" s="38"/>
      <c r="DF823" s="38"/>
      <c r="DG823" s="38"/>
      <c r="DH823" s="38"/>
      <c r="DI823" s="38"/>
      <c r="DJ823" s="38"/>
      <c r="DK823" s="38"/>
      <c r="DL823" s="38"/>
      <c r="DM823" s="38"/>
      <c r="DN823" s="38"/>
      <c r="DO823" s="38"/>
      <c r="DP823" s="38"/>
      <c r="DQ823" s="38"/>
      <c r="DR823" s="38"/>
      <c r="DS823" s="38"/>
      <c r="DT823" s="38"/>
      <c r="DU823" s="38"/>
      <c r="DV823" s="38"/>
      <c r="DW823" s="38"/>
      <c r="DX823" s="38"/>
      <c r="DY823" s="38"/>
      <c r="DZ823" s="38"/>
      <c r="EA823" s="38"/>
      <c r="EB823" s="38"/>
    </row>
    <row r="824" spans="1:132">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c r="AP824" s="38"/>
      <c r="AQ824" s="38"/>
      <c r="AR824" s="38"/>
      <c r="AS824" s="38"/>
      <c r="AT824" s="38"/>
      <c r="AU824" s="38"/>
      <c r="AV824" s="38"/>
      <c r="AW824" s="38"/>
      <c r="AX824" s="38"/>
      <c r="AY824" s="38"/>
      <c r="AZ824" s="38"/>
      <c r="BA824" s="38"/>
      <c r="BB824" s="38"/>
      <c r="BC824" s="38"/>
      <c r="BD824" s="38"/>
      <c r="BE824" s="38"/>
      <c r="BF824" s="38"/>
      <c r="BG824" s="38"/>
      <c r="BH824" s="38"/>
      <c r="BI824" s="38"/>
      <c r="BJ824" s="38"/>
      <c r="BK824" s="38"/>
      <c r="BL824" s="38"/>
      <c r="BM824" s="38"/>
      <c r="BN824" s="38"/>
      <c r="BO824" s="38"/>
      <c r="BP824" s="38"/>
      <c r="BQ824" s="38"/>
      <c r="BR824" s="38"/>
      <c r="BS824" s="38"/>
      <c r="BT824" s="38"/>
      <c r="BU824" s="38"/>
      <c r="BV824" s="38"/>
      <c r="BW824" s="38"/>
      <c r="BX824" s="38"/>
      <c r="BY824" s="38"/>
      <c r="BZ824" s="38"/>
      <c r="CA824" s="38"/>
      <c r="CB824" s="38"/>
      <c r="CC824" s="38"/>
      <c r="CD824" s="38"/>
      <c r="CE824" s="38"/>
      <c r="CF824" s="38"/>
      <c r="CG824" s="38"/>
      <c r="CH824" s="38"/>
      <c r="CI824" s="38"/>
      <c r="CJ824" s="38"/>
      <c r="CK824" s="38"/>
      <c r="CL824" s="38"/>
      <c r="CM824" s="38"/>
      <c r="CN824" s="38"/>
      <c r="CO824" s="38"/>
      <c r="CP824" s="38"/>
      <c r="CQ824" s="38"/>
      <c r="CR824" s="38"/>
      <c r="CS824" s="38"/>
      <c r="CT824" s="38"/>
      <c r="CU824" s="38"/>
      <c r="CV824" s="38"/>
      <c r="CW824" s="38"/>
      <c r="CX824" s="38"/>
      <c r="CY824" s="38"/>
      <c r="CZ824" s="38"/>
      <c r="DA824" s="38"/>
      <c r="DB824" s="38"/>
      <c r="DC824" s="38"/>
      <c r="DD824" s="38"/>
      <c r="DE824" s="38"/>
      <c r="DF824" s="38"/>
      <c r="DG824" s="38"/>
      <c r="DH824" s="38"/>
      <c r="DI824" s="38"/>
      <c r="DJ824" s="38"/>
      <c r="DK824" s="38"/>
      <c r="DL824" s="38"/>
      <c r="DM824" s="38"/>
      <c r="DN824" s="38"/>
      <c r="DO824" s="38"/>
      <c r="DP824" s="38"/>
      <c r="DQ824" s="38"/>
      <c r="DR824" s="38"/>
      <c r="DS824" s="38"/>
      <c r="DT824" s="38"/>
      <c r="DU824" s="38"/>
      <c r="DV824" s="38"/>
      <c r="DW824" s="38"/>
      <c r="DX824" s="38"/>
      <c r="DY824" s="38"/>
      <c r="DZ824" s="38"/>
      <c r="EA824" s="38"/>
      <c r="EB824" s="38"/>
    </row>
    <row r="825" spans="1:132">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c r="AP825" s="38"/>
      <c r="AQ825" s="38"/>
      <c r="AR825" s="38"/>
      <c r="AS825" s="38"/>
      <c r="AT825" s="38"/>
      <c r="AU825" s="38"/>
      <c r="AV825" s="38"/>
      <c r="AW825" s="38"/>
      <c r="AX825" s="38"/>
      <c r="AY825" s="38"/>
      <c r="AZ825" s="38"/>
      <c r="BA825" s="38"/>
      <c r="BB825" s="38"/>
      <c r="BC825" s="38"/>
      <c r="BD825" s="38"/>
      <c r="BE825" s="38"/>
      <c r="BF825" s="38"/>
      <c r="BG825" s="38"/>
      <c r="BH825" s="38"/>
      <c r="BI825" s="38"/>
      <c r="BJ825" s="38"/>
      <c r="BK825" s="38"/>
      <c r="BL825" s="38"/>
      <c r="BM825" s="38"/>
      <c r="BN825" s="38"/>
      <c r="BO825" s="38"/>
      <c r="BP825" s="38"/>
      <c r="BQ825" s="38"/>
      <c r="BR825" s="38"/>
      <c r="BS825" s="38"/>
      <c r="BT825" s="38"/>
      <c r="BU825" s="38"/>
      <c r="BV825" s="38"/>
      <c r="BW825" s="38"/>
      <c r="BX825" s="38"/>
      <c r="BY825" s="38"/>
      <c r="BZ825" s="38"/>
      <c r="CA825" s="38"/>
      <c r="CB825" s="38"/>
      <c r="CC825" s="38"/>
      <c r="CD825" s="38"/>
      <c r="CE825" s="38"/>
      <c r="CF825" s="38"/>
      <c r="CG825" s="38"/>
      <c r="CH825" s="38"/>
      <c r="CI825" s="38"/>
      <c r="CJ825" s="38"/>
      <c r="CK825" s="38"/>
      <c r="CL825" s="38"/>
      <c r="CM825" s="38"/>
      <c r="CN825" s="38"/>
      <c r="CO825" s="38"/>
      <c r="CP825" s="38"/>
      <c r="CQ825" s="38"/>
      <c r="CR825" s="38"/>
      <c r="CS825" s="38"/>
      <c r="CT825" s="38"/>
      <c r="CU825" s="38"/>
      <c r="CV825" s="38"/>
      <c r="CW825" s="38"/>
      <c r="CX825" s="38"/>
      <c r="CY825" s="38"/>
      <c r="CZ825" s="38"/>
      <c r="DA825" s="38"/>
      <c r="DB825" s="38"/>
      <c r="DC825" s="38"/>
      <c r="DD825" s="38"/>
      <c r="DE825" s="38"/>
      <c r="DF825" s="38"/>
      <c r="DG825" s="38"/>
      <c r="DH825" s="38"/>
      <c r="DI825" s="38"/>
      <c r="DJ825" s="38"/>
      <c r="DK825" s="38"/>
      <c r="DL825" s="38"/>
      <c r="DM825" s="38"/>
      <c r="DN825" s="38"/>
      <c r="DO825" s="38"/>
      <c r="DP825" s="38"/>
      <c r="DQ825" s="38"/>
      <c r="DR825" s="38"/>
      <c r="DS825" s="38"/>
      <c r="DT825" s="38"/>
      <c r="DU825" s="38"/>
      <c r="DV825" s="38"/>
      <c r="DW825" s="38"/>
      <c r="DX825" s="38"/>
      <c r="DY825" s="38"/>
      <c r="DZ825" s="38"/>
      <c r="EA825" s="38"/>
      <c r="EB825" s="38"/>
    </row>
    <row r="826" spans="1:132">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c r="AP826" s="38"/>
      <c r="AQ826" s="38"/>
      <c r="AR826" s="38"/>
      <c r="AS826" s="38"/>
      <c r="AT826" s="38"/>
      <c r="AU826" s="38"/>
      <c r="AV826" s="38"/>
      <c r="AW826" s="38"/>
      <c r="AX826" s="38"/>
      <c r="AY826" s="38"/>
      <c r="AZ826" s="38"/>
      <c r="BA826" s="38"/>
      <c r="BB826" s="38"/>
      <c r="BC826" s="38"/>
      <c r="BD826" s="38"/>
      <c r="BE826" s="38"/>
      <c r="BF826" s="38"/>
      <c r="BG826" s="38"/>
      <c r="BH826" s="38"/>
      <c r="BI826" s="38"/>
      <c r="BJ826" s="38"/>
      <c r="BK826" s="38"/>
      <c r="BL826" s="38"/>
      <c r="BM826" s="38"/>
      <c r="BN826" s="38"/>
      <c r="BO826" s="38"/>
      <c r="BP826" s="38"/>
      <c r="BQ826" s="38"/>
      <c r="BR826" s="38"/>
      <c r="BS826" s="38"/>
      <c r="BT826" s="38"/>
      <c r="BU826" s="38"/>
      <c r="BV826" s="38"/>
      <c r="BW826" s="38"/>
      <c r="BX826" s="38"/>
      <c r="BY826" s="38"/>
      <c r="BZ826" s="38"/>
      <c r="CA826" s="38"/>
      <c r="CB826" s="38"/>
      <c r="CC826" s="38"/>
      <c r="CD826" s="38"/>
      <c r="CE826" s="38"/>
      <c r="CF826" s="38"/>
      <c r="CG826" s="38"/>
      <c r="CH826" s="38"/>
      <c r="CI826" s="38"/>
      <c r="CJ826" s="38"/>
      <c r="CK826" s="38"/>
      <c r="CL826" s="38"/>
      <c r="CM826" s="38"/>
      <c r="CN826" s="38"/>
      <c r="CO826" s="38"/>
      <c r="CP826" s="38"/>
      <c r="CQ826" s="38"/>
      <c r="CR826" s="38"/>
      <c r="CS826" s="38"/>
      <c r="CT826" s="38"/>
      <c r="CU826" s="38"/>
      <c r="CV826" s="38"/>
      <c r="CW826" s="38"/>
      <c r="CX826" s="38"/>
      <c r="CY826" s="38"/>
      <c r="CZ826" s="38"/>
      <c r="DA826" s="38"/>
      <c r="DB826" s="38"/>
      <c r="DC826" s="38"/>
      <c r="DD826" s="38"/>
      <c r="DE826" s="38"/>
      <c r="DF826" s="38"/>
      <c r="DG826" s="38"/>
      <c r="DH826" s="38"/>
      <c r="DI826" s="38"/>
      <c r="DJ826" s="38"/>
      <c r="DK826" s="38"/>
      <c r="DL826" s="38"/>
      <c r="DM826" s="38"/>
      <c r="DN826" s="38"/>
      <c r="DO826" s="38"/>
      <c r="DP826" s="38"/>
      <c r="DQ826" s="38"/>
      <c r="DR826" s="38"/>
      <c r="DS826" s="38"/>
      <c r="DT826" s="38"/>
      <c r="DU826" s="38"/>
      <c r="DV826" s="38"/>
      <c r="DW826" s="38"/>
      <c r="DX826" s="38"/>
      <c r="DY826" s="38"/>
      <c r="DZ826" s="38"/>
      <c r="EA826" s="38"/>
      <c r="EB826" s="38"/>
    </row>
    <row r="827" spans="1:132">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c r="AP827" s="38"/>
      <c r="AQ827" s="38"/>
      <c r="AR827" s="38"/>
      <c r="AS827" s="38"/>
      <c r="AT827" s="38"/>
      <c r="AU827" s="38"/>
      <c r="AV827" s="38"/>
      <c r="AW827" s="38"/>
      <c r="AX827" s="38"/>
      <c r="AY827" s="38"/>
      <c r="AZ827" s="38"/>
      <c r="BA827" s="38"/>
      <c r="BB827" s="38"/>
      <c r="BC827" s="38"/>
      <c r="BD827" s="38"/>
      <c r="BE827" s="38"/>
      <c r="BF827" s="38"/>
      <c r="BG827" s="38"/>
      <c r="BH827" s="38"/>
      <c r="BI827" s="38"/>
      <c r="BJ827" s="38"/>
      <c r="BK827" s="38"/>
      <c r="BL827" s="38"/>
      <c r="BM827" s="38"/>
      <c r="BN827" s="38"/>
      <c r="BO827" s="38"/>
      <c r="BP827" s="38"/>
      <c r="BQ827" s="38"/>
      <c r="BR827" s="38"/>
      <c r="BS827" s="38"/>
      <c r="BT827" s="38"/>
      <c r="BU827" s="38"/>
      <c r="BV827" s="38"/>
      <c r="BW827" s="38"/>
      <c r="BX827" s="38"/>
      <c r="BY827" s="38"/>
      <c r="BZ827" s="38"/>
      <c r="CA827" s="38"/>
      <c r="CB827" s="38"/>
      <c r="CC827" s="38"/>
      <c r="CD827" s="38"/>
      <c r="CE827" s="38"/>
      <c r="CF827" s="38"/>
      <c r="CG827" s="38"/>
      <c r="CH827" s="38"/>
      <c r="CI827" s="38"/>
      <c r="CJ827" s="38"/>
      <c r="CK827" s="38"/>
      <c r="CL827" s="38"/>
      <c r="CM827" s="38"/>
      <c r="CN827" s="38"/>
      <c r="CO827" s="38"/>
      <c r="CP827" s="38"/>
      <c r="CQ827" s="38"/>
      <c r="CR827" s="38"/>
      <c r="CS827" s="38"/>
      <c r="CT827" s="38"/>
      <c r="CU827" s="38"/>
      <c r="CV827" s="38"/>
      <c r="CW827" s="38"/>
      <c r="CX827" s="38"/>
      <c r="CY827" s="38"/>
      <c r="CZ827" s="38"/>
      <c r="DA827" s="38"/>
      <c r="DB827" s="38"/>
      <c r="DC827" s="38"/>
      <c r="DD827" s="38"/>
      <c r="DE827" s="38"/>
      <c r="DF827" s="38"/>
      <c r="DG827" s="38"/>
      <c r="DH827" s="38"/>
      <c r="DI827" s="38"/>
      <c r="DJ827" s="38"/>
      <c r="DK827" s="38"/>
      <c r="DL827" s="38"/>
      <c r="DM827" s="38"/>
      <c r="DN827" s="38"/>
      <c r="DO827" s="38"/>
      <c r="DP827" s="38"/>
      <c r="DQ827" s="38"/>
      <c r="DR827" s="38"/>
      <c r="DS827" s="38"/>
      <c r="DT827" s="38"/>
      <c r="DU827" s="38"/>
      <c r="DV827" s="38"/>
      <c r="DW827" s="38"/>
      <c r="DX827" s="38"/>
      <c r="DY827" s="38"/>
      <c r="DZ827" s="38"/>
      <c r="EA827" s="38"/>
      <c r="EB827" s="38"/>
    </row>
    <row r="828" spans="1:132">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c r="AP828" s="38"/>
      <c r="AQ828" s="38"/>
      <c r="AR828" s="38"/>
      <c r="AS828" s="38"/>
      <c r="AT828" s="38"/>
      <c r="AU828" s="38"/>
      <c r="AV828" s="38"/>
      <c r="AW828" s="38"/>
      <c r="AX828" s="38"/>
      <c r="AY828" s="38"/>
      <c r="AZ828" s="38"/>
      <c r="BA828" s="38"/>
      <c r="BB828" s="38"/>
      <c r="BC828" s="38"/>
      <c r="BD828" s="38"/>
      <c r="BE828" s="38"/>
      <c r="BF828" s="38"/>
      <c r="BG828" s="38"/>
      <c r="BH828" s="38"/>
      <c r="BI828" s="38"/>
      <c r="BJ828" s="38"/>
      <c r="BK828" s="38"/>
      <c r="BL828" s="38"/>
      <c r="BM828" s="38"/>
      <c r="BN828" s="38"/>
      <c r="BO828" s="38"/>
      <c r="BP828" s="38"/>
      <c r="BQ828" s="38"/>
      <c r="BR828" s="38"/>
      <c r="BS828" s="38"/>
      <c r="BT828" s="38"/>
      <c r="BU828" s="38"/>
      <c r="BV828" s="38"/>
      <c r="BW828" s="38"/>
      <c r="BX828" s="38"/>
      <c r="BY828" s="38"/>
      <c r="BZ828" s="38"/>
      <c r="CA828" s="38"/>
      <c r="CB828" s="38"/>
      <c r="CC828" s="38"/>
      <c r="CD828" s="38"/>
      <c r="CE828" s="38"/>
      <c r="CF828" s="38"/>
      <c r="CG828" s="38"/>
      <c r="CH828" s="38"/>
      <c r="CI828" s="38"/>
      <c r="CJ828" s="38"/>
      <c r="CK828" s="38"/>
      <c r="CL828" s="38"/>
      <c r="CM828" s="38"/>
      <c r="CN828" s="38"/>
      <c r="CO828" s="38"/>
      <c r="CP828" s="38"/>
      <c r="CQ828" s="38"/>
      <c r="CR828" s="38"/>
      <c r="CS828" s="38"/>
      <c r="CT828" s="38"/>
      <c r="CU828" s="38"/>
      <c r="CV828" s="38"/>
      <c r="CW828" s="38"/>
      <c r="CX828" s="38"/>
      <c r="CY828" s="38"/>
      <c r="CZ828" s="38"/>
      <c r="DA828" s="38"/>
      <c r="DB828" s="38"/>
      <c r="DC828" s="38"/>
      <c r="DD828" s="38"/>
      <c r="DE828" s="38"/>
      <c r="DF828" s="38"/>
      <c r="DG828" s="38"/>
      <c r="DH828" s="38"/>
      <c r="DI828" s="38"/>
      <c r="DJ828" s="38"/>
      <c r="DK828" s="38"/>
      <c r="DL828" s="38"/>
      <c r="DM828" s="38"/>
      <c r="DN828" s="38"/>
      <c r="DO828" s="38"/>
      <c r="DP828" s="38"/>
      <c r="DQ828" s="38"/>
      <c r="DR828" s="38"/>
      <c r="DS828" s="38"/>
      <c r="DT828" s="38"/>
      <c r="DU828" s="38"/>
      <c r="DV828" s="38"/>
      <c r="DW828" s="38"/>
      <c r="DX828" s="38"/>
      <c r="DY828" s="38"/>
      <c r="DZ828" s="38"/>
      <c r="EA828" s="38"/>
      <c r="EB828" s="38"/>
    </row>
    <row r="829" spans="1:132">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c r="AP829" s="38"/>
      <c r="AQ829" s="38"/>
      <c r="AR829" s="38"/>
      <c r="AS829" s="38"/>
      <c r="AT829" s="38"/>
      <c r="AU829" s="38"/>
      <c r="AV829" s="38"/>
      <c r="AW829" s="38"/>
      <c r="AX829" s="38"/>
      <c r="AY829" s="38"/>
      <c r="AZ829" s="38"/>
      <c r="BA829" s="38"/>
      <c r="BB829" s="38"/>
      <c r="BC829" s="38"/>
      <c r="BD829" s="38"/>
      <c r="BE829" s="38"/>
      <c r="BF829" s="38"/>
      <c r="BG829" s="38"/>
      <c r="BH829" s="38"/>
      <c r="BI829" s="38"/>
      <c r="BJ829" s="38"/>
      <c r="BK829" s="38"/>
      <c r="BL829" s="38"/>
      <c r="BM829" s="38"/>
      <c r="BN829" s="38"/>
      <c r="BO829" s="38"/>
      <c r="BP829" s="38"/>
      <c r="BQ829" s="38"/>
      <c r="BR829" s="38"/>
      <c r="BS829" s="38"/>
      <c r="BT829" s="38"/>
      <c r="BU829" s="38"/>
      <c r="BV829" s="38"/>
      <c r="BW829" s="38"/>
      <c r="BX829" s="38"/>
      <c r="BY829" s="38"/>
      <c r="BZ829" s="38"/>
      <c r="CA829" s="38"/>
      <c r="CB829" s="38"/>
      <c r="CC829" s="38"/>
      <c r="CD829" s="38"/>
      <c r="CE829" s="38"/>
      <c r="CF829" s="38"/>
      <c r="CG829" s="38"/>
      <c r="CH829" s="38"/>
      <c r="CI829" s="38"/>
      <c r="CJ829" s="38"/>
      <c r="CK829" s="38"/>
      <c r="CL829" s="38"/>
      <c r="CM829" s="38"/>
      <c r="CN829" s="38"/>
      <c r="CO829" s="38"/>
      <c r="CP829" s="38"/>
      <c r="CQ829" s="38"/>
      <c r="CR829" s="38"/>
      <c r="CS829" s="38"/>
      <c r="CT829" s="38"/>
      <c r="CU829" s="38"/>
      <c r="CV829" s="38"/>
      <c r="CW829" s="38"/>
      <c r="CX829" s="38"/>
      <c r="CY829" s="38"/>
      <c r="CZ829" s="38"/>
      <c r="DA829" s="38"/>
      <c r="DB829" s="38"/>
      <c r="DC829" s="38"/>
      <c r="DD829" s="38"/>
      <c r="DE829" s="38"/>
      <c r="DF829" s="38"/>
      <c r="DG829" s="38"/>
      <c r="DH829" s="38"/>
      <c r="DI829" s="38"/>
      <c r="DJ829" s="38"/>
      <c r="DK829" s="38"/>
      <c r="DL829" s="38"/>
      <c r="DM829" s="38"/>
      <c r="DN829" s="38"/>
      <c r="DO829" s="38"/>
      <c r="DP829" s="38"/>
      <c r="DQ829" s="38"/>
      <c r="DR829" s="38"/>
      <c r="DS829" s="38"/>
      <c r="DT829" s="38"/>
      <c r="DU829" s="38"/>
      <c r="DV829" s="38"/>
      <c r="DW829" s="38"/>
      <c r="DX829" s="38"/>
      <c r="DY829" s="38"/>
      <c r="DZ829" s="38"/>
      <c r="EA829" s="38"/>
      <c r="EB829" s="38"/>
    </row>
    <row r="830" spans="1:132">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c r="AP830" s="38"/>
      <c r="AQ830" s="38"/>
      <c r="AR830" s="38"/>
      <c r="AS830" s="38"/>
      <c r="AT830" s="38"/>
      <c r="AU830" s="38"/>
      <c r="AV830" s="38"/>
      <c r="AW830" s="38"/>
      <c r="AX830" s="38"/>
      <c r="AY830" s="38"/>
      <c r="AZ830" s="38"/>
      <c r="BA830" s="38"/>
      <c r="BB830" s="38"/>
      <c r="BC830" s="38"/>
      <c r="BD830" s="38"/>
      <c r="BE830" s="38"/>
      <c r="BF830" s="38"/>
      <c r="BG830" s="38"/>
      <c r="BH830" s="38"/>
      <c r="BI830" s="38"/>
      <c r="BJ830" s="38"/>
      <c r="BK830" s="38"/>
      <c r="BL830" s="38"/>
      <c r="BM830" s="38"/>
      <c r="BN830" s="38"/>
      <c r="BO830" s="38"/>
      <c r="BP830" s="38"/>
      <c r="BQ830" s="38"/>
      <c r="BR830" s="38"/>
      <c r="BS830" s="38"/>
      <c r="BT830" s="38"/>
      <c r="BU830" s="38"/>
      <c r="BV830" s="38"/>
      <c r="BW830" s="38"/>
      <c r="BX830" s="38"/>
      <c r="BY830" s="38"/>
      <c r="BZ830" s="38"/>
      <c r="CA830" s="38"/>
      <c r="CB830" s="38"/>
      <c r="CC830" s="38"/>
      <c r="CD830" s="38"/>
      <c r="CE830" s="38"/>
      <c r="CF830" s="38"/>
      <c r="CG830" s="38"/>
      <c r="CH830" s="38"/>
      <c r="CI830" s="38"/>
      <c r="CJ830" s="38"/>
      <c r="CK830" s="38"/>
      <c r="CL830" s="38"/>
      <c r="CM830" s="38"/>
      <c r="CN830" s="38"/>
      <c r="CO830" s="38"/>
      <c r="CP830" s="38"/>
      <c r="CQ830" s="38"/>
      <c r="CR830" s="38"/>
      <c r="CS830" s="38"/>
      <c r="CT830" s="38"/>
      <c r="CU830" s="38"/>
      <c r="CV830" s="38"/>
      <c r="CW830" s="38"/>
      <c r="CX830" s="38"/>
      <c r="CY830" s="38"/>
      <c r="CZ830" s="38"/>
      <c r="DA830" s="38"/>
      <c r="DB830" s="38"/>
      <c r="DC830" s="38"/>
      <c r="DD830" s="38"/>
      <c r="DE830" s="38"/>
      <c r="DF830" s="38"/>
      <c r="DG830" s="38"/>
      <c r="DH830" s="38"/>
      <c r="DI830" s="38"/>
      <c r="DJ830" s="38"/>
      <c r="DK830" s="38"/>
      <c r="DL830" s="38"/>
      <c r="DM830" s="38"/>
      <c r="DN830" s="38"/>
      <c r="DO830" s="38"/>
      <c r="DP830" s="38"/>
      <c r="DQ830" s="38"/>
      <c r="DR830" s="38"/>
      <c r="DS830" s="38"/>
      <c r="DT830" s="38"/>
      <c r="DU830" s="38"/>
      <c r="DV830" s="38"/>
      <c r="DW830" s="38"/>
      <c r="DX830" s="38"/>
      <c r="DY830" s="38"/>
      <c r="DZ830" s="38"/>
      <c r="EA830" s="38"/>
      <c r="EB830" s="38"/>
    </row>
    <row r="831" spans="1:132">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38"/>
      <c r="BI831" s="38"/>
      <c r="BJ831" s="38"/>
      <c r="BK831" s="38"/>
      <c r="BL831" s="38"/>
      <c r="BM831" s="38"/>
      <c r="BN831" s="38"/>
      <c r="BO831" s="38"/>
      <c r="BP831" s="38"/>
      <c r="BQ831" s="38"/>
      <c r="BR831" s="38"/>
      <c r="BS831" s="38"/>
      <c r="BT831" s="38"/>
      <c r="BU831" s="38"/>
      <c r="BV831" s="38"/>
      <c r="BW831" s="38"/>
      <c r="BX831" s="38"/>
      <c r="BY831" s="38"/>
      <c r="BZ831" s="38"/>
      <c r="CA831" s="38"/>
      <c r="CB831" s="38"/>
      <c r="CC831" s="38"/>
      <c r="CD831" s="38"/>
      <c r="CE831" s="38"/>
      <c r="CF831" s="38"/>
      <c r="CG831" s="38"/>
      <c r="CH831" s="38"/>
      <c r="CI831" s="38"/>
      <c r="CJ831" s="38"/>
      <c r="CK831" s="38"/>
      <c r="CL831" s="38"/>
      <c r="CM831" s="38"/>
      <c r="CN831" s="38"/>
      <c r="CO831" s="38"/>
      <c r="CP831" s="38"/>
      <c r="CQ831" s="38"/>
      <c r="CR831" s="38"/>
      <c r="CS831" s="38"/>
      <c r="CT831" s="38"/>
      <c r="CU831" s="38"/>
      <c r="CV831" s="38"/>
      <c r="CW831" s="38"/>
      <c r="CX831" s="38"/>
      <c r="CY831" s="38"/>
      <c r="CZ831" s="38"/>
      <c r="DA831" s="38"/>
      <c r="DB831" s="38"/>
      <c r="DC831" s="38"/>
      <c r="DD831" s="38"/>
      <c r="DE831" s="38"/>
      <c r="DF831" s="38"/>
      <c r="DG831" s="38"/>
      <c r="DH831" s="38"/>
      <c r="DI831" s="38"/>
      <c r="DJ831" s="38"/>
      <c r="DK831" s="38"/>
      <c r="DL831" s="38"/>
      <c r="DM831" s="38"/>
      <c r="DN831" s="38"/>
      <c r="DO831" s="38"/>
      <c r="DP831" s="38"/>
      <c r="DQ831" s="38"/>
      <c r="DR831" s="38"/>
      <c r="DS831" s="38"/>
      <c r="DT831" s="38"/>
      <c r="DU831" s="38"/>
      <c r="DV831" s="38"/>
      <c r="DW831" s="38"/>
      <c r="DX831" s="38"/>
      <c r="DY831" s="38"/>
      <c r="DZ831" s="38"/>
      <c r="EA831" s="38"/>
      <c r="EB831" s="38"/>
    </row>
    <row r="832" spans="1:132">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c r="AP832" s="38"/>
      <c r="AQ832" s="38"/>
      <c r="AR832" s="38"/>
      <c r="AS832" s="38"/>
      <c r="AT832" s="38"/>
      <c r="AU832" s="38"/>
      <c r="AV832" s="38"/>
      <c r="AW832" s="38"/>
      <c r="AX832" s="38"/>
      <c r="AY832" s="38"/>
      <c r="AZ832" s="38"/>
      <c r="BA832" s="38"/>
      <c r="BB832" s="38"/>
      <c r="BC832" s="38"/>
      <c r="BD832" s="38"/>
      <c r="BE832" s="38"/>
      <c r="BF832" s="38"/>
      <c r="BG832" s="38"/>
      <c r="BH832" s="38"/>
      <c r="BI832" s="38"/>
      <c r="BJ832" s="38"/>
      <c r="BK832" s="38"/>
      <c r="BL832" s="38"/>
      <c r="BM832" s="38"/>
      <c r="BN832" s="38"/>
      <c r="BO832" s="38"/>
      <c r="BP832" s="38"/>
      <c r="BQ832" s="38"/>
      <c r="BR832" s="38"/>
      <c r="BS832" s="38"/>
      <c r="BT832" s="38"/>
      <c r="BU832" s="38"/>
      <c r="BV832" s="38"/>
      <c r="BW832" s="38"/>
      <c r="BX832" s="38"/>
      <c r="BY832" s="38"/>
      <c r="BZ832" s="38"/>
      <c r="CA832" s="38"/>
      <c r="CB832" s="38"/>
      <c r="CC832" s="38"/>
      <c r="CD832" s="38"/>
      <c r="CE832" s="38"/>
      <c r="CF832" s="38"/>
      <c r="CG832" s="38"/>
      <c r="CH832" s="38"/>
      <c r="CI832" s="38"/>
      <c r="CJ832" s="38"/>
      <c r="CK832" s="38"/>
      <c r="CL832" s="38"/>
      <c r="CM832" s="38"/>
      <c r="CN832" s="38"/>
      <c r="CO832" s="38"/>
      <c r="CP832" s="38"/>
      <c r="CQ832" s="38"/>
      <c r="CR832" s="38"/>
      <c r="CS832" s="38"/>
      <c r="CT832" s="38"/>
      <c r="CU832" s="38"/>
      <c r="CV832" s="38"/>
      <c r="CW832" s="38"/>
      <c r="CX832" s="38"/>
      <c r="CY832" s="38"/>
      <c r="CZ832" s="38"/>
      <c r="DA832" s="38"/>
      <c r="DB832" s="38"/>
      <c r="DC832" s="38"/>
      <c r="DD832" s="38"/>
      <c r="DE832" s="38"/>
      <c r="DF832" s="38"/>
      <c r="DG832" s="38"/>
      <c r="DH832" s="38"/>
      <c r="DI832" s="38"/>
      <c r="DJ832" s="38"/>
      <c r="DK832" s="38"/>
      <c r="DL832" s="38"/>
      <c r="DM832" s="38"/>
      <c r="DN832" s="38"/>
      <c r="DO832" s="38"/>
      <c r="DP832" s="38"/>
      <c r="DQ832" s="38"/>
      <c r="DR832" s="38"/>
      <c r="DS832" s="38"/>
      <c r="DT832" s="38"/>
      <c r="DU832" s="38"/>
      <c r="DV832" s="38"/>
      <c r="DW832" s="38"/>
      <c r="DX832" s="38"/>
      <c r="DY832" s="38"/>
      <c r="DZ832" s="38"/>
      <c r="EA832" s="38"/>
      <c r="EB832" s="38"/>
    </row>
    <row r="833" spans="1:132">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c r="AP833" s="38"/>
      <c r="AQ833" s="38"/>
      <c r="AR833" s="38"/>
      <c r="AS833" s="38"/>
      <c r="AT833" s="38"/>
      <c r="AU833" s="38"/>
      <c r="AV833" s="38"/>
      <c r="AW833" s="38"/>
      <c r="AX833" s="38"/>
      <c r="AY833" s="38"/>
      <c r="AZ833" s="38"/>
      <c r="BA833" s="38"/>
      <c r="BB833" s="38"/>
      <c r="BC833" s="38"/>
      <c r="BD833" s="38"/>
      <c r="BE833" s="38"/>
      <c r="BF833" s="38"/>
      <c r="BG833" s="38"/>
      <c r="BH833" s="38"/>
      <c r="BI833" s="38"/>
      <c r="BJ833" s="38"/>
      <c r="BK833" s="38"/>
      <c r="BL833" s="38"/>
      <c r="BM833" s="38"/>
      <c r="BN833" s="38"/>
      <c r="BO833" s="38"/>
      <c r="BP833" s="38"/>
      <c r="BQ833" s="38"/>
      <c r="BR833" s="38"/>
      <c r="BS833" s="38"/>
      <c r="BT833" s="38"/>
      <c r="BU833" s="38"/>
      <c r="BV833" s="38"/>
      <c r="BW833" s="38"/>
      <c r="BX833" s="38"/>
      <c r="BY833" s="38"/>
      <c r="BZ833" s="38"/>
      <c r="CA833" s="38"/>
      <c r="CB833" s="38"/>
      <c r="CC833" s="38"/>
      <c r="CD833" s="38"/>
      <c r="CE833" s="38"/>
      <c r="CF833" s="38"/>
      <c r="CG833" s="38"/>
      <c r="CH833" s="38"/>
      <c r="CI833" s="38"/>
      <c r="CJ833" s="38"/>
      <c r="CK833" s="38"/>
      <c r="CL833" s="38"/>
      <c r="CM833" s="38"/>
      <c r="CN833" s="38"/>
      <c r="CO833" s="38"/>
      <c r="CP833" s="38"/>
      <c r="CQ833" s="38"/>
      <c r="CR833" s="38"/>
      <c r="CS833" s="38"/>
      <c r="CT833" s="38"/>
      <c r="CU833" s="38"/>
      <c r="CV833" s="38"/>
      <c r="CW833" s="38"/>
      <c r="CX833" s="38"/>
      <c r="CY833" s="38"/>
      <c r="CZ833" s="38"/>
      <c r="DA833" s="38"/>
      <c r="DB833" s="38"/>
      <c r="DC833" s="38"/>
      <c r="DD833" s="38"/>
      <c r="DE833" s="38"/>
      <c r="DF833" s="38"/>
      <c r="DG833" s="38"/>
      <c r="DH833" s="38"/>
      <c r="DI833" s="38"/>
      <c r="DJ833" s="38"/>
      <c r="DK833" s="38"/>
      <c r="DL833" s="38"/>
      <c r="DM833" s="38"/>
      <c r="DN833" s="38"/>
      <c r="DO833" s="38"/>
      <c r="DP833" s="38"/>
      <c r="DQ833" s="38"/>
      <c r="DR833" s="38"/>
      <c r="DS833" s="38"/>
      <c r="DT833" s="38"/>
      <c r="DU833" s="38"/>
      <c r="DV833" s="38"/>
      <c r="DW833" s="38"/>
      <c r="DX833" s="38"/>
      <c r="DY833" s="38"/>
      <c r="DZ833" s="38"/>
      <c r="EA833" s="38"/>
      <c r="EB833" s="38"/>
    </row>
    <row r="834" spans="1:132">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c r="AY834" s="38"/>
      <c r="AZ834" s="38"/>
      <c r="BA834" s="38"/>
      <c r="BB834" s="38"/>
      <c r="BC834" s="38"/>
      <c r="BD834" s="38"/>
      <c r="BE834" s="38"/>
      <c r="BF834" s="38"/>
      <c r="BG834" s="38"/>
      <c r="BH834" s="38"/>
      <c r="BI834" s="38"/>
      <c r="BJ834" s="38"/>
      <c r="BK834" s="38"/>
      <c r="BL834" s="38"/>
      <c r="BM834" s="38"/>
      <c r="BN834" s="38"/>
      <c r="BO834" s="38"/>
      <c r="BP834" s="38"/>
      <c r="BQ834" s="38"/>
      <c r="BR834" s="38"/>
      <c r="BS834" s="38"/>
      <c r="BT834" s="38"/>
      <c r="BU834" s="38"/>
      <c r="BV834" s="38"/>
      <c r="BW834" s="38"/>
      <c r="BX834" s="38"/>
      <c r="BY834" s="38"/>
      <c r="BZ834" s="38"/>
      <c r="CA834" s="38"/>
      <c r="CB834" s="38"/>
      <c r="CC834" s="38"/>
      <c r="CD834" s="38"/>
      <c r="CE834" s="38"/>
      <c r="CF834" s="38"/>
      <c r="CG834" s="38"/>
      <c r="CH834" s="38"/>
      <c r="CI834" s="38"/>
      <c r="CJ834" s="38"/>
      <c r="CK834" s="38"/>
      <c r="CL834" s="38"/>
      <c r="CM834" s="38"/>
      <c r="CN834" s="38"/>
      <c r="CO834" s="38"/>
      <c r="CP834" s="38"/>
      <c r="CQ834" s="38"/>
      <c r="CR834" s="38"/>
      <c r="CS834" s="38"/>
      <c r="CT834" s="38"/>
      <c r="CU834" s="38"/>
      <c r="CV834" s="38"/>
      <c r="CW834" s="38"/>
      <c r="CX834" s="38"/>
      <c r="CY834" s="38"/>
      <c r="CZ834" s="38"/>
      <c r="DA834" s="38"/>
      <c r="DB834" s="38"/>
      <c r="DC834" s="38"/>
      <c r="DD834" s="38"/>
      <c r="DE834" s="38"/>
      <c r="DF834" s="38"/>
      <c r="DG834" s="38"/>
      <c r="DH834" s="38"/>
      <c r="DI834" s="38"/>
      <c r="DJ834" s="38"/>
      <c r="DK834" s="38"/>
      <c r="DL834" s="38"/>
      <c r="DM834" s="38"/>
      <c r="DN834" s="38"/>
      <c r="DO834" s="38"/>
      <c r="DP834" s="38"/>
      <c r="DQ834" s="38"/>
      <c r="DR834" s="38"/>
      <c r="DS834" s="38"/>
      <c r="DT834" s="38"/>
      <c r="DU834" s="38"/>
      <c r="DV834" s="38"/>
      <c r="DW834" s="38"/>
      <c r="DX834" s="38"/>
      <c r="DY834" s="38"/>
      <c r="DZ834" s="38"/>
      <c r="EA834" s="38"/>
      <c r="EB834" s="38"/>
    </row>
    <row r="835" spans="1:132">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c r="AY835" s="38"/>
      <c r="AZ835" s="38"/>
      <c r="BA835" s="38"/>
      <c r="BB835" s="38"/>
      <c r="BC835" s="38"/>
      <c r="BD835" s="38"/>
      <c r="BE835" s="38"/>
      <c r="BF835" s="38"/>
      <c r="BG835" s="38"/>
      <c r="BH835" s="38"/>
      <c r="BI835" s="38"/>
      <c r="BJ835" s="38"/>
      <c r="BK835" s="38"/>
      <c r="BL835" s="38"/>
      <c r="BM835" s="38"/>
      <c r="BN835" s="38"/>
      <c r="BO835" s="38"/>
      <c r="BP835" s="38"/>
      <c r="BQ835" s="38"/>
      <c r="BR835" s="38"/>
      <c r="BS835" s="38"/>
      <c r="BT835" s="38"/>
      <c r="BU835" s="38"/>
      <c r="BV835" s="38"/>
      <c r="BW835" s="38"/>
      <c r="BX835" s="38"/>
      <c r="BY835" s="38"/>
      <c r="BZ835" s="38"/>
      <c r="CA835" s="38"/>
      <c r="CB835" s="38"/>
      <c r="CC835" s="38"/>
      <c r="CD835" s="38"/>
      <c r="CE835" s="38"/>
      <c r="CF835" s="38"/>
      <c r="CG835" s="38"/>
      <c r="CH835" s="38"/>
      <c r="CI835" s="38"/>
      <c r="CJ835" s="38"/>
      <c r="CK835" s="38"/>
      <c r="CL835" s="38"/>
      <c r="CM835" s="38"/>
      <c r="CN835" s="38"/>
      <c r="CO835" s="38"/>
      <c r="CP835" s="38"/>
      <c r="CQ835" s="38"/>
      <c r="CR835" s="38"/>
      <c r="CS835" s="38"/>
      <c r="CT835" s="38"/>
      <c r="CU835" s="38"/>
      <c r="CV835" s="38"/>
      <c r="CW835" s="38"/>
      <c r="CX835" s="38"/>
      <c r="CY835" s="38"/>
      <c r="CZ835" s="38"/>
      <c r="DA835" s="38"/>
      <c r="DB835" s="38"/>
      <c r="DC835" s="38"/>
      <c r="DD835" s="38"/>
      <c r="DE835" s="38"/>
      <c r="DF835" s="38"/>
      <c r="DG835" s="38"/>
      <c r="DH835" s="38"/>
      <c r="DI835" s="38"/>
      <c r="DJ835" s="38"/>
      <c r="DK835" s="38"/>
      <c r="DL835" s="38"/>
      <c r="DM835" s="38"/>
      <c r="DN835" s="38"/>
      <c r="DO835" s="38"/>
      <c r="DP835" s="38"/>
      <c r="DQ835" s="38"/>
      <c r="DR835" s="38"/>
      <c r="DS835" s="38"/>
      <c r="DT835" s="38"/>
      <c r="DU835" s="38"/>
      <c r="DV835" s="38"/>
      <c r="DW835" s="38"/>
      <c r="DX835" s="38"/>
      <c r="DY835" s="38"/>
      <c r="DZ835" s="38"/>
      <c r="EA835" s="38"/>
      <c r="EB835" s="38"/>
    </row>
    <row r="836" spans="1:132">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c r="AP836" s="38"/>
      <c r="AQ836" s="38"/>
      <c r="AR836" s="38"/>
      <c r="AS836" s="38"/>
      <c r="AT836" s="38"/>
      <c r="AU836" s="38"/>
      <c r="AV836" s="38"/>
      <c r="AW836" s="38"/>
      <c r="AX836" s="38"/>
      <c r="AY836" s="38"/>
      <c r="AZ836" s="38"/>
      <c r="BA836" s="38"/>
      <c r="BB836" s="38"/>
      <c r="BC836" s="38"/>
      <c r="BD836" s="38"/>
      <c r="BE836" s="38"/>
      <c r="BF836" s="38"/>
      <c r="BG836" s="38"/>
      <c r="BH836" s="38"/>
      <c r="BI836" s="38"/>
      <c r="BJ836" s="38"/>
      <c r="BK836" s="38"/>
      <c r="BL836" s="38"/>
      <c r="BM836" s="38"/>
      <c r="BN836" s="38"/>
      <c r="BO836" s="38"/>
      <c r="BP836" s="38"/>
      <c r="BQ836" s="38"/>
      <c r="BR836" s="38"/>
      <c r="BS836" s="38"/>
      <c r="BT836" s="38"/>
      <c r="BU836" s="38"/>
      <c r="BV836" s="38"/>
      <c r="BW836" s="38"/>
      <c r="BX836" s="38"/>
      <c r="BY836" s="38"/>
      <c r="BZ836" s="38"/>
      <c r="CA836" s="38"/>
      <c r="CB836" s="38"/>
      <c r="CC836" s="38"/>
      <c r="CD836" s="38"/>
      <c r="CE836" s="38"/>
      <c r="CF836" s="38"/>
      <c r="CG836" s="38"/>
      <c r="CH836" s="38"/>
      <c r="CI836" s="38"/>
      <c r="CJ836" s="38"/>
      <c r="CK836" s="38"/>
      <c r="CL836" s="38"/>
      <c r="CM836" s="38"/>
      <c r="CN836" s="38"/>
      <c r="CO836" s="38"/>
      <c r="CP836" s="38"/>
      <c r="CQ836" s="38"/>
      <c r="CR836" s="38"/>
      <c r="CS836" s="38"/>
      <c r="CT836" s="38"/>
      <c r="CU836" s="38"/>
      <c r="CV836" s="38"/>
      <c r="CW836" s="38"/>
      <c r="CX836" s="38"/>
      <c r="CY836" s="38"/>
      <c r="CZ836" s="38"/>
      <c r="DA836" s="38"/>
      <c r="DB836" s="38"/>
      <c r="DC836" s="38"/>
      <c r="DD836" s="38"/>
      <c r="DE836" s="38"/>
      <c r="DF836" s="38"/>
      <c r="DG836" s="38"/>
      <c r="DH836" s="38"/>
      <c r="DI836" s="38"/>
      <c r="DJ836" s="38"/>
      <c r="DK836" s="38"/>
      <c r="DL836" s="38"/>
      <c r="DM836" s="38"/>
      <c r="DN836" s="38"/>
      <c r="DO836" s="38"/>
      <c r="DP836" s="38"/>
      <c r="DQ836" s="38"/>
      <c r="DR836" s="38"/>
      <c r="DS836" s="38"/>
      <c r="DT836" s="38"/>
      <c r="DU836" s="38"/>
      <c r="DV836" s="38"/>
      <c r="DW836" s="38"/>
      <c r="DX836" s="38"/>
      <c r="DY836" s="38"/>
      <c r="DZ836" s="38"/>
      <c r="EA836" s="38"/>
      <c r="EB836" s="38"/>
    </row>
    <row r="837" spans="1:132">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c r="AP837" s="38"/>
      <c r="AQ837" s="38"/>
      <c r="AR837" s="38"/>
      <c r="AS837" s="38"/>
      <c r="AT837" s="38"/>
      <c r="AU837" s="38"/>
      <c r="AV837" s="38"/>
      <c r="AW837" s="38"/>
      <c r="AX837" s="38"/>
      <c r="AY837" s="38"/>
      <c r="AZ837" s="38"/>
      <c r="BA837" s="38"/>
      <c r="BB837" s="38"/>
      <c r="BC837" s="38"/>
      <c r="BD837" s="38"/>
      <c r="BE837" s="38"/>
      <c r="BF837" s="38"/>
      <c r="BG837" s="38"/>
      <c r="BH837" s="38"/>
      <c r="BI837" s="38"/>
      <c r="BJ837" s="38"/>
      <c r="BK837" s="38"/>
      <c r="BL837" s="38"/>
      <c r="BM837" s="38"/>
      <c r="BN837" s="38"/>
      <c r="BO837" s="38"/>
      <c r="BP837" s="38"/>
      <c r="BQ837" s="38"/>
      <c r="BR837" s="38"/>
      <c r="BS837" s="38"/>
      <c r="BT837" s="38"/>
      <c r="BU837" s="38"/>
      <c r="BV837" s="38"/>
      <c r="BW837" s="38"/>
      <c r="BX837" s="38"/>
      <c r="BY837" s="38"/>
      <c r="BZ837" s="38"/>
      <c r="CA837" s="38"/>
      <c r="CB837" s="38"/>
      <c r="CC837" s="38"/>
      <c r="CD837" s="38"/>
      <c r="CE837" s="38"/>
      <c r="CF837" s="38"/>
      <c r="CG837" s="38"/>
      <c r="CH837" s="38"/>
      <c r="CI837" s="38"/>
      <c r="CJ837" s="38"/>
      <c r="CK837" s="38"/>
      <c r="CL837" s="38"/>
      <c r="CM837" s="38"/>
      <c r="CN837" s="38"/>
      <c r="CO837" s="38"/>
      <c r="CP837" s="38"/>
      <c r="CQ837" s="38"/>
      <c r="CR837" s="38"/>
      <c r="CS837" s="38"/>
      <c r="CT837" s="38"/>
      <c r="CU837" s="38"/>
      <c r="CV837" s="38"/>
      <c r="CW837" s="38"/>
      <c r="CX837" s="38"/>
      <c r="CY837" s="38"/>
      <c r="CZ837" s="38"/>
      <c r="DA837" s="38"/>
      <c r="DB837" s="38"/>
      <c r="DC837" s="38"/>
      <c r="DD837" s="38"/>
      <c r="DE837" s="38"/>
      <c r="DF837" s="38"/>
      <c r="DG837" s="38"/>
      <c r="DH837" s="38"/>
      <c r="DI837" s="38"/>
      <c r="DJ837" s="38"/>
      <c r="DK837" s="38"/>
      <c r="DL837" s="38"/>
      <c r="DM837" s="38"/>
      <c r="DN837" s="38"/>
      <c r="DO837" s="38"/>
      <c r="DP837" s="38"/>
      <c r="DQ837" s="38"/>
      <c r="DR837" s="38"/>
      <c r="DS837" s="38"/>
      <c r="DT837" s="38"/>
      <c r="DU837" s="38"/>
      <c r="DV837" s="38"/>
      <c r="DW837" s="38"/>
      <c r="DX837" s="38"/>
      <c r="DY837" s="38"/>
      <c r="DZ837" s="38"/>
      <c r="EA837" s="38"/>
      <c r="EB837" s="38"/>
    </row>
    <row r="838" spans="1:132">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c r="CQ838" s="38"/>
      <c r="CR838" s="38"/>
      <c r="CS838" s="38"/>
      <c r="CT838" s="38"/>
      <c r="CU838" s="38"/>
      <c r="CV838" s="38"/>
      <c r="CW838" s="38"/>
      <c r="CX838" s="38"/>
      <c r="CY838" s="38"/>
      <c r="CZ838" s="38"/>
      <c r="DA838" s="38"/>
      <c r="DB838" s="38"/>
      <c r="DC838" s="38"/>
      <c r="DD838" s="38"/>
      <c r="DE838" s="38"/>
      <c r="DF838" s="38"/>
      <c r="DG838" s="38"/>
      <c r="DH838" s="38"/>
      <c r="DI838" s="38"/>
      <c r="DJ838" s="38"/>
      <c r="DK838" s="38"/>
      <c r="DL838" s="38"/>
      <c r="DM838" s="38"/>
      <c r="DN838" s="38"/>
      <c r="DO838" s="38"/>
      <c r="DP838" s="38"/>
      <c r="DQ838" s="38"/>
      <c r="DR838" s="38"/>
      <c r="DS838" s="38"/>
      <c r="DT838" s="38"/>
      <c r="DU838" s="38"/>
      <c r="DV838" s="38"/>
      <c r="DW838" s="38"/>
      <c r="DX838" s="38"/>
      <c r="DY838" s="38"/>
      <c r="DZ838" s="38"/>
      <c r="EA838" s="38"/>
      <c r="EB838" s="38"/>
    </row>
    <row r="839" spans="1:132">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c r="AP839" s="38"/>
      <c r="AQ839" s="38"/>
      <c r="AR839" s="38"/>
      <c r="AS839" s="38"/>
      <c r="AT839" s="38"/>
      <c r="AU839" s="38"/>
      <c r="AV839" s="38"/>
      <c r="AW839" s="38"/>
      <c r="AX839" s="38"/>
      <c r="AY839" s="38"/>
      <c r="AZ839" s="38"/>
      <c r="BA839" s="38"/>
      <c r="BB839" s="38"/>
      <c r="BC839" s="38"/>
      <c r="BD839" s="38"/>
      <c r="BE839" s="38"/>
      <c r="BF839" s="38"/>
      <c r="BG839" s="38"/>
      <c r="BH839" s="38"/>
      <c r="BI839" s="38"/>
      <c r="BJ839" s="38"/>
      <c r="BK839" s="38"/>
      <c r="BL839" s="38"/>
      <c r="BM839" s="38"/>
      <c r="BN839" s="38"/>
      <c r="BO839" s="38"/>
      <c r="BP839" s="38"/>
      <c r="BQ839" s="38"/>
      <c r="BR839" s="38"/>
      <c r="BS839" s="38"/>
      <c r="BT839" s="38"/>
      <c r="BU839" s="38"/>
      <c r="BV839" s="38"/>
      <c r="BW839" s="38"/>
      <c r="BX839" s="38"/>
      <c r="BY839" s="38"/>
      <c r="BZ839" s="38"/>
      <c r="CA839" s="38"/>
      <c r="CB839" s="38"/>
      <c r="CC839" s="38"/>
      <c r="CD839" s="38"/>
      <c r="CE839" s="38"/>
      <c r="CF839" s="38"/>
      <c r="CG839" s="38"/>
      <c r="CH839" s="38"/>
      <c r="CI839" s="38"/>
      <c r="CJ839" s="38"/>
      <c r="CK839" s="38"/>
      <c r="CL839" s="38"/>
      <c r="CM839" s="38"/>
      <c r="CN839" s="38"/>
      <c r="CO839" s="38"/>
      <c r="CP839" s="38"/>
      <c r="CQ839" s="38"/>
      <c r="CR839" s="38"/>
      <c r="CS839" s="38"/>
      <c r="CT839" s="38"/>
      <c r="CU839" s="38"/>
      <c r="CV839" s="38"/>
      <c r="CW839" s="38"/>
      <c r="CX839" s="38"/>
      <c r="CY839" s="38"/>
      <c r="CZ839" s="38"/>
      <c r="DA839" s="38"/>
      <c r="DB839" s="38"/>
      <c r="DC839" s="38"/>
      <c r="DD839" s="38"/>
      <c r="DE839" s="38"/>
      <c r="DF839" s="38"/>
      <c r="DG839" s="38"/>
      <c r="DH839" s="38"/>
      <c r="DI839" s="38"/>
      <c r="DJ839" s="38"/>
      <c r="DK839" s="38"/>
      <c r="DL839" s="38"/>
      <c r="DM839" s="38"/>
      <c r="DN839" s="38"/>
      <c r="DO839" s="38"/>
      <c r="DP839" s="38"/>
      <c r="DQ839" s="38"/>
      <c r="DR839" s="38"/>
      <c r="DS839" s="38"/>
      <c r="DT839" s="38"/>
      <c r="DU839" s="38"/>
      <c r="DV839" s="38"/>
      <c r="DW839" s="38"/>
      <c r="DX839" s="38"/>
      <c r="DY839" s="38"/>
      <c r="DZ839" s="38"/>
      <c r="EA839" s="38"/>
      <c r="EB839" s="38"/>
    </row>
    <row r="840" spans="1:132">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c r="CQ840" s="38"/>
      <c r="CR840" s="38"/>
      <c r="CS840" s="38"/>
      <c r="CT840" s="38"/>
      <c r="CU840" s="38"/>
      <c r="CV840" s="38"/>
      <c r="CW840" s="38"/>
      <c r="CX840" s="38"/>
      <c r="CY840" s="38"/>
      <c r="CZ840" s="38"/>
      <c r="DA840" s="38"/>
      <c r="DB840" s="38"/>
      <c r="DC840" s="38"/>
      <c r="DD840" s="38"/>
      <c r="DE840" s="38"/>
      <c r="DF840" s="38"/>
      <c r="DG840" s="38"/>
      <c r="DH840" s="38"/>
      <c r="DI840" s="38"/>
      <c r="DJ840" s="38"/>
      <c r="DK840" s="38"/>
      <c r="DL840" s="38"/>
      <c r="DM840" s="38"/>
      <c r="DN840" s="38"/>
      <c r="DO840" s="38"/>
      <c r="DP840" s="38"/>
      <c r="DQ840" s="38"/>
      <c r="DR840" s="38"/>
      <c r="DS840" s="38"/>
      <c r="DT840" s="38"/>
      <c r="DU840" s="38"/>
      <c r="DV840" s="38"/>
      <c r="DW840" s="38"/>
      <c r="DX840" s="38"/>
      <c r="DY840" s="38"/>
      <c r="DZ840" s="38"/>
      <c r="EA840" s="38"/>
      <c r="EB840" s="38"/>
    </row>
    <row r="841" spans="1:132">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c r="AP841" s="38"/>
      <c r="AQ841" s="38"/>
      <c r="AR841" s="38"/>
      <c r="AS841" s="38"/>
      <c r="AT841" s="38"/>
      <c r="AU841" s="38"/>
      <c r="AV841" s="38"/>
      <c r="AW841" s="38"/>
      <c r="AX841" s="38"/>
      <c r="AY841" s="38"/>
      <c r="AZ841" s="38"/>
      <c r="BA841" s="38"/>
      <c r="BB841" s="38"/>
      <c r="BC841" s="38"/>
      <c r="BD841" s="38"/>
      <c r="BE841" s="38"/>
      <c r="BF841" s="38"/>
      <c r="BG841" s="38"/>
      <c r="BH841" s="38"/>
      <c r="BI841" s="38"/>
      <c r="BJ841" s="38"/>
      <c r="BK841" s="38"/>
      <c r="BL841" s="38"/>
      <c r="BM841" s="38"/>
      <c r="BN841" s="38"/>
      <c r="BO841" s="38"/>
      <c r="BP841" s="38"/>
      <c r="BQ841" s="38"/>
      <c r="BR841" s="38"/>
      <c r="BS841" s="38"/>
      <c r="BT841" s="38"/>
      <c r="BU841" s="38"/>
      <c r="BV841" s="38"/>
      <c r="BW841" s="38"/>
      <c r="BX841" s="38"/>
      <c r="BY841" s="38"/>
      <c r="BZ841" s="38"/>
      <c r="CA841" s="38"/>
      <c r="CB841" s="38"/>
      <c r="CC841" s="38"/>
      <c r="CD841" s="38"/>
      <c r="CE841" s="38"/>
      <c r="CF841" s="38"/>
      <c r="CG841" s="38"/>
      <c r="CH841" s="38"/>
      <c r="CI841" s="38"/>
      <c r="CJ841" s="38"/>
      <c r="CK841" s="38"/>
      <c r="CL841" s="38"/>
      <c r="CM841" s="38"/>
      <c r="CN841" s="38"/>
      <c r="CO841" s="38"/>
      <c r="CP841" s="38"/>
      <c r="CQ841" s="38"/>
      <c r="CR841" s="38"/>
      <c r="CS841" s="38"/>
      <c r="CT841" s="38"/>
      <c r="CU841" s="38"/>
      <c r="CV841" s="38"/>
      <c r="CW841" s="38"/>
      <c r="CX841" s="38"/>
      <c r="CY841" s="38"/>
      <c r="CZ841" s="38"/>
      <c r="DA841" s="38"/>
      <c r="DB841" s="38"/>
      <c r="DC841" s="38"/>
      <c r="DD841" s="38"/>
      <c r="DE841" s="38"/>
      <c r="DF841" s="38"/>
      <c r="DG841" s="38"/>
      <c r="DH841" s="38"/>
      <c r="DI841" s="38"/>
      <c r="DJ841" s="38"/>
      <c r="DK841" s="38"/>
      <c r="DL841" s="38"/>
      <c r="DM841" s="38"/>
      <c r="DN841" s="38"/>
      <c r="DO841" s="38"/>
      <c r="DP841" s="38"/>
      <c r="DQ841" s="38"/>
      <c r="DR841" s="38"/>
      <c r="DS841" s="38"/>
      <c r="DT841" s="38"/>
      <c r="DU841" s="38"/>
      <c r="DV841" s="38"/>
      <c r="DW841" s="38"/>
      <c r="DX841" s="38"/>
      <c r="DY841" s="38"/>
      <c r="DZ841" s="38"/>
      <c r="EA841" s="38"/>
      <c r="EB841" s="38"/>
    </row>
    <row r="842" spans="1:132">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c r="AP842" s="38"/>
      <c r="AQ842" s="38"/>
      <c r="AR842" s="38"/>
      <c r="AS842" s="38"/>
      <c r="AT842" s="38"/>
      <c r="AU842" s="38"/>
      <c r="AV842" s="38"/>
      <c r="AW842" s="38"/>
      <c r="AX842" s="38"/>
      <c r="AY842" s="38"/>
      <c r="AZ842" s="38"/>
      <c r="BA842" s="38"/>
      <c r="BB842" s="38"/>
      <c r="BC842" s="38"/>
      <c r="BD842" s="38"/>
      <c r="BE842" s="38"/>
      <c r="BF842" s="38"/>
      <c r="BG842" s="38"/>
      <c r="BH842" s="38"/>
      <c r="BI842" s="38"/>
      <c r="BJ842" s="38"/>
      <c r="BK842" s="38"/>
      <c r="BL842" s="38"/>
      <c r="BM842" s="38"/>
      <c r="BN842" s="38"/>
      <c r="BO842" s="38"/>
      <c r="BP842" s="38"/>
      <c r="BQ842" s="38"/>
      <c r="BR842" s="38"/>
      <c r="BS842" s="38"/>
      <c r="BT842" s="38"/>
      <c r="BU842" s="38"/>
      <c r="BV842" s="38"/>
      <c r="BW842" s="38"/>
      <c r="BX842" s="38"/>
      <c r="BY842" s="38"/>
      <c r="BZ842" s="38"/>
      <c r="CA842" s="38"/>
      <c r="CB842" s="38"/>
      <c r="CC842" s="38"/>
      <c r="CD842" s="38"/>
      <c r="CE842" s="38"/>
      <c r="CF842" s="38"/>
      <c r="CG842" s="38"/>
      <c r="CH842" s="38"/>
      <c r="CI842" s="38"/>
      <c r="CJ842" s="38"/>
      <c r="CK842" s="38"/>
      <c r="CL842" s="38"/>
      <c r="CM842" s="38"/>
      <c r="CN842" s="38"/>
      <c r="CO842" s="38"/>
      <c r="CP842" s="38"/>
      <c r="CQ842" s="38"/>
      <c r="CR842" s="38"/>
      <c r="CS842" s="38"/>
      <c r="CT842" s="38"/>
      <c r="CU842" s="38"/>
      <c r="CV842" s="38"/>
      <c r="CW842" s="38"/>
      <c r="CX842" s="38"/>
      <c r="CY842" s="38"/>
      <c r="CZ842" s="38"/>
      <c r="DA842" s="38"/>
      <c r="DB842" s="38"/>
      <c r="DC842" s="38"/>
      <c r="DD842" s="38"/>
      <c r="DE842" s="38"/>
      <c r="DF842" s="38"/>
      <c r="DG842" s="38"/>
      <c r="DH842" s="38"/>
      <c r="DI842" s="38"/>
      <c r="DJ842" s="38"/>
      <c r="DK842" s="38"/>
      <c r="DL842" s="38"/>
      <c r="DM842" s="38"/>
      <c r="DN842" s="38"/>
      <c r="DO842" s="38"/>
      <c r="DP842" s="38"/>
      <c r="DQ842" s="38"/>
      <c r="DR842" s="38"/>
      <c r="DS842" s="38"/>
      <c r="DT842" s="38"/>
      <c r="DU842" s="38"/>
      <c r="DV842" s="38"/>
      <c r="DW842" s="38"/>
      <c r="DX842" s="38"/>
      <c r="DY842" s="38"/>
      <c r="DZ842" s="38"/>
      <c r="EA842" s="38"/>
      <c r="EB842" s="38"/>
    </row>
    <row r="843" spans="1:132">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38"/>
      <c r="BI843" s="38"/>
      <c r="BJ843" s="38"/>
      <c r="BK843" s="38"/>
      <c r="BL843" s="38"/>
      <c r="BM843" s="38"/>
      <c r="BN843" s="38"/>
      <c r="BO843" s="38"/>
      <c r="BP843" s="38"/>
      <c r="BQ843" s="38"/>
      <c r="BR843" s="38"/>
      <c r="BS843" s="38"/>
      <c r="BT843" s="38"/>
      <c r="BU843" s="38"/>
      <c r="BV843" s="38"/>
      <c r="BW843" s="38"/>
      <c r="BX843" s="38"/>
      <c r="BY843" s="38"/>
      <c r="BZ843" s="38"/>
      <c r="CA843" s="38"/>
      <c r="CB843" s="38"/>
      <c r="CC843" s="38"/>
      <c r="CD843" s="38"/>
      <c r="CE843" s="38"/>
      <c r="CF843" s="38"/>
      <c r="CG843" s="38"/>
      <c r="CH843" s="38"/>
      <c r="CI843" s="38"/>
      <c r="CJ843" s="38"/>
      <c r="CK843" s="38"/>
      <c r="CL843" s="38"/>
      <c r="CM843" s="38"/>
      <c r="CN843" s="38"/>
      <c r="CO843" s="38"/>
      <c r="CP843" s="38"/>
      <c r="CQ843" s="38"/>
      <c r="CR843" s="38"/>
      <c r="CS843" s="38"/>
      <c r="CT843" s="38"/>
      <c r="CU843" s="38"/>
      <c r="CV843" s="38"/>
      <c r="CW843" s="38"/>
      <c r="CX843" s="38"/>
      <c r="CY843" s="38"/>
      <c r="CZ843" s="38"/>
      <c r="DA843" s="38"/>
      <c r="DB843" s="38"/>
      <c r="DC843" s="38"/>
      <c r="DD843" s="38"/>
      <c r="DE843" s="38"/>
      <c r="DF843" s="38"/>
      <c r="DG843" s="38"/>
      <c r="DH843" s="38"/>
      <c r="DI843" s="38"/>
      <c r="DJ843" s="38"/>
      <c r="DK843" s="38"/>
      <c r="DL843" s="38"/>
      <c r="DM843" s="38"/>
      <c r="DN843" s="38"/>
      <c r="DO843" s="38"/>
      <c r="DP843" s="38"/>
      <c r="DQ843" s="38"/>
      <c r="DR843" s="38"/>
      <c r="DS843" s="38"/>
      <c r="DT843" s="38"/>
      <c r="DU843" s="38"/>
      <c r="DV843" s="38"/>
      <c r="DW843" s="38"/>
      <c r="DX843" s="38"/>
      <c r="DY843" s="38"/>
      <c r="DZ843" s="38"/>
      <c r="EA843" s="38"/>
      <c r="EB843" s="38"/>
    </row>
    <row r="844" spans="1:132">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c r="CQ844" s="38"/>
      <c r="CR844" s="38"/>
      <c r="CS844" s="38"/>
      <c r="CT844" s="38"/>
      <c r="CU844" s="38"/>
      <c r="CV844" s="38"/>
      <c r="CW844" s="38"/>
      <c r="CX844" s="38"/>
      <c r="CY844" s="38"/>
      <c r="CZ844" s="38"/>
      <c r="DA844" s="38"/>
      <c r="DB844" s="38"/>
      <c r="DC844" s="38"/>
      <c r="DD844" s="38"/>
      <c r="DE844" s="38"/>
      <c r="DF844" s="38"/>
      <c r="DG844" s="38"/>
      <c r="DH844" s="38"/>
      <c r="DI844" s="38"/>
      <c r="DJ844" s="38"/>
      <c r="DK844" s="38"/>
      <c r="DL844" s="38"/>
      <c r="DM844" s="38"/>
      <c r="DN844" s="38"/>
      <c r="DO844" s="38"/>
      <c r="DP844" s="38"/>
      <c r="DQ844" s="38"/>
      <c r="DR844" s="38"/>
      <c r="DS844" s="38"/>
      <c r="DT844" s="38"/>
      <c r="DU844" s="38"/>
      <c r="DV844" s="38"/>
      <c r="DW844" s="38"/>
      <c r="DX844" s="38"/>
      <c r="DY844" s="38"/>
      <c r="DZ844" s="38"/>
      <c r="EA844" s="38"/>
      <c r="EB844" s="38"/>
    </row>
    <row r="845" spans="1:132">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c r="AP845" s="38"/>
      <c r="AQ845" s="38"/>
      <c r="AR845" s="38"/>
      <c r="AS845" s="38"/>
      <c r="AT845" s="38"/>
      <c r="AU845" s="38"/>
      <c r="AV845" s="38"/>
      <c r="AW845" s="38"/>
      <c r="AX845" s="38"/>
      <c r="AY845" s="38"/>
      <c r="AZ845" s="38"/>
      <c r="BA845" s="38"/>
      <c r="BB845" s="38"/>
      <c r="BC845" s="38"/>
      <c r="BD845" s="38"/>
      <c r="BE845" s="38"/>
      <c r="BF845" s="38"/>
      <c r="BG845" s="38"/>
      <c r="BH845" s="38"/>
      <c r="BI845" s="38"/>
      <c r="BJ845" s="38"/>
      <c r="BK845" s="38"/>
      <c r="BL845" s="38"/>
      <c r="BM845" s="38"/>
      <c r="BN845" s="38"/>
      <c r="BO845" s="38"/>
      <c r="BP845" s="38"/>
      <c r="BQ845" s="38"/>
      <c r="BR845" s="38"/>
      <c r="BS845" s="38"/>
      <c r="BT845" s="38"/>
      <c r="BU845" s="38"/>
      <c r="BV845" s="38"/>
      <c r="BW845" s="38"/>
      <c r="BX845" s="38"/>
      <c r="BY845" s="38"/>
      <c r="BZ845" s="38"/>
      <c r="CA845" s="38"/>
      <c r="CB845" s="38"/>
      <c r="CC845" s="38"/>
      <c r="CD845" s="38"/>
      <c r="CE845" s="38"/>
      <c r="CF845" s="38"/>
      <c r="CG845" s="38"/>
      <c r="CH845" s="38"/>
      <c r="CI845" s="38"/>
      <c r="CJ845" s="38"/>
      <c r="CK845" s="38"/>
      <c r="CL845" s="38"/>
      <c r="CM845" s="38"/>
      <c r="CN845" s="38"/>
      <c r="CO845" s="38"/>
      <c r="CP845" s="38"/>
      <c r="CQ845" s="38"/>
      <c r="CR845" s="38"/>
      <c r="CS845" s="38"/>
      <c r="CT845" s="38"/>
      <c r="CU845" s="38"/>
      <c r="CV845" s="38"/>
      <c r="CW845" s="38"/>
      <c r="CX845" s="38"/>
      <c r="CY845" s="38"/>
      <c r="CZ845" s="38"/>
      <c r="DA845" s="38"/>
      <c r="DB845" s="38"/>
      <c r="DC845" s="38"/>
      <c r="DD845" s="38"/>
      <c r="DE845" s="38"/>
      <c r="DF845" s="38"/>
      <c r="DG845" s="38"/>
      <c r="DH845" s="38"/>
      <c r="DI845" s="38"/>
      <c r="DJ845" s="38"/>
      <c r="DK845" s="38"/>
      <c r="DL845" s="38"/>
      <c r="DM845" s="38"/>
      <c r="DN845" s="38"/>
      <c r="DO845" s="38"/>
      <c r="DP845" s="38"/>
      <c r="DQ845" s="38"/>
      <c r="DR845" s="38"/>
      <c r="DS845" s="38"/>
      <c r="DT845" s="38"/>
      <c r="DU845" s="38"/>
      <c r="DV845" s="38"/>
      <c r="DW845" s="38"/>
      <c r="DX845" s="38"/>
      <c r="DY845" s="38"/>
      <c r="DZ845" s="38"/>
      <c r="EA845" s="38"/>
      <c r="EB845" s="38"/>
    </row>
    <row r="846" spans="1:132">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c r="CQ846" s="38"/>
      <c r="CR846" s="38"/>
      <c r="CS846" s="38"/>
      <c r="CT846" s="38"/>
      <c r="CU846" s="38"/>
      <c r="CV846" s="38"/>
      <c r="CW846" s="38"/>
      <c r="CX846" s="38"/>
      <c r="CY846" s="38"/>
      <c r="CZ846" s="38"/>
      <c r="DA846" s="38"/>
      <c r="DB846" s="38"/>
      <c r="DC846" s="38"/>
      <c r="DD846" s="38"/>
      <c r="DE846" s="38"/>
      <c r="DF846" s="38"/>
      <c r="DG846" s="38"/>
      <c r="DH846" s="38"/>
      <c r="DI846" s="38"/>
      <c r="DJ846" s="38"/>
      <c r="DK846" s="38"/>
      <c r="DL846" s="38"/>
      <c r="DM846" s="38"/>
      <c r="DN846" s="38"/>
      <c r="DO846" s="38"/>
      <c r="DP846" s="38"/>
      <c r="DQ846" s="38"/>
      <c r="DR846" s="38"/>
      <c r="DS846" s="38"/>
      <c r="DT846" s="38"/>
      <c r="DU846" s="38"/>
      <c r="DV846" s="38"/>
      <c r="DW846" s="38"/>
      <c r="DX846" s="38"/>
      <c r="DY846" s="38"/>
      <c r="DZ846" s="38"/>
      <c r="EA846" s="38"/>
      <c r="EB846" s="38"/>
    </row>
    <row r="847" spans="1:132">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c r="AP847" s="38"/>
      <c r="AQ847" s="38"/>
      <c r="AR847" s="38"/>
      <c r="AS847" s="38"/>
      <c r="AT847" s="38"/>
      <c r="AU847" s="38"/>
      <c r="AV847" s="38"/>
      <c r="AW847" s="38"/>
      <c r="AX847" s="38"/>
      <c r="AY847" s="38"/>
      <c r="AZ847" s="38"/>
      <c r="BA847" s="38"/>
      <c r="BB847" s="38"/>
      <c r="BC847" s="38"/>
      <c r="BD847" s="38"/>
      <c r="BE847" s="38"/>
      <c r="BF847" s="38"/>
      <c r="BG847" s="38"/>
      <c r="BH847" s="38"/>
      <c r="BI847" s="38"/>
      <c r="BJ847" s="38"/>
      <c r="BK847" s="38"/>
      <c r="BL847" s="38"/>
      <c r="BM847" s="38"/>
      <c r="BN847" s="38"/>
      <c r="BO847" s="38"/>
      <c r="BP847" s="38"/>
      <c r="BQ847" s="38"/>
      <c r="BR847" s="38"/>
      <c r="BS847" s="38"/>
      <c r="BT847" s="38"/>
      <c r="BU847" s="38"/>
      <c r="BV847" s="38"/>
      <c r="BW847" s="38"/>
      <c r="BX847" s="38"/>
      <c r="BY847" s="38"/>
      <c r="BZ847" s="38"/>
      <c r="CA847" s="38"/>
      <c r="CB847" s="38"/>
      <c r="CC847" s="38"/>
      <c r="CD847" s="38"/>
      <c r="CE847" s="38"/>
      <c r="CF847" s="38"/>
      <c r="CG847" s="38"/>
      <c r="CH847" s="38"/>
      <c r="CI847" s="38"/>
      <c r="CJ847" s="38"/>
      <c r="CK847" s="38"/>
      <c r="CL847" s="38"/>
      <c r="CM847" s="38"/>
      <c r="CN847" s="38"/>
      <c r="CO847" s="38"/>
      <c r="CP847" s="38"/>
      <c r="CQ847" s="38"/>
      <c r="CR847" s="38"/>
      <c r="CS847" s="38"/>
      <c r="CT847" s="38"/>
      <c r="CU847" s="38"/>
      <c r="CV847" s="38"/>
      <c r="CW847" s="38"/>
      <c r="CX847" s="38"/>
      <c r="CY847" s="38"/>
      <c r="CZ847" s="38"/>
      <c r="DA847" s="38"/>
      <c r="DB847" s="38"/>
      <c r="DC847" s="38"/>
      <c r="DD847" s="38"/>
      <c r="DE847" s="38"/>
      <c r="DF847" s="38"/>
      <c r="DG847" s="38"/>
      <c r="DH847" s="38"/>
      <c r="DI847" s="38"/>
      <c r="DJ847" s="38"/>
      <c r="DK847" s="38"/>
      <c r="DL847" s="38"/>
      <c r="DM847" s="38"/>
      <c r="DN847" s="38"/>
      <c r="DO847" s="38"/>
      <c r="DP847" s="38"/>
      <c r="DQ847" s="38"/>
      <c r="DR847" s="38"/>
      <c r="DS847" s="38"/>
      <c r="DT847" s="38"/>
      <c r="DU847" s="38"/>
      <c r="DV847" s="38"/>
      <c r="DW847" s="38"/>
      <c r="DX847" s="38"/>
      <c r="DY847" s="38"/>
      <c r="DZ847" s="38"/>
      <c r="EA847" s="38"/>
      <c r="EB847" s="38"/>
    </row>
    <row r="848" spans="1:132">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c r="AP848" s="38"/>
      <c r="AQ848" s="38"/>
      <c r="AR848" s="38"/>
      <c r="AS848" s="38"/>
      <c r="AT848" s="38"/>
      <c r="AU848" s="38"/>
      <c r="AV848" s="38"/>
      <c r="AW848" s="38"/>
      <c r="AX848" s="38"/>
      <c r="AY848" s="38"/>
      <c r="AZ848" s="38"/>
      <c r="BA848" s="38"/>
      <c r="BB848" s="38"/>
      <c r="BC848" s="38"/>
      <c r="BD848" s="38"/>
      <c r="BE848" s="38"/>
      <c r="BF848" s="38"/>
      <c r="BG848" s="38"/>
      <c r="BH848" s="38"/>
      <c r="BI848" s="38"/>
      <c r="BJ848" s="38"/>
      <c r="BK848" s="38"/>
      <c r="BL848" s="38"/>
      <c r="BM848" s="38"/>
      <c r="BN848" s="38"/>
      <c r="BO848" s="38"/>
      <c r="BP848" s="38"/>
      <c r="BQ848" s="38"/>
      <c r="BR848" s="38"/>
      <c r="BS848" s="38"/>
      <c r="BT848" s="38"/>
      <c r="BU848" s="38"/>
      <c r="BV848" s="38"/>
      <c r="BW848" s="38"/>
      <c r="BX848" s="38"/>
      <c r="BY848" s="38"/>
      <c r="BZ848" s="38"/>
      <c r="CA848" s="38"/>
      <c r="CB848" s="38"/>
      <c r="CC848" s="38"/>
      <c r="CD848" s="38"/>
      <c r="CE848" s="38"/>
      <c r="CF848" s="38"/>
      <c r="CG848" s="38"/>
      <c r="CH848" s="38"/>
      <c r="CI848" s="38"/>
      <c r="CJ848" s="38"/>
      <c r="CK848" s="38"/>
      <c r="CL848" s="38"/>
      <c r="CM848" s="38"/>
      <c r="CN848" s="38"/>
      <c r="CO848" s="38"/>
      <c r="CP848" s="38"/>
      <c r="CQ848" s="38"/>
      <c r="CR848" s="38"/>
      <c r="CS848" s="38"/>
      <c r="CT848" s="38"/>
      <c r="CU848" s="38"/>
      <c r="CV848" s="38"/>
      <c r="CW848" s="38"/>
      <c r="CX848" s="38"/>
      <c r="CY848" s="38"/>
      <c r="CZ848" s="38"/>
      <c r="DA848" s="38"/>
      <c r="DB848" s="38"/>
      <c r="DC848" s="38"/>
      <c r="DD848" s="38"/>
      <c r="DE848" s="38"/>
      <c r="DF848" s="38"/>
      <c r="DG848" s="38"/>
      <c r="DH848" s="38"/>
      <c r="DI848" s="38"/>
      <c r="DJ848" s="38"/>
      <c r="DK848" s="38"/>
      <c r="DL848" s="38"/>
      <c r="DM848" s="38"/>
      <c r="DN848" s="38"/>
      <c r="DO848" s="38"/>
      <c r="DP848" s="38"/>
      <c r="DQ848" s="38"/>
      <c r="DR848" s="38"/>
      <c r="DS848" s="38"/>
      <c r="DT848" s="38"/>
      <c r="DU848" s="38"/>
      <c r="DV848" s="38"/>
      <c r="DW848" s="38"/>
      <c r="DX848" s="38"/>
      <c r="DY848" s="38"/>
      <c r="DZ848" s="38"/>
      <c r="EA848" s="38"/>
      <c r="EB848" s="38"/>
    </row>
    <row r="849" spans="1:132">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c r="AP849" s="38"/>
      <c r="AQ849" s="38"/>
      <c r="AR849" s="38"/>
      <c r="AS849" s="38"/>
      <c r="AT849" s="38"/>
      <c r="AU849" s="38"/>
      <c r="AV849" s="38"/>
      <c r="AW849" s="38"/>
      <c r="AX849" s="38"/>
      <c r="AY849" s="38"/>
      <c r="AZ849" s="38"/>
      <c r="BA849" s="38"/>
      <c r="BB849" s="38"/>
      <c r="BC849" s="38"/>
      <c r="BD849" s="38"/>
      <c r="BE849" s="38"/>
      <c r="BF849" s="38"/>
      <c r="BG849" s="38"/>
      <c r="BH849" s="38"/>
      <c r="BI849" s="38"/>
      <c r="BJ849" s="38"/>
      <c r="BK849" s="38"/>
      <c r="BL849" s="38"/>
      <c r="BM849" s="38"/>
      <c r="BN849" s="38"/>
      <c r="BO849" s="38"/>
      <c r="BP849" s="38"/>
      <c r="BQ849" s="38"/>
      <c r="BR849" s="38"/>
      <c r="BS849" s="38"/>
      <c r="BT849" s="38"/>
      <c r="BU849" s="38"/>
      <c r="BV849" s="38"/>
      <c r="BW849" s="38"/>
      <c r="BX849" s="38"/>
      <c r="BY849" s="38"/>
      <c r="BZ849" s="38"/>
      <c r="CA849" s="38"/>
      <c r="CB849" s="38"/>
      <c r="CC849" s="38"/>
      <c r="CD849" s="38"/>
      <c r="CE849" s="38"/>
      <c r="CF849" s="38"/>
      <c r="CG849" s="38"/>
      <c r="CH849" s="38"/>
      <c r="CI849" s="38"/>
      <c r="CJ849" s="38"/>
      <c r="CK849" s="38"/>
      <c r="CL849" s="38"/>
      <c r="CM849" s="38"/>
      <c r="CN849" s="38"/>
      <c r="CO849" s="38"/>
      <c r="CP849" s="38"/>
      <c r="CQ849" s="38"/>
      <c r="CR849" s="38"/>
      <c r="CS849" s="38"/>
      <c r="CT849" s="38"/>
      <c r="CU849" s="38"/>
      <c r="CV849" s="38"/>
      <c r="CW849" s="38"/>
      <c r="CX849" s="38"/>
      <c r="CY849" s="38"/>
      <c r="CZ849" s="38"/>
      <c r="DA849" s="38"/>
      <c r="DB849" s="38"/>
      <c r="DC849" s="38"/>
      <c r="DD849" s="38"/>
      <c r="DE849" s="38"/>
      <c r="DF849" s="38"/>
      <c r="DG849" s="38"/>
      <c r="DH849" s="38"/>
      <c r="DI849" s="38"/>
      <c r="DJ849" s="38"/>
      <c r="DK849" s="38"/>
      <c r="DL849" s="38"/>
      <c r="DM849" s="38"/>
      <c r="DN849" s="38"/>
      <c r="DO849" s="38"/>
      <c r="DP849" s="38"/>
      <c r="DQ849" s="38"/>
      <c r="DR849" s="38"/>
      <c r="DS849" s="38"/>
      <c r="DT849" s="38"/>
      <c r="DU849" s="38"/>
      <c r="DV849" s="38"/>
      <c r="DW849" s="38"/>
      <c r="DX849" s="38"/>
      <c r="DY849" s="38"/>
      <c r="DZ849" s="38"/>
      <c r="EA849" s="38"/>
      <c r="EB849" s="38"/>
    </row>
    <row r="850" spans="1:132">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c r="CQ850" s="38"/>
      <c r="CR850" s="38"/>
      <c r="CS850" s="38"/>
      <c r="CT850" s="38"/>
      <c r="CU850" s="38"/>
      <c r="CV850" s="38"/>
      <c r="CW850" s="38"/>
      <c r="CX850" s="38"/>
      <c r="CY850" s="38"/>
      <c r="CZ850" s="38"/>
      <c r="DA850" s="38"/>
      <c r="DB850" s="38"/>
      <c r="DC850" s="38"/>
      <c r="DD850" s="38"/>
      <c r="DE850" s="38"/>
      <c r="DF850" s="38"/>
      <c r="DG850" s="38"/>
      <c r="DH850" s="38"/>
      <c r="DI850" s="38"/>
      <c r="DJ850" s="38"/>
      <c r="DK850" s="38"/>
      <c r="DL850" s="38"/>
      <c r="DM850" s="38"/>
      <c r="DN850" s="38"/>
      <c r="DO850" s="38"/>
      <c r="DP850" s="38"/>
      <c r="DQ850" s="38"/>
      <c r="DR850" s="38"/>
      <c r="DS850" s="38"/>
      <c r="DT850" s="38"/>
      <c r="DU850" s="38"/>
      <c r="DV850" s="38"/>
      <c r="DW850" s="38"/>
      <c r="DX850" s="38"/>
      <c r="DY850" s="38"/>
      <c r="DZ850" s="38"/>
      <c r="EA850" s="38"/>
      <c r="EB850" s="38"/>
    </row>
    <row r="851" spans="1:132">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c r="AP851" s="38"/>
      <c r="AQ851" s="38"/>
      <c r="AR851" s="38"/>
      <c r="AS851" s="38"/>
      <c r="AT851" s="38"/>
      <c r="AU851" s="38"/>
      <c r="AV851" s="38"/>
      <c r="AW851" s="38"/>
      <c r="AX851" s="38"/>
      <c r="AY851" s="38"/>
      <c r="AZ851" s="38"/>
      <c r="BA851" s="38"/>
      <c r="BB851" s="38"/>
      <c r="BC851" s="38"/>
      <c r="BD851" s="38"/>
      <c r="BE851" s="38"/>
      <c r="BF851" s="38"/>
      <c r="BG851" s="38"/>
      <c r="BH851" s="38"/>
      <c r="BI851" s="38"/>
      <c r="BJ851" s="38"/>
      <c r="BK851" s="38"/>
      <c r="BL851" s="38"/>
      <c r="BM851" s="38"/>
      <c r="BN851" s="38"/>
      <c r="BO851" s="38"/>
      <c r="BP851" s="38"/>
      <c r="BQ851" s="38"/>
      <c r="BR851" s="38"/>
      <c r="BS851" s="38"/>
      <c r="BT851" s="38"/>
      <c r="BU851" s="38"/>
      <c r="BV851" s="38"/>
      <c r="BW851" s="38"/>
      <c r="BX851" s="38"/>
      <c r="BY851" s="38"/>
      <c r="BZ851" s="38"/>
      <c r="CA851" s="38"/>
      <c r="CB851" s="38"/>
      <c r="CC851" s="38"/>
      <c r="CD851" s="38"/>
      <c r="CE851" s="38"/>
      <c r="CF851" s="38"/>
      <c r="CG851" s="38"/>
      <c r="CH851" s="38"/>
      <c r="CI851" s="38"/>
      <c r="CJ851" s="38"/>
      <c r="CK851" s="38"/>
      <c r="CL851" s="38"/>
      <c r="CM851" s="38"/>
      <c r="CN851" s="38"/>
      <c r="CO851" s="38"/>
      <c r="CP851" s="38"/>
      <c r="CQ851" s="38"/>
      <c r="CR851" s="38"/>
      <c r="CS851" s="38"/>
      <c r="CT851" s="38"/>
      <c r="CU851" s="38"/>
      <c r="CV851" s="38"/>
      <c r="CW851" s="38"/>
      <c r="CX851" s="38"/>
      <c r="CY851" s="38"/>
      <c r="CZ851" s="38"/>
      <c r="DA851" s="38"/>
      <c r="DB851" s="38"/>
      <c r="DC851" s="38"/>
      <c r="DD851" s="38"/>
      <c r="DE851" s="38"/>
      <c r="DF851" s="38"/>
      <c r="DG851" s="38"/>
      <c r="DH851" s="38"/>
      <c r="DI851" s="38"/>
      <c r="DJ851" s="38"/>
      <c r="DK851" s="38"/>
      <c r="DL851" s="38"/>
      <c r="DM851" s="38"/>
      <c r="DN851" s="38"/>
      <c r="DO851" s="38"/>
      <c r="DP851" s="38"/>
      <c r="DQ851" s="38"/>
      <c r="DR851" s="38"/>
      <c r="DS851" s="38"/>
      <c r="DT851" s="38"/>
      <c r="DU851" s="38"/>
      <c r="DV851" s="38"/>
      <c r="DW851" s="38"/>
      <c r="DX851" s="38"/>
      <c r="DY851" s="38"/>
      <c r="DZ851" s="38"/>
      <c r="EA851" s="38"/>
      <c r="EB851" s="38"/>
    </row>
    <row r="852" spans="1:132">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c r="CQ852" s="38"/>
      <c r="CR852" s="38"/>
      <c r="CS852" s="38"/>
      <c r="CT852" s="38"/>
      <c r="CU852" s="38"/>
      <c r="CV852" s="38"/>
      <c r="CW852" s="38"/>
      <c r="CX852" s="38"/>
      <c r="CY852" s="38"/>
      <c r="CZ852" s="38"/>
      <c r="DA852" s="38"/>
      <c r="DB852" s="38"/>
      <c r="DC852" s="38"/>
      <c r="DD852" s="38"/>
      <c r="DE852" s="38"/>
      <c r="DF852" s="38"/>
      <c r="DG852" s="38"/>
      <c r="DH852" s="38"/>
      <c r="DI852" s="38"/>
      <c r="DJ852" s="38"/>
      <c r="DK852" s="38"/>
      <c r="DL852" s="38"/>
      <c r="DM852" s="38"/>
      <c r="DN852" s="38"/>
      <c r="DO852" s="38"/>
      <c r="DP852" s="38"/>
      <c r="DQ852" s="38"/>
      <c r="DR852" s="38"/>
      <c r="DS852" s="38"/>
      <c r="DT852" s="38"/>
      <c r="DU852" s="38"/>
      <c r="DV852" s="38"/>
      <c r="DW852" s="38"/>
      <c r="DX852" s="38"/>
      <c r="DY852" s="38"/>
      <c r="DZ852" s="38"/>
      <c r="EA852" s="38"/>
      <c r="EB852" s="38"/>
    </row>
    <row r="853" spans="1:132">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c r="AP853" s="38"/>
      <c r="AQ853" s="38"/>
      <c r="AR853" s="38"/>
      <c r="AS853" s="38"/>
      <c r="AT853" s="38"/>
      <c r="AU853" s="38"/>
      <c r="AV853" s="38"/>
      <c r="AW853" s="38"/>
      <c r="AX853" s="38"/>
      <c r="AY853" s="38"/>
      <c r="AZ853" s="38"/>
      <c r="BA853" s="38"/>
      <c r="BB853" s="38"/>
      <c r="BC853" s="38"/>
      <c r="BD853" s="38"/>
      <c r="BE853" s="38"/>
      <c r="BF853" s="38"/>
      <c r="BG853" s="38"/>
      <c r="BH853" s="38"/>
      <c r="BI853" s="38"/>
      <c r="BJ853" s="38"/>
      <c r="BK853" s="38"/>
      <c r="BL853" s="38"/>
      <c r="BM853" s="38"/>
      <c r="BN853" s="38"/>
      <c r="BO853" s="38"/>
      <c r="BP853" s="38"/>
      <c r="BQ853" s="38"/>
      <c r="BR853" s="38"/>
      <c r="BS853" s="38"/>
      <c r="BT853" s="38"/>
      <c r="BU853" s="38"/>
      <c r="BV853" s="38"/>
      <c r="BW853" s="38"/>
      <c r="BX853" s="38"/>
      <c r="BY853" s="38"/>
      <c r="BZ853" s="38"/>
      <c r="CA853" s="38"/>
      <c r="CB853" s="38"/>
      <c r="CC853" s="38"/>
      <c r="CD853" s="38"/>
      <c r="CE853" s="38"/>
      <c r="CF853" s="38"/>
      <c r="CG853" s="38"/>
      <c r="CH853" s="38"/>
      <c r="CI853" s="38"/>
      <c r="CJ853" s="38"/>
      <c r="CK853" s="38"/>
      <c r="CL853" s="38"/>
      <c r="CM853" s="38"/>
      <c r="CN853" s="38"/>
      <c r="CO853" s="38"/>
      <c r="CP853" s="38"/>
      <c r="CQ853" s="38"/>
      <c r="CR853" s="38"/>
      <c r="CS853" s="38"/>
      <c r="CT853" s="38"/>
      <c r="CU853" s="38"/>
      <c r="CV853" s="38"/>
      <c r="CW853" s="38"/>
      <c r="CX853" s="38"/>
      <c r="CY853" s="38"/>
      <c r="CZ853" s="38"/>
      <c r="DA853" s="38"/>
      <c r="DB853" s="38"/>
      <c r="DC853" s="38"/>
      <c r="DD853" s="38"/>
      <c r="DE853" s="38"/>
      <c r="DF853" s="38"/>
      <c r="DG853" s="38"/>
      <c r="DH853" s="38"/>
      <c r="DI853" s="38"/>
      <c r="DJ853" s="38"/>
      <c r="DK853" s="38"/>
      <c r="DL853" s="38"/>
      <c r="DM853" s="38"/>
      <c r="DN853" s="38"/>
      <c r="DO853" s="38"/>
      <c r="DP853" s="38"/>
      <c r="DQ853" s="38"/>
      <c r="DR853" s="38"/>
      <c r="DS853" s="38"/>
      <c r="DT853" s="38"/>
      <c r="DU853" s="38"/>
      <c r="DV853" s="38"/>
      <c r="DW853" s="38"/>
      <c r="DX853" s="38"/>
      <c r="DY853" s="38"/>
      <c r="DZ853" s="38"/>
      <c r="EA853" s="38"/>
      <c r="EB853" s="38"/>
    </row>
    <row r="854" spans="1:132">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c r="AP854" s="38"/>
      <c r="AQ854" s="38"/>
      <c r="AR854" s="38"/>
      <c r="AS854" s="38"/>
      <c r="AT854" s="38"/>
      <c r="AU854" s="38"/>
      <c r="AV854" s="38"/>
      <c r="AW854" s="38"/>
      <c r="AX854" s="38"/>
      <c r="AY854" s="38"/>
      <c r="AZ854" s="38"/>
      <c r="BA854" s="38"/>
      <c r="BB854" s="38"/>
      <c r="BC854" s="38"/>
      <c r="BD854" s="38"/>
      <c r="BE854" s="38"/>
      <c r="BF854" s="38"/>
      <c r="BG854" s="38"/>
      <c r="BH854" s="38"/>
      <c r="BI854" s="38"/>
      <c r="BJ854" s="38"/>
      <c r="BK854" s="38"/>
      <c r="BL854" s="38"/>
      <c r="BM854" s="38"/>
      <c r="BN854" s="38"/>
      <c r="BO854" s="38"/>
      <c r="BP854" s="38"/>
      <c r="BQ854" s="38"/>
      <c r="BR854" s="38"/>
      <c r="BS854" s="38"/>
      <c r="BT854" s="38"/>
      <c r="BU854" s="38"/>
      <c r="BV854" s="38"/>
      <c r="BW854" s="38"/>
      <c r="BX854" s="38"/>
      <c r="BY854" s="38"/>
      <c r="BZ854" s="38"/>
      <c r="CA854" s="38"/>
      <c r="CB854" s="38"/>
      <c r="CC854" s="38"/>
      <c r="CD854" s="38"/>
      <c r="CE854" s="38"/>
      <c r="CF854" s="38"/>
      <c r="CG854" s="38"/>
      <c r="CH854" s="38"/>
      <c r="CI854" s="38"/>
      <c r="CJ854" s="38"/>
      <c r="CK854" s="38"/>
      <c r="CL854" s="38"/>
      <c r="CM854" s="38"/>
      <c r="CN854" s="38"/>
      <c r="CO854" s="38"/>
      <c r="CP854" s="38"/>
      <c r="CQ854" s="38"/>
      <c r="CR854" s="38"/>
      <c r="CS854" s="38"/>
      <c r="CT854" s="38"/>
      <c r="CU854" s="38"/>
      <c r="CV854" s="38"/>
      <c r="CW854" s="38"/>
      <c r="CX854" s="38"/>
      <c r="CY854" s="38"/>
      <c r="CZ854" s="38"/>
      <c r="DA854" s="38"/>
      <c r="DB854" s="38"/>
      <c r="DC854" s="38"/>
      <c r="DD854" s="38"/>
      <c r="DE854" s="38"/>
      <c r="DF854" s="38"/>
      <c r="DG854" s="38"/>
      <c r="DH854" s="38"/>
      <c r="DI854" s="38"/>
      <c r="DJ854" s="38"/>
      <c r="DK854" s="38"/>
      <c r="DL854" s="38"/>
      <c r="DM854" s="38"/>
      <c r="DN854" s="38"/>
      <c r="DO854" s="38"/>
      <c r="DP854" s="38"/>
      <c r="DQ854" s="38"/>
      <c r="DR854" s="38"/>
      <c r="DS854" s="38"/>
      <c r="DT854" s="38"/>
      <c r="DU854" s="38"/>
      <c r="DV854" s="38"/>
      <c r="DW854" s="38"/>
      <c r="DX854" s="38"/>
      <c r="DY854" s="38"/>
      <c r="DZ854" s="38"/>
      <c r="EA854" s="38"/>
      <c r="EB854" s="38"/>
    </row>
    <row r="855" spans="1:132">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c r="AP855" s="38"/>
      <c r="AQ855" s="38"/>
      <c r="AR855" s="38"/>
      <c r="AS855" s="38"/>
      <c r="AT855" s="38"/>
      <c r="AU855" s="38"/>
      <c r="AV855" s="38"/>
      <c r="AW855" s="38"/>
      <c r="AX855" s="38"/>
      <c r="AY855" s="38"/>
      <c r="AZ855" s="38"/>
      <c r="BA855" s="38"/>
      <c r="BB855" s="38"/>
      <c r="BC855" s="38"/>
      <c r="BD855" s="38"/>
      <c r="BE855" s="38"/>
      <c r="BF855" s="38"/>
      <c r="BG855" s="38"/>
      <c r="BH855" s="38"/>
      <c r="BI855" s="38"/>
      <c r="BJ855" s="38"/>
      <c r="BK855" s="38"/>
      <c r="BL855" s="38"/>
      <c r="BM855" s="38"/>
      <c r="BN855" s="38"/>
      <c r="BO855" s="38"/>
      <c r="BP855" s="38"/>
      <c r="BQ855" s="38"/>
      <c r="BR855" s="38"/>
      <c r="BS855" s="38"/>
      <c r="BT855" s="38"/>
      <c r="BU855" s="38"/>
      <c r="BV855" s="38"/>
      <c r="BW855" s="38"/>
      <c r="BX855" s="38"/>
      <c r="BY855" s="38"/>
      <c r="BZ855" s="38"/>
      <c r="CA855" s="38"/>
      <c r="CB855" s="38"/>
      <c r="CC855" s="38"/>
      <c r="CD855" s="38"/>
      <c r="CE855" s="38"/>
      <c r="CF855" s="38"/>
      <c r="CG855" s="38"/>
      <c r="CH855" s="38"/>
      <c r="CI855" s="38"/>
      <c r="CJ855" s="38"/>
      <c r="CK855" s="38"/>
      <c r="CL855" s="38"/>
      <c r="CM855" s="38"/>
      <c r="CN855" s="38"/>
      <c r="CO855" s="38"/>
      <c r="CP855" s="38"/>
      <c r="CQ855" s="38"/>
      <c r="CR855" s="38"/>
      <c r="CS855" s="38"/>
      <c r="CT855" s="38"/>
      <c r="CU855" s="38"/>
      <c r="CV855" s="38"/>
      <c r="CW855" s="38"/>
      <c r="CX855" s="38"/>
      <c r="CY855" s="38"/>
      <c r="CZ855" s="38"/>
      <c r="DA855" s="38"/>
      <c r="DB855" s="38"/>
      <c r="DC855" s="38"/>
      <c r="DD855" s="38"/>
      <c r="DE855" s="38"/>
      <c r="DF855" s="38"/>
      <c r="DG855" s="38"/>
      <c r="DH855" s="38"/>
      <c r="DI855" s="38"/>
      <c r="DJ855" s="38"/>
      <c r="DK855" s="38"/>
      <c r="DL855" s="38"/>
      <c r="DM855" s="38"/>
      <c r="DN855" s="38"/>
      <c r="DO855" s="38"/>
      <c r="DP855" s="38"/>
      <c r="DQ855" s="38"/>
      <c r="DR855" s="38"/>
      <c r="DS855" s="38"/>
      <c r="DT855" s="38"/>
      <c r="DU855" s="38"/>
      <c r="DV855" s="38"/>
      <c r="DW855" s="38"/>
      <c r="DX855" s="38"/>
      <c r="DY855" s="38"/>
      <c r="DZ855" s="38"/>
      <c r="EA855" s="38"/>
      <c r="EB855" s="38"/>
    </row>
    <row r="856" spans="1:132">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c r="CQ856" s="38"/>
      <c r="CR856" s="38"/>
      <c r="CS856" s="38"/>
      <c r="CT856" s="38"/>
      <c r="CU856" s="38"/>
      <c r="CV856" s="38"/>
      <c r="CW856" s="38"/>
      <c r="CX856" s="38"/>
      <c r="CY856" s="38"/>
      <c r="CZ856" s="38"/>
      <c r="DA856" s="38"/>
      <c r="DB856" s="38"/>
      <c r="DC856" s="38"/>
      <c r="DD856" s="38"/>
      <c r="DE856" s="38"/>
      <c r="DF856" s="38"/>
      <c r="DG856" s="38"/>
      <c r="DH856" s="38"/>
      <c r="DI856" s="38"/>
      <c r="DJ856" s="38"/>
      <c r="DK856" s="38"/>
      <c r="DL856" s="38"/>
      <c r="DM856" s="38"/>
      <c r="DN856" s="38"/>
      <c r="DO856" s="38"/>
      <c r="DP856" s="38"/>
      <c r="DQ856" s="38"/>
      <c r="DR856" s="38"/>
      <c r="DS856" s="38"/>
      <c r="DT856" s="38"/>
      <c r="DU856" s="38"/>
      <c r="DV856" s="38"/>
      <c r="DW856" s="38"/>
      <c r="DX856" s="38"/>
      <c r="DY856" s="38"/>
      <c r="DZ856" s="38"/>
      <c r="EA856" s="38"/>
      <c r="EB856" s="38"/>
    </row>
    <row r="857" spans="1:132">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c r="AP857" s="38"/>
      <c r="AQ857" s="38"/>
      <c r="AR857" s="38"/>
      <c r="AS857" s="38"/>
      <c r="AT857" s="38"/>
      <c r="AU857" s="38"/>
      <c r="AV857" s="38"/>
      <c r="AW857" s="38"/>
      <c r="AX857" s="38"/>
      <c r="AY857" s="38"/>
      <c r="AZ857" s="38"/>
      <c r="BA857" s="38"/>
      <c r="BB857" s="38"/>
      <c r="BC857" s="38"/>
      <c r="BD857" s="38"/>
      <c r="BE857" s="38"/>
      <c r="BF857" s="38"/>
      <c r="BG857" s="38"/>
      <c r="BH857" s="38"/>
      <c r="BI857" s="38"/>
      <c r="BJ857" s="38"/>
      <c r="BK857" s="38"/>
      <c r="BL857" s="38"/>
      <c r="BM857" s="38"/>
      <c r="BN857" s="38"/>
      <c r="BO857" s="38"/>
      <c r="BP857" s="38"/>
      <c r="BQ857" s="38"/>
      <c r="BR857" s="38"/>
      <c r="BS857" s="38"/>
      <c r="BT857" s="38"/>
      <c r="BU857" s="38"/>
      <c r="BV857" s="38"/>
      <c r="BW857" s="38"/>
      <c r="BX857" s="38"/>
      <c r="BY857" s="38"/>
      <c r="BZ857" s="38"/>
      <c r="CA857" s="38"/>
      <c r="CB857" s="38"/>
      <c r="CC857" s="38"/>
      <c r="CD857" s="38"/>
      <c r="CE857" s="38"/>
      <c r="CF857" s="38"/>
      <c r="CG857" s="38"/>
      <c r="CH857" s="38"/>
      <c r="CI857" s="38"/>
      <c r="CJ857" s="38"/>
      <c r="CK857" s="38"/>
      <c r="CL857" s="38"/>
      <c r="CM857" s="38"/>
      <c r="CN857" s="38"/>
      <c r="CO857" s="38"/>
      <c r="CP857" s="38"/>
      <c r="CQ857" s="38"/>
      <c r="CR857" s="38"/>
      <c r="CS857" s="38"/>
      <c r="CT857" s="38"/>
      <c r="CU857" s="38"/>
      <c r="CV857" s="38"/>
      <c r="CW857" s="38"/>
      <c r="CX857" s="38"/>
      <c r="CY857" s="38"/>
      <c r="CZ857" s="38"/>
      <c r="DA857" s="38"/>
      <c r="DB857" s="38"/>
      <c r="DC857" s="38"/>
      <c r="DD857" s="38"/>
      <c r="DE857" s="38"/>
      <c r="DF857" s="38"/>
      <c r="DG857" s="38"/>
      <c r="DH857" s="38"/>
      <c r="DI857" s="38"/>
      <c r="DJ857" s="38"/>
      <c r="DK857" s="38"/>
      <c r="DL857" s="38"/>
      <c r="DM857" s="38"/>
      <c r="DN857" s="38"/>
      <c r="DO857" s="38"/>
      <c r="DP857" s="38"/>
      <c r="DQ857" s="38"/>
      <c r="DR857" s="38"/>
      <c r="DS857" s="38"/>
      <c r="DT857" s="38"/>
      <c r="DU857" s="38"/>
      <c r="DV857" s="38"/>
      <c r="DW857" s="38"/>
      <c r="DX857" s="38"/>
      <c r="DY857" s="38"/>
      <c r="DZ857" s="38"/>
      <c r="EA857" s="38"/>
      <c r="EB857" s="38"/>
    </row>
    <row r="858" spans="1:132">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c r="CQ858" s="38"/>
      <c r="CR858" s="38"/>
      <c r="CS858" s="38"/>
      <c r="CT858" s="38"/>
      <c r="CU858" s="38"/>
      <c r="CV858" s="38"/>
      <c r="CW858" s="38"/>
      <c r="CX858" s="38"/>
      <c r="CY858" s="38"/>
      <c r="CZ858" s="38"/>
      <c r="DA858" s="38"/>
      <c r="DB858" s="38"/>
      <c r="DC858" s="38"/>
      <c r="DD858" s="38"/>
      <c r="DE858" s="38"/>
      <c r="DF858" s="38"/>
      <c r="DG858" s="38"/>
      <c r="DH858" s="38"/>
      <c r="DI858" s="38"/>
      <c r="DJ858" s="38"/>
      <c r="DK858" s="38"/>
      <c r="DL858" s="38"/>
      <c r="DM858" s="38"/>
      <c r="DN858" s="38"/>
      <c r="DO858" s="38"/>
      <c r="DP858" s="38"/>
      <c r="DQ858" s="38"/>
      <c r="DR858" s="38"/>
      <c r="DS858" s="38"/>
      <c r="DT858" s="38"/>
      <c r="DU858" s="38"/>
      <c r="DV858" s="38"/>
      <c r="DW858" s="38"/>
      <c r="DX858" s="38"/>
      <c r="DY858" s="38"/>
      <c r="DZ858" s="38"/>
      <c r="EA858" s="38"/>
      <c r="EB858" s="38"/>
    </row>
    <row r="859" spans="1:132">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c r="AP859" s="38"/>
      <c r="AQ859" s="38"/>
      <c r="AR859" s="38"/>
      <c r="AS859" s="38"/>
      <c r="AT859" s="38"/>
      <c r="AU859" s="38"/>
      <c r="AV859" s="38"/>
      <c r="AW859" s="38"/>
      <c r="AX859" s="38"/>
      <c r="AY859" s="38"/>
      <c r="AZ859" s="38"/>
      <c r="BA859" s="38"/>
      <c r="BB859" s="38"/>
      <c r="BC859" s="38"/>
      <c r="BD859" s="38"/>
      <c r="BE859" s="38"/>
      <c r="BF859" s="38"/>
      <c r="BG859" s="38"/>
      <c r="BH859" s="38"/>
      <c r="BI859" s="38"/>
      <c r="BJ859" s="38"/>
      <c r="BK859" s="38"/>
      <c r="BL859" s="38"/>
      <c r="BM859" s="38"/>
      <c r="BN859" s="38"/>
      <c r="BO859" s="38"/>
      <c r="BP859" s="38"/>
      <c r="BQ859" s="38"/>
      <c r="BR859" s="38"/>
      <c r="BS859" s="38"/>
      <c r="BT859" s="38"/>
      <c r="BU859" s="38"/>
      <c r="BV859" s="38"/>
      <c r="BW859" s="38"/>
      <c r="BX859" s="38"/>
      <c r="BY859" s="38"/>
      <c r="BZ859" s="38"/>
      <c r="CA859" s="38"/>
      <c r="CB859" s="38"/>
      <c r="CC859" s="38"/>
      <c r="CD859" s="38"/>
      <c r="CE859" s="38"/>
      <c r="CF859" s="38"/>
      <c r="CG859" s="38"/>
      <c r="CH859" s="38"/>
      <c r="CI859" s="38"/>
      <c r="CJ859" s="38"/>
      <c r="CK859" s="38"/>
      <c r="CL859" s="38"/>
      <c r="CM859" s="38"/>
      <c r="CN859" s="38"/>
      <c r="CO859" s="38"/>
      <c r="CP859" s="38"/>
      <c r="CQ859" s="38"/>
      <c r="CR859" s="38"/>
      <c r="CS859" s="38"/>
      <c r="CT859" s="38"/>
      <c r="CU859" s="38"/>
      <c r="CV859" s="38"/>
      <c r="CW859" s="38"/>
      <c r="CX859" s="38"/>
      <c r="CY859" s="38"/>
      <c r="CZ859" s="38"/>
      <c r="DA859" s="38"/>
      <c r="DB859" s="38"/>
      <c r="DC859" s="38"/>
      <c r="DD859" s="38"/>
      <c r="DE859" s="38"/>
      <c r="DF859" s="38"/>
      <c r="DG859" s="38"/>
      <c r="DH859" s="38"/>
      <c r="DI859" s="38"/>
      <c r="DJ859" s="38"/>
      <c r="DK859" s="38"/>
      <c r="DL859" s="38"/>
      <c r="DM859" s="38"/>
      <c r="DN859" s="38"/>
      <c r="DO859" s="38"/>
      <c r="DP859" s="38"/>
      <c r="DQ859" s="38"/>
      <c r="DR859" s="38"/>
      <c r="DS859" s="38"/>
      <c r="DT859" s="38"/>
      <c r="DU859" s="38"/>
      <c r="DV859" s="38"/>
      <c r="DW859" s="38"/>
      <c r="DX859" s="38"/>
      <c r="DY859" s="38"/>
      <c r="DZ859" s="38"/>
      <c r="EA859" s="38"/>
      <c r="EB859" s="38"/>
    </row>
    <row r="860" spans="1:132">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c r="AP860" s="38"/>
      <c r="AQ860" s="38"/>
      <c r="AR860" s="38"/>
      <c r="AS860" s="38"/>
      <c r="AT860" s="38"/>
      <c r="AU860" s="38"/>
      <c r="AV860" s="38"/>
      <c r="AW860" s="38"/>
      <c r="AX860" s="38"/>
      <c r="AY860" s="38"/>
      <c r="AZ860" s="38"/>
      <c r="BA860" s="38"/>
      <c r="BB860" s="38"/>
      <c r="BC860" s="38"/>
      <c r="BD860" s="38"/>
      <c r="BE860" s="38"/>
      <c r="BF860" s="38"/>
      <c r="BG860" s="38"/>
      <c r="BH860" s="38"/>
      <c r="BI860" s="38"/>
      <c r="BJ860" s="38"/>
      <c r="BK860" s="38"/>
      <c r="BL860" s="38"/>
      <c r="BM860" s="38"/>
      <c r="BN860" s="38"/>
      <c r="BO860" s="38"/>
      <c r="BP860" s="38"/>
      <c r="BQ860" s="38"/>
      <c r="BR860" s="38"/>
      <c r="BS860" s="38"/>
      <c r="BT860" s="38"/>
      <c r="BU860" s="38"/>
      <c r="BV860" s="38"/>
      <c r="BW860" s="38"/>
      <c r="BX860" s="38"/>
      <c r="BY860" s="38"/>
      <c r="BZ860" s="38"/>
      <c r="CA860" s="38"/>
      <c r="CB860" s="38"/>
      <c r="CC860" s="38"/>
      <c r="CD860" s="38"/>
      <c r="CE860" s="38"/>
      <c r="CF860" s="38"/>
      <c r="CG860" s="38"/>
      <c r="CH860" s="38"/>
      <c r="CI860" s="38"/>
      <c r="CJ860" s="38"/>
      <c r="CK860" s="38"/>
      <c r="CL860" s="38"/>
      <c r="CM860" s="38"/>
      <c r="CN860" s="38"/>
      <c r="CO860" s="38"/>
      <c r="CP860" s="38"/>
      <c r="CQ860" s="38"/>
      <c r="CR860" s="38"/>
      <c r="CS860" s="38"/>
      <c r="CT860" s="38"/>
      <c r="CU860" s="38"/>
      <c r="CV860" s="38"/>
      <c r="CW860" s="38"/>
      <c r="CX860" s="38"/>
      <c r="CY860" s="38"/>
      <c r="CZ860" s="38"/>
      <c r="DA860" s="38"/>
      <c r="DB860" s="38"/>
      <c r="DC860" s="38"/>
      <c r="DD860" s="38"/>
      <c r="DE860" s="38"/>
      <c r="DF860" s="38"/>
      <c r="DG860" s="38"/>
      <c r="DH860" s="38"/>
      <c r="DI860" s="38"/>
      <c r="DJ860" s="38"/>
      <c r="DK860" s="38"/>
      <c r="DL860" s="38"/>
      <c r="DM860" s="38"/>
      <c r="DN860" s="38"/>
      <c r="DO860" s="38"/>
      <c r="DP860" s="38"/>
      <c r="DQ860" s="38"/>
      <c r="DR860" s="38"/>
      <c r="DS860" s="38"/>
      <c r="DT860" s="38"/>
      <c r="DU860" s="38"/>
      <c r="DV860" s="38"/>
      <c r="DW860" s="38"/>
      <c r="DX860" s="38"/>
      <c r="DY860" s="38"/>
      <c r="DZ860" s="38"/>
      <c r="EA860" s="38"/>
      <c r="EB860" s="38"/>
    </row>
    <row r="861" spans="1:132">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c r="AP861" s="38"/>
      <c r="AQ861" s="38"/>
      <c r="AR861" s="38"/>
      <c r="AS861" s="38"/>
      <c r="AT861" s="38"/>
      <c r="AU861" s="38"/>
      <c r="AV861" s="38"/>
      <c r="AW861" s="38"/>
      <c r="AX861" s="38"/>
      <c r="AY861" s="38"/>
      <c r="AZ861" s="38"/>
      <c r="BA861" s="38"/>
      <c r="BB861" s="38"/>
      <c r="BC861" s="38"/>
      <c r="BD861" s="38"/>
      <c r="BE861" s="38"/>
      <c r="BF861" s="38"/>
      <c r="BG861" s="38"/>
      <c r="BH861" s="38"/>
      <c r="BI861" s="38"/>
      <c r="BJ861" s="38"/>
      <c r="BK861" s="38"/>
      <c r="BL861" s="38"/>
      <c r="BM861" s="38"/>
      <c r="BN861" s="38"/>
      <c r="BO861" s="38"/>
      <c r="BP861" s="38"/>
      <c r="BQ861" s="38"/>
      <c r="BR861" s="38"/>
      <c r="BS861" s="38"/>
      <c r="BT861" s="38"/>
      <c r="BU861" s="38"/>
      <c r="BV861" s="38"/>
      <c r="BW861" s="38"/>
      <c r="BX861" s="38"/>
      <c r="BY861" s="38"/>
      <c r="BZ861" s="38"/>
      <c r="CA861" s="38"/>
      <c r="CB861" s="38"/>
      <c r="CC861" s="38"/>
      <c r="CD861" s="38"/>
      <c r="CE861" s="38"/>
      <c r="CF861" s="38"/>
      <c r="CG861" s="38"/>
      <c r="CH861" s="38"/>
      <c r="CI861" s="38"/>
      <c r="CJ861" s="38"/>
      <c r="CK861" s="38"/>
      <c r="CL861" s="38"/>
      <c r="CM861" s="38"/>
      <c r="CN861" s="38"/>
      <c r="CO861" s="38"/>
      <c r="CP861" s="38"/>
      <c r="CQ861" s="38"/>
      <c r="CR861" s="38"/>
      <c r="CS861" s="38"/>
      <c r="CT861" s="38"/>
      <c r="CU861" s="38"/>
      <c r="CV861" s="38"/>
      <c r="CW861" s="38"/>
      <c r="CX861" s="38"/>
      <c r="CY861" s="38"/>
      <c r="CZ861" s="38"/>
      <c r="DA861" s="38"/>
      <c r="DB861" s="38"/>
      <c r="DC861" s="38"/>
      <c r="DD861" s="38"/>
      <c r="DE861" s="38"/>
      <c r="DF861" s="38"/>
      <c r="DG861" s="38"/>
      <c r="DH861" s="38"/>
      <c r="DI861" s="38"/>
      <c r="DJ861" s="38"/>
      <c r="DK861" s="38"/>
      <c r="DL861" s="38"/>
      <c r="DM861" s="38"/>
      <c r="DN861" s="38"/>
      <c r="DO861" s="38"/>
      <c r="DP861" s="38"/>
      <c r="DQ861" s="38"/>
      <c r="DR861" s="38"/>
      <c r="DS861" s="38"/>
      <c r="DT861" s="38"/>
      <c r="DU861" s="38"/>
      <c r="DV861" s="38"/>
      <c r="DW861" s="38"/>
      <c r="DX861" s="38"/>
      <c r="DY861" s="38"/>
      <c r="DZ861" s="38"/>
      <c r="EA861" s="38"/>
      <c r="EB861" s="38"/>
    </row>
    <row r="862" spans="1:132">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c r="CQ862" s="38"/>
      <c r="CR862" s="38"/>
      <c r="CS862" s="38"/>
      <c r="CT862" s="38"/>
      <c r="CU862" s="38"/>
      <c r="CV862" s="38"/>
      <c r="CW862" s="38"/>
      <c r="CX862" s="38"/>
      <c r="CY862" s="38"/>
      <c r="CZ862" s="38"/>
      <c r="DA862" s="38"/>
      <c r="DB862" s="38"/>
      <c r="DC862" s="38"/>
      <c r="DD862" s="38"/>
      <c r="DE862" s="38"/>
      <c r="DF862" s="38"/>
      <c r="DG862" s="38"/>
      <c r="DH862" s="38"/>
      <c r="DI862" s="38"/>
      <c r="DJ862" s="38"/>
      <c r="DK862" s="38"/>
      <c r="DL862" s="38"/>
      <c r="DM862" s="38"/>
      <c r="DN862" s="38"/>
      <c r="DO862" s="38"/>
      <c r="DP862" s="38"/>
      <c r="DQ862" s="38"/>
      <c r="DR862" s="38"/>
      <c r="DS862" s="38"/>
      <c r="DT862" s="38"/>
      <c r="DU862" s="38"/>
      <c r="DV862" s="38"/>
      <c r="DW862" s="38"/>
      <c r="DX862" s="38"/>
      <c r="DY862" s="38"/>
      <c r="DZ862" s="38"/>
      <c r="EA862" s="38"/>
      <c r="EB862" s="38"/>
    </row>
    <row r="863" spans="1:132">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c r="AP863" s="38"/>
      <c r="AQ863" s="38"/>
      <c r="AR863" s="38"/>
      <c r="AS863" s="38"/>
      <c r="AT863" s="38"/>
      <c r="AU863" s="38"/>
      <c r="AV863" s="38"/>
      <c r="AW863" s="38"/>
      <c r="AX863" s="38"/>
      <c r="AY863" s="38"/>
      <c r="AZ863" s="38"/>
      <c r="BA863" s="38"/>
      <c r="BB863" s="38"/>
      <c r="BC863" s="38"/>
      <c r="BD863" s="38"/>
      <c r="BE863" s="38"/>
      <c r="BF863" s="38"/>
      <c r="BG863" s="38"/>
      <c r="BH863" s="38"/>
      <c r="BI863" s="38"/>
      <c r="BJ863" s="38"/>
      <c r="BK863" s="38"/>
      <c r="BL863" s="38"/>
      <c r="BM863" s="38"/>
      <c r="BN863" s="38"/>
      <c r="BO863" s="38"/>
      <c r="BP863" s="38"/>
      <c r="BQ863" s="38"/>
      <c r="BR863" s="38"/>
      <c r="BS863" s="38"/>
      <c r="BT863" s="38"/>
      <c r="BU863" s="38"/>
      <c r="BV863" s="38"/>
      <c r="BW863" s="38"/>
      <c r="BX863" s="38"/>
      <c r="BY863" s="38"/>
      <c r="BZ863" s="38"/>
      <c r="CA863" s="38"/>
      <c r="CB863" s="38"/>
      <c r="CC863" s="38"/>
      <c r="CD863" s="38"/>
      <c r="CE863" s="38"/>
      <c r="CF863" s="38"/>
      <c r="CG863" s="38"/>
      <c r="CH863" s="38"/>
      <c r="CI863" s="38"/>
      <c r="CJ863" s="38"/>
      <c r="CK863" s="38"/>
      <c r="CL863" s="38"/>
      <c r="CM863" s="38"/>
      <c r="CN863" s="38"/>
      <c r="CO863" s="38"/>
      <c r="CP863" s="38"/>
      <c r="CQ863" s="38"/>
      <c r="CR863" s="38"/>
      <c r="CS863" s="38"/>
      <c r="CT863" s="38"/>
      <c r="CU863" s="38"/>
      <c r="CV863" s="38"/>
      <c r="CW863" s="38"/>
      <c r="CX863" s="38"/>
      <c r="CY863" s="38"/>
      <c r="CZ863" s="38"/>
      <c r="DA863" s="38"/>
      <c r="DB863" s="38"/>
      <c r="DC863" s="38"/>
      <c r="DD863" s="38"/>
      <c r="DE863" s="38"/>
      <c r="DF863" s="38"/>
      <c r="DG863" s="38"/>
      <c r="DH863" s="38"/>
      <c r="DI863" s="38"/>
      <c r="DJ863" s="38"/>
      <c r="DK863" s="38"/>
      <c r="DL863" s="38"/>
      <c r="DM863" s="38"/>
      <c r="DN863" s="38"/>
      <c r="DO863" s="38"/>
      <c r="DP863" s="38"/>
      <c r="DQ863" s="38"/>
      <c r="DR863" s="38"/>
      <c r="DS863" s="38"/>
      <c r="DT863" s="38"/>
      <c r="DU863" s="38"/>
      <c r="DV863" s="38"/>
      <c r="DW863" s="38"/>
      <c r="DX863" s="38"/>
      <c r="DY863" s="38"/>
      <c r="DZ863" s="38"/>
      <c r="EA863" s="38"/>
      <c r="EB863" s="38"/>
    </row>
    <row r="864" spans="1:132">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c r="AP864" s="38"/>
      <c r="AQ864" s="38"/>
      <c r="AR864" s="38"/>
      <c r="AS864" s="38"/>
      <c r="AT864" s="38"/>
      <c r="AU864" s="38"/>
      <c r="AV864" s="38"/>
      <c r="AW864" s="38"/>
      <c r="AX864" s="38"/>
      <c r="AY864" s="38"/>
      <c r="AZ864" s="38"/>
      <c r="BA864" s="38"/>
      <c r="BB864" s="38"/>
      <c r="BC864" s="38"/>
      <c r="BD864" s="38"/>
      <c r="BE864" s="38"/>
      <c r="BF864" s="38"/>
      <c r="BG864" s="38"/>
      <c r="BH864" s="38"/>
      <c r="BI864" s="38"/>
      <c r="BJ864" s="38"/>
      <c r="BK864" s="38"/>
      <c r="BL864" s="38"/>
      <c r="BM864" s="38"/>
      <c r="BN864" s="38"/>
      <c r="BO864" s="38"/>
      <c r="BP864" s="38"/>
      <c r="BQ864" s="38"/>
      <c r="BR864" s="38"/>
      <c r="BS864" s="38"/>
      <c r="BT864" s="38"/>
      <c r="BU864" s="38"/>
      <c r="BV864" s="38"/>
      <c r="BW864" s="38"/>
      <c r="BX864" s="38"/>
      <c r="BY864" s="38"/>
      <c r="BZ864" s="38"/>
      <c r="CA864" s="38"/>
      <c r="CB864" s="38"/>
      <c r="CC864" s="38"/>
      <c r="CD864" s="38"/>
      <c r="CE864" s="38"/>
      <c r="CF864" s="38"/>
      <c r="CG864" s="38"/>
      <c r="CH864" s="38"/>
      <c r="CI864" s="38"/>
      <c r="CJ864" s="38"/>
      <c r="CK864" s="38"/>
      <c r="CL864" s="38"/>
      <c r="CM864" s="38"/>
      <c r="CN864" s="38"/>
      <c r="CO864" s="38"/>
      <c r="CP864" s="38"/>
      <c r="CQ864" s="38"/>
      <c r="CR864" s="38"/>
      <c r="CS864" s="38"/>
      <c r="CT864" s="38"/>
      <c r="CU864" s="38"/>
      <c r="CV864" s="38"/>
      <c r="CW864" s="38"/>
      <c r="CX864" s="38"/>
      <c r="CY864" s="38"/>
      <c r="CZ864" s="38"/>
      <c r="DA864" s="38"/>
      <c r="DB864" s="38"/>
      <c r="DC864" s="38"/>
      <c r="DD864" s="38"/>
      <c r="DE864" s="38"/>
      <c r="DF864" s="38"/>
      <c r="DG864" s="38"/>
      <c r="DH864" s="38"/>
      <c r="DI864" s="38"/>
      <c r="DJ864" s="38"/>
      <c r="DK864" s="38"/>
      <c r="DL864" s="38"/>
      <c r="DM864" s="38"/>
      <c r="DN864" s="38"/>
      <c r="DO864" s="38"/>
      <c r="DP864" s="38"/>
      <c r="DQ864" s="38"/>
      <c r="DR864" s="38"/>
      <c r="DS864" s="38"/>
      <c r="DT864" s="38"/>
      <c r="DU864" s="38"/>
      <c r="DV864" s="38"/>
      <c r="DW864" s="38"/>
      <c r="DX864" s="38"/>
      <c r="DY864" s="38"/>
      <c r="DZ864" s="38"/>
      <c r="EA864" s="38"/>
      <c r="EB864" s="38"/>
    </row>
    <row r="865" spans="1:132">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c r="AP865" s="38"/>
      <c r="AQ865" s="38"/>
      <c r="AR865" s="38"/>
      <c r="AS865" s="38"/>
      <c r="AT865" s="38"/>
      <c r="AU865" s="38"/>
      <c r="AV865" s="38"/>
      <c r="AW865" s="38"/>
      <c r="AX865" s="38"/>
      <c r="AY865" s="38"/>
      <c r="AZ865" s="38"/>
      <c r="BA865" s="38"/>
      <c r="BB865" s="38"/>
      <c r="BC865" s="38"/>
      <c r="BD865" s="38"/>
      <c r="BE865" s="38"/>
      <c r="BF865" s="38"/>
      <c r="BG865" s="38"/>
      <c r="BH865" s="38"/>
      <c r="BI865" s="38"/>
      <c r="BJ865" s="38"/>
      <c r="BK865" s="38"/>
      <c r="BL865" s="38"/>
      <c r="BM865" s="38"/>
      <c r="BN865" s="38"/>
      <c r="BO865" s="38"/>
      <c r="BP865" s="38"/>
      <c r="BQ865" s="38"/>
      <c r="BR865" s="38"/>
      <c r="BS865" s="38"/>
      <c r="BT865" s="38"/>
      <c r="BU865" s="38"/>
      <c r="BV865" s="38"/>
      <c r="BW865" s="38"/>
      <c r="BX865" s="38"/>
      <c r="BY865" s="38"/>
      <c r="BZ865" s="38"/>
      <c r="CA865" s="38"/>
      <c r="CB865" s="38"/>
      <c r="CC865" s="38"/>
      <c r="CD865" s="38"/>
      <c r="CE865" s="38"/>
      <c r="CF865" s="38"/>
      <c r="CG865" s="38"/>
      <c r="CH865" s="38"/>
      <c r="CI865" s="38"/>
      <c r="CJ865" s="38"/>
      <c r="CK865" s="38"/>
      <c r="CL865" s="38"/>
      <c r="CM865" s="38"/>
      <c r="CN865" s="38"/>
      <c r="CO865" s="38"/>
      <c r="CP865" s="38"/>
      <c r="CQ865" s="38"/>
      <c r="CR865" s="38"/>
      <c r="CS865" s="38"/>
      <c r="CT865" s="38"/>
      <c r="CU865" s="38"/>
      <c r="CV865" s="38"/>
      <c r="CW865" s="38"/>
      <c r="CX865" s="38"/>
      <c r="CY865" s="38"/>
      <c r="CZ865" s="38"/>
      <c r="DA865" s="38"/>
      <c r="DB865" s="38"/>
      <c r="DC865" s="38"/>
      <c r="DD865" s="38"/>
      <c r="DE865" s="38"/>
      <c r="DF865" s="38"/>
      <c r="DG865" s="38"/>
      <c r="DH865" s="38"/>
      <c r="DI865" s="38"/>
      <c r="DJ865" s="38"/>
      <c r="DK865" s="38"/>
      <c r="DL865" s="38"/>
      <c r="DM865" s="38"/>
      <c r="DN865" s="38"/>
      <c r="DO865" s="38"/>
      <c r="DP865" s="38"/>
      <c r="DQ865" s="38"/>
      <c r="DR865" s="38"/>
      <c r="DS865" s="38"/>
      <c r="DT865" s="38"/>
      <c r="DU865" s="38"/>
      <c r="DV865" s="38"/>
      <c r="DW865" s="38"/>
      <c r="DX865" s="38"/>
      <c r="DY865" s="38"/>
      <c r="DZ865" s="38"/>
      <c r="EA865" s="38"/>
      <c r="EB865" s="38"/>
    </row>
    <row r="866" spans="1:132">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c r="AP866" s="38"/>
      <c r="AQ866" s="38"/>
      <c r="AR866" s="38"/>
      <c r="AS866" s="38"/>
      <c r="AT866" s="38"/>
      <c r="AU866" s="38"/>
      <c r="AV866" s="38"/>
      <c r="AW866" s="38"/>
      <c r="AX866" s="38"/>
      <c r="AY866" s="38"/>
      <c r="AZ866" s="38"/>
      <c r="BA866" s="38"/>
      <c r="BB866" s="38"/>
      <c r="BC866" s="38"/>
      <c r="BD866" s="38"/>
      <c r="BE866" s="38"/>
      <c r="BF866" s="38"/>
      <c r="BG866" s="38"/>
      <c r="BH866" s="38"/>
      <c r="BI866" s="38"/>
      <c r="BJ866" s="38"/>
      <c r="BK866" s="38"/>
      <c r="BL866" s="38"/>
      <c r="BM866" s="38"/>
      <c r="BN866" s="38"/>
      <c r="BO866" s="38"/>
      <c r="BP866" s="38"/>
      <c r="BQ866" s="38"/>
      <c r="BR866" s="38"/>
      <c r="BS866" s="38"/>
      <c r="BT866" s="38"/>
      <c r="BU866" s="38"/>
      <c r="BV866" s="38"/>
      <c r="BW866" s="38"/>
      <c r="BX866" s="38"/>
      <c r="BY866" s="38"/>
      <c r="BZ866" s="38"/>
      <c r="CA866" s="38"/>
      <c r="CB866" s="38"/>
      <c r="CC866" s="38"/>
      <c r="CD866" s="38"/>
      <c r="CE866" s="38"/>
      <c r="CF866" s="38"/>
      <c r="CG866" s="38"/>
      <c r="CH866" s="38"/>
      <c r="CI866" s="38"/>
      <c r="CJ866" s="38"/>
      <c r="CK866" s="38"/>
      <c r="CL866" s="38"/>
      <c r="CM866" s="38"/>
      <c r="CN866" s="38"/>
      <c r="CO866" s="38"/>
      <c r="CP866" s="38"/>
      <c r="CQ866" s="38"/>
      <c r="CR866" s="38"/>
      <c r="CS866" s="38"/>
      <c r="CT866" s="38"/>
      <c r="CU866" s="38"/>
      <c r="CV866" s="38"/>
      <c r="CW866" s="38"/>
      <c r="CX866" s="38"/>
      <c r="CY866" s="38"/>
      <c r="CZ866" s="38"/>
      <c r="DA866" s="38"/>
      <c r="DB866" s="38"/>
      <c r="DC866" s="38"/>
      <c r="DD866" s="38"/>
      <c r="DE866" s="38"/>
      <c r="DF866" s="38"/>
      <c r="DG866" s="38"/>
      <c r="DH866" s="38"/>
      <c r="DI866" s="38"/>
      <c r="DJ866" s="38"/>
      <c r="DK866" s="38"/>
      <c r="DL866" s="38"/>
      <c r="DM866" s="38"/>
      <c r="DN866" s="38"/>
      <c r="DO866" s="38"/>
      <c r="DP866" s="38"/>
      <c r="DQ866" s="38"/>
      <c r="DR866" s="38"/>
      <c r="DS866" s="38"/>
      <c r="DT866" s="38"/>
      <c r="DU866" s="38"/>
      <c r="DV866" s="38"/>
      <c r="DW866" s="38"/>
      <c r="DX866" s="38"/>
      <c r="DY866" s="38"/>
      <c r="DZ866" s="38"/>
      <c r="EA866" s="38"/>
      <c r="EB866" s="38"/>
    </row>
    <row r="867" spans="1:132">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c r="AP867" s="38"/>
      <c r="AQ867" s="38"/>
      <c r="AR867" s="38"/>
      <c r="AS867" s="38"/>
      <c r="AT867" s="38"/>
      <c r="AU867" s="38"/>
      <c r="AV867" s="38"/>
      <c r="AW867" s="38"/>
      <c r="AX867" s="38"/>
      <c r="AY867" s="38"/>
      <c r="AZ867" s="38"/>
      <c r="BA867" s="38"/>
      <c r="BB867" s="38"/>
      <c r="BC867" s="38"/>
      <c r="BD867" s="38"/>
      <c r="BE867" s="38"/>
      <c r="BF867" s="38"/>
      <c r="BG867" s="38"/>
      <c r="BH867" s="38"/>
      <c r="BI867" s="38"/>
      <c r="BJ867" s="38"/>
      <c r="BK867" s="38"/>
      <c r="BL867" s="38"/>
      <c r="BM867" s="38"/>
      <c r="BN867" s="38"/>
      <c r="BO867" s="38"/>
      <c r="BP867" s="38"/>
      <c r="BQ867" s="38"/>
      <c r="BR867" s="38"/>
      <c r="BS867" s="38"/>
      <c r="BT867" s="38"/>
      <c r="BU867" s="38"/>
      <c r="BV867" s="38"/>
      <c r="BW867" s="38"/>
      <c r="BX867" s="38"/>
      <c r="BY867" s="38"/>
      <c r="BZ867" s="38"/>
      <c r="CA867" s="38"/>
      <c r="CB867" s="38"/>
      <c r="CC867" s="38"/>
      <c r="CD867" s="38"/>
      <c r="CE867" s="38"/>
      <c r="CF867" s="38"/>
      <c r="CG867" s="38"/>
      <c r="CH867" s="38"/>
      <c r="CI867" s="38"/>
      <c r="CJ867" s="38"/>
      <c r="CK867" s="38"/>
      <c r="CL867" s="38"/>
      <c r="CM867" s="38"/>
      <c r="CN867" s="38"/>
      <c r="CO867" s="38"/>
      <c r="CP867" s="38"/>
      <c r="CQ867" s="38"/>
      <c r="CR867" s="38"/>
      <c r="CS867" s="38"/>
      <c r="CT867" s="38"/>
      <c r="CU867" s="38"/>
      <c r="CV867" s="38"/>
      <c r="CW867" s="38"/>
      <c r="CX867" s="38"/>
      <c r="CY867" s="38"/>
      <c r="CZ867" s="38"/>
      <c r="DA867" s="38"/>
      <c r="DB867" s="38"/>
      <c r="DC867" s="38"/>
      <c r="DD867" s="38"/>
      <c r="DE867" s="38"/>
      <c r="DF867" s="38"/>
      <c r="DG867" s="38"/>
      <c r="DH867" s="38"/>
      <c r="DI867" s="38"/>
      <c r="DJ867" s="38"/>
      <c r="DK867" s="38"/>
      <c r="DL867" s="38"/>
      <c r="DM867" s="38"/>
      <c r="DN867" s="38"/>
      <c r="DO867" s="38"/>
      <c r="DP867" s="38"/>
      <c r="DQ867" s="38"/>
      <c r="DR867" s="38"/>
      <c r="DS867" s="38"/>
      <c r="DT867" s="38"/>
      <c r="DU867" s="38"/>
      <c r="DV867" s="38"/>
      <c r="DW867" s="38"/>
      <c r="DX867" s="38"/>
      <c r="DY867" s="38"/>
      <c r="DZ867" s="38"/>
      <c r="EA867" s="38"/>
      <c r="EB867" s="38"/>
    </row>
    <row r="868" spans="1:132">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c r="AP868" s="38"/>
      <c r="AQ868" s="38"/>
      <c r="AR868" s="38"/>
      <c r="AS868" s="38"/>
      <c r="AT868" s="38"/>
      <c r="AU868" s="38"/>
      <c r="AV868" s="38"/>
      <c r="AW868" s="38"/>
      <c r="AX868" s="38"/>
      <c r="AY868" s="38"/>
      <c r="AZ868" s="38"/>
      <c r="BA868" s="38"/>
      <c r="BB868" s="38"/>
      <c r="BC868" s="38"/>
      <c r="BD868" s="38"/>
      <c r="BE868" s="38"/>
      <c r="BF868" s="38"/>
      <c r="BG868" s="38"/>
      <c r="BH868" s="38"/>
      <c r="BI868" s="38"/>
      <c r="BJ868" s="38"/>
      <c r="BK868" s="38"/>
      <c r="BL868" s="38"/>
      <c r="BM868" s="38"/>
      <c r="BN868" s="38"/>
      <c r="BO868" s="38"/>
      <c r="BP868" s="38"/>
      <c r="BQ868" s="38"/>
      <c r="BR868" s="38"/>
      <c r="BS868" s="38"/>
      <c r="BT868" s="38"/>
      <c r="BU868" s="38"/>
      <c r="BV868" s="38"/>
      <c r="BW868" s="38"/>
      <c r="BX868" s="38"/>
      <c r="BY868" s="38"/>
      <c r="BZ868" s="38"/>
      <c r="CA868" s="38"/>
      <c r="CB868" s="38"/>
      <c r="CC868" s="38"/>
      <c r="CD868" s="38"/>
      <c r="CE868" s="38"/>
      <c r="CF868" s="38"/>
      <c r="CG868" s="38"/>
      <c r="CH868" s="38"/>
      <c r="CI868" s="38"/>
      <c r="CJ868" s="38"/>
      <c r="CK868" s="38"/>
      <c r="CL868" s="38"/>
      <c r="CM868" s="38"/>
      <c r="CN868" s="38"/>
      <c r="CO868" s="38"/>
      <c r="CP868" s="38"/>
      <c r="CQ868" s="38"/>
      <c r="CR868" s="38"/>
      <c r="CS868" s="38"/>
      <c r="CT868" s="38"/>
      <c r="CU868" s="38"/>
      <c r="CV868" s="38"/>
      <c r="CW868" s="38"/>
      <c r="CX868" s="38"/>
      <c r="CY868" s="38"/>
      <c r="CZ868" s="38"/>
      <c r="DA868" s="38"/>
      <c r="DB868" s="38"/>
      <c r="DC868" s="38"/>
      <c r="DD868" s="38"/>
      <c r="DE868" s="38"/>
      <c r="DF868" s="38"/>
      <c r="DG868" s="38"/>
      <c r="DH868" s="38"/>
      <c r="DI868" s="38"/>
      <c r="DJ868" s="38"/>
      <c r="DK868" s="38"/>
      <c r="DL868" s="38"/>
      <c r="DM868" s="38"/>
      <c r="DN868" s="38"/>
      <c r="DO868" s="38"/>
      <c r="DP868" s="38"/>
      <c r="DQ868" s="38"/>
      <c r="DR868" s="38"/>
      <c r="DS868" s="38"/>
      <c r="DT868" s="38"/>
      <c r="DU868" s="38"/>
      <c r="DV868" s="38"/>
      <c r="DW868" s="38"/>
      <c r="DX868" s="38"/>
      <c r="DY868" s="38"/>
      <c r="DZ868" s="38"/>
      <c r="EA868" s="38"/>
      <c r="EB868" s="38"/>
    </row>
    <row r="869" spans="1:132">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c r="AP869" s="38"/>
      <c r="AQ869" s="38"/>
      <c r="AR869" s="38"/>
      <c r="AS869" s="38"/>
      <c r="AT869" s="38"/>
      <c r="AU869" s="38"/>
      <c r="AV869" s="38"/>
      <c r="AW869" s="38"/>
      <c r="AX869" s="38"/>
      <c r="AY869" s="38"/>
      <c r="AZ869" s="38"/>
      <c r="BA869" s="38"/>
      <c r="BB869" s="38"/>
      <c r="BC869" s="38"/>
      <c r="BD869" s="38"/>
      <c r="BE869" s="38"/>
      <c r="BF869" s="38"/>
      <c r="BG869" s="38"/>
      <c r="BH869" s="38"/>
      <c r="BI869" s="38"/>
      <c r="BJ869" s="38"/>
      <c r="BK869" s="38"/>
      <c r="BL869" s="38"/>
      <c r="BM869" s="38"/>
      <c r="BN869" s="38"/>
      <c r="BO869" s="38"/>
      <c r="BP869" s="38"/>
      <c r="BQ869" s="38"/>
      <c r="BR869" s="38"/>
      <c r="BS869" s="38"/>
      <c r="BT869" s="38"/>
      <c r="BU869" s="38"/>
      <c r="BV869" s="38"/>
      <c r="BW869" s="38"/>
      <c r="BX869" s="38"/>
      <c r="BY869" s="38"/>
      <c r="BZ869" s="38"/>
      <c r="CA869" s="38"/>
      <c r="CB869" s="38"/>
      <c r="CC869" s="38"/>
      <c r="CD869" s="38"/>
      <c r="CE869" s="38"/>
      <c r="CF869" s="38"/>
      <c r="CG869" s="38"/>
      <c r="CH869" s="38"/>
      <c r="CI869" s="38"/>
      <c r="CJ869" s="38"/>
      <c r="CK869" s="38"/>
      <c r="CL869" s="38"/>
      <c r="CM869" s="38"/>
      <c r="CN869" s="38"/>
      <c r="CO869" s="38"/>
      <c r="CP869" s="38"/>
      <c r="CQ869" s="38"/>
      <c r="CR869" s="38"/>
      <c r="CS869" s="38"/>
      <c r="CT869" s="38"/>
      <c r="CU869" s="38"/>
      <c r="CV869" s="38"/>
      <c r="CW869" s="38"/>
      <c r="CX869" s="38"/>
      <c r="CY869" s="38"/>
      <c r="CZ869" s="38"/>
      <c r="DA869" s="38"/>
      <c r="DB869" s="38"/>
      <c r="DC869" s="38"/>
      <c r="DD869" s="38"/>
      <c r="DE869" s="38"/>
      <c r="DF869" s="38"/>
      <c r="DG869" s="38"/>
      <c r="DH869" s="38"/>
      <c r="DI869" s="38"/>
      <c r="DJ869" s="38"/>
      <c r="DK869" s="38"/>
      <c r="DL869" s="38"/>
      <c r="DM869" s="38"/>
      <c r="DN869" s="38"/>
      <c r="DO869" s="38"/>
      <c r="DP869" s="38"/>
      <c r="DQ869" s="38"/>
      <c r="DR869" s="38"/>
      <c r="DS869" s="38"/>
      <c r="DT869" s="38"/>
      <c r="DU869" s="38"/>
      <c r="DV869" s="38"/>
      <c r="DW869" s="38"/>
      <c r="DX869" s="38"/>
      <c r="DY869" s="38"/>
      <c r="DZ869" s="38"/>
      <c r="EA869" s="38"/>
      <c r="EB869" s="38"/>
    </row>
    <row r="870" spans="1:132">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c r="AP870" s="38"/>
      <c r="AQ870" s="38"/>
      <c r="AR870" s="38"/>
      <c r="AS870" s="38"/>
      <c r="AT870" s="38"/>
      <c r="AU870" s="38"/>
      <c r="AV870" s="38"/>
      <c r="AW870" s="38"/>
      <c r="AX870" s="38"/>
      <c r="AY870" s="38"/>
      <c r="AZ870" s="38"/>
      <c r="BA870" s="38"/>
      <c r="BB870" s="38"/>
      <c r="BC870" s="38"/>
      <c r="BD870" s="38"/>
      <c r="BE870" s="38"/>
      <c r="BF870" s="38"/>
      <c r="BG870" s="38"/>
      <c r="BH870" s="38"/>
      <c r="BI870" s="38"/>
      <c r="BJ870" s="38"/>
      <c r="BK870" s="38"/>
      <c r="BL870" s="38"/>
      <c r="BM870" s="38"/>
      <c r="BN870" s="38"/>
      <c r="BO870" s="38"/>
      <c r="BP870" s="38"/>
      <c r="BQ870" s="38"/>
      <c r="BR870" s="38"/>
      <c r="BS870" s="38"/>
      <c r="BT870" s="38"/>
      <c r="BU870" s="38"/>
      <c r="BV870" s="38"/>
      <c r="BW870" s="38"/>
      <c r="BX870" s="38"/>
      <c r="BY870" s="38"/>
      <c r="BZ870" s="38"/>
      <c r="CA870" s="38"/>
      <c r="CB870" s="38"/>
      <c r="CC870" s="38"/>
      <c r="CD870" s="38"/>
      <c r="CE870" s="38"/>
      <c r="CF870" s="38"/>
      <c r="CG870" s="38"/>
      <c r="CH870" s="38"/>
      <c r="CI870" s="38"/>
      <c r="CJ870" s="38"/>
      <c r="CK870" s="38"/>
      <c r="CL870" s="38"/>
      <c r="CM870" s="38"/>
      <c r="CN870" s="38"/>
      <c r="CO870" s="38"/>
      <c r="CP870" s="38"/>
      <c r="CQ870" s="38"/>
      <c r="CR870" s="38"/>
      <c r="CS870" s="38"/>
      <c r="CT870" s="38"/>
      <c r="CU870" s="38"/>
      <c r="CV870" s="38"/>
      <c r="CW870" s="38"/>
      <c r="CX870" s="38"/>
      <c r="CY870" s="38"/>
      <c r="CZ870" s="38"/>
      <c r="DA870" s="38"/>
      <c r="DB870" s="38"/>
      <c r="DC870" s="38"/>
      <c r="DD870" s="38"/>
      <c r="DE870" s="38"/>
      <c r="DF870" s="38"/>
      <c r="DG870" s="38"/>
      <c r="DH870" s="38"/>
      <c r="DI870" s="38"/>
      <c r="DJ870" s="38"/>
      <c r="DK870" s="38"/>
      <c r="DL870" s="38"/>
      <c r="DM870" s="38"/>
      <c r="DN870" s="38"/>
      <c r="DO870" s="38"/>
      <c r="DP870" s="38"/>
      <c r="DQ870" s="38"/>
      <c r="DR870" s="38"/>
      <c r="DS870" s="38"/>
      <c r="DT870" s="38"/>
      <c r="DU870" s="38"/>
      <c r="DV870" s="38"/>
      <c r="DW870" s="38"/>
      <c r="DX870" s="38"/>
      <c r="DY870" s="38"/>
      <c r="DZ870" s="38"/>
      <c r="EA870" s="38"/>
      <c r="EB870" s="38"/>
    </row>
    <row r="871" spans="1:132">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c r="AP871" s="38"/>
      <c r="AQ871" s="38"/>
      <c r="AR871" s="38"/>
      <c r="AS871" s="38"/>
      <c r="AT871" s="38"/>
      <c r="AU871" s="38"/>
      <c r="AV871" s="38"/>
      <c r="AW871" s="38"/>
      <c r="AX871" s="38"/>
      <c r="AY871" s="38"/>
      <c r="AZ871" s="38"/>
      <c r="BA871" s="38"/>
      <c r="BB871" s="38"/>
      <c r="BC871" s="38"/>
      <c r="BD871" s="38"/>
      <c r="BE871" s="38"/>
      <c r="BF871" s="38"/>
      <c r="BG871" s="38"/>
      <c r="BH871" s="38"/>
      <c r="BI871" s="38"/>
      <c r="BJ871" s="38"/>
      <c r="BK871" s="38"/>
      <c r="BL871" s="38"/>
      <c r="BM871" s="38"/>
      <c r="BN871" s="38"/>
      <c r="BO871" s="38"/>
      <c r="BP871" s="38"/>
      <c r="BQ871" s="38"/>
      <c r="BR871" s="38"/>
      <c r="BS871" s="38"/>
      <c r="BT871" s="38"/>
      <c r="BU871" s="38"/>
      <c r="BV871" s="38"/>
      <c r="BW871" s="38"/>
      <c r="BX871" s="38"/>
      <c r="BY871" s="38"/>
      <c r="BZ871" s="38"/>
      <c r="CA871" s="38"/>
      <c r="CB871" s="38"/>
      <c r="CC871" s="38"/>
      <c r="CD871" s="38"/>
      <c r="CE871" s="38"/>
      <c r="CF871" s="38"/>
      <c r="CG871" s="38"/>
      <c r="CH871" s="38"/>
      <c r="CI871" s="38"/>
      <c r="CJ871" s="38"/>
      <c r="CK871" s="38"/>
      <c r="CL871" s="38"/>
      <c r="CM871" s="38"/>
      <c r="CN871" s="38"/>
      <c r="CO871" s="38"/>
      <c r="CP871" s="38"/>
      <c r="CQ871" s="38"/>
      <c r="CR871" s="38"/>
      <c r="CS871" s="38"/>
      <c r="CT871" s="38"/>
      <c r="CU871" s="38"/>
      <c r="CV871" s="38"/>
      <c r="CW871" s="38"/>
      <c r="CX871" s="38"/>
      <c r="CY871" s="38"/>
      <c r="CZ871" s="38"/>
      <c r="DA871" s="38"/>
      <c r="DB871" s="38"/>
      <c r="DC871" s="38"/>
      <c r="DD871" s="38"/>
      <c r="DE871" s="38"/>
      <c r="DF871" s="38"/>
      <c r="DG871" s="38"/>
      <c r="DH871" s="38"/>
      <c r="DI871" s="38"/>
      <c r="DJ871" s="38"/>
      <c r="DK871" s="38"/>
      <c r="DL871" s="38"/>
      <c r="DM871" s="38"/>
      <c r="DN871" s="38"/>
      <c r="DO871" s="38"/>
      <c r="DP871" s="38"/>
      <c r="DQ871" s="38"/>
      <c r="DR871" s="38"/>
      <c r="DS871" s="38"/>
      <c r="DT871" s="38"/>
      <c r="DU871" s="38"/>
      <c r="DV871" s="38"/>
      <c r="DW871" s="38"/>
      <c r="DX871" s="38"/>
      <c r="DY871" s="38"/>
      <c r="DZ871" s="38"/>
      <c r="EA871" s="38"/>
      <c r="EB871" s="38"/>
    </row>
    <row r="872" spans="1:132">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c r="BC872" s="38"/>
      <c r="BD872" s="38"/>
      <c r="BE872" s="38"/>
      <c r="BF872" s="38"/>
      <c r="BG872" s="38"/>
      <c r="BH872" s="38"/>
      <c r="BI872" s="38"/>
      <c r="BJ872" s="38"/>
      <c r="BK872" s="38"/>
      <c r="BL872" s="38"/>
      <c r="BM872" s="38"/>
      <c r="BN872" s="38"/>
      <c r="BO872" s="38"/>
      <c r="BP872" s="38"/>
      <c r="BQ872" s="38"/>
      <c r="BR872" s="38"/>
      <c r="BS872" s="38"/>
      <c r="BT872" s="38"/>
      <c r="BU872" s="38"/>
      <c r="BV872" s="38"/>
      <c r="BW872" s="38"/>
      <c r="BX872" s="38"/>
      <c r="BY872" s="38"/>
      <c r="BZ872" s="38"/>
      <c r="CA872" s="38"/>
      <c r="CB872" s="38"/>
      <c r="CC872" s="38"/>
      <c r="CD872" s="38"/>
      <c r="CE872" s="38"/>
      <c r="CF872" s="38"/>
      <c r="CG872" s="38"/>
      <c r="CH872" s="38"/>
      <c r="CI872" s="38"/>
      <c r="CJ872" s="38"/>
      <c r="CK872" s="38"/>
      <c r="CL872" s="38"/>
      <c r="CM872" s="38"/>
      <c r="CN872" s="38"/>
      <c r="CO872" s="38"/>
      <c r="CP872" s="38"/>
      <c r="CQ872" s="38"/>
      <c r="CR872" s="38"/>
      <c r="CS872" s="38"/>
      <c r="CT872" s="38"/>
      <c r="CU872" s="38"/>
      <c r="CV872" s="38"/>
      <c r="CW872" s="38"/>
      <c r="CX872" s="38"/>
      <c r="CY872" s="38"/>
      <c r="CZ872" s="38"/>
      <c r="DA872" s="38"/>
      <c r="DB872" s="38"/>
      <c r="DC872" s="38"/>
      <c r="DD872" s="38"/>
      <c r="DE872" s="38"/>
      <c r="DF872" s="38"/>
      <c r="DG872" s="38"/>
      <c r="DH872" s="38"/>
      <c r="DI872" s="38"/>
      <c r="DJ872" s="38"/>
      <c r="DK872" s="38"/>
      <c r="DL872" s="38"/>
      <c r="DM872" s="38"/>
      <c r="DN872" s="38"/>
      <c r="DO872" s="38"/>
      <c r="DP872" s="38"/>
      <c r="DQ872" s="38"/>
      <c r="DR872" s="38"/>
      <c r="DS872" s="38"/>
      <c r="DT872" s="38"/>
      <c r="DU872" s="38"/>
      <c r="DV872" s="38"/>
      <c r="DW872" s="38"/>
      <c r="DX872" s="38"/>
      <c r="DY872" s="38"/>
      <c r="DZ872" s="38"/>
      <c r="EA872" s="38"/>
      <c r="EB872" s="38"/>
    </row>
    <row r="873" spans="1:132">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c r="AP873" s="38"/>
      <c r="AQ873" s="38"/>
      <c r="AR873" s="38"/>
      <c r="AS873" s="38"/>
      <c r="AT873" s="38"/>
      <c r="AU873" s="38"/>
      <c r="AV873" s="38"/>
      <c r="AW873" s="38"/>
      <c r="AX873" s="38"/>
      <c r="AY873" s="38"/>
      <c r="AZ873" s="38"/>
      <c r="BA873" s="38"/>
      <c r="BB873" s="38"/>
      <c r="BC873" s="38"/>
      <c r="BD873" s="38"/>
      <c r="BE873" s="38"/>
      <c r="BF873" s="38"/>
      <c r="BG873" s="38"/>
      <c r="BH873" s="38"/>
      <c r="BI873" s="38"/>
      <c r="BJ873" s="38"/>
      <c r="BK873" s="38"/>
      <c r="BL873" s="38"/>
      <c r="BM873" s="38"/>
      <c r="BN873" s="38"/>
      <c r="BO873" s="38"/>
      <c r="BP873" s="38"/>
      <c r="BQ873" s="38"/>
      <c r="BR873" s="38"/>
      <c r="BS873" s="38"/>
      <c r="BT873" s="38"/>
      <c r="BU873" s="38"/>
      <c r="BV873" s="38"/>
      <c r="BW873" s="38"/>
      <c r="BX873" s="38"/>
      <c r="BY873" s="38"/>
      <c r="BZ873" s="38"/>
      <c r="CA873" s="38"/>
      <c r="CB873" s="38"/>
      <c r="CC873" s="38"/>
      <c r="CD873" s="38"/>
      <c r="CE873" s="38"/>
      <c r="CF873" s="38"/>
      <c r="CG873" s="38"/>
      <c r="CH873" s="38"/>
      <c r="CI873" s="38"/>
      <c r="CJ873" s="38"/>
      <c r="CK873" s="38"/>
      <c r="CL873" s="38"/>
      <c r="CM873" s="38"/>
      <c r="CN873" s="38"/>
      <c r="CO873" s="38"/>
      <c r="CP873" s="38"/>
      <c r="CQ873" s="38"/>
      <c r="CR873" s="38"/>
      <c r="CS873" s="38"/>
      <c r="CT873" s="38"/>
      <c r="CU873" s="38"/>
      <c r="CV873" s="38"/>
      <c r="CW873" s="38"/>
      <c r="CX873" s="38"/>
      <c r="CY873" s="38"/>
      <c r="CZ873" s="38"/>
      <c r="DA873" s="38"/>
      <c r="DB873" s="38"/>
      <c r="DC873" s="38"/>
      <c r="DD873" s="38"/>
      <c r="DE873" s="38"/>
      <c r="DF873" s="38"/>
      <c r="DG873" s="38"/>
      <c r="DH873" s="38"/>
      <c r="DI873" s="38"/>
      <c r="DJ873" s="38"/>
      <c r="DK873" s="38"/>
      <c r="DL873" s="38"/>
      <c r="DM873" s="38"/>
      <c r="DN873" s="38"/>
      <c r="DO873" s="38"/>
      <c r="DP873" s="38"/>
      <c r="DQ873" s="38"/>
      <c r="DR873" s="38"/>
      <c r="DS873" s="38"/>
      <c r="DT873" s="38"/>
      <c r="DU873" s="38"/>
      <c r="DV873" s="38"/>
      <c r="DW873" s="38"/>
      <c r="DX873" s="38"/>
      <c r="DY873" s="38"/>
      <c r="DZ873" s="38"/>
      <c r="EA873" s="38"/>
      <c r="EB873" s="38"/>
    </row>
    <row r="874" spans="1:132">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c r="AP874" s="38"/>
      <c r="AQ874" s="38"/>
      <c r="AR874" s="38"/>
      <c r="AS874" s="38"/>
      <c r="AT874" s="38"/>
      <c r="AU874" s="38"/>
      <c r="AV874" s="38"/>
      <c r="AW874" s="38"/>
      <c r="AX874" s="38"/>
      <c r="AY874" s="38"/>
      <c r="AZ874" s="38"/>
      <c r="BA874" s="38"/>
      <c r="BB874" s="38"/>
      <c r="BC874" s="38"/>
      <c r="BD874" s="38"/>
      <c r="BE874" s="38"/>
      <c r="BF874" s="38"/>
      <c r="BG874" s="38"/>
      <c r="BH874" s="38"/>
      <c r="BI874" s="38"/>
      <c r="BJ874" s="38"/>
      <c r="BK874" s="38"/>
      <c r="BL874" s="38"/>
      <c r="BM874" s="38"/>
      <c r="BN874" s="38"/>
      <c r="BO874" s="38"/>
      <c r="BP874" s="38"/>
      <c r="BQ874" s="38"/>
      <c r="BR874" s="38"/>
      <c r="BS874" s="38"/>
      <c r="BT874" s="38"/>
      <c r="BU874" s="38"/>
      <c r="BV874" s="38"/>
      <c r="BW874" s="38"/>
      <c r="BX874" s="38"/>
      <c r="BY874" s="38"/>
      <c r="BZ874" s="38"/>
      <c r="CA874" s="38"/>
      <c r="CB874" s="38"/>
      <c r="CC874" s="38"/>
      <c r="CD874" s="38"/>
      <c r="CE874" s="38"/>
      <c r="CF874" s="38"/>
      <c r="CG874" s="38"/>
      <c r="CH874" s="38"/>
      <c r="CI874" s="38"/>
      <c r="CJ874" s="38"/>
      <c r="CK874" s="38"/>
      <c r="CL874" s="38"/>
      <c r="CM874" s="38"/>
      <c r="CN874" s="38"/>
      <c r="CO874" s="38"/>
      <c r="CP874" s="38"/>
      <c r="CQ874" s="38"/>
      <c r="CR874" s="38"/>
      <c r="CS874" s="38"/>
      <c r="CT874" s="38"/>
      <c r="CU874" s="38"/>
      <c r="CV874" s="38"/>
      <c r="CW874" s="38"/>
      <c r="CX874" s="38"/>
      <c r="CY874" s="38"/>
      <c r="CZ874" s="38"/>
      <c r="DA874" s="38"/>
      <c r="DB874" s="38"/>
      <c r="DC874" s="38"/>
      <c r="DD874" s="38"/>
      <c r="DE874" s="38"/>
      <c r="DF874" s="38"/>
      <c r="DG874" s="38"/>
      <c r="DH874" s="38"/>
      <c r="DI874" s="38"/>
      <c r="DJ874" s="38"/>
      <c r="DK874" s="38"/>
      <c r="DL874" s="38"/>
      <c r="DM874" s="38"/>
      <c r="DN874" s="38"/>
      <c r="DO874" s="38"/>
      <c r="DP874" s="38"/>
      <c r="DQ874" s="38"/>
      <c r="DR874" s="38"/>
      <c r="DS874" s="38"/>
      <c r="DT874" s="38"/>
      <c r="DU874" s="38"/>
      <c r="DV874" s="38"/>
      <c r="DW874" s="38"/>
      <c r="DX874" s="38"/>
      <c r="DY874" s="38"/>
      <c r="DZ874" s="38"/>
      <c r="EA874" s="38"/>
      <c r="EB874" s="38"/>
    </row>
    <row r="875" spans="1:132">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c r="AP875" s="38"/>
      <c r="AQ875" s="38"/>
      <c r="AR875" s="38"/>
      <c r="AS875" s="38"/>
      <c r="AT875" s="38"/>
      <c r="AU875" s="38"/>
      <c r="AV875" s="38"/>
      <c r="AW875" s="38"/>
      <c r="AX875" s="38"/>
      <c r="AY875" s="38"/>
      <c r="AZ875" s="38"/>
      <c r="BA875" s="38"/>
      <c r="BB875" s="38"/>
      <c r="BC875" s="38"/>
      <c r="BD875" s="38"/>
      <c r="BE875" s="38"/>
      <c r="BF875" s="38"/>
      <c r="BG875" s="38"/>
      <c r="BH875" s="38"/>
      <c r="BI875" s="38"/>
      <c r="BJ875" s="38"/>
      <c r="BK875" s="38"/>
      <c r="BL875" s="38"/>
      <c r="BM875" s="38"/>
      <c r="BN875" s="38"/>
      <c r="BO875" s="38"/>
      <c r="BP875" s="38"/>
      <c r="BQ875" s="38"/>
      <c r="BR875" s="38"/>
      <c r="BS875" s="38"/>
      <c r="BT875" s="38"/>
      <c r="BU875" s="38"/>
      <c r="BV875" s="38"/>
      <c r="BW875" s="38"/>
      <c r="BX875" s="38"/>
      <c r="BY875" s="38"/>
      <c r="BZ875" s="38"/>
      <c r="CA875" s="38"/>
      <c r="CB875" s="38"/>
      <c r="CC875" s="38"/>
      <c r="CD875" s="38"/>
      <c r="CE875" s="38"/>
      <c r="CF875" s="38"/>
      <c r="CG875" s="38"/>
      <c r="CH875" s="38"/>
      <c r="CI875" s="38"/>
      <c r="CJ875" s="38"/>
      <c r="CK875" s="38"/>
      <c r="CL875" s="38"/>
      <c r="CM875" s="38"/>
      <c r="CN875" s="38"/>
      <c r="CO875" s="38"/>
      <c r="CP875" s="38"/>
      <c r="CQ875" s="38"/>
      <c r="CR875" s="38"/>
      <c r="CS875" s="38"/>
      <c r="CT875" s="38"/>
      <c r="CU875" s="38"/>
      <c r="CV875" s="38"/>
      <c r="CW875" s="38"/>
      <c r="CX875" s="38"/>
      <c r="CY875" s="38"/>
      <c r="CZ875" s="38"/>
      <c r="DA875" s="38"/>
      <c r="DB875" s="38"/>
      <c r="DC875" s="38"/>
      <c r="DD875" s="38"/>
      <c r="DE875" s="38"/>
      <c r="DF875" s="38"/>
      <c r="DG875" s="38"/>
      <c r="DH875" s="38"/>
      <c r="DI875" s="38"/>
      <c r="DJ875" s="38"/>
      <c r="DK875" s="38"/>
      <c r="DL875" s="38"/>
      <c r="DM875" s="38"/>
      <c r="DN875" s="38"/>
      <c r="DO875" s="38"/>
      <c r="DP875" s="38"/>
      <c r="DQ875" s="38"/>
      <c r="DR875" s="38"/>
      <c r="DS875" s="38"/>
      <c r="DT875" s="38"/>
      <c r="DU875" s="38"/>
      <c r="DV875" s="38"/>
      <c r="DW875" s="38"/>
      <c r="DX875" s="38"/>
      <c r="DY875" s="38"/>
      <c r="DZ875" s="38"/>
      <c r="EA875" s="38"/>
      <c r="EB875" s="38"/>
    </row>
    <row r="876" spans="1:132">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c r="AP876" s="38"/>
      <c r="AQ876" s="38"/>
      <c r="AR876" s="38"/>
      <c r="AS876" s="38"/>
      <c r="AT876" s="38"/>
      <c r="AU876" s="38"/>
      <c r="AV876" s="38"/>
      <c r="AW876" s="38"/>
      <c r="AX876" s="38"/>
      <c r="AY876" s="38"/>
      <c r="AZ876" s="38"/>
      <c r="BA876" s="38"/>
      <c r="BB876" s="38"/>
      <c r="BC876" s="38"/>
      <c r="BD876" s="38"/>
      <c r="BE876" s="38"/>
      <c r="BF876" s="38"/>
      <c r="BG876" s="38"/>
      <c r="BH876" s="38"/>
      <c r="BI876" s="38"/>
      <c r="BJ876" s="38"/>
      <c r="BK876" s="38"/>
      <c r="BL876" s="38"/>
      <c r="BM876" s="38"/>
      <c r="BN876" s="38"/>
      <c r="BO876" s="38"/>
      <c r="BP876" s="38"/>
      <c r="BQ876" s="38"/>
      <c r="BR876" s="38"/>
      <c r="BS876" s="38"/>
      <c r="BT876" s="38"/>
      <c r="BU876" s="38"/>
      <c r="BV876" s="38"/>
      <c r="BW876" s="38"/>
      <c r="BX876" s="38"/>
      <c r="BY876" s="38"/>
      <c r="BZ876" s="38"/>
      <c r="CA876" s="38"/>
      <c r="CB876" s="38"/>
      <c r="CC876" s="38"/>
      <c r="CD876" s="38"/>
      <c r="CE876" s="38"/>
      <c r="CF876" s="38"/>
      <c r="CG876" s="38"/>
      <c r="CH876" s="38"/>
      <c r="CI876" s="38"/>
      <c r="CJ876" s="38"/>
      <c r="CK876" s="38"/>
      <c r="CL876" s="38"/>
      <c r="CM876" s="38"/>
      <c r="CN876" s="38"/>
      <c r="CO876" s="38"/>
      <c r="CP876" s="38"/>
      <c r="CQ876" s="38"/>
      <c r="CR876" s="38"/>
      <c r="CS876" s="38"/>
      <c r="CT876" s="38"/>
      <c r="CU876" s="38"/>
      <c r="CV876" s="38"/>
      <c r="CW876" s="38"/>
      <c r="CX876" s="38"/>
      <c r="CY876" s="38"/>
      <c r="CZ876" s="38"/>
      <c r="DA876" s="38"/>
      <c r="DB876" s="38"/>
      <c r="DC876" s="38"/>
      <c r="DD876" s="38"/>
      <c r="DE876" s="38"/>
      <c r="DF876" s="38"/>
      <c r="DG876" s="38"/>
      <c r="DH876" s="38"/>
      <c r="DI876" s="38"/>
      <c r="DJ876" s="38"/>
      <c r="DK876" s="38"/>
      <c r="DL876" s="38"/>
      <c r="DM876" s="38"/>
      <c r="DN876" s="38"/>
      <c r="DO876" s="38"/>
      <c r="DP876" s="38"/>
      <c r="DQ876" s="38"/>
      <c r="DR876" s="38"/>
      <c r="DS876" s="38"/>
      <c r="DT876" s="38"/>
      <c r="DU876" s="38"/>
      <c r="DV876" s="38"/>
      <c r="DW876" s="38"/>
      <c r="DX876" s="38"/>
      <c r="DY876" s="38"/>
      <c r="DZ876" s="38"/>
      <c r="EA876" s="38"/>
      <c r="EB876" s="38"/>
    </row>
    <row r="877" spans="1:132">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c r="AP877" s="38"/>
      <c r="AQ877" s="38"/>
      <c r="AR877" s="38"/>
      <c r="AS877" s="38"/>
      <c r="AT877" s="38"/>
      <c r="AU877" s="38"/>
      <c r="AV877" s="38"/>
      <c r="AW877" s="38"/>
      <c r="AX877" s="38"/>
      <c r="AY877" s="38"/>
      <c r="AZ877" s="38"/>
      <c r="BA877" s="38"/>
      <c r="BB877" s="38"/>
      <c r="BC877" s="38"/>
      <c r="BD877" s="38"/>
      <c r="BE877" s="38"/>
      <c r="BF877" s="38"/>
      <c r="BG877" s="38"/>
      <c r="BH877" s="38"/>
      <c r="BI877" s="38"/>
      <c r="BJ877" s="38"/>
      <c r="BK877" s="38"/>
      <c r="BL877" s="38"/>
      <c r="BM877" s="38"/>
      <c r="BN877" s="38"/>
      <c r="BO877" s="38"/>
      <c r="BP877" s="38"/>
      <c r="BQ877" s="38"/>
      <c r="BR877" s="38"/>
      <c r="BS877" s="38"/>
      <c r="BT877" s="38"/>
      <c r="BU877" s="38"/>
      <c r="BV877" s="38"/>
      <c r="BW877" s="38"/>
      <c r="BX877" s="38"/>
      <c r="BY877" s="38"/>
      <c r="BZ877" s="38"/>
      <c r="CA877" s="38"/>
      <c r="CB877" s="38"/>
      <c r="CC877" s="38"/>
      <c r="CD877" s="38"/>
      <c r="CE877" s="38"/>
      <c r="CF877" s="38"/>
      <c r="CG877" s="38"/>
      <c r="CH877" s="38"/>
      <c r="CI877" s="38"/>
      <c r="CJ877" s="38"/>
      <c r="CK877" s="38"/>
      <c r="CL877" s="38"/>
      <c r="CM877" s="38"/>
      <c r="CN877" s="38"/>
      <c r="CO877" s="38"/>
      <c r="CP877" s="38"/>
      <c r="CQ877" s="38"/>
      <c r="CR877" s="38"/>
      <c r="CS877" s="38"/>
      <c r="CT877" s="38"/>
      <c r="CU877" s="38"/>
      <c r="CV877" s="38"/>
      <c r="CW877" s="38"/>
      <c r="CX877" s="38"/>
      <c r="CY877" s="38"/>
      <c r="CZ877" s="38"/>
      <c r="DA877" s="38"/>
      <c r="DB877" s="38"/>
      <c r="DC877" s="38"/>
      <c r="DD877" s="38"/>
      <c r="DE877" s="38"/>
      <c r="DF877" s="38"/>
      <c r="DG877" s="38"/>
      <c r="DH877" s="38"/>
      <c r="DI877" s="38"/>
      <c r="DJ877" s="38"/>
      <c r="DK877" s="38"/>
      <c r="DL877" s="38"/>
      <c r="DM877" s="38"/>
      <c r="DN877" s="38"/>
      <c r="DO877" s="38"/>
      <c r="DP877" s="38"/>
      <c r="DQ877" s="38"/>
      <c r="DR877" s="38"/>
      <c r="DS877" s="38"/>
      <c r="DT877" s="38"/>
      <c r="DU877" s="38"/>
      <c r="DV877" s="38"/>
      <c r="DW877" s="38"/>
      <c r="DX877" s="38"/>
      <c r="DY877" s="38"/>
      <c r="DZ877" s="38"/>
      <c r="EA877" s="38"/>
      <c r="EB877" s="38"/>
    </row>
    <row r="878" spans="1:132">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c r="AP878" s="38"/>
      <c r="AQ878" s="38"/>
      <c r="AR878" s="38"/>
      <c r="AS878" s="38"/>
      <c r="AT878" s="38"/>
      <c r="AU878" s="38"/>
      <c r="AV878" s="38"/>
      <c r="AW878" s="38"/>
      <c r="AX878" s="38"/>
      <c r="AY878" s="38"/>
      <c r="AZ878" s="38"/>
      <c r="BA878" s="38"/>
      <c r="BB878" s="38"/>
      <c r="BC878" s="38"/>
      <c r="BD878" s="38"/>
      <c r="BE878" s="38"/>
      <c r="BF878" s="38"/>
      <c r="BG878" s="38"/>
      <c r="BH878" s="38"/>
      <c r="BI878" s="38"/>
      <c r="BJ878" s="38"/>
      <c r="BK878" s="38"/>
      <c r="BL878" s="38"/>
      <c r="BM878" s="38"/>
      <c r="BN878" s="38"/>
      <c r="BO878" s="38"/>
      <c r="BP878" s="38"/>
      <c r="BQ878" s="38"/>
      <c r="BR878" s="38"/>
      <c r="BS878" s="38"/>
      <c r="BT878" s="38"/>
      <c r="BU878" s="38"/>
      <c r="BV878" s="38"/>
      <c r="BW878" s="38"/>
      <c r="BX878" s="38"/>
      <c r="BY878" s="38"/>
      <c r="BZ878" s="38"/>
      <c r="CA878" s="38"/>
      <c r="CB878" s="38"/>
      <c r="CC878" s="38"/>
      <c r="CD878" s="38"/>
      <c r="CE878" s="38"/>
      <c r="CF878" s="38"/>
      <c r="CG878" s="38"/>
      <c r="CH878" s="38"/>
      <c r="CI878" s="38"/>
      <c r="CJ878" s="38"/>
      <c r="CK878" s="38"/>
      <c r="CL878" s="38"/>
      <c r="CM878" s="38"/>
      <c r="CN878" s="38"/>
      <c r="CO878" s="38"/>
      <c r="CP878" s="38"/>
      <c r="CQ878" s="38"/>
      <c r="CR878" s="38"/>
      <c r="CS878" s="38"/>
      <c r="CT878" s="38"/>
      <c r="CU878" s="38"/>
      <c r="CV878" s="38"/>
      <c r="CW878" s="38"/>
      <c r="CX878" s="38"/>
      <c r="CY878" s="38"/>
      <c r="CZ878" s="38"/>
      <c r="DA878" s="38"/>
      <c r="DB878" s="38"/>
      <c r="DC878" s="38"/>
      <c r="DD878" s="38"/>
      <c r="DE878" s="38"/>
      <c r="DF878" s="38"/>
      <c r="DG878" s="38"/>
      <c r="DH878" s="38"/>
      <c r="DI878" s="38"/>
      <c r="DJ878" s="38"/>
      <c r="DK878" s="38"/>
      <c r="DL878" s="38"/>
      <c r="DM878" s="38"/>
      <c r="DN878" s="38"/>
      <c r="DO878" s="38"/>
      <c r="DP878" s="38"/>
      <c r="DQ878" s="38"/>
      <c r="DR878" s="38"/>
      <c r="DS878" s="38"/>
      <c r="DT878" s="38"/>
      <c r="DU878" s="38"/>
      <c r="DV878" s="38"/>
      <c r="DW878" s="38"/>
      <c r="DX878" s="38"/>
      <c r="DY878" s="38"/>
      <c r="DZ878" s="38"/>
      <c r="EA878" s="38"/>
      <c r="EB878" s="38"/>
    </row>
    <row r="879" spans="1:132">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c r="AP879" s="38"/>
      <c r="AQ879" s="38"/>
      <c r="AR879" s="38"/>
      <c r="AS879" s="38"/>
      <c r="AT879" s="38"/>
      <c r="AU879" s="38"/>
      <c r="AV879" s="38"/>
      <c r="AW879" s="38"/>
      <c r="AX879" s="38"/>
      <c r="AY879" s="38"/>
      <c r="AZ879" s="38"/>
      <c r="BA879" s="38"/>
      <c r="BB879" s="38"/>
      <c r="BC879" s="38"/>
      <c r="BD879" s="38"/>
      <c r="BE879" s="38"/>
      <c r="BF879" s="38"/>
      <c r="BG879" s="38"/>
      <c r="BH879" s="38"/>
      <c r="BI879" s="38"/>
      <c r="BJ879" s="38"/>
      <c r="BK879" s="38"/>
      <c r="BL879" s="38"/>
      <c r="BM879" s="38"/>
      <c r="BN879" s="38"/>
      <c r="BO879" s="38"/>
      <c r="BP879" s="38"/>
      <c r="BQ879" s="38"/>
      <c r="BR879" s="38"/>
      <c r="BS879" s="38"/>
      <c r="BT879" s="38"/>
      <c r="BU879" s="38"/>
      <c r="BV879" s="38"/>
      <c r="BW879" s="38"/>
      <c r="BX879" s="38"/>
      <c r="BY879" s="38"/>
      <c r="BZ879" s="38"/>
      <c r="CA879" s="38"/>
      <c r="CB879" s="38"/>
      <c r="CC879" s="38"/>
      <c r="CD879" s="38"/>
      <c r="CE879" s="38"/>
      <c r="CF879" s="38"/>
      <c r="CG879" s="38"/>
      <c r="CH879" s="38"/>
      <c r="CI879" s="38"/>
      <c r="CJ879" s="38"/>
      <c r="CK879" s="38"/>
      <c r="CL879" s="38"/>
      <c r="CM879" s="38"/>
      <c r="CN879" s="38"/>
      <c r="CO879" s="38"/>
      <c r="CP879" s="38"/>
      <c r="CQ879" s="38"/>
      <c r="CR879" s="38"/>
      <c r="CS879" s="38"/>
      <c r="CT879" s="38"/>
      <c r="CU879" s="38"/>
      <c r="CV879" s="38"/>
      <c r="CW879" s="38"/>
      <c r="CX879" s="38"/>
      <c r="CY879" s="38"/>
      <c r="CZ879" s="38"/>
      <c r="DA879" s="38"/>
      <c r="DB879" s="38"/>
      <c r="DC879" s="38"/>
      <c r="DD879" s="38"/>
      <c r="DE879" s="38"/>
      <c r="DF879" s="38"/>
      <c r="DG879" s="38"/>
      <c r="DH879" s="38"/>
      <c r="DI879" s="38"/>
      <c r="DJ879" s="38"/>
      <c r="DK879" s="38"/>
      <c r="DL879" s="38"/>
      <c r="DM879" s="38"/>
      <c r="DN879" s="38"/>
      <c r="DO879" s="38"/>
      <c r="DP879" s="38"/>
      <c r="DQ879" s="38"/>
      <c r="DR879" s="38"/>
      <c r="DS879" s="38"/>
      <c r="DT879" s="38"/>
      <c r="DU879" s="38"/>
      <c r="DV879" s="38"/>
      <c r="DW879" s="38"/>
      <c r="DX879" s="38"/>
      <c r="DY879" s="38"/>
      <c r="DZ879" s="38"/>
      <c r="EA879" s="38"/>
      <c r="EB879" s="38"/>
    </row>
    <row r="880" spans="1:132">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c r="BC880" s="38"/>
      <c r="BD880" s="38"/>
      <c r="BE880" s="38"/>
      <c r="BF880" s="38"/>
      <c r="BG880" s="38"/>
      <c r="BH880" s="38"/>
      <c r="BI880" s="38"/>
      <c r="BJ880" s="38"/>
      <c r="BK880" s="38"/>
      <c r="BL880" s="38"/>
      <c r="BM880" s="38"/>
      <c r="BN880" s="38"/>
      <c r="BO880" s="38"/>
      <c r="BP880" s="38"/>
      <c r="BQ880" s="38"/>
      <c r="BR880" s="38"/>
      <c r="BS880" s="38"/>
      <c r="BT880" s="38"/>
      <c r="BU880" s="38"/>
      <c r="BV880" s="38"/>
      <c r="BW880" s="38"/>
      <c r="BX880" s="38"/>
      <c r="BY880" s="38"/>
      <c r="BZ880" s="38"/>
      <c r="CA880" s="38"/>
      <c r="CB880" s="38"/>
      <c r="CC880" s="38"/>
      <c r="CD880" s="38"/>
      <c r="CE880" s="38"/>
      <c r="CF880" s="38"/>
      <c r="CG880" s="38"/>
      <c r="CH880" s="38"/>
      <c r="CI880" s="38"/>
      <c r="CJ880" s="38"/>
      <c r="CK880" s="38"/>
      <c r="CL880" s="38"/>
      <c r="CM880" s="38"/>
      <c r="CN880" s="38"/>
      <c r="CO880" s="38"/>
      <c r="CP880" s="38"/>
      <c r="CQ880" s="38"/>
      <c r="CR880" s="38"/>
      <c r="CS880" s="38"/>
      <c r="CT880" s="38"/>
      <c r="CU880" s="38"/>
      <c r="CV880" s="38"/>
      <c r="CW880" s="38"/>
      <c r="CX880" s="38"/>
      <c r="CY880" s="38"/>
      <c r="CZ880" s="38"/>
      <c r="DA880" s="38"/>
      <c r="DB880" s="38"/>
      <c r="DC880" s="38"/>
      <c r="DD880" s="38"/>
      <c r="DE880" s="38"/>
      <c r="DF880" s="38"/>
      <c r="DG880" s="38"/>
      <c r="DH880" s="38"/>
      <c r="DI880" s="38"/>
      <c r="DJ880" s="38"/>
      <c r="DK880" s="38"/>
      <c r="DL880" s="38"/>
      <c r="DM880" s="38"/>
      <c r="DN880" s="38"/>
      <c r="DO880" s="38"/>
      <c r="DP880" s="38"/>
      <c r="DQ880" s="38"/>
      <c r="DR880" s="38"/>
      <c r="DS880" s="38"/>
      <c r="DT880" s="38"/>
      <c r="DU880" s="38"/>
      <c r="DV880" s="38"/>
      <c r="DW880" s="38"/>
      <c r="DX880" s="38"/>
      <c r="DY880" s="38"/>
      <c r="DZ880" s="38"/>
      <c r="EA880" s="38"/>
      <c r="EB880" s="38"/>
    </row>
    <row r="881" spans="1:132">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c r="CQ881" s="38"/>
      <c r="CR881" s="38"/>
      <c r="CS881" s="38"/>
      <c r="CT881" s="38"/>
      <c r="CU881" s="38"/>
      <c r="CV881" s="38"/>
      <c r="CW881" s="38"/>
      <c r="CX881" s="38"/>
      <c r="CY881" s="38"/>
      <c r="CZ881" s="38"/>
      <c r="DA881" s="38"/>
      <c r="DB881" s="38"/>
      <c r="DC881" s="38"/>
      <c r="DD881" s="38"/>
      <c r="DE881" s="38"/>
      <c r="DF881" s="38"/>
      <c r="DG881" s="38"/>
      <c r="DH881" s="38"/>
      <c r="DI881" s="38"/>
      <c r="DJ881" s="38"/>
      <c r="DK881" s="38"/>
      <c r="DL881" s="38"/>
      <c r="DM881" s="38"/>
      <c r="DN881" s="38"/>
      <c r="DO881" s="38"/>
      <c r="DP881" s="38"/>
      <c r="DQ881" s="38"/>
      <c r="DR881" s="38"/>
      <c r="DS881" s="38"/>
      <c r="DT881" s="38"/>
      <c r="DU881" s="38"/>
      <c r="DV881" s="38"/>
      <c r="DW881" s="38"/>
      <c r="DX881" s="38"/>
      <c r="DY881" s="38"/>
      <c r="DZ881" s="38"/>
      <c r="EA881" s="38"/>
      <c r="EB881" s="38"/>
    </row>
    <row r="882" spans="1:132">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c r="BC882" s="38"/>
      <c r="BD882" s="38"/>
      <c r="BE882" s="38"/>
      <c r="BF882" s="38"/>
      <c r="BG882" s="38"/>
      <c r="BH882" s="38"/>
      <c r="BI882" s="38"/>
      <c r="BJ882" s="38"/>
      <c r="BK882" s="38"/>
      <c r="BL882" s="38"/>
      <c r="BM882" s="38"/>
      <c r="BN882" s="38"/>
      <c r="BO882" s="38"/>
      <c r="BP882" s="38"/>
      <c r="BQ882" s="38"/>
      <c r="BR882" s="38"/>
      <c r="BS882" s="38"/>
      <c r="BT882" s="38"/>
      <c r="BU882" s="38"/>
      <c r="BV882" s="38"/>
      <c r="BW882" s="38"/>
      <c r="BX882" s="38"/>
      <c r="BY882" s="38"/>
      <c r="BZ882" s="38"/>
      <c r="CA882" s="38"/>
      <c r="CB882" s="38"/>
      <c r="CC882" s="38"/>
      <c r="CD882" s="38"/>
      <c r="CE882" s="38"/>
      <c r="CF882" s="38"/>
      <c r="CG882" s="38"/>
      <c r="CH882" s="38"/>
      <c r="CI882" s="38"/>
      <c r="CJ882" s="38"/>
      <c r="CK882" s="38"/>
      <c r="CL882" s="38"/>
      <c r="CM882" s="38"/>
      <c r="CN882" s="38"/>
      <c r="CO882" s="38"/>
      <c r="CP882" s="38"/>
      <c r="CQ882" s="38"/>
      <c r="CR882" s="38"/>
      <c r="CS882" s="38"/>
      <c r="CT882" s="38"/>
      <c r="CU882" s="38"/>
      <c r="CV882" s="38"/>
      <c r="CW882" s="38"/>
      <c r="CX882" s="38"/>
      <c r="CY882" s="38"/>
      <c r="CZ882" s="38"/>
      <c r="DA882" s="38"/>
      <c r="DB882" s="38"/>
      <c r="DC882" s="38"/>
      <c r="DD882" s="38"/>
      <c r="DE882" s="38"/>
      <c r="DF882" s="38"/>
      <c r="DG882" s="38"/>
      <c r="DH882" s="38"/>
      <c r="DI882" s="38"/>
      <c r="DJ882" s="38"/>
      <c r="DK882" s="38"/>
      <c r="DL882" s="38"/>
      <c r="DM882" s="38"/>
      <c r="DN882" s="38"/>
      <c r="DO882" s="38"/>
      <c r="DP882" s="38"/>
      <c r="DQ882" s="38"/>
      <c r="DR882" s="38"/>
      <c r="DS882" s="38"/>
      <c r="DT882" s="38"/>
      <c r="DU882" s="38"/>
      <c r="DV882" s="38"/>
      <c r="DW882" s="38"/>
      <c r="DX882" s="38"/>
      <c r="DY882" s="38"/>
      <c r="DZ882" s="38"/>
      <c r="EA882" s="38"/>
      <c r="EB882" s="38"/>
    </row>
    <row r="883" spans="1:132">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c r="CQ883" s="38"/>
      <c r="CR883" s="38"/>
      <c r="CS883" s="38"/>
      <c r="CT883" s="38"/>
      <c r="CU883" s="38"/>
      <c r="CV883" s="38"/>
      <c r="CW883" s="38"/>
      <c r="CX883" s="38"/>
      <c r="CY883" s="38"/>
      <c r="CZ883" s="38"/>
      <c r="DA883" s="38"/>
      <c r="DB883" s="38"/>
      <c r="DC883" s="38"/>
      <c r="DD883" s="38"/>
      <c r="DE883" s="38"/>
      <c r="DF883" s="38"/>
      <c r="DG883" s="38"/>
      <c r="DH883" s="38"/>
      <c r="DI883" s="38"/>
      <c r="DJ883" s="38"/>
      <c r="DK883" s="38"/>
      <c r="DL883" s="38"/>
      <c r="DM883" s="38"/>
      <c r="DN883" s="38"/>
      <c r="DO883" s="38"/>
      <c r="DP883" s="38"/>
      <c r="DQ883" s="38"/>
      <c r="DR883" s="38"/>
      <c r="DS883" s="38"/>
      <c r="DT883" s="38"/>
      <c r="DU883" s="38"/>
      <c r="DV883" s="38"/>
      <c r="DW883" s="38"/>
      <c r="DX883" s="38"/>
      <c r="DY883" s="38"/>
      <c r="DZ883" s="38"/>
      <c r="EA883" s="38"/>
      <c r="EB883" s="38"/>
    </row>
    <row r="884" spans="1:132">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c r="BC884" s="38"/>
      <c r="BD884" s="38"/>
      <c r="BE884" s="38"/>
      <c r="BF884" s="38"/>
      <c r="BG884" s="38"/>
      <c r="BH884" s="38"/>
      <c r="BI884" s="38"/>
      <c r="BJ884" s="38"/>
      <c r="BK884" s="38"/>
      <c r="BL884" s="38"/>
      <c r="BM884" s="38"/>
      <c r="BN884" s="38"/>
      <c r="BO884" s="38"/>
      <c r="BP884" s="38"/>
      <c r="BQ884" s="38"/>
      <c r="BR884" s="38"/>
      <c r="BS884" s="38"/>
      <c r="BT884" s="38"/>
      <c r="BU884" s="38"/>
      <c r="BV884" s="38"/>
      <c r="BW884" s="38"/>
      <c r="BX884" s="38"/>
      <c r="BY884" s="38"/>
      <c r="BZ884" s="38"/>
      <c r="CA884" s="38"/>
      <c r="CB884" s="38"/>
      <c r="CC884" s="38"/>
      <c r="CD884" s="38"/>
      <c r="CE884" s="38"/>
      <c r="CF884" s="38"/>
      <c r="CG884" s="38"/>
      <c r="CH884" s="38"/>
      <c r="CI884" s="38"/>
      <c r="CJ884" s="38"/>
      <c r="CK884" s="38"/>
      <c r="CL884" s="38"/>
      <c r="CM884" s="38"/>
      <c r="CN884" s="38"/>
      <c r="CO884" s="38"/>
      <c r="CP884" s="38"/>
      <c r="CQ884" s="38"/>
      <c r="CR884" s="38"/>
      <c r="CS884" s="38"/>
      <c r="CT884" s="38"/>
      <c r="CU884" s="38"/>
      <c r="CV884" s="38"/>
      <c r="CW884" s="38"/>
      <c r="CX884" s="38"/>
      <c r="CY884" s="38"/>
      <c r="CZ884" s="38"/>
      <c r="DA884" s="38"/>
      <c r="DB884" s="38"/>
      <c r="DC884" s="38"/>
      <c r="DD884" s="38"/>
      <c r="DE884" s="38"/>
      <c r="DF884" s="38"/>
      <c r="DG884" s="38"/>
      <c r="DH884" s="38"/>
      <c r="DI884" s="38"/>
      <c r="DJ884" s="38"/>
      <c r="DK884" s="38"/>
      <c r="DL884" s="38"/>
      <c r="DM884" s="38"/>
      <c r="DN884" s="38"/>
      <c r="DO884" s="38"/>
      <c r="DP884" s="38"/>
      <c r="DQ884" s="38"/>
      <c r="DR884" s="38"/>
      <c r="DS884" s="38"/>
      <c r="DT884" s="38"/>
      <c r="DU884" s="38"/>
      <c r="DV884" s="38"/>
      <c r="DW884" s="38"/>
      <c r="DX884" s="38"/>
      <c r="DY884" s="38"/>
      <c r="DZ884" s="38"/>
      <c r="EA884" s="38"/>
      <c r="EB884" s="38"/>
    </row>
    <row r="885" spans="1:132">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c r="BC885" s="38"/>
      <c r="BD885" s="38"/>
      <c r="BE885" s="38"/>
      <c r="BF885" s="38"/>
      <c r="BG885" s="38"/>
      <c r="BH885" s="38"/>
      <c r="BI885" s="38"/>
      <c r="BJ885" s="38"/>
      <c r="BK885" s="38"/>
      <c r="BL885" s="38"/>
      <c r="BM885" s="38"/>
      <c r="BN885" s="38"/>
      <c r="BO885" s="38"/>
      <c r="BP885" s="38"/>
      <c r="BQ885" s="38"/>
      <c r="BR885" s="38"/>
      <c r="BS885" s="38"/>
      <c r="BT885" s="38"/>
      <c r="BU885" s="38"/>
      <c r="BV885" s="38"/>
      <c r="BW885" s="38"/>
      <c r="BX885" s="38"/>
      <c r="BY885" s="38"/>
      <c r="BZ885" s="38"/>
      <c r="CA885" s="38"/>
      <c r="CB885" s="38"/>
      <c r="CC885" s="38"/>
      <c r="CD885" s="38"/>
      <c r="CE885" s="38"/>
      <c r="CF885" s="38"/>
      <c r="CG885" s="38"/>
      <c r="CH885" s="38"/>
      <c r="CI885" s="38"/>
      <c r="CJ885" s="38"/>
      <c r="CK885" s="38"/>
      <c r="CL885" s="38"/>
      <c r="CM885" s="38"/>
      <c r="CN885" s="38"/>
      <c r="CO885" s="38"/>
      <c r="CP885" s="38"/>
      <c r="CQ885" s="38"/>
      <c r="CR885" s="38"/>
      <c r="CS885" s="38"/>
      <c r="CT885" s="38"/>
      <c r="CU885" s="38"/>
      <c r="CV885" s="38"/>
      <c r="CW885" s="38"/>
      <c r="CX885" s="38"/>
      <c r="CY885" s="38"/>
      <c r="CZ885" s="38"/>
      <c r="DA885" s="38"/>
      <c r="DB885" s="38"/>
      <c r="DC885" s="38"/>
      <c r="DD885" s="38"/>
      <c r="DE885" s="38"/>
      <c r="DF885" s="38"/>
      <c r="DG885" s="38"/>
      <c r="DH885" s="38"/>
      <c r="DI885" s="38"/>
      <c r="DJ885" s="38"/>
      <c r="DK885" s="38"/>
      <c r="DL885" s="38"/>
      <c r="DM885" s="38"/>
      <c r="DN885" s="38"/>
      <c r="DO885" s="38"/>
      <c r="DP885" s="38"/>
      <c r="DQ885" s="38"/>
      <c r="DR885" s="38"/>
      <c r="DS885" s="38"/>
      <c r="DT885" s="38"/>
      <c r="DU885" s="38"/>
      <c r="DV885" s="38"/>
      <c r="DW885" s="38"/>
      <c r="DX885" s="38"/>
      <c r="DY885" s="38"/>
      <c r="DZ885" s="38"/>
      <c r="EA885" s="38"/>
      <c r="EB885" s="38"/>
    </row>
    <row r="886" spans="1:132">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c r="BC886" s="38"/>
      <c r="BD886" s="38"/>
      <c r="BE886" s="38"/>
      <c r="BF886" s="38"/>
      <c r="BG886" s="38"/>
      <c r="BH886" s="38"/>
      <c r="BI886" s="38"/>
      <c r="BJ886" s="38"/>
      <c r="BK886" s="38"/>
      <c r="BL886" s="38"/>
      <c r="BM886" s="38"/>
      <c r="BN886" s="38"/>
      <c r="BO886" s="38"/>
      <c r="BP886" s="38"/>
      <c r="BQ886" s="38"/>
      <c r="BR886" s="38"/>
      <c r="BS886" s="38"/>
      <c r="BT886" s="38"/>
      <c r="BU886" s="38"/>
      <c r="BV886" s="38"/>
      <c r="BW886" s="38"/>
      <c r="BX886" s="38"/>
      <c r="BY886" s="38"/>
      <c r="BZ886" s="38"/>
      <c r="CA886" s="38"/>
      <c r="CB886" s="38"/>
      <c r="CC886" s="38"/>
      <c r="CD886" s="38"/>
      <c r="CE886" s="38"/>
      <c r="CF886" s="38"/>
      <c r="CG886" s="38"/>
      <c r="CH886" s="38"/>
      <c r="CI886" s="38"/>
      <c r="CJ886" s="38"/>
      <c r="CK886" s="38"/>
      <c r="CL886" s="38"/>
      <c r="CM886" s="38"/>
      <c r="CN886" s="38"/>
      <c r="CO886" s="38"/>
      <c r="CP886" s="38"/>
      <c r="CQ886" s="38"/>
      <c r="CR886" s="38"/>
      <c r="CS886" s="38"/>
      <c r="CT886" s="38"/>
      <c r="CU886" s="38"/>
      <c r="CV886" s="38"/>
      <c r="CW886" s="38"/>
      <c r="CX886" s="38"/>
      <c r="CY886" s="38"/>
      <c r="CZ886" s="38"/>
      <c r="DA886" s="38"/>
      <c r="DB886" s="38"/>
      <c r="DC886" s="38"/>
      <c r="DD886" s="38"/>
      <c r="DE886" s="38"/>
      <c r="DF886" s="38"/>
      <c r="DG886" s="38"/>
      <c r="DH886" s="38"/>
      <c r="DI886" s="38"/>
      <c r="DJ886" s="38"/>
      <c r="DK886" s="38"/>
      <c r="DL886" s="38"/>
      <c r="DM886" s="38"/>
      <c r="DN886" s="38"/>
      <c r="DO886" s="38"/>
      <c r="DP886" s="38"/>
      <c r="DQ886" s="38"/>
      <c r="DR886" s="38"/>
      <c r="DS886" s="38"/>
      <c r="DT886" s="38"/>
      <c r="DU886" s="38"/>
      <c r="DV886" s="38"/>
      <c r="DW886" s="38"/>
      <c r="DX886" s="38"/>
      <c r="DY886" s="38"/>
      <c r="DZ886" s="38"/>
      <c r="EA886" s="38"/>
      <c r="EB886" s="38"/>
    </row>
    <row r="887" spans="1:132">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38"/>
      <c r="BS887" s="38"/>
      <c r="BT887" s="38"/>
      <c r="BU887" s="38"/>
      <c r="BV887" s="38"/>
      <c r="BW887" s="38"/>
      <c r="BX887" s="38"/>
      <c r="BY887" s="38"/>
      <c r="BZ887" s="38"/>
      <c r="CA887" s="38"/>
      <c r="CB887" s="38"/>
      <c r="CC887" s="38"/>
      <c r="CD887" s="38"/>
      <c r="CE887" s="38"/>
      <c r="CF887" s="38"/>
      <c r="CG887" s="38"/>
      <c r="CH887" s="38"/>
      <c r="CI887" s="38"/>
      <c r="CJ887" s="38"/>
      <c r="CK887" s="38"/>
      <c r="CL887" s="38"/>
      <c r="CM887" s="38"/>
      <c r="CN887" s="38"/>
      <c r="CO887" s="38"/>
      <c r="CP887" s="38"/>
      <c r="CQ887" s="38"/>
      <c r="CR887" s="38"/>
      <c r="CS887" s="38"/>
      <c r="CT887" s="38"/>
      <c r="CU887" s="38"/>
      <c r="CV887" s="38"/>
      <c r="CW887" s="38"/>
      <c r="CX887" s="38"/>
      <c r="CY887" s="38"/>
      <c r="CZ887" s="38"/>
      <c r="DA887" s="38"/>
      <c r="DB887" s="38"/>
      <c r="DC887" s="38"/>
      <c r="DD887" s="38"/>
      <c r="DE887" s="38"/>
      <c r="DF887" s="38"/>
      <c r="DG887" s="38"/>
      <c r="DH887" s="38"/>
      <c r="DI887" s="38"/>
      <c r="DJ887" s="38"/>
      <c r="DK887" s="38"/>
      <c r="DL887" s="38"/>
      <c r="DM887" s="38"/>
      <c r="DN887" s="38"/>
      <c r="DO887" s="38"/>
      <c r="DP887" s="38"/>
      <c r="DQ887" s="38"/>
      <c r="DR887" s="38"/>
      <c r="DS887" s="38"/>
      <c r="DT887" s="38"/>
      <c r="DU887" s="38"/>
      <c r="DV887" s="38"/>
      <c r="DW887" s="38"/>
      <c r="DX887" s="38"/>
      <c r="DY887" s="38"/>
      <c r="DZ887" s="38"/>
      <c r="EA887" s="38"/>
      <c r="EB887" s="38"/>
    </row>
    <row r="888" spans="1:132">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c r="BC888" s="38"/>
      <c r="BD888" s="38"/>
      <c r="BE888" s="38"/>
      <c r="BF888" s="38"/>
      <c r="BG888" s="38"/>
      <c r="BH888" s="38"/>
      <c r="BI888" s="38"/>
      <c r="BJ888" s="38"/>
      <c r="BK888" s="38"/>
      <c r="BL888" s="38"/>
      <c r="BM888" s="38"/>
      <c r="BN888" s="38"/>
      <c r="BO888" s="38"/>
      <c r="BP888" s="38"/>
      <c r="BQ888" s="38"/>
      <c r="BR888" s="38"/>
      <c r="BS888" s="38"/>
      <c r="BT888" s="38"/>
      <c r="BU888" s="38"/>
      <c r="BV888" s="38"/>
      <c r="BW888" s="38"/>
      <c r="BX888" s="38"/>
      <c r="BY888" s="38"/>
      <c r="BZ888" s="38"/>
      <c r="CA888" s="38"/>
      <c r="CB888" s="38"/>
      <c r="CC888" s="38"/>
      <c r="CD888" s="38"/>
      <c r="CE888" s="38"/>
      <c r="CF888" s="38"/>
      <c r="CG888" s="38"/>
      <c r="CH888" s="38"/>
      <c r="CI888" s="38"/>
      <c r="CJ888" s="38"/>
      <c r="CK888" s="38"/>
      <c r="CL888" s="38"/>
      <c r="CM888" s="38"/>
      <c r="CN888" s="38"/>
      <c r="CO888" s="38"/>
      <c r="CP888" s="38"/>
      <c r="CQ888" s="38"/>
      <c r="CR888" s="38"/>
      <c r="CS888" s="38"/>
      <c r="CT888" s="38"/>
      <c r="CU888" s="38"/>
      <c r="CV888" s="38"/>
      <c r="CW888" s="38"/>
      <c r="CX888" s="38"/>
      <c r="CY888" s="38"/>
      <c r="CZ888" s="38"/>
      <c r="DA888" s="38"/>
      <c r="DB888" s="38"/>
      <c r="DC888" s="38"/>
      <c r="DD888" s="38"/>
      <c r="DE888" s="38"/>
      <c r="DF888" s="38"/>
      <c r="DG888" s="38"/>
      <c r="DH888" s="38"/>
      <c r="DI888" s="38"/>
      <c r="DJ888" s="38"/>
      <c r="DK888" s="38"/>
      <c r="DL888" s="38"/>
      <c r="DM888" s="38"/>
      <c r="DN888" s="38"/>
      <c r="DO888" s="38"/>
      <c r="DP888" s="38"/>
      <c r="DQ888" s="38"/>
      <c r="DR888" s="38"/>
      <c r="DS888" s="38"/>
      <c r="DT888" s="38"/>
      <c r="DU888" s="38"/>
      <c r="DV888" s="38"/>
      <c r="DW888" s="38"/>
      <c r="DX888" s="38"/>
      <c r="DY888" s="38"/>
      <c r="DZ888" s="38"/>
      <c r="EA888" s="38"/>
      <c r="EB888" s="38"/>
    </row>
    <row r="889" spans="1:132">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38"/>
      <c r="BS889" s="38"/>
      <c r="BT889" s="38"/>
      <c r="BU889" s="38"/>
      <c r="BV889" s="38"/>
      <c r="BW889" s="38"/>
      <c r="BX889" s="38"/>
      <c r="BY889" s="38"/>
      <c r="BZ889" s="38"/>
      <c r="CA889" s="38"/>
      <c r="CB889" s="38"/>
      <c r="CC889" s="38"/>
      <c r="CD889" s="38"/>
      <c r="CE889" s="38"/>
      <c r="CF889" s="38"/>
      <c r="CG889" s="38"/>
      <c r="CH889" s="38"/>
      <c r="CI889" s="38"/>
      <c r="CJ889" s="38"/>
      <c r="CK889" s="38"/>
      <c r="CL889" s="38"/>
      <c r="CM889" s="38"/>
      <c r="CN889" s="38"/>
      <c r="CO889" s="38"/>
      <c r="CP889" s="38"/>
      <c r="CQ889" s="38"/>
      <c r="CR889" s="38"/>
      <c r="CS889" s="38"/>
      <c r="CT889" s="38"/>
      <c r="CU889" s="38"/>
      <c r="CV889" s="38"/>
      <c r="CW889" s="38"/>
      <c r="CX889" s="38"/>
      <c r="CY889" s="38"/>
      <c r="CZ889" s="38"/>
      <c r="DA889" s="38"/>
      <c r="DB889" s="38"/>
      <c r="DC889" s="38"/>
      <c r="DD889" s="38"/>
      <c r="DE889" s="38"/>
      <c r="DF889" s="38"/>
      <c r="DG889" s="38"/>
      <c r="DH889" s="38"/>
      <c r="DI889" s="38"/>
      <c r="DJ889" s="38"/>
      <c r="DK889" s="38"/>
      <c r="DL889" s="38"/>
      <c r="DM889" s="38"/>
      <c r="DN889" s="38"/>
      <c r="DO889" s="38"/>
      <c r="DP889" s="38"/>
      <c r="DQ889" s="38"/>
      <c r="DR889" s="38"/>
      <c r="DS889" s="38"/>
      <c r="DT889" s="38"/>
      <c r="DU889" s="38"/>
      <c r="DV889" s="38"/>
      <c r="DW889" s="38"/>
      <c r="DX889" s="38"/>
      <c r="DY889" s="38"/>
      <c r="DZ889" s="38"/>
      <c r="EA889" s="38"/>
      <c r="EB889" s="38"/>
    </row>
    <row r="890" spans="1:132">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c r="BC890" s="38"/>
      <c r="BD890" s="38"/>
      <c r="BE890" s="38"/>
      <c r="BF890" s="38"/>
      <c r="BG890" s="38"/>
      <c r="BH890" s="38"/>
      <c r="BI890" s="38"/>
      <c r="BJ890" s="38"/>
      <c r="BK890" s="38"/>
      <c r="BL890" s="38"/>
      <c r="BM890" s="38"/>
      <c r="BN890" s="38"/>
      <c r="BO890" s="38"/>
      <c r="BP890" s="38"/>
      <c r="BQ890" s="38"/>
      <c r="BR890" s="38"/>
      <c r="BS890" s="38"/>
      <c r="BT890" s="38"/>
      <c r="BU890" s="38"/>
      <c r="BV890" s="38"/>
      <c r="BW890" s="38"/>
      <c r="BX890" s="38"/>
      <c r="BY890" s="38"/>
      <c r="BZ890" s="38"/>
      <c r="CA890" s="38"/>
      <c r="CB890" s="38"/>
      <c r="CC890" s="38"/>
      <c r="CD890" s="38"/>
      <c r="CE890" s="38"/>
      <c r="CF890" s="38"/>
      <c r="CG890" s="38"/>
      <c r="CH890" s="38"/>
      <c r="CI890" s="38"/>
      <c r="CJ890" s="38"/>
      <c r="CK890" s="38"/>
      <c r="CL890" s="38"/>
      <c r="CM890" s="38"/>
      <c r="CN890" s="38"/>
      <c r="CO890" s="38"/>
      <c r="CP890" s="38"/>
      <c r="CQ890" s="38"/>
      <c r="CR890" s="38"/>
      <c r="CS890" s="38"/>
      <c r="CT890" s="38"/>
      <c r="CU890" s="38"/>
      <c r="CV890" s="38"/>
      <c r="CW890" s="38"/>
      <c r="CX890" s="38"/>
      <c r="CY890" s="38"/>
      <c r="CZ890" s="38"/>
      <c r="DA890" s="38"/>
      <c r="DB890" s="38"/>
      <c r="DC890" s="38"/>
      <c r="DD890" s="38"/>
      <c r="DE890" s="38"/>
      <c r="DF890" s="38"/>
      <c r="DG890" s="38"/>
      <c r="DH890" s="38"/>
      <c r="DI890" s="38"/>
      <c r="DJ890" s="38"/>
      <c r="DK890" s="38"/>
      <c r="DL890" s="38"/>
      <c r="DM890" s="38"/>
      <c r="DN890" s="38"/>
      <c r="DO890" s="38"/>
      <c r="DP890" s="38"/>
      <c r="DQ890" s="38"/>
      <c r="DR890" s="38"/>
      <c r="DS890" s="38"/>
      <c r="DT890" s="38"/>
      <c r="DU890" s="38"/>
      <c r="DV890" s="38"/>
      <c r="DW890" s="38"/>
      <c r="DX890" s="38"/>
      <c r="DY890" s="38"/>
      <c r="DZ890" s="38"/>
      <c r="EA890" s="38"/>
      <c r="EB890" s="38"/>
    </row>
    <row r="891" spans="1:132">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c r="BC891" s="38"/>
      <c r="BD891" s="38"/>
      <c r="BE891" s="38"/>
      <c r="BF891" s="38"/>
      <c r="BG891" s="38"/>
      <c r="BH891" s="38"/>
      <c r="BI891" s="38"/>
      <c r="BJ891" s="38"/>
      <c r="BK891" s="38"/>
      <c r="BL891" s="38"/>
      <c r="BM891" s="38"/>
      <c r="BN891" s="38"/>
      <c r="BO891" s="38"/>
      <c r="BP891" s="38"/>
      <c r="BQ891" s="38"/>
      <c r="BR891" s="38"/>
      <c r="BS891" s="38"/>
      <c r="BT891" s="38"/>
      <c r="BU891" s="38"/>
      <c r="BV891" s="38"/>
      <c r="BW891" s="38"/>
      <c r="BX891" s="38"/>
      <c r="BY891" s="38"/>
      <c r="BZ891" s="38"/>
      <c r="CA891" s="38"/>
      <c r="CB891" s="38"/>
      <c r="CC891" s="38"/>
      <c r="CD891" s="38"/>
      <c r="CE891" s="38"/>
      <c r="CF891" s="38"/>
      <c r="CG891" s="38"/>
      <c r="CH891" s="38"/>
      <c r="CI891" s="38"/>
      <c r="CJ891" s="38"/>
      <c r="CK891" s="38"/>
      <c r="CL891" s="38"/>
      <c r="CM891" s="38"/>
      <c r="CN891" s="38"/>
      <c r="CO891" s="38"/>
      <c r="CP891" s="38"/>
      <c r="CQ891" s="38"/>
      <c r="CR891" s="38"/>
      <c r="CS891" s="38"/>
      <c r="CT891" s="38"/>
      <c r="CU891" s="38"/>
      <c r="CV891" s="38"/>
      <c r="CW891" s="38"/>
      <c r="CX891" s="38"/>
      <c r="CY891" s="38"/>
      <c r="CZ891" s="38"/>
      <c r="DA891" s="38"/>
      <c r="DB891" s="38"/>
      <c r="DC891" s="38"/>
      <c r="DD891" s="38"/>
      <c r="DE891" s="38"/>
      <c r="DF891" s="38"/>
      <c r="DG891" s="38"/>
      <c r="DH891" s="38"/>
      <c r="DI891" s="38"/>
      <c r="DJ891" s="38"/>
      <c r="DK891" s="38"/>
      <c r="DL891" s="38"/>
      <c r="DM891" s="38"/>
      <c r="DN891" s="38"/>
      <c r="DO891" s="38"/>
      <c r="DP891" s="38"/>
      <c r="DQ891" s="38"/>
      <c r="DR891" s="38"/>
      <c r="DS891" s="38"/>
      <c r="DT891" s="38"/>
      <c r="DU891" s="38"/>
      <c r="DV891" s="38"/>
      <c r="DW891" s="38"/>
      <c r="DX891" s="38"/>
      <c r="DY891" s="38"/>
      <c r="DZ891" s="38"/>
      <c r="EA891" s="38"/>
      <c r="EB891" s="38"/>
    </row>
    <row r="892" spans="1:132">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c r="BC892" s="38"/>
      <c r="BD892" s="38"/>
      <c r="BE892" s="38"/>
      <c r="BF892" s="38"/>
      <c r="BG892" s="38"/>
      <c r="BH892" s="38"/>
      <c r="BI892" s="38"/>
      <c r="BJ892" s="38"/>
      <c r="BK892" s="38"/>
      <c r="BL892" s="38"/>
      <c r="BM892" s="38"/>
      <c r="BN892" s="38"/>
      <c r="BO892" s="38"/>
      <c r="BP892" s="38"/>
      <c r="BQ892" s="38"/>
      <c r="BR892" s="38"/>
      <c r="BS892" s="38"/>
      <c r="BT892" s="38"/>
      <c r="BU892" s="38"/>
      <c r="BV892" s="38"/>
      <c r="BW892" s="38"/>
      <c r="BX892" s="38"/>
      <c r="BY892" s="38"/>
      <c r="BZ892" s="38"/>
      <c r="CA892" s="38"/>
      <c r="CB892" s="38"/>
      <c r="CC892" s="38"/>
      <c r="CD892" s="38"/>
      <c r="CE892" s="38"/>
      <c r="CF892" s="38"/>
      <c r="CG892" s="38"/>
      <c r="CH892" s="38"/>
      <c r="CI892" s="38"/>
      <c r="CJ892" s="38"/>
      <c r="CK892" s="38"/>
      <c r="CL892" s="38"/>
      <c r="CM892" s="38"/>
      <c r="CN892" s="38"/>
      <c r="CO892" s="38"/>
      <c r="CP892" s="38"/>
      <c r="CQ892" s="38"/>
      <c r="CR892" s="38"/>
      <c r="CS892" s="38"/>
      <c r="CT892" s="38"/>
      <c r="CU892" s="38"/>
      <c r="CV892" s="38"/>
      <c r="CW892" s="38"/>
      <c r="CX892" s="38"/>
      <c r="CY892" s="38"/>
      <c r="CZ892" s="38"/>
      <c r="DA892" s="38"/>
      <c r="DB892" s="38"/>
      <c r="DC892" s="38"/>
      <c r="DD892" s="38"/>
      <c r="DE892" s="38"/>
      <c r="DF892" s="38"/>
      <c r="DG892" s="38"/>
      <c r="DH892" s="38"/>
      <c r="DI892" s="38"/>
      <c r="DJ892" s="38"/>
      <c r="DK892" s="38"/>
      <c r="DL892" s="38"/>
      <c r="DM892" s="38"/>
      <c r="DN892" s="38"/>
      <c r="DO892" s="38"/>
      <c r="DP892" s="38"/>
      <c r="DQ892" s="38"/>
      <c r="DR892" s="38"/>
      <c r="DS892" s="38"/>
      <c r="DT892" s="38"/>
      <c r="DU892" s="38"/>
      <c r="DV892" s="38"/>
      <c r="DW892" s="38"/>
      <c r="DX892" s="38"/>
      <c r="DY892" s="38"/>
      <c r="DZ892" s="38"/>
      <c r="EA892" s="38"/>
      <c r="EB892" s="38"/>
    </row>
    <row r="893" spans="1:132">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38"/>
      <c r="BS893" s="38"/>
      <c r="BT893" s="38"/>
      <c r="BU893" s="38"/>
      <c r="BV893" s="38"/>
      <c r="BW893" s="38"/>
      <c r="BX893" s="38"/>
      <c r="BY893" s="38"/>
      <c r="BZ893" s="38"/>
      <c r="CA893" s="38"/>
      <c r="CB893" s="38"/>
      <c r="CC893" s="38"/>
      <c r="CD893" s="38"/>
      <c r="CE893" s="38"/>
      <c r="CF893" s="38"/>
      <c r="CG893" s="38"/>
      <c r="CH893" s="38"/>
      <c r="CI893" s="38"/>
      <c r="CJ893" s="38"/>
      <c r="CK893" s="38"/>
      <c r="CL893" s="38"/>
      <c r="CM893" s="38"/>
      <c r="CN893" s="38"/>
      <c r="CO893" s="38"/>
      <c r="CP893" s="38"/>
      <c r="CQ893" s="38"/>
      <c r="CR893" s="38"/>
      <c r="CS893" s="38"/>
      <c r="CT893" s="38"/>
      <c r="CU893" s="38"/>
      <c r="CV893" s="38"/>
      <c r="CW893" s="38"/>
      <c r="CX893" s="38"/>
      <c r="CY893" s="38"/>
      <c r="CZ893" s="38"/>
      <c r="DA893" s="38"/>
      <c r="DB893" s="38"/>
      <c r="DC893" s="38"/>
      <c r="DD893" s="38"/>
      <c r="DE893" s="38"/>
      <c r="DF893" s="38"/>
      <c r="DG893" s="38"/>
      <c r="DH893" s="38"/>
      <c r="DI893" s="38"/>
      <c r="DJ893" s="38"/>
      <c r="DK893" s="38"/>
      <c r="DL893" s="38"/>
      <c r="DM893" s="38"/>
      <c r="DN893" s="38"/>
      <c r="DO893" s="38"/>
      <c r="DP893" s="38"/>
      <c r="DQ893" s="38"/>
      <c r="DR893" s="38"/>
      <c r="DS893" s="38"/>
      <c r="DT893" s="38"/>
      <c r="DU893" s="38"/>
      <c r="DV893" s="38"/>
      <c r="DW893" s="38"/>
      <c r="DX893" s="38"/>
      <c r="DY893" s="38"/>
      <c r="DZ893" s="38"/>
      <c r="EA893" s="38"/>
      <c r="EB893" s="38"/>
    </row>
    <row r="894" spans="1:132">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c r="BC894" s="38"/>
      <c r="BD894" s="38"/>
      <c r="BE894" s="38"/>
      <c r="BF894" s="38"/>
      <c r="BG894" s="38"/>
      <c r="BH894" s="38"/>
      <c r="BI894" s="38"/>
      <c r="BJ894" s="38"/>
      <c r="BK894" s="38"/>
      <c r="BL894" s="38"/>
      <c r="BM894" s="38"/>
      <c r="BN894" s="38"/>
      <c r="BO894" s="38"/>
      <c r="BP894" s="38"/>
      <c r="BQ894" s="38"/>
      <c r="BR894" s="38"/>
      <c r="BS894" s="38"/>
      <c r="BT894" s="38"/>
      <c r="BU894" s="38"/>
      <c r="BV894" s="38"/>
      <c r="BW894" s="38"/>
      <c r="BX894" s="38"/>
      <c r="BY894" s="38"/>
      <c r="BZ894" s="38"/>
      <c r="CA894" s="38"/>
      <c r="CB894" s="38"/>
      <c r="CC894" s="38"/>
      <c r="CD894" s="38"/>
      <c r="CE894" s="38"/>
      <c r="CF894" s="38"/>
      <c r="CG894" s="38"/>
      <c r="CH894" s="38"/>
      <c r="CI894" s="38"/>
      <c r="CJ894" s="38"/>
      <c r="CK894" s="38"/>
      <c r="CL894" s="38"/>
      <c r="CM894" s="38"/>
      <c r="CN894" s="38"/>
      <c r="CO894" s="38"/>
      <c r="CP894" s="38"/>
      <c r="CQ894" s="38"/>
      <c r="CR894" s="38"/>
      <c r="CS894" s="38"/>
      <c r="CT894" s="38"/>
      <c r="CU894" s="38"/>
      <c r="CV894" s="38"/>
      <c r="CW894" s="38"/>
      <c r="CX894" s="38"/>
      <c r="CY894" s="38"/>
      <c r="CZ894" s="38"/>
      <c r="DA894" s="38"/>
      <c r="DB894" s="38"/>
      <c r="DC894" s="38"/>
      <c r="DD894" s="38"/>
      <c r="DE894" s="38"/>
      <c r="DF894" s="38"/>
      <c r="DG894" s="38"/>
      <c r="DH894" s="38"/>
      <c r="DI894" s="38"/>
      <c r="DJ894" s="38"/>
      <c r="DK894" s="38"/>
      <c r="DL894" s="38"/>
      <c r="DM894" s="38"/>
      <c r="DN894" s="38"/>
      <c r="DO894" s="38"/>
      <c r="DP894" s="38"/>
      <c r="DQ894" s="38"/>
      <c r="DR894" s="38"/>
      <c r="DS894" s="38"/>
      <c r="DT894" s="38"/>
      <c r="DU894" s="38"/>
      <c r="DV894" s="38"/>
      <c r="DW894" s="38"/>
      <c r="DX894" s="38"/>
      <c r="DY894" s="38"/>
      <c r="DZ894" s="38"/>
      <c r="EA894" s="38"/>
      <c r="EB894" s="38"/>
    </row>
    <row r="895" spans="1:132">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38"/>
      <c r="BS895" s="38"/>
      <c r="BT895" s="38"/>
      <c r="BU895" s="38"/>
      <c r="BV895" s="38"/>
      <c r="BW895" s="38"/>
      <c r="BX895" s="38"/>
      <c r="BY895" s="38"/>
      <c r="BZ895" s="38"/>
      <c r="CA895" s="38"/>
      <c r="CB895" s="38"/>
      <c r="CC895" s="38"/>
      <c r="CD895" s="38"/>
      <c r="CE895" s="38"/>
      <c r="CF895" s="38"/>
      <c r="CG895" s="38"/>
      <c r="CH895" s="38"/>
      <c r="CI895" s="38"/>
      <c r="CJ895" s="38"/>
      <c r="CK895" s="38"/>
      <c r="CL895" s="38"/>
      <c r="CM895" s="38"/>
      <c r="CN895" s="38"/>
      <c r="CO895" s="38"/>
      <c r="CP895" s="38"/>
      <c r="CQ895" s="38"/>
      <c r="CR895" s="38"/>
      <c r="CS895" s="38"/>
      <c r="CT895" s="38"/>
      <c r="CU895" s="38"/>
      <c r="CV895" s="38"/>
      <c r="CW895" s="38"/>
      <c r="CX895" s="38"/>
      <c r="CY895" s="38"/>
      <c r="CZ895" s="38"/>
      <c r="DA895" s="38"/>
      <c r="DB895" s="38"/>
      <c r="DC895" s="38"/>
      <c r="DD895" s="38"/>
      <c r="DE895" s="38"/>
      <c r="DF895" s="38"/>
      <c r="DG895" s="38"/>
      <c r="DH895" s="38"/>
      <c r="DI895" s="38"/>
      <c r="DJ895" s="38"/>
      <c r="DK895" s="38"/>
      <c r="DL895" s="38"/>
      <c r="DM895" s="38"/>
      <c r="DN895" s="38"/>
      <c r="DO895" s="38"/>
      <c r="DP895" s="38"/>
      <c r="DQ895" s="38"/>
      <c r="DR895" s="38"/>
      <c r="DS895" s="38"/>
      <c r="DT895" s="38"/>
      <c r="DU895" s="38"/>
      <c r="DV895" s="38"/>
      <c r="DW895" s="38"/>
      <c r="DX895" s="38"/>
      <c r="DY895" s="38"/>
      <c r="DZ895" s="38"/>
      <c r="EA895" s="38"/>
      <c r="EB895" s="38"/>
    </row>
    <row r="896" spans="1:132">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c r="BC896" s="38"/>
      <c r="BD896" s="38"/>
      <c r="BE896" s="38"/>
      <c r="BF896" s="38"/>
      <c r="BG896" s="38"/>
      <c r="BH896" s="38"/>
      <c r="BI896" s="38"/>
      <c r="BJ896" s="38"/>
      <c r="BK896" s="38"/>
      <c r="BL896" s="38"/>
      <c r="BM896" s="38"/>
      <c r="BN896" s="38"/>
      <c r="BO896" s="38"/>
      <c r="BP896" s="38"/>
      <c r="BQ896" s="38"/>
      <c r="BR896" s="38"/>
      <c r="BS896" s="38"/>
      <c r="BT896" s="38"/>
      <c r="BU896" s="38"/>
      <c r="BV896" s="38"/>
      <c r="BW896" s="38"/>
      <c r="BX896" s="38"/>
      <c r="BY896" s="38"/>
      <c r="BZ896" s="38"/>
      <c r="CA896" s="38"/>
      <c r="CB896" s="38"/>
      <c r="CC896" s="38"/>
      <c r="CD896" s="38"/>
      <c r="CE896" s="38"/>
      <c r="CF896" s="38"/>
      <c r="CG896" s="38"/>
      <c r="CH896" s="38"/>
      <c r="CI896" s="38"/>
      <c r="CJ896" s="38"/>
      <c r="CK896" s="38"/>
      <c r="CL896" s="38"/>
      <c r="CM896" s="38"/>
      <c r="CN896" s="38"/>
      <c r="CO896" s="38"/>
      <c r="CP896" s="38"/>
      <c r="CQ896" s="38"/>
      <c r="CR896" s="38"/>
      <c r="CS896" s="38"/>
      <c r="CT896" s="38"/>
      <c r="CU896" s="38"/>
      <c r="CV896" s="38"/>
      <c r="CW896" s="38"/>
      <c r="CX896" s="38"/>
      <c r="CY896" s="38"/>
      <c r="CZ896" s="38"/>
      <c r="DA896" s="38"/>
      <c r="DB896" s="38"/>
      <c r="DC896" s="38"/>
      <c r="DD896" s="38"/>
      <c r="DE896" s="38"/>
      <c r="DF896" s="38"/>
      <c r="DG896" s="38"/>
      <c r="DH896" s="38"/>
      <c r="DI896" s="38"/>
      <c r="DJ896" s="38"/>
      <c r="DK896" s="38"/>
      <c r="DL896" s="38"/>
      <c r="DM896" s="38"/>
      <c r="DN896" s="38"/>
      <c r="DO896" s="38"/>
      <c r="DP896" s="38"/>
      <c r="DQ896" s="38"/>
      <c r="DR896" s="38"/>
      <c r="DS896" s="38"/>
      <c r="DT896" s="38"/>
      <c r="DU896" s="38"/>
      <c r="DV896" s="38"/>
      <c r="DW896" s="38"/>
      <c r="DX896" s="38"/>
      <c r="DY896" s="38"/>
      <c r="DZ896" s="38"/>
      <c r="EA896" s="38"/>
      <c r="EB896" s="38"/>
    </row>
    <row r="897" spans="1:132">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c r="BC897" s="38"/>
      <c r="BD897" s="38"/>
      <c r="BE897" s="38"/>
      <c r="BF897" s="38"/>
      <c r="BG897" s="38"/>
      <c r="BH897" s="38"/>
      <c r="BI897" s="38"/>
      <c r="BJ897" s="38"/>
      <c r="BK897" s="38"/>
      <c r="BL897" s="38"/>
      <c r="BM897" s="38"/>
      <c r="BN897" s="38"/>
      <c r="BO897" s="38"/>
      <c r="BP897" s="38"/>
      <c r="BQ897" s="38"/>
      <c r="BR897" s="38"/>
      <c r="BS897" s="38"/>
      <c r="BT897" s="38"/>
      <c r="BU897" s="38"/>
      <c r="BV897" s="38"/>
      <c r="BW897" s="38"/>
      <c r="BX897" s="38"/>
      <c r="BY897" s="38"/>
      <c r="BZ897" s="38"/>
      <c r="CA897" s="38"/>
      <c r="CB897" s="38"/>
      <c r="CC897" s="38"/>
      <c r="CD897" s="38"/>
      <c r="CE897" s="38"/>
      <c r="CF897" s="38"/>
      <c r="CG897" s="38"/>
      <c r="CH897" s="38"/>
      <c r="CI897" s="38"/>
      <c r="CJ897" s="38"/>
      <c r="CK897" s="38"/>
      <c r="CL897" s="38"/>
      <c r="CM897" s="38"/>
      <c r="CN897" s="38"/>
      <c r="CO897" s="38"/>
      <c r="CP897" s="38"/>
      <c r="CQ897" s="38"/>
      <c r="CR897" s="38"/>
      <c r="CS897" s="38"/>
      <c r="CT897" s="38"/>
      <c r="CU897" s="38"/>
      <c r="CV897" s="38"/>
      <c r="CW897" s="38"/>
      <c r="CX897" s="38"/>
      <c r="CY897" s="38"/>
      <c r="CZ897" s="38"/>
      <c r="DA897" s="38"/>
      <c r="DB897" s="38"/>
      <c r="DC897" s="38"/>
      <c r="DD897" s="38"/>
      <c r="DE897" s="38"/>
      <c r="DF897" s="38"/>
      <c r="DG897" s="38"/>
      <c r="DH897" s="38"/>
      <c r="DI897" s="38"/>
      <c r="DJ897" s="38"/>
      <c r="DK897" s="38"/>
      <c r="DL897" s="38"/>
      <c r="DM897" s="38"/>
      <c r="DN897" s="38"/>
      <c r="DO897" s="38"/>
      <c r="DP897" s="38"/>
      <c r="DQ897" s="38"/>
      <c r="DR897" s="38"/>
      <c r="DS897" s="38"/>
      <c r="DT897" s="38"/>
      <c r="DU897" s="38"/>
      <c r="DV897" s="38"/>
      <c r="DW897" s="38"/>
      <c r="DX897" s="38"/>
      <c r="DY897" s="38"/>
      <c r="DZ897" s="38"/>
      <c r="EA897" s="38"/>
      <c r="EB897" s="38"/>
    </row>
    <row r="898" spans="1:132">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c r="BC898" s="38"/>
      <c r="BD898" s="38"/>
      <c r="BE898" s="38"/>
      <c r="BF898" s="38"/>
      <c r="BG898" s="38"/>
      <c r="BH898" s="38"/>
      <c r="BI898" s="38"/>
      <c r="BJ898" s="38"/>
      <c r="BK898" s="38"/>
      <c r="BL898" s="38"/>
      <c r="BM898" s="38"/>
      <c r="BN898" s="38"/>
      <c r="BO898" s="38"/>
      <c r="BP898" s="38"/>
      <c r="BQ898" s="38"/>
      <c r="BR898" s="38"/>
      <c r="BS898" s="38"/>
      <c r="BT898" s="38"/>
      <c r="BU898" s="38"/>
      <c r="BV898" s="38"/>
      <c r="BW898" s="38"/>
      <c r="BX898" s="38"/>
      <c r="BY898" s="38"/>
      <c r="BZ898" s="38"/>
      <c r="CA898" s="38"/>
      <c r="CB898" s="38"/>
      <c r="CC898" s="38"/>
      <c r="CD898" s="38"/>
      <c r="CE898" s="38"/>
      <c r="CF898" s="38"/>
      <c r="CG898" s="38"/>
      <c r="CH898" s="38"/>
      <c r="CI898" s="38"/>
      <c r="CJ898" s="38"/>
      <c r="CK898" s="38"/>
      <c r="CL898" s="38"/>
      <c r="CM898" s="38"/>
      <c r="CN898" s="38"/>
      <c r="CO898" s="38"/>
      <c r="CP898" s="38"/>
      <c r="CQ898" s="38"/>
      <c r="CR898" s="38"/>
      <c r="CS898" s="38"/>
      <c r="CT898" s="38"/>
      <c r="CU898" s="38"/>
      <c r="CV898" s="38"/>
      <c r="CW898" s="38"/>
      <c r="CX898" s="38"/>
      <c r="CY898" s="38"/>
      <c r="CZ898" s="38"/>
      <c r="DA898" s="38"/>
      <c r="DB898" s="38"/>
      <c r="DC898" s="38"/>
      <c r="DD898" s="38"/>
      <c r="DE898" s="38"/>
      <c r="DF898" s="38"/>
      <c r="DG898" s="38"/>
      <c r="DH898" s="38"/>
      <c r="DI898" s="38"/>
      <c r="DJ898" s="38"/>
      <c r="DK898" s="38"/>
      <c r="DL898" s="38"/>
      <c r="DM898" s="38"/>
      <c r="DN898" s="38"/>
      <c r="DO898" s="38"/>
      <c r="DP898" s="38"/>
      <c r="DQ898" s="38"/>
      <c r="DR898" s="38"/>
      <c r="DS898" s="38"/>
      <c r="DT898" s="38"/>
      <c r="DU898" s="38"/>
      <c r="DV898" s="38"/>
      <c r="DW898" s="38"/>
      <c r="DX898" s="38"/>
      <c r="DY898" s="38"/>
      <c r="DZ898" s="38"/>
      <c r="EA898" s="38"/>
      <c r="EB898" s="38"/>
    </row>
    <row r="899" spans="1:132">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38"/>
      <c r="BS899" s="38"/>
      <c r="BT899" s="38"/>
      <c r="BU899" s="38"/>
      <c r="BV899" s="38"/>
      <c r="BW899" s="38"/>
      <c r="BX899" s="38"/>
      <c r="BY899" s="38"/>
      <c r="BZ899" s="38"/>
      <c r="CA899" s="38"/>
      <c r="CB899" s="38"/>
      <c r="CC899" s="38"/>
      <c r="CD899" s="38"/>
      <c r="CE899" s="38"/>
      <c r="CF899" s="38"/>
      <c r="CG899" s="38"/>
      <c r="CH899" s="38"/>
      <c r="CI899" s="38"/>
      <c r="CJ899" s="38"/>
      <c r="CK899" s="38"/>
      <c r="CL899" s="38"/>
      <c r="CM899" s="38"/>
      <c r="CN899" s="38"/>
      <c r="CO899" s="38"/>
      <c r="CP899" s="38"/>
      <c r="CQ899" s="38"/>
      <c r="CR899" s="38"/>
      <c r="CS899" s="38"/>
      <c r="CT899" s="38"/>
      <c r="CU899" s="38"/>
      <c r="CV899" s="38"/>
      <c r="CW899" s="38"/>
      <c r="CX899" s="38"/>
      <c r="CY899" s="38"/>
      <c r="CZ899" s="38"/>
      <c r="DA899" s="38"/>
      <c r="DB899" s="38"/>
      <c r="DC899" s="38"/>
      <c r="DD899" s="38"/>
      <c r="DE899" s="38"/>
      <c r="DF899" s="38"/>
      <c r="DG899" s="38"/>
      <c r="DH899" s="38"/>
      <c r="DI899" s="38"/>
      <c r="DJ899" s="38"/>
      <c r="DK899" s="38"/>
      <c r="DL899" s="38"/>
      <c r="DM899" s="38"/>
      <c r="DN899" s="38"/>
      <c r="DO899" s="38"/>
      <c r="DP899" s="38"/>
      <c r="DQ899" s="38"/>
      <c r="DR899" s="38"/>
      <c r="DS899" s="38"/>
      <c r="DT899" s="38"/>
      <c r="DU899" s="38"/>
      <c r="DV899" s="38"/>
      <c r="DW899" s="38"/>
      <c r="DX899" s="38"/>
      <c r="DY899" s="38"/>
      <c r="DZ899" s="38"/>
      <c r="EA899" s="38"/>
      <c r="EB899" s="38"/>
    </row>
    <row r="900" spans="1:132">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c r="BC900" s="38"/>
      <c r="BD900" s="38"/>
      <c r="BE900" s="38"/>
      <c r="BF900" s="38"/>
      <c r="BG900" s="38"/>
      <c r="BH900" s="38"/>
      <c r="BI900" s="38"/>
      <c r="BJ900" s="38"/>
      <c r="BK900" s="38"/>
      <c r="BL900" s="38"/>
      <c r="BM900" s="38"/>
      <c r="BN900" s="38"/>
      <c r="BO900" s="38"/>
      <c r="BP900" s="38"/>
      <c r="BQ900" s="38"/>
      <c r="BR900" s="38"/>
      <c r="BS900" s="38"/>
      <c r="BT900" s="38"/>
      <c r="BU900" s="38"/>
      <c r="BV900" s="38"/>
      <c r="BW900" s="38"/>
      <c r="BX900" s="38"/>
      <c r="BY900" s="38"/>
      <c r="BZ900" s="38"/>
      <c r="CA900" s="38"/>
      <c r="CB900" s="38"/>
      <c r="CC900" s="38"/>
      <c r="CD900" s="38"/>
      <c r="CE900" s="38"/>
      <c r="CF900" s="38"/>
      <c r="CG900" s="38"/>
      <c r="CH900" s="38"/>
      <c r="CI900" s="38"/>
      <c r="CJ900" s="38"/>
      <c r="CK900" s="38"/>
      <c r="CL900" s="38"/>
      <c r="CM900" s="38"/>
      <c r="CN900" s="38"/>
      <c r="CO900" s="38"/>
      <c r="CP900" s="38"/>
      <c r="CQ900" s="38"/>
      <c r="CR900" s="38"/>
      <c r="CS900" s="38"/>
      <c r="CT900" s="38"/>
      <c r="CU900" s="38"/>
      <c r="CV900" s="38"/>
      <c r="CW900" s="38"/>
      <c r="CX900" s="38"/>
      <c r="CY900" s="38"/>
      <c r="CZ900" s="38"/>
      <c r="DA900" s="38"/>
      <c r="DB900" s="38"/>
      <c r="DC900" s="38"/>
      <c r="DD900" s="38"/>
      <c r="DE900" s="38"/>
      <c r="DF900" s="38"/>
      <c r="DG900" s="38"/>
      <c r="DH900" s="38"/>
      <c r="DI900" s="38"/>
      <c r="DJ900" s="38"/>
      <c r="DK900" s="38"/>
      <c r="DL900" s="38"/>
      <c r="DM900" s="38"/>
      <c r="DN900" s="38"/>
      <c r="DO900" s="38"/>
      <c r="DP900" s="38"/>
      <c r="DQ900" s="38"/>
      <c r="DR900" s="38"/>
      <c r="DS900" s="38"/>
      <c r="DT900" s="38"/>
      <c r="DU900" s="38"/>
      <c r="DV900" s="38"/>
      <c r="DW900" s="38"/>
      <c r="DX900" s="38"/>
      <c r="DY900" s="38"/>
      <c r="DZ900" s="38"/>
      <c r="EA900" s="38"/>
      <c r="EB900" s="38"/>
    </row>
    <row r="901" spans="1:132">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38"/>
      <c r="BS901" s="38"/>
      <c r="BT901" s="38"/>
      <c r="BU901" s="38"/>
      <c r="BV901" s="38"/>
      <c r="BW901" s="38"/>
      <c r="BX901" s="38"/>
      <c r="BY901" s="38"/>
      <c r="BZ901" s="38"/>
      <c r="CA901" s="38"/>
      <c r="CB901" s="38"/>
      <c r="CC901" s="38"/>
      <c r="CD901" s="38"/>
      <c r="CE901" s="38"/>
      <c r="CF901" s="38"/>
      <c r="CG901" s="38"/>
      <c r="CH901" s="38"/>
      <c r="CI901" s="38"/>
      <c r="CJ901" s="38"/>
      <c r="CK901" s="38"/>
      <c r="CL901" s="38"/>
      <c r="CM901" s="38"/>
      <c r="CN901" s="38"/>
      <c r="CO901" s="38"/>
      <c r="CP901" s="38"/>
      <c r="CQ901" s="38"/>
      <c r="CR901" s="38"/>
      <c r="CS901" s="38"/>
      <c r="CT901" s="38"/>
      <c r="CU901" s="38"/>
      <c r="CV901" s="38"/>
      <c r="CW901" s="38"/>
      <c r="CX901" s="38"/>
      <c r="CY901" s="38"/>
      <c r="CZ901" s="38"/>
      <c r="DA901" s="38"/>
      <c r="DB901" s="38"/>
      <c r="DC901" s="38"/>
      <c r="DD901" s="38"/>
      <c r="DE901" s="38"/>
      <c r="DF901" s="38"/>
      <c r="DG901" s="38"/>
      <c r="DH901" s="38"/>
      <c r="DI901" s="38"/>
      <c r="DJ901" s="38"/>
      <c r="DK901" s="38"/>
      <c r="DL901" s="38"/>
      <c r="DM901" s="38"/>
      <c r="DN901" s="38"/>
      <c r="DO901" s="38"/>
      <c r="DP901" s="38"/>
      <c r="DQ901" s="38"/>
      <c r="DR901" s="38"/>
      <c r="DS901" s="38"/>
      <c r="DT901" s="38"/>
      <c r="DU901" s="38"/>
      <c r="DV901" s="38"/>
      <c r="DW901" s="38"/>
      <c r="DX901" s="38"/>
      <c r="DY901" s="38"/>
      <c r="DZ901" s="38"/>
      <c r="EA901" s="38"/>
      <c r="EB901" s="38"/>
    </row>
    <row r="902" spans="1:132">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c r="BC902" s="38"/>
      <c r="BD902" s="38"/>
      <c r="BE902" s="38"/>
      <c r="BF902" s="38"/>
      <c r="BG902" s="38"/>
      <c r="BH902" s="38"/>
      <c r="BI902" s="38"/>
      <c r="BJ902" s="38"/>
      <c r="BK902" s="38"/>
      <c r="BL902" s="38"/>
      <c r="BM902" s="38"/>
      <c r="BN902" s="38"/>
      <c r="BO902" s="38"/>
      <c r="BP902" s="38"/>
      <c r="BQ902" s="38"/>
      <c r="BR902" s="38"/>
      <c r="BS902" s="38"/>
      <c r="BT902" s="38"/>
      <c r="BU902" s="38"/>
      <c r="BV902" s="38"/>
      <c r="BW902" s="38"/>
      <c r="BX902" s="38"/>
      <c r="BY902" s="38"/>
      <c r="BZ902" s="38"/>
      <c r="CA902" s="38"/>
      <c r="CB902" s="38"/>
      <c r="CC902" s="38"/>
      <c r="CD902" s="38"/>
      <c r="CE902" s="38"/>
      <c r="CF902" s="38"/>
      <c r="CG902" s="38"/>
      <c r="CH902" s="38"/>
      <c r="CI902" s="38"/>
      <c r="CJ902" s="38"/>
      <c r="CK902" s="38"/>
      <c r="CL902" s="38"/>
      <c r="CM902" s="38"/>
      <c r="CN902" s="38"/>
      <c r="CO902" s="38"/>
      <c r="CP902" s="38"/>
      <c r="CQ902" s="38"/>
      <c r="CR902" s="38"/>
      <c r="CS902" s="38"/>
      <c r="CT902" s="38"/>
      <c r="CU902" s="38"/>
      <c r="CV902" s="38"/>
      <c r="CW902" s="38"/>
      <c r="CX902" s="38"/>
      <c r="CY902" s="38"/>
      <c r="CZ902" s="38"/>
      <c r="DA902" s="38"/>
      <c r="DB902" s="38"/>
      <c r="DC902" s="38"/>
      <c r="DD902" s="38"/>
      <c r="DE902" s="38"/>
      <c r="DF902" s="38"/>
      <c r="DG902" s="38"/>
      <c r="DH902" s="38"/>
      <c r="DI902" s="38"/>
      <c r="DJ902" s="38"/>
      <c r="DK902" s="38"/>
      <c r="DL902" s="38"/>
      <c r="DM902" s="38"/>
      <c r="DN902" s="38"/>
      <c r="DO902" s="38"/>
      <c r="DP902" s="38"/>
      <c r="DQ902" s="38"/>
      <c r="DR902" s="38"/>
      <c r="DS902" s="38"/>
      <c r="DT902" s="38"/>
      <c r="DU902" s="38"/>
      <c r="DV902" s="38"/>
      <c r="DW902" s="38"/>
      <c r="DX902" s="38"/>
      <c r="DY902" s="38"/>
      <c r="DZ902" s="38"/>
      <c r="EA902" s="38"/>
      <c r="EB902" s="38"/>
    </row>
    <row r="903" spans="1:132">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c r="BC903" s="38"/>
      <c r="BD903" s="38"/>
      <c r="BE903" s="38"/>
      <c r="BF903" s="38"/>
      <c r="BG903" s="38"/>
      <c r="BH903" s="38"/>
      <c r="BI903" s="38"/>
      <c r="BJ903" s="38"/>
      <c r="BK903" s="38"/>
      <c r="BL903" s="38"/>
      <c r="BM903" s="38"/>
      <c r="BN903" s="38"/>
      <c r="BO903" s="38"/>
      <c r="BP903" s="38"/>
      <c r="BQ903" s="38"/>
      <c r="BR903" s="38"/>
      <c r="BS903" s="38"/>
      <c r="BT903" s="38"/>
      <c r="BU903" s="38"/>
      <c r="BV903" s="38"/>
      <c r="BW903" s="38"/>
      <c r="BX903" s="38"/>
      <c r="BY903" s="38"/>
      <c r="BZ903" s="38"/>
      <c r="CA903" s="38"/>
      <c r="CB903" s="38"/>
      <c r="CC903" s="38"/>
      <c r="CD903" s="38"/>
      <c r="CE903" s="38"/>
      <c r="CF903" s="38"/>
      <c r="CG903" s="38"/>
      <c r="CH903" s="38"/>
      <c r="CI903" s="38"/>
      <c r="CJ903" s="38"/>
      <c r="CK903" s="38"/>
      <c r="CL903" s="38"/>
      <c r="CM903" s="38"/>
      <c r="CN903" s="38"/>
      <c r="CO903" s="38"/>
      <c r="CP903" s="38"/>
      <c r="CQ903" s="38"/>
      <c r="CR903" s="38"/>
      <c r="CS903" s="38"/>
      <c r="CT903" s="38"/>
      <c r="CU903" s="38"/>
      <c r="CV903" s="38"/>
      <c r="CW903" s="38"/>
      <c r="CX903" s="38"/>
      <c r="CY903" s="38"/>
      <c r="CZ903" s="38"/>
      <c r="DA903" s="38"/>
      <c r="DB903" s="38"/>
      <c r="DC903" s="38"/>
      <c r="DD903" s="38"/>
      <c r="DE903" s="38"/>
      <c r="DF903" s="38"/>
      <c r="DG903" s="38"/>
      <c r="DH903" s="38"/>
      <c r="DI903" s="38"/>
      <c r="DJ903" s="38"/>
      <c r="DK903" s="38"/>
      <c r="DL903" s="38"/>
      <c r="DM903" s="38"/>
      <c r="DN903" s="38"/>
      <c r="DO903" s="38"/>
      <c r="DP903" s="38"/>
      <c r="DQ903" s="38"/>
      <c r="DR903" s="38"/>
      <c r="DS903" s="38"/>
      <c r="DT903" s="38"/>
      <c r="DU903" s="38"/>
      <c r="DV903" s="38"/>
      <c r="DW903" s="38"/>
      <c r="DX903" s="38"/>
      <c r="DY903" s="38"/>
      <c r="DZ903" s="38"/>
      <c r="EA903" s="38"/>
      <c r="EB903" s="38"/>
    </row>
    <row r="904" spans="1:132">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c r="BC904" s="38"/>
      <c r="BD904" s="38"/>
      <c r="BE904" s="38"/>
      <c r="BF904" s="38"/>
      <c r="BG904" s="38"/>
      <c r="BH904" s="38"/>
      <c r="BI904" s="38"/>
      <c r="BJ904" s="38"/>
      <c r="BK904" s="38"/>
      <c r="BL904" s="38"/>
      <c r="BM904" s="38"/>
      <c r="BN904" s="38"/>
      <c r="BO904" s="38"/>
      <c r="BP904" s="38"/>
      <c r="BQ904" s="38"/>
      <c r="BR904" s="38"/>
      <c r="BS904" s="38"/>
      <c r="BT904" s="38"/>
      <c r="BU904" s="38"/>
      <c r="BV904" s="38"/>
      <c r="BW904" s="38"/>
      <c r="BX904" s="38"/>
      <c r="BY904" s="38"/>
      <c r="BZ904" s="38"/>
      <c r="CA904" s="38"/>
      <c r="CB904" s="38"/>
      <c r="CC904" s="38"/>
      <c r="CD904" s="38"/>
      <c r="CE904" s="38"/>
      <c r="CF904" s="38"/>
      <c r="CG904" s="38"/>
      <c r="CH904" s="38"/>
      <c r="CI904" s="38"/>
      <c r="CJ904" s="38"/>
      <c r="CK904" s="38"/>
      <c r="CL904" s="38"/>
      <c r="CM904" s="38"/>
      <c r="CN904" s="38"/>
      <c r="CO904" s="38"/>
      <c r="CP904" s="38"/>
      <c r="CQ904" s="38"/>
      <c r="CR904" s="38"/>
      <c r="CS904" s="38"/>
      <c r="CT904" s="38"/>
      <c r="CU904" s="38"/>
      <c r="CV904" s="38"/>
      <c r="CW904" s="38"/>
      <c r="CX904" s="38"/>
      <c r="CY904" s="38"/>
      <c r="CZ904" s="38"/>
      <c r="DA904" s="38"/>
      <c r="DB904" s="38"/>
      <c r="DC904" s="38"/>
      <c r="DD904" s="38"/>
      <c r="DE904" s="38"/>
      <c r="DF904" s="38"/>
      <c r="DG904" s="38"/>
      <c r="DH904" s="38"/>
      <c r="DI904" s="38"/>
      <c r="DJ904" s="38"/>
      <c r="DK904" s="38"/>
      <c r="DL904" s="38"/>
      <c r="DM904" s="38"/>
      <c r="DN904" s="38"/>
      <c r="DO904" s="38"/>
      <c r="DP904" s="38"/>
      <c r="DQ904" s="38"/>
      <c r="DR904" s="38"/>
      <c r="DS904" s="38"/>
      <c r="DT904" s="38"/>
      <c r="DU904" s="38"/>
      <c r="DV904" s="38"/>
      <c r="DW904" s="38"/>
      <c r="DX904" s="38"/>
      <c r="DY904" s="38"/>
      <c r="DZ904" s="38"/>
      <c r="EA904" s="38"/>
      <c r="EB904" s="38"/>
    </row>
    <row r="905" spans="1:132">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38"/>
      <c r="BS905" s="38"/>
      <c r="BT905" s="38"/>
      <c r="BU905" s="38"/>
      <c r="BV905" s="38"/>
      <c r="BW905" s="38"/>
      <c r="BX905" s="38"/>
      <c r="BY905" s="38"/>
      <c r="BZ905" s="38"/>
      <c r="CA905" s="38"/>
      <c r="CB905" s="38"/>
      <c r="CC905" s="38"/>
      <c r="CD905" s="38"/>
      <c r="CE905" s="38"/>
      <c r="CF905" s="38"/>
      <c r="CG905" s="38"/>
      <c r="CH905" s="38"/>
      <c r="CI905" s="38"/>
      <c r="CJ905" s="38"/>
      <c r="CK905" s="38"/>
      <c r="CL905" s="38"/>
      <c r="CM905" s="38"/>
      <c r="CN905" s="38"/>
      <c r="CO905" s="38"/>
      <c r="CP905" s="38"/>
      <c r="CQ905" s="38"/>
      <c r="CR905" s="38"/>
      <c r="CS905" s="38"/>
      <c r="CT905" s="38"/>
      <c r="CU905" s="38"/>
      <c r="CV905" s="38"/>
      <c r="CW905" s="38"/>
      <c r="CX905" s="38"/>
      <c r="CY905" s="38"/>
      <c r="CZ905" s="38"/>
      <c r="DA905" s="38"/>
      <c r="DB905" s="38"/>
      <c r="DC905" s="38"/>
      <c r="DD905" s="38"/>
      <c r="DE905" s="38"/>
      <c r="DF905" s="38"/>
      <c r="DG905" s="38"/>
      <c r="DH905" s="38"/>
      <c r="DI905" s="38"/>
      <c r="DJ905" s="38"/>
      <c r="DK905" s="38"/>
      <c r="DL905" s="38"/>
      <c r="DM905" s="38"/>
      <c r="DN905" s="38"/>
      <c r="DO905" s="38"/>
      <c r="DP905" s="38"/>
      <c r="DQ905" s="38"/>
      <c r="DR905" s="38"/>
      <c r="DS905" s="38"/>
      <c r="DT905" s="38"/>
      <c r="DU905" s="38"/>
      <c r="DV905" s="38"/>
      <c r="DW905" s="38"/>
      <c r="DX905" s="38"/>
      <c r="DY905" s="38"/>
      <c r="DZ905" s="38"/>
      <c r="EA905" s="38"/>
      <c r="EB905" s="38"/>
    </row>
    <row r="906" spans="1:132">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c r="BC906" s="38"/>
      <c r="BD906" s="38"/>
      <c r="BE906" s="38"/>
      <c r="BF906" s="38"/>
      <c r="BG906" s="38"/>
      <c r="BH906" s="38"/>
      <c r="BI906" s="38"/>
      <c r="BJ906" s="38"/>
      <c r="BK906" s="38"/>
      <c r="BL906" s="38"/>
      <c r="BM906" s="38"/>
      <c r="BN906" s="38"/>
      <c r="BO906" s="38"/>
      <c r="BP906" s="38"/>
      <c r="BQ906" s="38"/>
      <c r="BR906" s="38"/>
      <c r="BS906" s="38"/>
      <c r="BT906" s="38"/>
      <c r="BU906" s="38"/>
      <c r="BV906" s="38"/>
      <c r="BW906" s="38"/>
      <c r="BX906" s="38"/>
      <c r="BY906" s="38"/>
      <c r="BZ906" s="38"/>
      <c r="CA906" s="38"/>
      <c r="CB906" s="38"/>
      <c r="CC906" s="38"/>
      <c r="CD906" s="38"/>
      <c r="CE906" s="38"/>
      <c r="CF906" s="38"/>
      <c r="CG906" s="38"/>
      <c r="CH906" s="38"/>
      <c r="CI906" s="38"/>
      <c r="CJ906" s="38"/>
      <c r="CK906" s="38"/>
      <c r="CL906" s="38"/>
      <c r="CM906" s="38"/>
      <c r="CN906" s="38"/>
      <c r="CO906" s="38"/>
      <c r="CP906" s="38"/>
      <c r="CQ906" s="38"/>
      <c r="CR906" s="38"/>
      <c r="CS906" s="38"/>
      <c r="CT906" s="38"/>
      <c r="CU906" s="38"/>
      <c r="CV906" s="38"/>
      <c r="CW906" s="38"/>
      <c r="CX906" s="38"/>
      <c r="CY906" s="38"/>
      <c r="CZ906" s="38"/>
      <c r="DA906" s="38"/>
      <c r="DB906" s="38"/>
      <c r="DC906" s="38"/>
      <c r="DD906" s="38"/>
      <c r="DE906" s="38"/>
      <c r="DF906" s="38"/>
      <c r="DG906" s="38"/>
      <c r="DH906" s="38"/>
      <c r="DI906" s="38"/>
      <c r="DJ906" s="38"/>
      <c r="DK906" s="38"/>
      <c r="DL906" s="38"/>
      <c r="DM906" s="38"/>
      <c r="DN906" s="38"/>
      <c r="DO906" s="38"/>
      <c r="DP906" s="38"/>
      <c r="DQ906" s="38"/>
      <c r="DR906" s="38"/>
      <c r="DS906" s="38"/>
      <c r="DT906" s="38"/>
      <c r="DU906" s="38"/>
      <c r="DV906" s="38"/>
      <c r="DW906" s="38"/>
      <c r="DX906" s="38"/>
      <c r="DY906" s="38"/>
      <c r="DZ906" s="38"/>
      <c r="EA906" s="38"/>
      <c r="EB906" s="38"/>
    </row>
    <row r="907" spans="1:132">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38"/>
      <c r="BS907" s="38"/>
      <c r="BT907" s="38"/>
      <c r="BU907" s="38"/>
      <c r="BV907" s="38"/>
      <c r="BW907" s="38"/>
      <c r="BX907" s="38"/>
      <c r="BY907" s="38"/>
      <c r="BZ907" s="38"/>
      <c r="CA907" s="38"/>
      <c r="CB907" s="38"/>
      <c r="CC907" s="38"/>
      <c r="CD907" s="38"/>
      <c r="CE907" s="38"/>
      <c r="CF907" s="38"/>
      <c r="CG907" s="38"/>
      <c r="CH907" s="38"/>
      <c r="CI907" s="38"/>
      <c r="CJ907" s="38"/>
      <c r="CK907" s="38"/>
      <c r="CL907" s="38"/>
      <c r="CM907" s="38"/>
      <c r="CN907" s="38"/>
      <c r="CO907" s="38"/>
      <c r="CP907" s="38"/>
      <c r="CQ907" s="38"/>
      <c r="CR907" s="38"/>
      <c r="CS907" s="38"/>
      <c r="CT907" s="38"/>
      <c r="CU907" s="38"/>
      <c r="CV907" s="38"/>
      <c r="CW907" s="38"/>
      <c r="CX907" s="38"/>
      <c r="CY907" s="38"/>
      <c r="CZ907" s="38"/>
      <c r="DA907" s="38"/>
      <c r="DB907" s="38"/>
      <c r="DC907" s="38"/>
      <c r="DD907" s="38"/>
      <c r="DE907" s="38"/>
      <c r="DF907" s="38"/>
      <c r="DG907" s="38"/>
      <c r="DH907" s="38"/>
      <c r="DI907" s="38"/>
      <c r="DJ907" s="38"/>
      <c r="DK907" s="38"/>
      <c r="DL907" s="38"/>
      <c r="DM907" s="38"/>
      <c r="DN907" s="38"/>
      <c r="DO907" s="38"/>
      <c r="DP907" s="38"/>
      <c r="DQ907" s="38"/>
      <c r="DR907" s="38"/>
      <c r="DS907" s="38"/>
      <c r="DT907" s="38"/>
      <c r="DU907" s="38"/>
      <c r="DV907" s="38"/>
      <c r="DW907" s="38"/>
      <c r="DX907" s="38"/>
      <c r="DY907" s="38"/>
      <c r="DZ907" s="38"/>
      <c r="EA907" s="38"/>
      <c r="EB907" s="38"/>
    </row>
    <row r="908" spans="1:132">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c r="BC908" s="38"/>
      <c r="BD908" s="38"/>
      <c r="BE908" s="38"/>
      <c r="BF908" s="38"/>
      <c r="BG908" s="38"/>
      <c r="BH908" s="38"/>
      <c r="BI908" s="38"/>
      <c r="BJ908" s="38"/>
      <c r="BK908" s="38"/>
      <c r="BL908" s="38"/>
      <c r="BM908" s="38"/>
      <c r="BN908" s="38"/>
      <c r="BO908" s="38"/>
      <c r="BP908" s="38"/>
      <c r="BQ908" s="38"/>
      <c r="BR908" s="38"/>
      <c r="BS908" s="38"/>
      <c r="BT908" s="38"/>
      <c r="BU908" s="38"/>
      <c r="BV908" s="38"/>
      <c r="BW908" s="38"/>
      <c r="BX908" s="38"/>
      <c r="BY908" s="38"/>
      <c r="BZ908" s="38"/>
      <c r="CA908" s="38"/>
      <c r="CB908" s="38"/>
      <c r="CC908" s="38"/>
      <c r="CD908" s="38"/>
      <c r="CE908" s="38"/>
      <c r="CF908" s="38"/>
      <c r="CG908" s="38"/>
      <c r="CH908" s="38"/>
      <c r="CI908" s="38"/>
      <c r="CJ908" s="38"/>
      <c r="CK908" s="38"/>
      <c r="CL908" s="38"/>
      <c r="CM908" s="38"/>
      <c r="CN908" s="38"/>
      <c r="CO908" s="38"/>
      <c r="CP908" s="38"/>
      <c r="CQ908" s="38"/>
      <c r="CR908" s="38"/>
      <c r="CS908" s="38"/>
      <c r="CT908" s="38"/>
      <c r="CU908" s="38"/>
      <c r="CV908" s="38"/>
      <c r="CW908" s="38"/>
      <c r="CX908" s="38"/>
      <c r="CY908" s="38"/>
      <c r="CZ908" s="38"/>
      <c r="DA908" s="38"/>
      <c r="DB908" s="38"/>
      <c r="DC908" s="38"/>
      <c r="DD908" s="38"/>
      <c r="DE908" s="38"/>
      <c r="DF908" s="38"/>
      <c r="DG908" s="38"/>
      <c r="DH908" s="38"/>
      <c r="DI908" s="38"/>
      <c r="DJ908" s="38"/>
      <c r="DK908" s="38"/>
      <c r="DL908" s="38"/>
      <c r="DM908" s="38"/>
      <c r="DN908" s="38"/>
      <c r="DO908" s="38"/>
      <c r="DP908" s="38"/>
      <c r="DQ908" s="38"/>
      <c r="DR908" s="38"/>
      <c r="DS908" s="38"/>
      <c r="DT908" s="38"/>
      <c r="DU908" s="38"/>
      <c r="DV908" s="38"/>
      <c r="DW908" s="38"/>
      <c r="DX908" s="38"/>
      <c r="DY908" s="38"/>
      <c r="DZ908" s="38"/>
      <c r="EA908" s="38"/>
      <c r="EB908" s="38"/>
    </row>
    <row r="909" spans="1:132">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c r="BC909" s="38"/>
      <c r="BD909" s="38"/>
      <c r="BE909" s="38"/>
      <c r="BF909" s="38"/>
      <c r="BG909" s="38"/>
      <c r="BH909" s="38"/>
      <c r="BI909" s="38"/>
      <c r="BJ909" s="38"/>
      <c r="BK909" s="38"/>
      <c r="BL909" s="38"/>
      <c r="BM909" s="38"/>
      <c r="BN909" s="38"/>
      <c r="BO909" s="38"/>
      <c r="BP909" s="38"/>
      <c r="BQ909" s="38"/>
      <c r="BR909" s="38"/>
      <c r="BS909" s="38"/>
      <c r="BT909" s="38"/>
      <c r="BU909" s="38"/>
      <c r="BV909" s="38"/>
      <c r="BW909" s="38"/>
      <c r="BX909" s="38"/>
      <c r="BY909" s="38"/>
      <c r="BZ909" s="38"/>
      <c r="CA909" s="38"/>
      <c r="CB909" s="38"/>
      <c r="CC909" s="38"/>
      <c r="CD909" s="38"/>
      <c r="CE909" s="38"/>
      <c r="CF909" s="38"/>
      <c r="CG909" s="38"/>
      <c r="CH909" s="38"/>
      <c r="CI909" s="38"/>
      <c r="CJ909" s="38"/>
      <c r="CK909" s="38"/>
      <c r="CL909" s="38"/>
      <c r="CM909" s="38"/>
      <c r="CN909" s="38"/>
      <c r="CO909" s="38"/>
      <c r="CP909" s="38"/>
      <c r="CQ909" s="38"/>
      <c r="CR909" s="38"/>
      <c r="CS909" s="38"/>
      <c r="CT909" s="38"/>
      <c r="CU909" s="38"/>
      <c r="CV909" s="38"/>
      <c r="CW909" s="38"/>
      <c r="CX909" s="38"/>
      <c r="CY909" s="38"/>
      <c r="CZ909" s="38"/>
      <c r="DA909" s="38"/>
      <c r="DB909" s="38"/>
      <c r="DC909" s="38"/>
      <c r="DD909" s="38"/>
      <c r="DE909" s="38"/>
      <c r="DF909" s="38"/>
      <c r="DG909" s="38"/>
      <c r="DH909" s="38"/>
      <c r="DI909" s="38"/>
      <c r="DJ909" s="38"/>
      <c r="DK909" s="38"/>
      <c r="DL909" s="38"/>
      <c r="DM909" s="38"/>
      <c r="DN909" s="38"/>
      <c r="DO909" s="38"/>
      <c r="DP909" s="38"/>
      <c r="DQ909" s="38"/>
      <c r="DR909" s="38"/>
      <c r="DS909" s="38"/>
      <c r="DT909" s="38"/>
      <c r="DU909" s="38"/>
      <c r="DV909" s="38"/>
      <c r="DW909" s="38"/>
      <c r="DX909" s="38"/>
      <c r="DY909" s="38"/>
      <c r="DZ909" s="38"/>
      <c r="EA909" s="38"/>
      <c r="EB909" s="38"/>
    </row>
    <row r="910" spans="1:132">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c r="BC910" s="38"/>
      <c r="BD910" s="38"/>
      <c r="BE910" s="38"/>
      <c r="BF910" s="38"/>
      <c r="BG910" s="38"/>
      <c r="BH910" s="38"/>
      <c r="BI910" s="38"/>
      <c r="BJ910" s="38"/>
      <c r="BK910" s="38"/>
      <c r="BL910" s="38"/>
      <c r="BM910" s="38"/>
      <c r="BN910" s="38"/>
      <c r="BO910" s="38"/>
      <c r="BP910" s="38"/>
      <c r="BQ910" s="38"/>
      <c r="BR910" s="38"/>
      <c r="BS910" s="38"/>
      <c r="BT910" s="38"/>
      <c r="BU910" s="38"/>
      <c r="BV910" s="38"/>
      <c r="BW910" s="38"/>
      <c r="BX910" s="38"/>
      <c r="BY910" s="38"/>
      <c r="BZ910" s="38"/>
      <c r="CA910" s="38"/>
      <c r="CB910" s="38"/>
      <c r="CC910" s="38"/>
      <c r="CD910" s="38"/>
      <c r="CE910" s="38"/>
      <c r="CF910" s="38"/>
      <c r="CG910" s="38"/>
      <c r="CH910" s="38"/>
      <c r="CI910" s="38"/>
      <c r="CJ910" s="38"/>
      <c r="CK910" s="38"/>
      <c r="CL910" s="38"/>
      <c r="CM910" s="38"/>
      <c r="CN910" s="38"/>
      <c r="CO910" s="38"/>
      <c r="CP910" s="38"/>
      <c r="CQ910" s="38"/>
      <c r="CR910" s="38"/>
      <c r="CS910" s="38"/>
      <c r="CT910" s="38"/>
      <c r="CU910" s="38"/>
      <c r="CV910" s="38"/>
      <c r="CW910" s="38"/>
      <c r="CX910" s="38"/>
      <c r="CY910" s="38"/>
      <c r="CZ910" s="38"/>
      <c r="DA910" s="38"/>
      <c r="DB910" s="38"/>
      <c r="DC910" s="38"/>
      <c r="DD910" s="38"/>
      <c r="DE910" s="38"/>
      <c r="DF910" s="38"/>
      <c r="DG910" s="38"/>
      <c r="DH910" s="38"/>
      <c r="DI910" s="38"/>
      <c r="DJ910" s="38"/>
      <c r="DK910" s="38"/>
      <c r="DL910" s="38"/>
      <c r="DM910" s="38"/>
      <c r="DN910" s="38"/>
      <c r="DO910" s="38"/>
      <c r="DP910" s="38"/>
      <c r="DQ910" s="38"/>
      <c r="DR910" s="38"/>
      <c r="DS910" s="38"/>
      <c r="DT910" s="38"/>
      <c r="DU910" s="38"/>
      <c r="DV910" s="38"/>
      <c r="DW910" s="38"/>
      <c r="DX910" s="38"/>
      <c r="DY910" s="38"/>
      <c r="DZ910" s="38"/>
      <c r="EA910" s="38"/>
      <c r="EB910" s="38"/>
    </row>
    <row r="911" spans="1:132">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38"/>
      <c r="BS911" s="38"/>
      <c r="BT911" s="38"/>
      <c r="BU911" s="38"/>
      <c r="BV911" s="38"/>
      <c r="BW911" s="38"/>
      <c r="BX911" s="38"/>
      <c r="BY911" s="38"/>
      <c r="BZ911" s="38"/>
      <c r="CA911" s="38"/>
      <c r="CB911" s="38"/>
      <c r="CC911" s="38"/>
      <c r="CD911" s="38"/>
      <c r="CE911" s="38"/>
      <c r="CF911" s="38"/>
      <c r="CG911" s="38"/>
      <c r="CH911" s="38"/>
      <c r="CI911" s="38"/>
      <c r="CJ911" s="38"/>
      <c r="CK911" s="38"/>
      <c r="CL911" s="38"/>
      <c r="CM911" s="38"/>
      <c r="CN911" s="38"/>
      <c r="CO911" s="38"/>
      <c r="CP911" s="38"/>
      <c r="CQ911" s="38"/>
      <c r="CR911" s="38"/>
      <c r="CS911" s="38"/>
      <c r="CT911" s="38"/>
      <c r="CU911" s="38"/>
      <c r="CV911" s="38"/>
      <c r="CW911" s="38"/>
      <c r="CX911" s="38"/>
      <c r="CY911" s="38"/>
      <c r="CZ911" s="38"/>
      <c r="DA911" s="38"/>
      <c r="DB911" s="38"/>
      <c r="DC911" s="38"/>
      <c r="DD911" s="38"/>
      <c r="DE911" s="38"/>
      <c r="DF911" s="38"/>
      <c r="DG911" s="38"/>
      <c r="DH911" s="38"/>
      <c r="DI911" s="38"/>
      <c r="DJ911" s="38"/>
      <c r="DK911" s="38"/>
      <c r="DL911" s="38"/>
      <c r="DM911" s="38"/>
      <c r="DN911" s="38"/>
      <c r="DO911" s="38"/>
      <c r="DP911" s="38"/>
      <c r="DQ911" s="38"/>
      <c r="DR911" s="38"/>
      <c r="DS911" s="38"/>
      <c r="DT911" s="38"/>
      <c r="DU911" s="38"/>
      <c r="DV911" s="38"/>
      <c r="DW911" s="38"/>
      <c r="DX911" s="38"/>
      <c r="DY911" s="38"/>
      <c r="DZ911" s="38"/>
      <c r="EA911" s="38"/>
      <c r="EB911" s="38"/>
    </row>
    <row r="912" spans="1:132">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c r="BC912" s="38"/>
      <c r="BD912" s="38"/>
      <c r="BE912" s="38"/>
      <c r="BF912" s="38"/>
      <c r="BG912" s="38"/>
      <c r="BH912" s="38"/>
      <c r="BI912" s="38"/>
      <c r="BJ912" s="38"/>
      <c r="BK912" s="38"/>
      <c r="BL912" s="38"/>
      <c r="BM912" s="38"/>
      <c r="BN912" s="38"/>
      <c r="BO912" s="38"/>
      <c r="BP912" s="38"/>
      <c r="BQ912" s="38"/>
      <c r="BR912" s="38"/>
      <c r="BS912" s="38"/>
      <c r="BT912" s="38"/>
      <c r="BU912" s="38"/>
      <c r="BV912" s="38"/>
      <c r="BW912" s="38"/>
      <c r="BX912" s="38"/>
      <c r="BY912" s="38"/>
      <c r="BZ912" s="38"/>
      <c r="CA912" s="38"/>
      <c r="CB912" s="38"/>
      <c r="CC912" s="38"/>
      <c r="CD912" s="38"/>
      <c r="CE912" s="38"/>
      <c r="CF912" s="38"/>
      <c r="CG912" s="38"/>
      <c r="CH912" s="38"/>
      <c r="CI912" s="38"/>
      <c r="CJ912" s="38"/>
      <c r="CK912" s="38"/>
      <c r="CL912" s="38"/>
      <c r="CM912" s="38"/>
      <c r="CN912" s="38"/>
      <c r="CO912" s="38"/>
      <c r="CP912" s="38"/>
      <c r="CQ912" s="38"/>
      <c r="CR912" s="38"/>
      <c r="CS912" s="38"/>
      <c r="CT912" s="38"/>
      <c r="CU912" s="38"/>
      <c r="CV912" s="38"/>
      <c r="CW912" s="38"/>
      <c r="CX912" s="38"/>
      <c r="CY912" s="38"/>
      <c r="CZ912" s="38"/>
      <c r="DA912" s="38"/>
      <c r="DB912" s="38"/>
      <c r="DC912" s="38"/>
      <c r="DD912" s="38"/>
      <c r="DE912" s="38"/>
      <c r="DF912" s="38"/>
      <c r="DG912" s="38"/>
      <c r="DH912" s="38"/>
      <c r="DI912" s="38"/>
      <c r="DJ912" s="38"/>
      <c r="DK912" s="38"/>
      <c r="DL912" s="38"/>
      <c r="DM912" s="38"/>
      <c r="DN912" s="38"/>
      <c r="DO912" s="38"/>
      <c r="DP912" s="38"/>
      <c r="DQ912" s="38"/>
      <c r="DR912" s="38"/>
      <c r="DS912" s="38"/>
      <c r="DT912" s="38"/>
      <c r="DU912" s="38"/>
      <c r="DV912" s="38"/>
      <c r="DW912" s="38"/>
      <c r="DX912" s="38"/>
      <c r="DY912" s="38"/>
      <c r="DZ912" s="38"/>
      <c r="EA912" s="38"/>
      <c r="EB912" s="38"/>
    </row>
    <row r="913" spans="1:132">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38"/>
      <c r="BS913" s="38"/>
      <c r="BT913" s="38"/>
      <c r="BU913" s="38"/>
      <c r="BV913" s="38"/>
      <c r="BW913" s="38"/>
      <c r="BX913" s="38"/>
      <c r="BY913" s="38"/>
      <c r="BZ913" s="38"/>
      <c r="CA913" s="38"/>
      <c r="CB913" s="38"/>
      <c r="CC913" s="38"/>
      <c r="CD913" s="38"/>
      <c r="CE913" s="38"/>
      <c r="CF913" s="38"/>
      <c r="CG913" s="38"/>
      <c r="CH913" s="38"/>
      <c r="CI913" s="38"/>
      <c r="CJ913" s="38"/>
      <c r="CK913" s="38"/>
      <c r="CL913" s="38"/>
      <c r="CM913" s="38"/>
      <c r="CN913" s="38"/>
      <c r="CO913" s="38"/>
      <c r="CP913" s="38"/>
      <c r="CQ913" s="38"/>
      <c r="CR913" s="38"/>
      <c r="CS913" s="38"/>
      <c r="CT913" s="38"/>
      <c r="CU913" s="38"/>
      <c r="CV913" s="38"/>
      <c r="CW913" s="38"/>
      <c r="CX913" s="38"/>
      <c r="CY913" s="38"/>
      <c r="CZ913" s="38"/>
      <c r="DA913" s="38"/>
      <c r="DB913" s="38"/>
      <c r="DC913" s="38"/>
      <c r="DD913" s="38"/>
      <c r="DE913" s="38"/>
      <c r="DF913" s="38"/>
      <c r="DG913" s="38"/>
      <c r="DH913" s="38"/>
      <c r="DI913" s="38"/>
      <c r="DJ913" s="38"/>
      <c r="DK913" s="38"/>
      <c r="DL913" s="38"/>
      <c r="DM913" s="38"/>
      <c r="DN913" s="38"/>
      <c r="DO913" s="38"/>
      <c r="DP913" s="38"/>
      <c r="DQ913" s="38"/>
      <c r="DR913" s="38"/>
      <c r="DS913" s="38"/>
      <c r="DT913" s="38"/>
      <c r="DU913" s="38"/>
      <c r="DV913" s="38"/>
      <c r="DW913" s="38"/>
      <c r="DX913" s="38"/>
      <c r="DY913" s="38"/>
      <c r="DZ913" s="38"/>
      <c r="EA913" s="38"/>
      <c r="EB913" s="38"/>
    </row>
    <row r="914" spans="1:132">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c r="BC914" s="38"/>
      <c r="BD914" s="38"/>
      <c r="BE914" s="38"/>
      <c r="BF914" s="38"/>
      <c r="BG914" s="38"/>
      <c r="BH914" s="38"/>
      <c r="BI914" s="38"/>
      <c r="BJ914" s="38"/>
      <c r="BK914" s="38"/>
      <c r="BL914" s="38"/>
      <c r="BM914" s="38"/>
      <c r="BN914" s="38"/>
      <c r="BO914" s="38"/>
      <c r="BP914" s="38"/>
      <c r="BQ914" s="38"/>
      <c r="BR914" s="38"/>
      <c r="BS914" s="38"/>
      <c r="BT914" s="38"/>
      <c r="BU914" s="38"/>
      <c r="BV914" s="38"/>
      <c r="BW914" s="38"/>
      <c r="BX914" s="38"/>
      <c r="BY914" s="38"/>
      <c r="BZ914" s="38"/>
      <c r="CA914" s="38"/>
      <c r="CB914" s="38"/>
      <c r="CC914" s="38"/>
      <c r="CD914" s="38"/>
      <c r="CE914" s="38"/>
      <c r="CF914" s="38"/>
      <c r="CG914" s="38"/>
      <c r="CH914" s="38"/>
      <c r="CI914" s="38"/>
      <c r="CJ914" s="38"/>
      <c r="CK914" s="38"/>
      <c r="CL914" s="38"/>
      <c r="CM914" s="38"/>
      <c r="CN914" s="38"/>
      <c r="CO914" s="38"/>
      <c r="CP914" s="38"/>
      <c r="CQ914" s="38"/>
      <c r="CR914" s="38"/>
      <c r="CS914" s="38"/>
      <c r="CT914" s="38"/>
      <c r="CU914" s="38"/>
      <c r="CV914" s="38"/>
      <c r="CW914" s="38"/>
      <c r="CX914" s="38"/>
      <c r="CY914" s="38"/>
      <c r="CZ914" s="38"/>
      <c r="DA914" s="38"/>
      <c r="DB914" s="38"/>
      <c r="DC914" s="38"/>
      <c r="DD914" s="38"/>
      <c r="DE914" s="38"/>
      <c r="DF914" s="38"/>
      <c r="DG914" s="38"/>
      <c r="DH914" s="38"/>
      <c r="DI914" s="38"/>
      <c r="DJ914" s="38"/>
      <c r="DK914" s="38"/>
      <c r="DL914" s="38"/>
      <c r="DM914" s="38"/>
      <c r="DN914" s="38"/>
      <c r="DO914" s="38"/>
      <c r="DP914" s="38"/>
      <c r="DQ914" s="38"/>
      <c r="DR914" s="38"/>
      <c r="DS914" s="38"/>
      <c r="DT914" s="38"/>
      <c r="DU914" s="38"/>
      <c r="DV914" s="38"/>
      <c r="DW914" s="38"/>
      <c r="DX914" s="38"/>
      <c r="DY914" s="38"/>
      <c r="DZ914" s="38"/>
      <c r="EA914" s="38"/>
      <c r="EB914" s="38"/>
    </row>
    <row r="915" spans="1:132">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38"/>
      <c r="BS915" s="38"/>
      <c r="BT915" s="38"/>
      <c r="BU915" s="38"/>
      <c r="BV915" s="38"/>
      <c r="BW915" s="38"/>
      <c r="BX915" s="38"/>
      <c r="BY915" s="38"/>
      <c r="BZ915" s="38"/>
      <c r="CA915" s="38"/>
      <c r="CB915" s="38"/>
      <c r="CC915" s="38"/>
      <c r="CD915" s="38"/>
      <c r="CE915" s="38"/>
      <c r="CF915" s="38"/>
      <c r="CG915" s="38"/>
      <c r="CH915" s="38"/>
      <c r="CI915" s="38"/>
      <c r="CJ915" s="38"/>
      <c r="CK915" s="38"/>
      <c r="CL915" s="38"/>
      <c r="CM915" s="38"/>
      <c r="CN915" s="38"/>
      <c r="CO915" s="38"/>
      <c r="CP915" s="38"/>
      <c r="CQ915" s="38"/>
      <c r="CR915" s="38"/>
      <c r="CS915" s="38"/>
      <c r="CT915" s="38"/>
      <c r="CU915" s="38"/>
      <c r="CV915" s="38"/>
      <c r="CW915" s="38"/>
      <c r="CX915" s="38"/>
      <c r="CY915" s="38"/>
      <c r="CZ915" s="38"/>
      <c r="DA915" s="38"/>
      <c r="DB915" s="38"/>
      <c r="DC915" s="38"/>
      <c r="DD915" s="38"/>
      <c r="DE915" s="38"/>
      <c r="DF915" s="38"/>
      <c r="DG915" s="38"/>
      <c r="DH915" s="38"/>
      <c r="DI915" s="38"/>
      <c r="DJ915" s="38"/>
      <c r="DK915" s="38"/>
      <c r="DL915" s="38"/>
      <c r="DM915" s="38"/>
      <c r="DN915" s="38"/>
      <c r="DO915" s="38"/>
      <c r="DP915" s="38"/>
      <c r="DQ915" s="38"/>
      <c r="DR915" s="38"/>
      <c r="DS915" s="38"/>
      <c r="DT915" s="38"/>
      <c r="DU915" s="38"/>
      <c r="DV915" s="38"/>
      <c r="DW915" s="38"/>
      <c r="DX915" s="38"/>
      <c r="DY915" s="38"/>
      <c r="DZ915" s="38"/>
      <c r="EA915" s="38"/>
      <c r="EB915" s="38"/>
    </row>
    <row r="916" spans="1:132">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c r="BC916" s="38"/>
      <c r="BD916" s="38"/>
      <c r="BE916" s="38"/>
      <c r="BF916" s="38"/>
      <c r="BG916" s="38"/>
      <c r="BH916" s="38"/>
      <c r="BI916" s="38"/>
      <c r="BJ916" s="38"/>
      <c r="BK916" s="38"/>
      <c r="BL916" s="38"/>
      <c r="BM916" s="38"/>
      <c r="BN916" s="38"/>
      <c r="BO916" s="38"/>
      <c r="BP916" s="38"/>
      <c r="BQ916" s="38"/>
      <c r="BR916" s="38"/>
      <c r="BS916" s="38"/>
      <c r="BT916" s="38"/>
      <c r="BU916" s="38"/>
      <c r="BV916" s="38"/>
      <c r="BW916" s="38"/>
      <c r="BX916" s="38"/>
      <c r="BY916" s="38"/>
      <c r="BZ916" s="38"/>
      <c r="CA916" s="38"/>
      <c r="CB916" s="38"/>
      <c r="CC916" s="38"/>
      <c r="CD916" s="38"/>
      <c r="CE916" s="38"/>
      <c r="CF916" s="38"/>
      <c r="CG916" s="38"/>
      <c r="CH916" s="38"/>
      <c r="CI916" s="38"/>
      <c r="CJ916" s="38"/>
      <c r="CK916" s="38"/>
      <c r="CL916" s="38"/>
      <c r="CM916" s="38"/>
      <c r="CN916" s="38"/>
      <c r="CO916" s="38"/>
      <c r="CP916" s="38"/>
      <c r="CQ916" s="38"/>
      <c r="CR916" s="38"/>
      <c r="CS916" s="38"/>
      <c r="CT916" s="38"/>
      <c r="CU916" s="38"/>
      <c r="CV916" s="38"/>
      <c r="CW916" s="38"/>
      <c r="CX916" s="38"/>
      <c r="CY916" s="38"/>
      <c r="CZ916" s="38"/>
      <c r="DA916" s="38"/>
      <c r="DB916" s="38"/>
      <c r="DC916" s="38"/>
      <c r="DD916" s="38"/>
      <c r="DE916" s="38"/>
      <c r="DF916" s="38"/>
      <c r="DG916" s="38"/>
      <c r="DH916" s="38"/>
      <c r="DI916" s="38"/>
      <c r="DJ916" s="38"/>
      <c r="DK916" s="38"/>
      <c r="DL916" s="38"/>
      <c r="DM916" s="38"/>
      <c r="DN916" s="38"/>
      <c r="DO916" s="38"/>
      <c r="DP916" s="38"/>
      <c r="DQ916" s="38"/>
      <c r="DR916" s="38"/>
      <c r="DS916" s="38"/>
      <c r="DT916" s="38"/>
      <c r="DU916" s="38"/>
      <c r="DV916" s="38"/>
      <c r="DW916" s="38"/>
      <c r="DX916" s="38"/>
      <c r="DY916" s="38"/>
      <c r="DZ916" s="38"/>
      <c r="EA916" s="38"/>
      <c r="EB916" s="38"/>
    </row>
    <row r="917" spans="1:132">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38"/>
      <c r="BS917" s="38"/>
      <c r="BT917" s="38"/>
      <c r="BU917" s="38"/>
      <c r="BV917" s="38"/>
      <c r="BW917" s="38"/>
      <c r="BX917" s="38"/>
      <c r="BY917" s="38"/>
      <c r="BZ917" s="38"/>
      <c r="CA917" s="38"/>
      <c r="CB917" s="38"/>
      <c r="CC917" s="38"/>
      <c r="CD917" s="38"/>
      <c r="CE917" s="38"/>
      <c r="CF917" s="38"/>
      <c r="CG917" s="38"/>
      <c r="CH917" s="38"/>
      <c r="CI917" s="38"/>
      <c r="CJ917" s="38"/>
      <c r="CK917" s="38"/>
      <c r="CL917" s="38"/>
      <c r="CM917" s="38"/>
      <c r="CN917" s="38"/>
      <c r="CO917" s="38"/>
      <c r="CP917" s="38"/>
      <c r="CQ917" s="38"/>
      <c r="CR917" s="38"/>
      <c r="CS917" s="38"/>
      <c r="CT917" s="38"/>
      <c r="CU917" s="38"/>
      <c r="CV917" s="38"/>
      <c r="CW917" s="38"/>
      <c r="CX917" s="38"/>
      <c r="CY917" s="38"/>
      <c r="CZ917" s="38"/>
      <c r="DA917" s="38"/>
      <c r="DB917" s="38"/>
      <c r="DC917" s="38"/>
      <c r="DD917" s="38"/>
      <c r="DE917" s="38"/>
      <c r="DF917" s="38"/>
      <c r="DG917" s="38"/>
      <c r="DH917" s="38"/>
      <c r="DI917" s="38"/>
      <c r="DJ917" s="38"/>
      <c r="DK917" s="38"/>
      <c r="DL917" s="38"/>
      <c r="DM917" s="38"/>
      <c r="DN917" s="38"/>
      <c r="DO917" s="38"/>
      <c r="DP917" s="38"/>
      <c r="DQ917" s="38"/>
      <c r="DR917" s="38"/>
      <c r="DS917" s="38"/>
      <c r="DT917" s="38"/>
      <c r="DU917" s="38"/>
      <c r="DV917" s="38"/>
      <c r="DW917" s="38"/>
      <c r="DX917" s="38"/>
      <c r="DY917" s="38"/>
      <c r="DZ917" s="38"/>
      <c r="EA917" s="38"/>
      <c r="EB917" s="38"/>
    </row>
    <row r="918" spans="1:132">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c r="BC918" s="38"/>
      <c r="BD918" s="38"/>
      <c r="BE918" s="38"/>
      <c r="BF918" s="38"/>
      <c r="BG918" s="38"/>
      <c r="BH918" s="38"/>
      <c r="BI918" s="38"/>
      <c r="BJ918" s="38"/>
      <c r="BK918" s="38"/>
      <c r="BL918" s="38"/>
      <c r="BM918" s="38"/>
      <c r="BN918" s="38"/>
      <c r="BO918" s="38"/>
      <c r="BP918" s="38"/>
      <c r="BQ918" s="38"/>
      <c r="BR918" s="38"/>
      <c r="BS918" s="38"/>
      <c r="BT918" s="38"/>
      <c r="BU918" s="38"/>
      <c r="BV918" s="38"/>
      <c r="BW918" s="38"/>
      <c r="BX918" s="38"/>
      <c r="BY918" s="38"/>
      <c r="BZ918" s="38"/>
      <c r="CA918" s="38"/>
      <c r="CB918" s="38"/>
      <c r="CC918" s="38"/>
      <c r="CD918" s="38"/>
      <c r="CE918" s="38"/>
      <c r="CF918" s="38"/>
      <c r="CG918" s="38"/>
      <c r="CH918" s="38"/>
      <c r="CI918" s="38"/>
      <c r="CJ918" s="38"/>
      <c r="CK918" s="38"/>
      <c r="CL918" s="38"/>
      <c r="CM918" s="38"/>
      <c r="CN918" s="38"/>
      <c r="CO918" s="38"/>
      <c r="CP918" s="38"/>
      <c r="CQ918" s="38"/>
      <c r="CR918" s="38"/>
      <c r="CS918" s="38"/>
      <c r="CT918" s="38"/>
      <c r="CU918" s="38"/>
      <c r="CV918" s="38"/>
      <c r="CW918" s="38"/>
      <c r="CX918" s="38"/>
      <c r="CY918" s="38"/>
      <c r="CZ918" s="38"/>
      <c r="DA918" s="38"/>
      <c r="DB918" s="38"/>
      <c r="DC918" s="38"/>
      <c r="DD918" s="38"/>
      <c r="DE918" s="38"/>
      <c r="DF918" s="38"/>
      <c r="DG918" s="38"/>
      <c r="DH918" s="38"/>
      <c r="DI918" s="38"/>
      <c r="DJ918" s="38"/>
      <c r="DK918" s="38"/>
      <c r="DL918" s="38"/>
      <c r="DM918" s="38"/>
      <c r="DN918" s="38"/>
      <c r="DO918" s="38"/>
      <c r="DP918" s="38"/>
      <c r="DQ918" s="38"/>
      <c r="DR918" s="38"/>
      <c r="DS918" s="38"/>
      <c r="DT918" s="38"/>
      <c r="DU918" s="38"/>
      <c r="DV918" s="38"/>
      <c r="DW918" s="38"/>
      <c r="DX918" s="38"/>
      <c r="DY918" s="38"/>
      <c r="DZ918" s="38"/>
      <c r="EA918" s="38"/>
      <c r="EB918" s="38"/>
    </row>
    <row r="919" spans="1:132">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c r="BC919" s="38"/>
      <c r="BD919" s="38"/>
      <c r="BE919" s="38"/>
      <c r="BF919" s="38"/>
      <c r="BG919" s="38"/>
      <c r="BH919" s="38"/>
      <c r="BI919" s="38"/>
      <c r="BJ919" s="38"/>
      <c r="BK919" s="38"/>
      <c r="BL919" s="38"/>
      <c r="BM919" s="38"/>
      <c r="BN919" s="38"/>
      <c r="BO919" s="38"/>
      <c r="BP919" s="38"/>
      <c r="BQ919" s="38"/>
      <c r="BR919" s="38"/>
      <c r="BS919" s="38"/>
      <c r="BT919" s="38"/>
      <c r="BU919" s="38"/>
      <c r="BV919" s="38"/>
      <c r="BW919" s="38"/>
      <c r="BX919" s="38"/>
      <c r="BY919" s="38"/>
      <c r="BZ919" s="38"/>
      <c r="CA919" s="38"/>
      <c r="CB919" s="38"/>
      <c r="CC919" s="38"/>
      <c r="CD919" s="38"/>
      <c r="CE919" s="38"/>
      <c r="CF919" s="38"/>
      <c r="CG919" s="38"/>
      <c r="CH919" s="38"/>
      <c r="CI919" s="38"/>
      <c r="CJ919" s="38"/>
      <c r="CK919" s="38"/>
      <c r="CL919" s="38"/>
      <c r="CM919" s="38"/>
      <c r="CN919" s="38"/>
      <c r="CO919" s="38"/>
      <c r="CP919" s="38"/>
      <c r="CQ919" s="38"/>
      <c r="CR919" s="38"/>
      <c r="CS919" s="38"/>
      <c r="CT919" s="38"/>
      <c r="CU919" s="38"/>
      <c r="CV919" s="38"/>
      <c r="CW919" s="38"/>
      <c r="CX919" s="38"/>
      <c r="CY919" s="38"/>
      <c r="CZ919" s="38"/>
      <c r="DA919" s="38"/>
      <c r="DB919" s="38"/>
      <c r="DC919" s="38"/>
      <c r="DD919" s="38"/>
      <c r="DE919" s="38"/>
      <c r="DF919" s="38"/>
      <c r="DG919" s="38"/>
      <c r="DH919" s="38"/>
      <c r="DI919" s="38"/>
      <c r="DJ919" s="38"/>
      <c r="DK919" s="38"/>
      <c r="DL919" s="38"/>
      <c r="DM919" s="38"/>
      <c r="DN919" s="38"/>
      <c r="DO919" s="38"/>
      <c r="DP919" s="38"/>
      <c r="DQ919" s="38"/>
      <c r="DR919" s="38"/>
      <c r="DS919" s="38"/>
      <c r="DT919" s="38"/>
      <c r="DU919" s="38"/>
      <c r="DV919" s="38"/>
      <c r="DW919" s="38"/>
      <c r="DX919" s="38"/>
      <c r="DY919" s="38"/>
      <c r="DZ919" s="38"/>
      <c r="EA919" s="38"/>
      <c r="EB919" s="38"/>
    </row>
    <row r="920" spans="1:132">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38"/>
      <c r="BS920" s="38"/>
      <c r="BT920" s="38"/>
      <c r="BU920" s="38"/>
      <c r="BV920" s="38"/>
      <c r="BW920" s="38"/>
      <c r="BX920" s="38"/>
      <c r="BY920" s="38"/>
      <c r="BZ920" s="38"/>
      <c r="CA920" s="38"/>
      <c r="CB920" s="38"/>
      <c r="CC920" s="38"/>
      <c r="CD920" s="38"/>
      <c r="CE920" s="38"/>
      <c r="CF920" s="38"/>
      <c r="CG920" s="38"/>
      <c r="CH920" s="38"/>
      <c r="CI920" s="38"/>
      <c r="CJ920" s="38"/>
      <c r="CK920" s="38"/>
      <c r="CL920" s="38"/>
      <c r="CM920" s="38"/>
      <c r="CN920" s="38"/>
      <c r="CO920" s="38"/>
      <c r="CP920" s="38"/>
      <c r="CQ920" s="38"/>
      <c r="CR920" s="38"/>
      <c r="CS920" s="38"/>
      <c r="CT920" s="38"/>
      <c r="CU920" s="38"/>
      <c r="CV920" s="38"/>
      <c r="CW920" s="38"/>
      <c r="CX920" s="38"/>
      <c r="CY920" s="38"/>
      <c r="CZ920" s="38"/>
      <c r="DA920" s="38"/>
      <c r="DB920" s="38"/>
      <c r="DC920" s="38"/>
      <c r="DD920" s="38"/>
      <c r="DE920" s="38"/>
      <c r="DF920" s="38"/>
      <c r="DG920" s="38"/>
      <c r="DH920" s="38"/>
      <c r="DI920" s="38"/>
      <c r="DJ920" s="38"/>
      <c r="DK920" s="38"/>
      <c r="DL920" s="38"/>
      <c r="DM920" s="38"/>
      <c r="DN920" s="38"/>
      <c r="DO920" s="38"/>
      <c r="DP920" s="38"/>
      <c r="DQ920" s="38"/>
      <c r="DR920" s="38"/>
      <c r="DS920" s="38"/>
      <c r="DT920" s="38"/>
      <c r="DU920" s="38"/>
      <c r="DV920" s="38"/>
      <c r="DW920" s="38"/>
      <c r="DX920" s="38"/>
      <c r="DY920" s="38"/>
      <c r="DZ920" s="38"/>
      <c r="EA920" s="38"/>
      <c r="EB920" s="38"/>
    </row>
    <row r="921" spans="1:132">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c r="BC921" s="38"/>
      <c r="BD921" s="38"/>
      <c r="BE921" s="38"/>
      <c r="BF921" s="38"/>
      <c r="BG921" s="38"/>
      <c r="BH921" s="38"/>
      <c r="BI921" s="38"/>
      <c r="BJ921" s="38"/>
      <c r="BK921" s="38"/>
      <c r="BL921" s="38"/>
      <c r="BM921" s="38"/>
      <c r="BN921" s="38"/>
      <c r="BO921" s="38"/>
      <c r="BP921" s="38"/>
      <c r="BQ921" s="38"/>
      <c r="BR921" s="38"/>
      <c r="BS921" s="38"/>
      <c r="BT921" s="38"/>
      <c r="BU921" s="38"/>
      <c r="BV921" s="38"/>
      <c r="BW921" s="38"/>
      <c r="BX921" s="38"/>
      <c r="BY921" s="38"/>
      <c r="BZ921" s="38"/>
      <c r="CA921" s="38"/>
      <c r="CB921" s="38"/>
      <c r="CC921" s="38"/>
      <c r="CD921" s="38"/>
      <c r="CE921" s="38"/>
      <c r="CF921" s="38"/>
      <c r="CG921" s="38"/>
      <c r="CH921" s="38"/>
      <c r="CI921" s="38"/>
      <c r="CJ921" s="38"/>
      <c r="CK921" s="38"/>
      <c r="CL921" s="38"/>
      <c r="CM921" s="38"/>
      <c r="CN921" s="38"/>
      <c r="CO921" s="38"/>
      <c r="CP921" s="38"/>
      <c r="CQ921" s="38"/>
      <c r="CR921" s="38"/>
      <c r="CS921" s="38"/>
      <c r="CT921" s="38"/>
      <c r="CU921" s="38"/>
      <c r="CV921" s="38"/>
      <c r="CW921" s="38"/>
      <c r="CX921" s="38"/>
      <c r="CY921" s="38"/>
      <c r="CZ921" s="38"/>
      <c r="DA921" s="38"/>
      <c r="DB921" s="38"/>
      <c r="DC921" s="38"/>
      <c r="DD921" s="38"/>
      <c r="DE921" s="38"/>
      <c r="DF921" s="38"/>
      <c r="DG921" s="38"/>
      <c r="DH921" s="38"/>
      <c r="DI921" s="38"/>
      <c r="DJ921" s="38"/>
      <c r="DK921" s="38"/>
      <c r="DL921" s="38"/>
      <c r="DM921" s="38"/>
      <c r="DN921" s="38"/>
      <c r="DO921" s="38"/>
      <c r="DP921" s="38"/>
      <c r="DQ921" s="38"/>
      <c r="DR921" s="38"/>
      <c r="DS921" s="38"/>
      <c r="DT921" s="38"/>
      <c r="DU921" s="38"/>
      <c r="DV921" s="38"/>
      <c r="DW921" s="38"/>
      <c r="DX921" s="38"/>
      <c r="DY921" s="38"/>
      <c r="DZ921" s="38"/>
      <c r="EA921" s="38"/>
      <c r="EB921" s="38"/>
    </row>
    <row r="922" spans="1:132">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c r="BC922" s="38"/>
      <c r="BD922" s="38"/>
      <c r="BE922" s="38"/>
      <c r="BF922" s="38"/>
      <c r="BG922" s="38"/>
      <c r="BH922" s="38"/>
      <c r="BI922" s="38"/>
      <c r="BJ922" s="38"/>
      <c r="BK922" s="38"/>
      <c r="BL922" s="38"/>
      <c r="BM922" s="38"/>
      <c r="BN922" s="38"/>
      <c r="BO922" s="38"/>
      <c r="BP922" s="38"/>
      <c r="BQ922" s="38"/>
      <c r="BR922" s="38"/>
      <c r="BS922" s="38"/>
      <c r="BT922" s="38"/>
      <c r="BU922" s="38"/>
      <c r="BV922" s="38"/>
      <c r="BW922" s="38"/>
      <c r="BX922" s="38"/>
      <c r="BY922" s="38"/>
      <c r="BZ922" s="38"/>
      <c r="CA922" s="38"/>
      <c r="CB922" s="38"/>
      <c r="CC922" s="38"/>
      <c r="CD922" s="38"/>
      <c r="CE922" s="38"/>
      <c r="CF922" s="38"/>
      <c r="CG922" s="38"/>
      <c r="CH922" s="38"/>
      <c r="CI922" s="38"/>
      <c r="CJ922" s="38"/>
      <c r="CK922" s="38"/>
      <c r="CL922" s="38"/>
      <c r="CM922" s="38"/>
      <c r="CN922" s="38"/>
      <c r="CO922" s="38"/>
      <c r="CP922" s="38"/>
      <c r="CQ922" s="38"/>
      <c r="CR922" s="38"/>
      <c r="CS922" s="38"/>
      <c r="CT922" s="38"/>
      <c r="CU922" s="38"/>
      <c r="CV922" s="38"/>
      <c r="CW922" s="38"/>
      <c r="CX922" s="38"/>
      <c r="CY922" s="38"/>
      <c r="CZ922" s="38"/>
      <c r="DA922" s="38"/>
      <c r="DB922" s="38"/>
      <c r="DC922" s="38"/>
      <c r="DD922" s="38"/>
      <c r="DE922" s="38"/>
      <c r="DF922" s="38"/>
      <c r="DG922" s="38"/>
      <c r="DH922" s="38"/>
      <c r="DI922" s="38"/>
      <c r="DJ922" s="38"/>
      <c r="DK922" s="38"/>
      <c r="DL922" s="38"/>
      <c r="DM922" s="38"/>
      <c r="DN922" s="38"/>
      <c r="DO922" s="38"/>
      <c r="DP922" s="38"/>
      <c r="DQ922" s="38"/>
      <c r="DR922" s="38"/>
      <c r="DS922" s="38"/>
      <c r="DT922" s="38"/>
      <c r="DU922" s="38"/>
      <c r="DV922" s="38"/>
      <c r="DW922" s="38"/>
      <c r="DX922" s="38"/>
      <c r="DY922" s="38"/>
      <c r="DZ922" s="38"/>
      <c r="EA922" s="38"/>
      <c r="EB922" s="38"/>
    </row>
    <row r="923" spans="1:132">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c r="BC923" s="38"/>
      <c r="BD923" s="38"/>
      <c r="BE923" s="38"/>
      <c r="BF923" s="38"/>
      <c r="BG923" s="38"/>
      <c r="BH923" s="38"/>
      <c r="BI923" s="38"/>
      <c r="BJ923" s="38"/>
      <c r="BK923" s="38"/>
      <c r="BL923" s="38"/>
      <c r="BM923" s="38"/>
      <c r="BN923" s="38"/>
      <c r="BO923" s="38"/>
      <c r="BP923" s="38"/>
      <c r="BQ923" s="38"/>
      <c r="BR923" s="38"/>
      <c r="BS923" s="38"/>
      <c r="BT923" s="38"/>
      <c r="BU923" s="38"/>
      <c r="BV923" s="38"/>
      <c r="BW923" s="38"/>
      <c r="BX923" s="38"/>
      <c r="BY923" s="38"/>
      <c r="BZ923" s="38"/>
      <c r="CA923" s="38"/>
      <c r="CB923" s="38"/>
      <c r="CC923" s="38"/>
      <c r="CD923" s="38"/>
      <c r="CE923" s="38"/>
      <c r="CF923" s="38"/>
      <c r="CG923" s="38"/>
      <c r="CH923" s="38"/>
      <c r="CI923" s="38"/>
      <c r="CJ923" s="38"/>
      <c r="CK923" s="38"/>
      <c r="CL923" s="38"/>
      <c r="CM923" s="38"/>
      <c r="CN923" s="38"/>
      <c r="CO923" s="38"/>
      <c r="CP923" s="38"/>
      <c r="CQ923" s="38"/>
      <c r="CR923" s="38"/>
      <c r="CS923" s="38"/>
      <c r="CT923" s="38"/>
      <c r="CU923" s="38"/>
      <c r="CV923" s="38"/>
      <c r="CW923" s="38"/>
      <c r="CX923" s="38"/>
      <c r="CY923" s="38"/>
      <c r="CZ923" s="38"/>
      <c r="DA923" s="38"/>
      <c r="DB923" s="38"/>
      <c r="DC923" s="38"/>
      <c r="DD923" s="38"/>
      <c r="DE923" s="38"/>
      <c r="DF923" s="38"/>
      <c r="DG923" s="38"/>
      <c r="DH923" s="38"/>
      <c r="DI923" s="38"/>
      <c r="DJ923" s="38"/>
      <c r="DK923" s="38"/>
      <c r="DL923" s="38"/>
      <c r="DM923" s="38"/>
      <c r="DN923" s="38"/>
      <c r="DO923" s="38"/>
      <c r="DP923" s="38"/>
      <c r="DQ923" s="38"/>
      <c r="DR923" s="38"/>
      <c r="DS923" s="38"/>
      <c r="DT923" s="38"/>
      <c r="DU923" s="38"/>
      <c r="DV923" s="38"/>
      <c r="DW923" s="38"/>
      <c r="DX923" s="38"/>
      <c r="DY923" s="38"/>
      <c r="DZ923" s="38"/>
      <c r="EA923" s="38"/>
      <c r="EB923" s="38"/>
    </row>
    <row r="924" spans="1:132">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38"/>
      <c r="BS924" s="38"/>
      <c r="BT924" s="38"/>
      <c r="BU924" s="38"/>
      <c r="BV924" s="38"/>
      <c r="BW924" s="38"/>
      <c r="BX924" s="38"/>
      <c r="BY924" s="38"/>
      <c r="BZ924" s="38"/>
      <c r="CA924" s="38"/>
      <c r="CB924" s="38"/>
      <c r="CC924" s="38"/>
      <c r="CD924" s="38"/>
      <c r="CE924" s="38"/>
      <c r="CF924" s="38"/>
      <c r="CG924" s="38"/>
      <c r="CH924" s="38"/>
      <c r="CI924" s="38"/>
      <c r="CJ924" s="38"/>
      <c r="CK924" s="38"/>
      <c r="CL924" s="38"/>
      <c r="CM924" s="38"/>
      <c r="CN924" s="38"/>
      <c r="CO924" s="38"/>
      <c r="CP924" s="38"/>
      <c r="CQ924" s="38"/>
      <c r="CR924" s="38"/>
      <c r="CS924" s="38"/>
      <c r="CT924" s="38"/>
      <c r="CU924" s="38"/>
      <c r="CV924" s="38"/>
      <c r="CW924" s="38"/>
      <c r="CX924" s="38"/>
      <c r="CY924" s="38"/>
      <c r="CZ924" s="38"/>
      <c r="DA924" s="38"/>
      <c r="DB924" s="38"/>
      <c r="DC924" s="38"/>
      <c r="DD924" s="38"/>
      <c r="DE924" s="38"/>
      <c r="DF924" s="38"/>
      <c r="DG924" s="38"/>
      <c r="DH924" s="38"/>
      <c r="DI924" s="38"/>
      <c r="DJ924" s="38"/>
      <c r="DK924" s="38"/>
      <c r="DL924" s="38"/>
      <c r="DM924" s="38"/>
      <c r="DN924" s="38"/>
      <c r="DO924" s="38"/>
      <c r="DP924" s="38"/>
      <c r="DQ924" s="38"/>
      <c r="DR924" s="38"/>
      <c r="DS924" s="38"/>
      <c r="DT924" s="38"/>
      <c r="DU924" s="38"/>
      <c r="DV924" s="38"/>
      <c r="DW924" s="38"/>
      <c r="DX924" s="38"/>
      <c r="DY924" s="38"/>
      <c r="DZ924" s="38"/>
      <c r="EA924" s="38"/>
      <c r="EB924" s="38"/>
    </row>
    <row r="925" spans="1:132">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c r="BC925" s="38"/>
      <c r="BD925" s="38"/>
      <c r="BE925" s="38"/>
      <c r="BF925" s="38"/>
      <c r="BG925" s="38"/>
      <c r="BH925" s="38"/>
      <c r="BI925" s="38"/>
      <c r="BJ925" s="38"/>
      <c r="BK925" s="38"/>
      <c r="BL925" s="38"/>
      <c r="BM925" s="38"/>
      <c r="BN925" s="38"/>
      <c r="BO925" s="38"/>
      <c r="BP925" s="38"/>
      <c r="BQ925" s="38"/>
      <c r="BR925" s="38"/>
      <c r="BS925" s="38"/>
      <c r="BT925" s="38"/>
      <c r="BU925" s="38"/>
      <c r="BV925" s="38"/>
      <c r="BW925" s="38"/>
      <c r="BX925" s="38"/>
      <c r="BY925" s="38"/>
      <c r="BZ925" s="38"/>
      <c r="CA925" s="38"/>
      <c r="CB925" s="38"/>
      <c r="CC925" s="38"/>
      <c r="CD925" s="38"/>
      <c r="CE925" s="38"/>
      <c r="CF925" s="38"/>
      <c r="CG925" s="38"/>
      <c r="CH925" s="38"/>
      <c r="CI925" s="38"/>
      <c r="CJ925" s="38"/>
      <c r="CK925" s="38"/>
      <c r="CL925" s="38"/>
      <c r="CM925" s="38"/>
      <c r="CN925" s="38"/>
      <c r="CO925" s="38"/>
      <c r="CP925" s="38"/>
      <c r="CQ925" s="38"/>
      <c r="CR925" s="38"/>
      <c r="CS925" s="38"/>
      <c r="CT925" s="38"/>
      <c r="CU925" s="38"/>
      <c r="CV925" s="38"/>
      <c r="CW925" s="38"/>
      <c r="CX925" s="38"/>
      <c r="CY925" s="38"/>
      <c r="CZ925" s="38"/>
      <c r="DA925" s="38"/>
      <c r="DB925" s="38"/>
      <c r="DC925" s="38"/>
      <c r="DD925" s="38"/>
      <c r="DE925" s="38"/>
      <c r="DF925" s="38"/>
      <c r="DG925" s="38"/>
      <c r="DH925" s="38"/>
      <c r="DI925" s="38"/>
      <c r="DJ925" s="38"/>
      <c r="DK925" s="38"/>
      <c r="DL925" s="38"/>
      <c r="DM925" s="38"/>
      <c r="DN925" s="38"/>
      <c r="DO925" s="38"/>
      <c r="DP925" s="38"/>
      <c r="DQ925" s="38"/>
      <c r="DR925" s="38"/>
      <c r="DS925" s="38"/>
      <c r="DT925" s="38"/>
      <c r="DU925" s="38"/>
      <c r="DV925" s="38"/>
      <c r="DW925" s="38"/>
      <c r="DX925" s="38"/>
      <c r="DY925" s="38"/>
      <c r="DZ925" s="38"/>
      <c r="EA925" s="38"/>
      <c r="EB925" s="38"/>
    </row>
    <row r="926" spans="1:132">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38"/>
      <c r="BS926" s="38"/>
      <c r="BT926" s="38"/>
      <c r="BU926" s="38"/>
      <c r="BV926" s="38"/>
      <c r="BW926" s="38"/>
      <c r="BX926" s="38"/>
      <c r="BY926" s="38"/>
      <c r="BZ926" s="38"/>
      <c r="CA926" s="38"/>
      <c r="CB926" s="38"/>
      <c r="CC926" s="38"/>
      <c r="CD926" s="38"/>
      <c r="CE926" s="38"/>
      <c r="CF926" s="38"/>
      <c r="CG926" s="38"/>
      <c r="CH926" s="38"/>
      <c r="CI926" s="38"/>
      <c r="CJ926" s="38"/>
      <c r="CK926" s="38"/>
      <c r="CL926" s="38"/>
      <c r="CM926" s="38"/>
      <c r="CN926" s="38"/>
      <c r="CO926" s="38"/>
      <c r="CP926" s="38"/>
      <c r="CQ926" s="38"/>
      <c r="CR926" s="38"/>
      <c r="CS926" s="38"/>
      <c r="CT926" s="38"/>
      <c r="CU926" s="38"/>
      <c r="CV926" s="38"/>
      <c r="CW926" s="38"/>
      <c r="CX926" s="38"/>
      <c r="CY926" s="38"/>
      <c r="CZ926" s="38"/>
      <c r="DA926" s="38"/>
      <c r="DB926" s="38"/>
      <c r="DC926" s="38"/>
      <c r="DD926" s="38"/>
      <c r="DE926" s="38"/>
      <c r="DF926" s="38"/>
      <c r="DG926" s="38"/>
      <c r="DH926" s="38"/>
      <c r="DI926" s="38"/>
      <c r="DJ926" s="38"/>
      <c r="DK926" s="38"/>
      <c r="DL926" s="38"/>
      <c r="DM926" s="38"/>
      <c r="DN926" s="38"/>
      <c r="DO926" s="38"/>
      <c r="DP926" s="38"/>
      <c r="DQ926" s="38"/>
      <c r="DR926" s="38"/>
      <c r="DS926" s="38"/>
      <c r="DT926" s="38"/>
      <c r="DU926" s="38"/>
      <c r="DV926" s="38"/>
      <c r="DW926" s="38"/>
      <c r="DX926" s="38"/>
      <c r="DY926" s="38"/>
      <c r="DZ926" s="38"/>
      <c r="EA926" s="38"/>
      <c r="EB926" s="38"/>
    </row>
    <row r="927" spans="1:132">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c r="BC927" s="38"/>
      <c r="BD927" s="38"/>
      <c r="BE927" s="38"/>
      <c r="BF927" s="38"/>
      <c r="BG927" s="38"/>
      <c r="BH927" s="38"/>
      <c r="BI927" s="38"/>
      <c r="BJ927" s="38"/>
      <c r="BK927" s="38"/>
      <c r="BL927" s="38"/>
      <c r="BM927" s="38"/>
      <c r="BN927" s="38"/>
      <c r="BO927" s="38"/>
      <c r="BP927" s="38"/>
      <c r="BQ927" s="38"/>
      <c r="BR927" s="38"/>
      <c r="BS927" s="38"/>
      <c r="BT927" s="38"/>
      <c r="BU927" s="38"/>
      <c r="BV927" s="38"/>
      <c r="BW927" s="38"/>
      <c r="BX927" s="38"/>
      <c r="BY927" s="38"/>
      <c r="BZ927" s="38"/>
      <c r="CA927" s="38"/>
      <c r="CB927" s="38"/>
      <c r="CC927" s="38"/>
      <c r="CD927" s="38"/>
      <c r="CE927" s="38"/>
      <c r="CF927" s="38"/>
      <c r="CG927" s="38"/>
      <c r="CH927" s="38"/>
      <c r="CI927" s="38"/>
      <c r="CJ927" s="38"/>
      <c r="CK927" s="38"/>
      <c r="CL927" s="38"/>
      <c r="CM927" s="38"/>
      <c r="CN927" s="38"/>
      <c r="CO927" s="38"/>
      <c r="CP927" s="38"/>
      <c r="CQ927" s="38"/>
      <c r="CR927" s="38"/>
      <c r="CS927" s="38"/>
      <c r="CT927" s="38"/>
      <c r="CU927" s="38"/>
      <c r="CV927" s="38"/>
      <c r="CW927" s="38"/>
      <c r="CX927" s="38"/>
      <c r="CY927" s="38"/>
      <c r="CZ927" s="38"/>
      <c r="DA927" s="38"/>
      <c r="DB927" s="38"/>
      <c r="DC927" s="38"/>
      <c r="DD927" s="38"/>
      <c r="DE927" s="38"/>
      <c r="DF927" s="38"/>
      <c r="DG927" s="38"/>
      <c r="DH927" s="38"/>
      <c r="DI927" s="38"/>
      <c r="DJ927" s="38"/>
      <c r="DK927" s="38"/>
      <c r="DL927" s="38"/>
      <c r="DM927" s="38"/>
      <c r="DN927" s="38"/>
      <c r="DO927" s="38"/>
      <c r="DP927" s="38"/>
      <c r="DQ927" s="38"/>
      <c r="DR927" s="38"/>
      <c r="DS927" s="38"/>
      <c r="DT927" s="38"/>
      <c r="DU927" s="38"/>
      <c r="DV927" s="38"/>
      <c r="DW927" s="38"/>
      <c r="DX927" s="38"/>
      <c r="DY927" s="38"/>
      <c r="DZ927" s="38"/>
      <c r="EA927" s="38"/>
      <c r="EB927" s="38"/>
    </row>
    <row r="928" spans="1:132">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c r="BC928" s="38"/>
      <c r="BD928" s="38"/>
      <c r="BE928" s="38"/>
      <c r="BF928" s="38"/>
      <c r="BG928" s="38"/>
      <c r="BH928" s="38"/>
      <c r="BI928" s="38"/>
      <c r="BJ928" s="38"/>
      <c r="BK928" s="38"/>
      <c r="BL928" s="38"/>
      <c r="BM928" s="38"/>
      <c r="BN928" s="38"/>
      <c r="BO928" s="38"/>
      <c r="BP928" s="38"/>
      <c r="BQ928" s="38"/>
      <c r="BR928" s="38"/>
      <c r="BS928" s="38"/>
      <c r="BT928" s="38"/>
      <c r="BU928" s="38"/>
      <c r="BV928" s="38"/>
      <c r="BW928" s="38"/>
      <c r="BX928" s="38"/>
      <c r="BY928" s="38"/>
      <c r="BZ928" s="38"/>
      <c r="CA928" s="38"/>
      <c r="CB928" s="38"/>
      <c r="CC928" s="38"/>
      <c r="CD928" s="38"/>
      <c r="CE928" s="38"/>
      <c r="CF928" s="38"/>
      <c r="CG928" s="38"/>
      <c r="CH928" s="38"/>
      <c r="CI928" s="38"/>
      <c r="CJ928" s="38"/>
      <c r="CK928" s="38"/>
      <c r="CL928" s="38"/>
      <c r="CM928" s="38"/>
      <c r="CN928" s="38"/>
      <c r="CO928" s="38"/>
      <c r="CP928" s="38"/>
      <c r="CQ928" s="38"/>
      <c r="CR928" s="38"/>
      <c r="CS928" s="38"/>
      <c r="CT928" s="38"/>
      <c r="CU928" s="38"/>
      <c r="CV928" s="38"/>
      <c r="CW928" s="38"/>
      <c r="CX928" s="38"/>
      <c r="CY928" s="38"/>
      <c r="CZ928" s="38"/>
      <c r="DA928" s="38"/>
      <c r="DB928" s="38"/>
      <c r="DC928" s="38"/>
      <c r="DD928" s="38"/>
      <c r="DE928" s="38"/>
      <c r="DF928" s="38"/>
      <c r="DG928" s="38"/>
      <c r="DH928" s="38"/>
      <c r="DI928" s="38"/>
      <c r="DJ928" s="38"/>
      <c r="DK928" s="38"/>
      <c r="DL928" s="38"/>
      <c r="DM928" s="38"/>
      <c r="DN928" s="38"/>
      <c r="DO928" s="38"/>
      <c r="DP928" s="38"/>
      <c r="DQ928" s="38"/>
      <c r="DR928" s="38"/>
      <c r="DS928" s="38"/>
      <c r="DT928" s="38"/>
      <c r="DU928" s="38"/>
      <c r="DV928" s="38"/>
      <c r="DW928" s="38"/>
      <c r="DX928" s="38"/>
      <c r="DY928" s="38"/>
      <c r="DZ928" s="38"/>
      <c r="EA928" s="38"/>
      <c r="EB928" s="38"/>
    </row>
    <row r="929" spans="1:132">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38"/>
      <c r="BS929" s="38"/>
      <c r="BT929" s="38"/>
      <c r="BU929" s="38"/>
      <c r="BV929" s="38"/>
      <c r="BW929" s="38"/>
      <c r="BX929" s="38"/>
      <c r="BY929" s="38"/>
      <c r="BZ929" s="38"/>
      <c r="CA929" s="38"/>
      <c r="CB929" s="38"/>
      <c r="CC929" s="38"/>
      <c r="CD929" s="38"/>
      <c r="CE929" s="38"/>
      <c r="CF929" s="38"/>
      <c r="CG929" s="38"/>
      <c r="CH929" s="38"/>
      <c r="CI929" s="38"/>
      <c r="CJ929" s="38"/>
      <c r="CK929" s="38"/>
      <c r="CL929" s="38"/>
      <c r="CM929" s="38"/>
      <c r="CN929" s="38"/>
      <c r="CO929" s="38"/>
      <c r="CP929" s="38"/>
      <c r="CQ929" s="38"/>
      <c r="CR929" s="38"/>
      <c r="CS929" s="38"/>
      <c r="CT929" s="38"/>
      <c r="CU929" s="38"/>
      <c r="CV929" s="38"/>
      <c r="CW929" s="38"/>
      <c r="CX929" s="38"/>
      <c r="CY929" s="38"/>
      <c r="CZ929" s="38"/>
      <c r="DA929" s="38"/>
      <c r="DB929" s="38"/>
      <c r="DC929" s="38"/>
      <c r="DD929" s="38"/>
      <c r="DE929" s="38"/>
      <c r="DF929" s="38"/>
      <c r="DG929" s="38"/>
      <c r="DH929" s="38"/>
      <c r="DI929" s="38"/>
      <c r="DJ929" s="38"/>
      <c r="DK929" s="38"/>
      <c r="DL929" s="38"/>
      <c r="DM929" s="38"/>
      <c r="DN929" s="38"/>
      <c r="DO929" s="38"/>
      <c r="DP929" s="38"/>
      <c r="DQ929" s="38"/>
      <c r="DR929" s="38"/>
      <c r="DS929" s="38"/>
      <c r="DT929" s="38"/>
      <c r="DU929" s="38"/>
      <c r="DV929" s="38"/>
      <c r="DW929" s="38"/>
      <c r="DX929" s="38"/>
      <c r="DY929" s="38"/>
      <c r="DZ929" s="38"/>
      <c r="EA929" s="38"/>
      <c r="EB929" s="38"/>
    </row>
    <row r="930" spans="1:132">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38"/>
      <c r="BS930" s="38"/>
      <c r="BT930" s="38"/>
      <c r="BU930" s="38"/>
      <c r="BV930" s="38"/>
      <c r="BW930" s="38"/>
      <c r="BX930" s="38"/>
      <c r="BY930" s="38"/>
      <c r="BZ930" s="38"/>
      <c r="CA930" s="38"/>
      <c r="CB930" s="38"/>
      <c r="CC930" s="38"/>
      <c r="CD930" s="38"/>
      <c r="CE930" s="38"/>
      <c r="CF930" s="38"/>
      <c r="CG930" s="38"/>
      <c r="CH930" s="38"/>
      <c r="CI930" s="38"/>
      <c r="CJ930" s="38"/>
      <c r="CK930" s="38"/>
      <c r="CL930" s="38"/>
      <c r="CM930" s="38"/>
      <c r="CN930" s="38"/>
      <c r="CO930" s="38"/>
      <c r="CP930" s="38"/>
      <c r="CQ930" s="38"/>
      <c r="CR930" s="38"/>
      <c r="CS930" s="38"/>
      <c r="CT930" s="38"/>
      <c r="CU930" s="38"/>
      <c r="CV930" s="38"/>
      <c r="CW930" s="38"/>
      <c r="CX930" s="38"/>
      <c r="CY930" s="38"/>
      <c r="CZ930" s="38"/>
      <c r="DA930" s="38"/>
      <c r="DB930" s="38"/>
      <c r="DC930" s="38"/>
      <c r="DD930" s="38"/>
      <c r="DE930" s="38"/>
      <c r="DF930" s="38"/>
      <c r="DG930" s="38"/>
      <c r="DH930" s="38"/>
      <c r="DI930" s="38"/>
      <c r="DJ930" s="38"/>
      <c r="DK930" s="38"/>
      <c r="DL930" s="38"/>
      <c r="DM930" s="38"/>
      <c r="DN930" s="38"/>
      <c r="DO930" s="38"/>
      <c r="DP930" s="38"/>
      <c r="DQ930" s="38"/>
      <c r="DR930" s="38"/>
      <c r="DS930" s="38"/>
      <c r="DT930" s="38"/>
      <c r="DU930" s="38"/>
      <c r="DV930" s="38"/>
      <c r="DW930" s="38"/>
      <c r="DX930" s="38"/>
      <c r="DY930" s="38"/>
      <c r="DZ930" s="38"/>
      <c r="EA930" s="38"/>
      <c r="EB930" s="38"/>
    </row>
    <row r="931" spans="1:132">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c r="BC931" s="38"/>
      <c r="BD931" s="38"/>
      <c r="BE931" s="38"/>
      <c r="BF931" s="38"/>
      <c r="BG931" s="38"/>
      <c r="BH931" s="38"/>
      <c r="BI931" s="38"/>
      <c r="BJ931" s="38"/>
      <c r="BK931" s="38"/>
      <c r="BL931" s="38"/>
      <c r="BM931" s="38"/>
      <c r="BN931" s="38"/>
      <c r="BO931" s="38"/>
      <c r="BP931" s="38"/>
      <c r="BQ931" s="38"/>
      <c r="BR931" s="38"/>
      <c r="BS931" s="38"/>
      <c r="BT931" s="38"/>
      <c r="BU931" s="38"/>
      <c r="BV931" s="38"/>
      <c r="BW931" s="38"/>
      <c r="BX931" s="38"/>
      <c r="BY931" s="38"/>
      <c r="BZ931" s="38"/>
      <c r="CA931" s="38"/>
      <c r="CB931" s="38"/>
      <c r="CC931" s="38"/>
      <c r="CD931" s="38"/>
      <c r="CE931" s="38"/>
      <c r="CF931" s="38"/>
      <c r="CG931" s="38"/>
      <c r="CH931" s="38"/>
      <c r="CI931" s="38"/>
      <c r="CJ931" s="38"/>
      <c r="CK931" s="38"/>
      <c r="CL931" s="38"/>
      <c r="CM931" s="38"/>
      <c r="CN931" s="38"/>
      <c r="CO931" s="38"/>
      <c r="CP931" s="38"/>
      <c r="CQ931" s="38"/>
      <c r="CR931" s="38"/>
      <c r="CS931" s="38"/>
      <c r="CT931" s="38"/>
      <c r="CU931" s="38"/>
      <c r="CV931" s="38"/>
      <c r="CW931" s="38"/>
      <c r="CX931" s="38"/>
      <c r="CY931" s="38"/>
      <c r="CZ931" s="38"/>
      <c r="DA931" s="38"/>
      <c r="DB931" s="38"/>
      <c r="DC931" s="38"/>
      <c r="DD931" s="38"/>
      <c r="DE931" s="38"/>
      <c r="DF931" s="38"/>
      <c r="DG931" s="38"/>
      <c r="DH931" s="38"/>
      <c r="DI931" s="38"/>
      <c r="DJ931" s="38"/>
      <c r="DK931" s="38"/>
      <c r="DL931" s="38"/>
      <c r="DM931" s="38"/>
      <c r="DN931" s="38"/>
      <c r="DO931" s="38"/>
      <c r="DP931" s="38"/>
      <c r="DQ931" s="38"/>
      <c r="DR931" s="38"/>
      <c r="DS931" s="38"/>
      <c r="DT931" s="38"/>
      <c r="DU931" s="38"/>
      <c r="DV931" s="38"/>
      <c r="DW931" s="38"/>
      <c r="DX931" s="38"/>
      <c r="DY931" s="38"/>
      <c r="DZ931" s="38"/>
      <c r="EA931" s="38"/>
      <c r="EB931" s="38"/>
    </row>
    <row r="932" spans="1:132">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38"/>
      <c r="BS932" s="38"/>
      <c r="BT932" s="38"/>
      <c r="BU932" s="38"/>
      <c r="BV932" s="38"/>
      <c r="BW932" s="38"/>
      <c r="BX932" s="38"/>
      <c r="BY932" s="38"/>
      <c r="BZ932" s="38"/>
      <c r="CA932" s="38"/>
      <c r="CB932" s="38"/>
      <c r="CC932" s="38"/>
      <c r="CD932" s="38"/>
      <c r="CE932" s="38"/>
      <c r="CF932" s="38"/>
      <c r="CG932" s="38"/>
      <c r="CH932" s="38"/>
      <c r="CI932" s="38"/>
      <c r="CJ932" s="38"/>
      <c r="CK932" s="38"/>
      <c r="CL932" s="38"/>
      <c r="CM932" s="38"/>
      <c r="CN932" s="38"/>
      <c r="CO932" s="38"/>
      <c r="CP932" s="38"/>
      <c r="CQ932" s="38"/>
      <c r="CR932" s="38"/>
      <c r="CS932" s="38"/>
      <c r="CT932" s="38"/>
      <c r="CU932" s="38"/>
      <c r="CV932" s="38"/>
      <c r="CW932" s="38"/>
      <c r="CX932" s="38"/>
      <c r="CY932" s="38"/>
      <c r="CZ932" s="38"/>
      <c r="DA932" s="38"/>
      <c r="DB932" s="38"/>
      <c r="DC932" s="38"/>
      <c r="DD932" s="38"/>
      <c r="DE932" s="38"/>
      <c r="DF932" s="38"/>
      <c r="DG932" s="38"/>
      <c r="DH932" s="38"/>
      <c r="DI932" s="38"/>
      <c r="DJ932" s="38"/>
      <c r="DK932" s="38"/>
      <c r="DL932" s="38"/>
      <c r="DM932" s="38"/>
      <c r="DN932" s="38"/>
      <c r="DO932" s="38"/>
      <c r="DP932" s="38"/>
      <c r="DQ932" s="38"/>
      <c r="DR932" s="38"/>
      <c r="DS932" s="38"/>
      <c r="DT932" s="38"/>
      <c r="DU932" s="38"/>
      <c r="DV932" s="38"/>
      <c r="DW932" s="38"/>
      <c r="DX932" s="38"/>
      <c r="DY932" s="38"/>
      <c r="DZ932" s="38"/>
      <c r="EA932" s="38"/>
      <c r="EB932" s="38"/>
    </row>
    <row r="933" spans="1:132">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c r="BC933" s="38"/>
      <c r="BD933" s="38"/>
      <c r="BE933" s="38"/>
      <c r="BF933" s="38"/>
      <c r="BG933" s="38"/>
      <c r="BH933" s="38"/>
      <c r="BI933" s="38"/>
      <c r="BJ933" s="38"/>
      <c r="BK933" s="38"/>
      <c r="BL933" s="38"/>
      <c r="BM933" s="38"/>
      <c r="BN933" s="38"/>
      <c r="BO933" s="38"/>
      <c r="BP933" s="38"/>
      <c r="BQ933" s="38"/>
      <c r="BR933" s="38"/>
      <c r="BS933" s="38"/>
      <c r="BT933" s="38"/>
      <c r="BU933" s="38"/>
      <c r="BV933" s="38"/>
      <c r="BW933" s="38"/>
      <c r="BX933" s="38"/>
      <c r="BY933" s="38"/>
      <c r="BZ933" s="38"/>
      <c r="CA933" s="38"/>
      <c r="CB933" s="38"/>
      <c r="CC933" s="38"/>
      <c r="CD933" s="38"/>
      <c r="CE933" s="38"/>
      <c r="CF933" s="38"/>
      <c r="CG933" s="38"/>
      <c r="CH933" s="38"/>
      <c r="CI933" s="38"/>
      <c r="CJ933" s="38"/>
      <c r="CK933" s="38"/>
      <c r="CL933" s="38"/>
      <c r="CM933" s="38"/>
      <c r="CN933" s="38"/>
      <c r="CO933" s="38"/>
      <c r="CP933" s="38"/>
      <c r="CQ933" s="38"/>
      <c r="CR933" s="38"/>
      <c r="CS933" s="38"/>
      <c r="CT933" s="38"/>
      <c r="CU933" s="38"/>
      <c r="CV933" s="38"/>
      <c r="CW933" s="38"/>
      <c r="CX933" s="38"/>
      <c r="CY933" s="38"/>
      <c r="CZ933" s="38"/>
      <c r="DA933" s="38"/>
      <c r="DB933" s="38"/>
      <c r="DC933" s="38"/>
      <c r="DD933" s="38"/>
      <c r="DE933" s="38"/>
      <c r="DF933" s="38"/>
      <c r="DG933" s="38"/>
      <c r="DH933" s="38"/>
      <c r="DI933" s="38"/>
      <c r="DJ933" s="38"/>
      <c r="DK933" s="38"/>
      <c r="DL933" s="38"/>
      <c r="DM933" s="38"/>
      <c r="DN933" s="38"/>
      <c r="DO933" s="38"/>
      <c r="DP933" s="38"/>
      <c r="DQ933" s="38"/>
      <c r="DR933" s="38"/>
      <c r="DS933" s="38"/>
      <c r="DT933" s="38"/>
      <c r="DU933" s="38"/>
      <c r="DV933" s="38"/>
      <c r="DW933" s="38"/>
      <c r="DX933" s="38"/>
      <c r="DY933" s="38"/>
      <c r="DZ933" s="38"/>
      <c r="EA933" s="38"/>
      <c r="EB933" s="38"/>
    </row>
    <row r="934" spans="1:132">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c r="BC934" s="38"/>
      <c r="BD934" s="38"/>
      <c r="BE934" s="38"/>
      <c r="BF934" s="38"/>
      <c r="BG934" s="38"/>
      <c r="BH934" s="38"/>
      <c r="BI934" s="38"/>
      <c r="BJ934" s="38"/>
      <c r="BK934" s="38"/>
      <c r="BL934" s="38"/>
      <c r="BM934" s="38"/>
      <c r="BN934" s="38"/>
      <c r="BO934" s="38"/>
      <c r="BP934" s="38"/>
      <c r="BQ934" s="38"/>
      <c r="BR934" s="38"/>
      <c r="BS934" s="38"/>
      <c r="BT934" s="38"/>
      <c r="BU934" s="38"/>
      <c r="BV934" s="38"/>
      <c r="BW934" s="38"/>
      <c r="BX934" s="38"/>
      <c r="BY934" s="38"/>
      <c r="BZ934" s="38"/>
      <c r="CA934" s="38"/>
      <c r="CB934" s="38"/>
      <c r="CC934" s="38"/>
      <c r="CD934" s="38"/>
      <c r="CE934" s="38"/>
      <c r="CF934" s="38"/>
      <c r="CG934" s="38"/>
      <c r="CH934" s="38"/>
      <c r="CI934" s="38"/>
      <c r="CJ934" s="38"/>
      <c r="CK934" s="38"/>
      <c r="CL934" s="38"/>
      <c r="CM934" s="38"/>
      <c r="CN934" s="38"/>
      <c r="CO934" s="38"/>
      <c r="CP934" s="38"/>
      <c r="CQ934" s="38"/>
      <c r="CR934" s="38"/>
      <c r="CS934" s="38"/>
      <c r="CT934" s="38"/>
      <c r="CU934" s="38"/>
      <c r="CV934" s="38"/>
      <c r="CW934" s="38"/>
      <c r="CX934" s="38"/>
      <c r="CY934" s="38"/>
      <c r="CZ934" s="38"/>
      <c r="DA934" s="38"/>
      <c r="DB934" s="38"/>
      <c r="DC934" s="38"/>
      <c r="DD934" s="38"/>
      <c r="DE934" s="38"/>
      <c r="DF934" s="38"/>
      <c r="DG934" s="38"/>
      <c r="DH934" s="38"/>
      <c r="DI934" s="38"/>
      <c r="DJ934" s="38"/>
      <c r="DK934" s="38"/>
      <c r="DL934" s="38"/>
      <c r="DM934" s="38"/>
      <c r="DN934" s="38"/>
      <c r="DO934" s="38"/>
      <c r="DP934" s="38"/>
      <c r="DQ934" s="38"/>
      <c r="DR934" s="38"/>
      <c r="DS934" s="38"/>
      <c r="DT934" s="38"/>
      <c r="DU934" s="38"/>
      <c r="DV934" s="38"/>
      <c r="DW934" s="38"/>
      <c r="DX934" s="38"/>
      <c r="DY934" s="38"/>
      <c r="DZ934" s="38"/>
      <c r="EA934" s="38"/>
      <c r="EB934" s="38"/>
    </row>
    <row r="935" spans="1:132">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c r="BC935" s="38"/>
      <c r="BD935" s="38"/>
      <c r="BE935" s="38"/>
      <c r="BF935" s="38"/>
      <c r="BG935" s="38"/>
      <c r="BH935" s="38"/>
      <c r="BI935" s="38"/>
      <c r="BJ935" s="38"/>
      <c r="BK935" s="38"/>
      <c r="BL935" s="38"/>
      <c r="BM935" s="38"/>
      <c r="BN935" s="38"/>
      <c r="BO935" s="38"/>
      <c r="BP935" s="38"/>
      <c r="BQ935" s="38"/>
      <c r="BR935" s="38"/>
      <c r="BS935" s="38"/>
      <c r="BT935" s="38"/>
      <c r="BU935" s="38"/>
      <c r="BV935" s="38"/>
      <c r="BW935" s="38"/>
      <c r="BX935" s="38"/>
      <c r="BY935" s="38"/>
      <c r="BZ935" s="38"/>
      <c r="CA935" s="38"/>
      <c r="CB935" s="38"/>
      <c r="CC935" s="38"/>
      <c r="CD935" s="38"/>
      <c r="CE935" s="38"/>
      <c r="CF935" s="38"/>
      <c r="CG935" s="38"/>
      <c r="CH935" s="38"/>
      <c r="CI935" s="38"/>
      <c r="CJ935" s="38"/>
      <c r="CK935" s="38"/>
      <c r="CL935" s="38"/>
      <c r="CM935" s="38"/>
      <c r="CN935" s="38"/>
      <c r="CO935" s="38"/>
      <c r="CP935" s="38"/>
      <c r="CQ935" s="38"/>
      <c r="CR935" s="38"/>
      <c r="CS935" s="38"/>
      <c r="CT935" s="38"/>
      <c r="CU935" s="38"/>
      <c r="CV935" s="38"/>
      <c r="CW935" s="38"/>
      <c r="CX935" s="38"/>
      <c r="CY935" s="38"/>
      <c r="CZ935" s="38"/>
      <c r="DA935" s="38"/>
      <c r="DB935" s="38"/>
      <c r="DC935" s="38"/>
      <c r="DD935" s="38"/>
      <c r="DE935" s="38"/>
      <c r="DF935" s="38"/>
      <c r="DG935" s="38"/>
      <c r="DH935" s="38"/>
      <c r="DI935" s="38"/>
      <c r="DJ935" s="38"/>
      <c r="DK935" s="38"/>
      <c r="DL935" s="38"/>
      <c r="DM935" s="38"/>
      <c r="DN935" s="38"/>
      <c r="DO935" s="38"/>
      <c r="DP935" s="38"/>
      <c r="DQ935" s="38"/>
      <c r="DR935" s="38"/>
      <c r="DS935" s="38"/>
      <c r="DT935" s="38"/>
      <c r="DU935" s="38"/>
      <c r="DV935" s="38"/>
      <c r="DW935" s="38"/>
      <c r="DX935" s="38"/>
      <c r="DY935" s="38"/>
      <c r="DZ935" s="38"/>
      <c r="EA935" s="38"/>
      <c r="EB935" s="38"/>
    </row>
    <row r="936" spans="1:132">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c r="AP936" s="38"/>
      <c r="AQ936" s="38"/>
      <c r="AR936" s="38"/>
      <c r="AS936" s="38"/>
      <c r="AT936" s="38"/>
      <c r="AU936" s="38"/>
      <c r="AV936" s="38"/>
      <c r="AW936" s="38"/>
      <c r="AX936" s="38"/>
      <c r="AY936" s="38"/>
      <c r="AZ936" s="38"/>
      <c r="BA936" s="38"/>
      <c r="BB936" s="38"/>
      <c r="BC936" s="38"/>
      <c r="BD936" s="38"/>
      <c r="BE936" s="38"/>
      <c r="BF936" s="38"/>
      <c r="BG936" s="38"/>
      <c r="BH936" s="38"/>
      <c r="BI936" s="38"/>
      <c r="BJ936" s="38"/>
      <c r="BK936" s="38"/>
      <c r="BL936" s="38"/>
      <c r="BM936" s="38"/>
      <c r="BN936" s="38"/>
      <c r="BO936" s="38"/>
      <c r="BP936" s="38"/>
      <c r="BQ936" s="38"/>
      <c r="BR936" s="38"/>
      <c r="BS936" s="38"/>
      <c r="BT936" s="38"/>
      <c r="BU936" s="38"/>
      <c r="BV936" s="38"/>
      <c r="BW936" s="38"/>
      <c r="BX936" s="38"/>
      <c r="BY936" s="38"/>
      <c r="BZ936" s="38"/>
      <c r="CA936" s="38"/>
      <c r="CB936" s="38"/>
      <c r="CC936" s="38"/>
      <c r="CD936" s="38"/>
      <c r="CE936" s="38"/>
      <c r="CF936" s="38"/>
      <c r="CG936" s="38"/>
      <c r="CH936" s="38"/>
      <c r="CI936" s="38"/>
      <c r="CJ936" s="38"/>
      <c r="CK936" s="38"/>
      <c r="CL936" s="38"/>
      <c r="CM936" s="38"/>
      <c r="CN936" s="38"/>
      <c r="CO936" s="38"/>
      <c r="CP936" s="38"/>
      <c r="CQ936" s="38"/>
      <c r="CR936" s="38"/>
      <c r="CS936" s="38"/>
      <c r="CT936" s="38"/>
      <c r="CU936" s="38"/>
      <c r="CV936" s="38"/>
      <c r="CW936" s="38"/>
      <c r="CX936" s="38"/>
      <c r="CY936" s="38"/>
      <c r="CZ936" s="38"/>
      <c r="DA936" s="38"/>
      <c r="DB936" s="38"/>
      <c r="DC936" s="38"/>
      <c r="DD936" s="38"/>
      <c r="DE936" s="38"/>
      <c r="DF936" s="38"/>
      <c r="DG936" s="38"/>
      <c r="DH936" s="38"/>
      <c r="DI936" s="38"/>
      <c r="DJ936" s="38"/>
      <c r="DK936" s="38"/>
      <c r="DL936" s="38"/>
      <c r="DM936" s="38"/>
      <c r="DN936" s="38"/>
      <c r="DO936" s="38"/>
      <c r="DP936" s="38"/>
      <c r="DQ936" s="38"/>
      <c r="DR936" s="38"/>
      <c r="DS936" s="38"/>
      <c r="DT936" s="38"/>
      <c r="DU936" s="38"/>
      <c r="DV936" s="38"/>
      <c r="DW936" s="38"/>
      <c r="DX936" s="38"/>
      <c r="DY936" s="38"/>
      <c r="DZ936" s="38"/>
      <c r="EA936" s="38"/>
      <c r="EB936" s="38"/>
    </row>
    <row r="937" spans="1:132">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c r="AP937" s="38"/>
      <c r="AQ937" s="38"/>
      <c r="AR937" s="38"/>
      <c r="AS937" s="38"/>
      <c r="AT937" s="38"/>
      <c r="AU937" s="38"/>
      <c r="AV937" s="38"/>
      <c r="AW937" s="38"/>
      <c r="AX937" s="38"/>
      <c r="AY937" s="38"/>
      <c r="AZ937" s="38"/>
      <c r="BA937" s="38"/>
      <c r="BB937" s="38"/>
      <c r="BC937" s="38"/>
      <c r="BD937" s="38"/>
      <c r="BE937" s="38"/>
      <c r="BF937" s="38"/>
      <c r="BG937" s="38"/>
      <c r="BH937" s="38"/>
      <c r="BI937" s="38"/>
      <c r="BJ937" s="38"/>
      <c r="BK937" s="38"/>
      <c r="BL937" s="38"/>
      <c r="BM937" s="38"/>
      <c r="BN937" s="38"/>
      <c r="BO937" s="38"/>
      <c r="BP937" s="38"/>
      <c r="BQ937" s="38"/>
      <c r="BR937" s="38"/>
      <c r="BS937" s="38"/>
      <c r="BT937" s="38"/>
      <c r="BU937" s="38"/>
      <c r="BV937" s="38"/>
      <c r="BW937" s="38"/>
      <c r="BX937" s="38"/>
      <c r="BY937" s="38"/>
      <c r="BZ937" s="38"/>
      <c r="CA937" s="38"/>
      <c r="CB937" s="38"/>
      <c r="CC937" s="38"/>
      <c r="CD937" s="38"/>
      <c r="CE937" s="38"/>
      <c r="CF937" s="38"/>
      <c r="CG937" s="38"/>
      <c r="CH937" s="38"/>
      <c r="CI937" s="38"/>
      <c r="CJ937" s="38"/>
      <c r="CK937" s="38"/>
      <c r="CL937" s="38"/>
      <c r="CM937" s="38"/>
      <c r="CN937" s="38"/>
      <c r="CO937" s="38"/>
      <c r="CP937" s="38"/>
      <c r="CQ937" s="38"/>
      <c r="CR937" s="38"/>
      <c r="CS937" s="38"/>
      <c r="CT937" s="38"/>
      <c r="CU937" s="38"/>
      <c r="CV937" s="38"/>
      <c r="CW937" s="38"/>
      <c r="CX937" s="38"/>
      <c r="CY937" s="38"/>
      <c r="CZ937" s="38"/>
      <c r="DA937" s="38"/>
      <c r="DB937" s="38"/>
      <c r="DC937" s="38"/>
      <c r="DD937" s="38"/>
      <c r="DE937" s="38"/>
      <c r="DF937" s="38"/>
      <c r="DG937" s="38"/>
      <c r="DH937" s="38"/>
      <c r="DI937" s="38"/>
      <c r="DJ937" s="38"/>
      <c r="DK937" s="38"/>
      <c r="DL937" s="38"/>
      <c r="DM937" s="38"/>
      <c r="DN937" s="38"/>
      <c r="DO937" s="38"/>
      <c r="DP937" s="38"/>
      <c r="DQ937" s="38"/>
      <c r="DR937" s="38"/>
      <c r="DS937" s="38"/>
      <c r="DT937" s="38"/>
      <c r="DU937" s="38"/>
      <c r="DV937" s="38"/>
      <c r="DW937" s="38"/>
      <c r="DX937" s="38"/>
      <c r="DY937" s="38"/>
      <c r="DZ937" s="38"/>
      <c r="EA937" s="38"/>
      <c r="EB937" s="38"/>
    </row>
    <row r="938" spans="1:132">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c r="AP938" s="38"/>
      <c r="AQ938" s="38"/>
      <c r="AR938" s="38"/>
      <c r="AS938" s="38"/>
      <c r="AT938" s="38"/>
      <c r="AU938" s="38"/>
      <c r="AV938" s="38"/>
      <c r="AW938" s="38"/>
      <c r="AX938" s="38"/>
      <c r="AY938" s="38"/>
      <c r="AZ938" s="38"/>
      <c r="BA938" s="38"/>
      <c r="BB938" s="38"/>
      <c r="BC938" s="38"/>
      <c r="BD938" s="38"/>
      <c r="BE938" s="38"/>
      <c r="BF938" s="38"/>
      <c r="BG938" s="38"/>
      <c r="BH938" s="38"/>
      <c r="BI938" s="38"/>
      <c r="BJ938" s="38"/>
      <c r="BK938" s="38"/>
      <c r="BL938" s="38"/>
      <c r="BM938" s="38"/>
      <c r="BN938" s="38"/>
      <c r="BO938" s="38"/>
      <c r="BP938" s="38"/>
      <c r="BQ938" s="38"/>
      <c r="BR938" s="38"/>
      <c r="BS938" s="38"/>
      <c r="BT938" s="38"/>
      <c r="BU938" s="38"/>
      <c r="BV938" s="38"/>
      <c r="BW938" s="38"/>
      <c r="BX938" s="38"/>
      <c r="BY938" s="38"/>
      <c r="BZ938" s="38"/>
      <c r="CA938" s="38"/>
      <c r="CB938" s="38"/>
      <c r="CC938" s="38"/>
      <c r="CD938" s="38"/>
      <c r="CE938" s="38"/>
      <c r="CF938" s="38"/>
      <c r="CG938" s="38"/>
      <c r="CH938" s="38"/>
      <c r="CI938" s="38"/>
      <c r="CJ938" s="38"/>
      <c r="CK938" s="38"/>
      <c r="CL938" s="38"/>
      <c r="CM938" s="38"/>
      <c r="CN938" s="38"/>
      <c r="CO938" s="38"/>
      <c r="CP938" s="38"/>
      <c r="CQ938" s="38"/>
      <c r="CR938" s="38"/>
      <c r="CS938" s="38"/>
      <c r="CT938" s="38"/>
      <c r="CU938" s="38"/>
      <c r="CV938" s="38"/>
      <c r="CW938" s="38"/>
      <c r="CX938" s="38"/>
      <c r="CY938" s="38"/>
      <c r="CZ938" s="38"/>
      <c r="DA938" s="38"/>
      <c r="DB938" s="38"/>
      <c r="DC938" s="38"/>
      <c r="DD938" s="38"/>
      <c r="DE938" s="38"/>
      <c r="DF938" s="38"/>
      <c r="DG938" s="38"/>
      <c r="DH938" s="38"/>
      <c r="DI938" s="38"/>
      <c r="DJ938" s="38"/>
      <c r="DK938" s="38"/>
      <c r="DL938" s="38"/>
      <c r="DM938" s="38"/>
      <c r="DN938" s="38"/>
      <c r="DO938" s="38"/>
      <c r="DP938" s="38"/>
      <c r="DQ938" s="38"/>
      <c r="DR938" s="38"/>
      <c r="DS938" s="38"/>
      <c r="DT938" s="38"/>
      <c r="DU938" s="38"/>
      <c r="DV938" s="38"/>
      <c r="DW938" s="38"/>
      <c r="DX938" s="38"/>
      <c r="DY938" s="38"/>
      <c r="DZ938" s="38"/>
      <c r="EA938" s="38"/>
      <c r="EB938" s="38"/>
    </row>
    <row r="939" spans="1:132">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c r="AP939" s="38"/>
      <c r="AQ939" s="38"/>
      <c r="AR939" s="38"/>
      <c r="AS939" s="38"/>
      <c r="AT939" s="38"/>
      <c r="AU939" s="38"/>
      <c r="AV939" s="38"/>
      <c r="AW939" s="38"/>
      <c r="AX939" s="38"/>
      <c r="AY939" s="38"/>
      <c r="AZ939" s="38"/>
      <c r="BA939" s="38"/>
      <c r="BB939" s="38"/>
      <c r="BC939" s="38"/>
      <c r="BD939" s="38"/>
      <c r="BE939" s="38"/>
      <c r="BF939" s="38"/>
      <c r="BG939" s="38"/>
      <c r="BH939" s="38"/>
      <c r="BI939" s="38"/>
      <c r="BJ939" s="38"/>
      <c r="BK939" s="38"/>
      <c r="BL939" s="38"/>
      <c r="BM939" s="38"/>
      <c r="BN939" s="38"/>
      <c r="BO939" s="38"/>
      <c r="BP939" s="38"/>
      <c r="BQ939" s="38"/>
      <c r="BR939" s="38"/>
      <c r="BS939" s="38"/>
      <c r="BT939" s="38"/>
      <c r="BU939" s="38"/>
      <c r="BV939" s="38"/>
      <c r="BW939" s="38"/>
      <c r="BX939" s="38"/>
      <c r="BY939" s="38"/>
      <c r="BZ939" s="38"/>
      <c r="CA939" s="38"/>
      <c r="CB939" s="38"/>
      <c r="CC939" s="38"/>
      <c r="CD939" s="38"/>
      <c r="CE939" s="38"/>
      <c r="CF939" s="38"/>
      <c r="CG939" s="38"/>
      <c r="CH939" s="38"/>
      <c r="CI939" s="38"/>
      <c r="CJ939" s="38"/>
      <c r="CK939" s="38"/>
      <c r="CL939" s="38"/>
      <c r="CM939" s="38"/>
      <c r="CN939" s="38"/>
      <c r="CO939" s="38"/>
      <c r="CP939" s="38"/>
      <c r="CQ939" s="38"/>
      <c r="CR939" s="38"/>
      <c r="CS939" s="38"/>
      <c r="CT939" s="38"/>
      <c r="CU939" s="38"/>
      <c r="CV939" s="38"/>
      <c r="CW939" s="38"/>
      <c r="CX939" s="38"/>
      <c r="CY939" s="38"/>
      <c r="CZ939" s="38"/>
      <c r="DA939" s="38"/>
      <c r="DB939" s="38"/>
      <c r="DC939" s="38"/>
      <c r="DD939" s="38"/>
      <c r="DE939" s="38"/>
      <c r="DF939" s="38"/>
      <c r="DG939" s="38"/>
      <c r="DH939" s="38"/>
      <c r="DI939" s="38"/>
      <c r="DJ939" s="38"/>
      <c r="DK939" s="38"/>
      <c r="DL939" s="38"/>
      <c r="DM939" s="38"/>
      <c r="DN939" s="38"/>
      <c r="DO939" s="38"/>
      <c r="DP939" s="38"/>
      <c r="DQ939" s="38"/>
      <c r="DR939" s="38"/>
      <c r="DS939" s="38"/>
      <c r="DT939" s="38"/>
      <c r="DU939" s="38"/>
      <c r="DV939" s="38"/>
      <c r="DW939" s="38"/>
      <c r="DX939" s="38"/>
      <c r="DY939" s="38"/>
      <c r="DZ939" s="38"/>
      <c r="EA939" s="38"/>
      <c r="EB939" s="38"/>
    </row>
    <row r="940" spans="1:132">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c r="AP940" s="38"/>
      <c r="AQ940" s="38"/>
      <c r="AR940" s="38"/>
      <c r="AS940" s="38"/>
      <c r="AT940" s="38"/>
      <c r="AU940" s="38"/>
      <c r="AV940" s="38"/>
      <c r="AW940" s="38"/>
      <c r="AX940" s="38"/>
      <c r="AY940" s="38"/>
      <c r="AZ940" s="38"/>
      <c r="BA940" s="38"/>
      <c r="BB940" s="38"/>
      <c r="BC940" s="38"/>
      <c r="BD940" s="38"/>
      <c r="BE940" s="38"/>
      <c r="BF940" s="38"/>
      <c r="BG940" s="38"/>
      <c r="BH940" s="38"/>
      <c r="BI940" s="38"/>
      <c r="BJ940" s="38"/>
      <c r="BK940" s="38"/>
      <c r="BL940" s="38"/>
      <c r="BM940" s="38"/>
      <c r="BN940" s="38"/>
      <c r="BO940" s="38"/>
      <c r="BP940" s="38"/>
      <c r="BQ940" s="38"/>
      <c r="BR940" s="38"/>
      <c r="BS940" s="38"/>
      <c r="BT940" s="38"/>
      <c r="BU940" s="38"/>
      <c r="BV940" s="38"/>
      <c r="BW940" s="38"/>
      <c r="BX940" s="38"/>
      <c r="BY940" s="38"/>
      <c r="BZ940" s="38"/>
      <c r="CA940" s="38"/>
      <c r="CB940" s="38"/>
      <c r="CC940" s="38"/>
      <c r="CD940" s="38"/>
      <c r="CE940" s="38"/>
      <c r="CF940" s="38"/>
      <c r="CG940" s="38"/>
      <c r="CH940" s="38"/>
      <c r="CI940" s="38"/>
      <c r="CJ940" s="38"/>
      <c r="CK940" s="38"/>
      <c r="CL940" s="38"/>
      <c r="CM940" s="38"/>
      <c r="CN940" s="38"/>
      <c r="CO940" s="38"/>
      <c r="CP940" s="38"/>
      <c r="CQ940" s="38"/>
      <c r="CR940" s="38"/>
      <c r="CS940" s="38"/>
      <c r="CT940" s="38"/>
      <c r="CU940" s="38"/>
      <c r="CV940" s="38"/>
      <c r="CW940" s="38"/>
      <c r="CX940" s="38"/>
      <c r="CY940" s="38"/>
      <c r="CZ940" s="38"/>
      <c r="DA940" s="38"/>
      <c r="DB940" s="38"/>
      <c r="DC940" s="38"/>
      <c r="DD940" s="38"/>
      <c r="DE940" s="38"/>
      <c r="DF940" s="38"/>
      <c r="DG940" s="38"/>
      <c r="DH940" s="38"/>
      <c r="DI940" s="38"/>
      <c r="DJ940" s="38"/>
      <c r="DK940" s="38"/>
      <c r="DL940" s="38"/>
      <c r="DM940" s="38"/>
      <c r="DN940" s="38"/>
      <c r="DO940" s="38"/>
      <c r="DP940" s="38"/>
      <c r="DQ940" s="38"/>
      <c r="DR940" s="38"/>
      <c r="DS940" s="38"/>
      <c r="DT940" s="38"/>
      <c r="DU940" s="38"/>
      <c r="DV940" s="38"/>
      <c r="DW940" s="38"/>
      <c r="DX940" s="38"/>
      <c r="DY940" s="38"/>
      <c r="DZ940" s="38"/>
      <c r="EA940" s="38"/>
      <c r="EB940" s="38"/>
    </row>
    <row r="941" spans="1:132">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c r="AP941" s="38"/>
      <c r="AQ941" s="38"/>
      <c r="AR941" s="38"/>
      <c r="AS941" s="38"/>
      <c r="AT941" s="38"/>
      <c r="AU941" s="38"/>
      <c r="AV941" s="38"/>
      <c r="AW941" s="38"/>
      <c r="AX941" s="38"/>
      <c r="AY941" s="38"/>
      <c r="AZ941" s="38"/>
      <c r="BA941" s="38"/>
      <c r="BB941" s="38"/>
      <c r="BC941" s="38"/>
      <c r="BD941" s="38"/>
      <c r="BE941" s="38"/>
      <c r="BF941" s="38"/>
      <c r="BG941" s="38"/>
      <c r="BH941" s="38"/>
      <c r="BI941" s="38"/>
      <c r="BJ941" s="38"/>
      <c r="BK941" s="38"/>
      <c r="BL941" s="38"/>
      <c r="BM941" s="38"/>
      <c r="BN941" s="38"/>
      <c r="BO941" s="38"/>
      <c r="BP941" s="38"/>
      <c r="BQ941" s="38"/>
      <c r="BR941" s="38"/>
      <c r="BS941" s="38"/>
      <c r="BT941" s="38"/>
      <c r="BU941" s="38"/>
      <c r="BV941" s="38"/>
      <c r="BW941" s="38"/>
      <c r="BX941" s="38"/>
      <c r="BY941" s="38"/>
      <c r="BZ941" s="38"/>
      <c r="CA941" s="38"/>
      <c r="CB941" s="38"/>
      <c r="CC941" s="38"/>
      <c r="CD941" s="38"/>
      <c r="CE941" s="38"/>
      <c r="CF941" s="38"/>
      <c r="CG941" s="38"/>
      <c r="CH941" s="38"/>
      <c r="CI941" s="38"/>
      <c r="CJ941" s="38"/>
      <c r="CK941" s="38"/>
      <c r="CL941" s="38"/>
      <c r="CM941" s="38"/>
      <c r="CN941" s="38"/>
      <c r="CO941" s="38"/>
      <c r="CP941" s="38"/>
      <c r="CQ941" s="38"/>
      <c r="CR941" s="38"/>
      <c r="CS941" s="38"/>
      <c r="CT941" s="38"/>
      <c r="CU941" s="38"/>
      <c r="CV941" s="38"/>
      <c r="CW941" s="38"/>
      <c r="CX941" s="38"/>
      <c r="CY941" s="38"/>
      <c r="CZ941" s="38"/>
      <c r="DA941" s="38"/>
      <c r="DB941" s="38"/>
      <c r="DC941" s="38"/>
      <c r="DD941" s="38"/>
      <c r="DE941" s="38"/>
      <c r="DF941" s="38"/>
      <c r="DG941" s="38"/>
      <c r="DH941" s="38"/>
      <c r="DI941" s="38"/>
      <c r="DJ941" s="38"/>
      <c r="DK941" s="38"/>
      <c r="DL941" s="38"/>
      <c r="DM941" s="38"/>
      <c r="DN941" s="38"/>
      <c r="DO941" s="38"/>
      <c r="DP941" s="38"/>
      <c r="DQ941" s="38"/>
      <c r="DR941" s="38"/>
      <c r="DS941" s="38"/>
      <c r="DT941" s="38"/>
      <c r="DU941" s="38"/>
      <c r="DV941" s="38"/>
      <c r="DW941" s="38"/>
      <c r="DX941" s="38"/>
      <c r="DY941" s="38"/>
      <c r="DZ941" s="38"/>
      <c r="EA941" s="38"/>
      <c r="EB941" s="38"/>
    </row>
    <row r="942" spans="1:132">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c r="AP942" s="38"/>
      <c r="AQ942" s="38"/>
      <c r="AR942" s="38"/>
      <c r="AS942" s="38"/>
      <c r="AT942" s="38"/>
      <c r="AU942" s="38"/>
      <c r="AV942" s="38"/>
      <c r="AW942" s="38"/>
      <c r="AX942" s="38"/>
      <c r="AY942" s="38"/>
      <c r="AZ942" s="38"/>
      <c r="BA942" s="38"/>
      <c r="BB942" s="38"/>
      <c r="BC942" s="38"/>
      <c r="BD942" s="38"/>
      <c r="BE942" s="38"/>
      <c r="BF942" s="38"/>
      <c r="BG942" s="38"/>
      <c r="BH942" s="38"/>
      <c r="BI942" s="38"/>
      <c r="BJ942" s="38"/>
      <c r="BK942" s="38"/>
      <c r="BL942" s="38"/>
      <c r="BM942" s="38"/>
      <c r="BN942" s="38"/>
      <c r="BO942" s="38"/>
      <c r="BP942" s="38"/>
      <c r="BQ942" s="38"/>
      <c r="BR942" s="38"/>
      <c r="BS942" s="38"/>
      <c r="BT942" s="38"/>
      <c r="BU942" s="38"/>
      <c r="BV942" s="38"/>
      <c r="BW942" s="38"/>
      <c r="BX942" s="38"/>
      <c r="BY942" s="38"/>
      <c r="BZ942" s="38"/>
      <c r="CA942" s="38"/>
      <c r="CB942" s="38"/>
      <c r="CC942" s="38"/>
      <c r="CD942" s="38"/>
      <c r="CE942" s="38"/>
      <c r="CF942" s="38"/>
      <c r="CG942" s="38"/>
      <c r="CH942" s="38"/>
      <c r="CI942" s="38"/>
      <c r="CJ942" s="38"/>
      <c r="CK942" s="38"/>
      <c r="CL942" s="38"/>
      <c r="CM942" s="38"/>
      <c r="CN942" s="38"/>
      <c r="CO942" s="38"/>
      <c r="CP942" s="38"/>
      <c r="CQ942" s="38"/>
      <c r="CR942" s="38"/>
      <c r="CS942" s="38"/>
      <c r="CT942" s="38"/>
      <c r="CU942" s="38"/>
      <c r="CV942" s="38"/>
      <c r="CW942" s="38"/>
      <c r="CX942" s="38"/>
      <c r="CY942" s="38"/>
      <c r="CZ942" s="38"/>
      <c r="DA942" s="38"/>
      <c r="DB942" s="38"/>
      <c r="DC942" s="38"/>
      <c r="DD942" s="38"/>
      <c r="DE942" s="38"/>
      <c r="DF942" s="38"/>
      <c r="DG942" s="38"/>
      <c r="DH942" s="38"/>
      <c r="DI942" s="38"/>
      <c r="DJ942" s="38"/>
      <c r="DK942" s="38"/>
      <c r="DL942" s="38"/>
      <c r="DM942" s="38"/>
      <c r="DN942" s="38"/>
      <c r="DO942" s="38"/>
      <c r="DP942" s="38"/>
      <c r="DQ942" s="38"/>
      <c r="DR942" s="38"/>
      <c r="DS942" s="38"/>
      <c r="DT942" s="38"/>
      <c r="DU942" s="38"/>
      <c r="DV942" s="38"/>
      <c r="DW942" s="38"/>
      <c r="DX942" s="38"/>
      <c r="DY942" s="38"/>
      <c r="DZ942" s="38"/>
      <c r="EA942" s="38"/>
      <c r="EB942" s="38"/>
    </row>
    <row r="943" spans="1:132">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c r="AP943" s="38"/>
      <c r="AQ943" s="38"/>
      <c r="AR943" s="38"/>
      <c r="AS943" s="38"/>
      <c r="AT943" s="38"/>
      <c r="AU943" s="38"/>
      <c r="AV943" s="38"/>
      <c r="AW943" s="38"/>
      <c r="AX943" s="38"/>
      <c r="AY943" s="38"/>
      <c r="AZ943" s="38"/>
      <c r="BA943" s="38"/>
      <c r="BB943" s="38"/>
      <c r="BC943" s="38"/>
      <c r="BD943" s="38"/>
      <c r="BE943" s="38"/>
      <c r="BF943" s="38"/>
      <c r="BG943" s="38"/>
      <c r="BH943" s="38"/>
      <c r="BI943" s="38"/>
      <c r="BJ943" s="38"/>
      <c r="BK943" s="38"/>
      <c r="BL943" s="38"/>
      <c r="BM943" s="38"/>
      <c r="BN943" s="38"/>
      <c r="BO943" s="38"/>
      <c r="BP943" s="38"/>
      <c r="BQ943" s="38"/>
      <c r="BR943" s="38"/>
      <c r="BS943" s="38"/>
      <c r="BT943" s="38"/>
      <c r="BU943" s="38"/>
      <c r="BV943" s="38"/>
      <c r="BW943" s="38"/>
      <c r="BX943" s="38"/>
      <c r="BY943" s="38"/>
      <c r="BZ943" s="38"/>
      <c r="CA943" s="38"/>
      <c r="CB943" s="38"/>
      <c r="CC943" s="38"/>
      <c r="CD943" s="38"/>
      <c r="CE943" s="38"/>
      <c r="CF943" s="38"/>
      <c r="CG943" s="38"/>
      <c r="CH943" s="38"/>
      <c r="CI943" s="38"/>
      <c r="CJ943" s="38"/>
      <c r="CK943" s="38"/>
      <c r="CL943" s="38"/>
      <c r="CM943" s="38"/>
      <c r="CN943" s="38"/>
      <c r="CO943" s="38"/>
      <c r="CP943" s="38"/>
      <c r="CQ943" s="38"/>
      <c r="CR943" s="38"/>
      <c r="CS943" s="38"/>
      <c r="CT943" s="38"/>
      <c r="CU943" s="38"/>
      <c r="CV943" s="38"/>
      <c r="CW943" s="38"/>
      <c r="CX943" s="38"/>
      <c r="CY943" s="38"/>
      <c r="CZ943" s="38"/>
      <c r="DA943" s="38"/>
      <c r="DB943" s="38"/>
      <c r="DC943" s="38"/>
      <c r="DD943" s="38"/>
      <c r="DE943" s="38"/>
      <c r="DF943" s="38"/>
      <c r="DG943" s="38"/>
      <c r="DH943" s="38"/>
      <c r="DI943" s="38"/>
      <c r="DJ943" s="38"/>
      <c r="DK943" s="38"/>
      <c r="DL943" s="38"/>
      <c r="DM943" s="38"/>
      <c r="DN943" s="38"/>
      <c r="DO943" s="38"/>
      <c r="DP943" s="38"/>
      <c r="DQ943" s="38"/>
      <c r="DR943" s="38"/>
      <c r="DS943" s="38"/>
      <c r="DT943" s="38"/>
      <c r="DU943" s="38"/>
      <c r="DV943" s="38"/>
      <c r="DW943" s="38"/>
      <c r="DX943" s="38"/>
      <c r="DY943" s="38"/>
      <c r="DZ943" s="38"/>
      <c r="EA943" s="38"/>
      <c r="EB943" s="38"/>
    </row>
    <row r="944" spans="1:132">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c r="AP944" s="38"/>
      <c r="AQ944" s="38"/>
      <c r="AR944" s="38"/>
      <c r="AS944" s="38"/>
      <c r="AT944" s="38"/>
      <c r="AU944" s="38"/>
      <c r="AV944" s="38"/>
      <c r="AW944" s="38"/>
      <c r="AX944" s="38"/>
      <c r="AY944" s="38"/>
      <c r="AZ944" s="38"/>
      <c r="BA944" s="38"/>
      <c r="BB944" s="38"/>
      <c r="BC944" s="38"/>
      <c r="BD944" s="38"/>
      <c r="BE944" s="38"/>
      <c r="BF944" s="38"/>
      <c r="BG944" s="38"/>
      <c r="BH944" s="38"/>
      <c r="BI944" s="38"/>
      <c r="BJ944" s="38"/>
      <c r="BK944" s="38"/>
      <c r="BL944" s="38"/>
      <c r="BM944" s="38"/>
      <c r="BN944" s="38"/>
      <c r="BO944" s="38"/>
      <c r="BP944" s="38"/>
      <c r="BQ944" s="38"/>
      <c r="BR944" s="38"/>
      <c r="BS944" s="38"/>
      <c r="BT944" s="38"/>
      <c r="BU944" s="38"/>
      <c r="BV944" s="38"/>
      <c r="BW944" s="38"/>
      <c r="BX944" s="38"/>
      <c r="BY944" s="38"/>
      <c r="BZ944" s="38"/>
      <c r="CA944" s="38"/>
      <c r="CB944" s="38"/>
      <c r="CC944" s="38"/>
      <c r="CD944" s="38"/>
      <c r="CE944" s="38"/>
      <c r="CF944" s="38"/>
      <c r="CG944" s="38"/>
      <c r="CH944" s="38"/>
      <c r="CI944" s="38"/>
      <c r="CJ944" s="38"/>
      <c r="CK944" s="38"/>
      <c r="CL944" s="38"/>
      <c r="CM944" s="38"/>
      <c r="CN944" s="38"/>
      <c r="CO944" s="38"/>
      <c r="CP944" s="38"/>
      <c r="CQ944" s="38"/>
      <c r="CR944" s="38"/>
      <c r="CS944" s="38"/>
      <c r="CT944" s="38"/>
      <c r="CU944" s="38"/>
      <c r="CV944" s="38"/>
      <c r="CW944" s="38"/>
      <c r="CX944" s="38"/>
      <c r="CY944" s="38"/>
      <c r="CZ944" s="38"/>
      <c r="DA944" s="38"/>
      <c r="DB944" s="38"/>
      <c r="DC944" s="38"/>
      <c r="DD944" s="38"/>
      <c r="DE944" s="38"/>
      <c r="DF944" s="38"/>
      <c r="DG944" s="38"/>
      <c r="DH944" s="38"/>
      <c r="DI944" s="38"/>
      <c r="DJ944" s="38"/>
      <c r="DK944" s="38"/>
      <c r="DL944" s="38"/>
      <c r="DM944" s="38"/>
      <c r="DN944" s="38"/>
      <c r="DO944" s="38"/>
      <c r="DP944" s="38"/>
      <c r="DQ944" s="38"/>
      <c r="DR944" s="38"/>
      <c r="DS944" s="38"/>
      <c r="DT944" s="38"/>
      <c r="DU944" s="38"/>
      <c r="DV944" s="38"/>
      <c r="DW944" s="38"/>
      <c r="DX944" s="38"/>
      <c r="DY944" s="38"/>
      <c r="DZ944" s="38"/>
      <c r="EA944" s="38"/>
      <c r="EB944" s="38"/>
    </row>
    <row r="945" spans="1:132">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c r="AP945" s="38"/>
      <c r="AQ945" s="38"/>
      <c r="AR945" s="38"/>
      <c r="AS945" s="38"/>
      <c r="AT945" s="38"/>
      <c r="AU945" s="38"/>
      <c r="AV945" s="38"/>
      <c r="AW945" s="38"/>
      <c r="AX945" s="38"/>
      <c r="AY945" s="38"/>
      <c r="AZ945" s="38"/>
      <c r="BA945" s="38"/>
      <c r="BB945" s="38"/>
      <c r="BC945" s="38"/>
      <c r="BD945" s="38"/>
      <c r="BE945" s="38"/>
      <c r="BF945" s="38"/>
      <c r="BG945" s="38"/>
      <c r="BH945" s="38"/>
      <c r="BI945" s="38"/>
      <c r="BJ945" s="38"/>
      <c r="BK945" s="38"/>
      <c r="BL945" s="38"/>
      <c r="BM945" s="38"/>
      <c r="BN945" s="38"/>
      <c r="BO945" s="38"/>
      <c r="BP945" s="38"/>
      <c r="BQ945" s="38"/>
      <c r="BR945" s="38"/>
      <c r="BS945" s="38"/>
      <c r="BT945" s="38"/>
      <c r="BU945" s="38"/>
      <c r="BV945" s="38"/>
      <c r="BW945" s="38"/>
      <c r="BX945" s="38"/>
      <c r="BY945" s="38"/>
      <c r="BZ945" s="38"/>
      <c r="CA945" s="38"/>
      <c r="CB945" s="38"/>
      <c r="CC945" s="38"/>
      <c r="CD945" s="38"/>
      <c r="CE945" s="38"/>
      <c r="CF945" s="38"/>
      <c r="CG945" s="38"/>
      <c r="CH945" s="38"/>
      <c r="CI945" s="38"/>
      <c r="CJ945" s="38"/>
      <c r="CK945" s="38"/>
      <c r="CL945" s="38"/>
      <c r="CM945" s="38"/>
      <c r="CN945" s="38"/>
      <c r="CO945" s="38"/>
      <c r="CP945" s="38"/>
      <c r="CQ945" s="38"/>
      <c r="CR945" s="38"/>
      <c r="CS945" s="38"/>
      <c r="CT945" s="38"/>
      <c r="CU945" s="38"/>
      <c r="CV945" s="38"/>
      <c r="CW945" s="38"/>
      <c r="CX945" s="38"/>
      <c r="CY945" s="38"/>
      <c r="CZ945" s="38"/>
      <c r="DA945" s="38"/>
      <c r="DB945" s="38"/>
      <c r="DC945" s="38"/>
      <c r="DD945" s="38"/>
      <c r="DE945" s="38"/>
      <c r="DF945" s="38"/>
      <c r="DG945" s="38"/>
      <c r="DH945" s="38"/>
      <c r="DI945" s="38"/>
      <c r="DJ945" s="38"/>
      <c r="DK945" s="38"/>
      <c r="DL945" s="38"/>
      <c r="DM945" s="38"/>
      <c r="DN945" s="38"/>
      <c r="DO945" s="38"/>
      <c r="DP945" s="38"/>
      <c r="DQ945" s="38"/>
      <c r="DR945" s="38"/>
      <c r="DS945" s="38"/>
      <c r="DT945" s="38"/>
      <c r="DU945" s="38"/>
      <c r="DV945" s="38"/>
      <c r="DW945" s="38"/>
      <c r="DX945" s="38"/>
      <c r="DY945" s="38"/>
      <c r="DZ945" s="38"/>
      <c r="EA945" s="38"/>
      <c r="EB945" s="38"/>
    </row>
    <row r="946" spans="1:132">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c r="AP946" s="38"/>
      <c r="AQ946" s="38"/>
      <c r="AR946" s="38"/>
      <c r="AS946" s="38"/>
      <c r="AT946" s="38"/>
      <c r="AU946" s="38"/>
      <c r="AV946" s="38"/>
      <c r="AW946" s="38"/>
      <c r="AX946" s="38"/>
      <c r="AY946" s="38"/>
      <c r="AZ946" s="38"/>
      <c r="BA946" s="38"/>
      <c r="BB946" s="38"/>
      <c r="BC946" s="38"/>
      <c r="BD946" s="38"/>
      <c r="BE946" s="38"/>
      <c r="BF946" s="38"/>
      <c r="BG946" s="38"/>
      <c r="BH946" s="38"/>
      <c r="BI946" s="38"/>
      <c r="BJ946" s="38"/>
      <c r="BK946" s="38"/>
      <c r="BL946" s="38"/>
      <c r="BM946" s="38"/>
      <c r="BN946" s="38"/>
      <c r="BO946" s="38"/>
      <c r="BP946" s="38"/>
      <c r="BQ946" s="38"/>
      <c r="BR946" s="38"/>
      <c r="BS946" s="38"/>
      <c r="BT946" s="38"/>
      <c r="BU946" s="38"/>
      <c r="BV946" s="38"/>
      <c r="BW946" s="38"/>
      <c r="BX946" s="38"/>
      <c r="BY946" s="38"/>
      <c r="BZ946" s="38"/>
      <c r="CA946" s="38"/>
      <c r="CB946" s="38"/>
      <c r="CC946" s="38"/>
      <c r="CD946" s="38"/>
      <c r="CE946" s="38"/>
      <c r="CF946" s="38"/>
      <c r="CG946" s="38"/>
      <c r="CH946" s="38"/>
      <c r="CI946" s="38"/>
      <c r="CJ946" s="38"/>
      <c r="CK946" s="38"/>
      <c r="CL946" s="38"/>
      <c r="CM946" s="38"/>
      <c r="CN946" s="38"/>
      <c r="CO946" s="38"/>
      <c r="CP946" s="38"/>
      <c r="CQ946" s="38"/>
      <c r="CR946" s="38"/>
      <c r="CS946" s="38"/>
      <c r="CT946" s="38"/>
      <c r="CU946" s="38"/>
      <c r="CV946" s="38"/>
      <c r="CW946" s="38"/>
      <c r="CX946" s="38"/>
      <c r="CY946" s="38"/>
      <c r="CZ946" s="38"/>
      <c r="DA946" s="38"/>
      <c r="DB946" s="38"/>
      <c r="DC946" s="38"/>
      <c r="DD946" s="38"/>
      <c r="DE946" s="38"/>
      <c r="DF946" s="38"/>
      <c r="DG946" s="38"/>
      <c r="DH946" s="38"/>
      <c r="DI946" s="38"/>
      <c r="DJ946" s="38"/>
      <c r="DK946" s="38"/>
      <c r="DL946" s="38"/>
      <c r="DM946" s="38"/>
      <c r="DN946" s="38"/>
      <c r="DO946" s="38"/>
      <c r="DP946" s="38"/>
      <c r="DQ946" s="38"/>
      <c r="DR946" s="38"/>
      <c r="DS946" s="38"/>
      <c r="DT946" s="38"/>
      <c r="DU946" s="38"/>
      <c r="DV946" s="38"/>
      <c r="DW946" s="38"/>
      <c r="DX946" s="38"/>
      <c r="DY946" s="38"/>
      <c r="DZ946" s="38"/>
      <c r="EA946" s="38"/>
      <c r="EB946" s="38"/>
    </row>
    <row r="947" spans="1:132">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c r="AP947" s="38"/>
      <c r="AQ947" s="38"/>
      <c r="AR947" s="38"/>
      <c r="AS947" s="38"/>
      <c r="AT947" s="38"/>
      <c r="AU947" s="38"/>
      <c r="AV947" s="38"/>
      <c r="AW947" s="38"/>
      <c r="AX947" s="38"/>
      <c r="AY947" s="38"/>
      <c r="AZ947" s="38"/>
      <c r="BA947" s="38"/>
      <c r="BB947" s="38"/>
      <c r="BC947" s="38"/>
      <c r="BD947" s="38"/>
      <c r="BE947" s="38"/>
      <c r="BF947" s="38"/>
      <c r="BG947" s="38"/>
      <c r="BH947" s="38"/>
      <c r="BI947" s="38"/>
      <c r="BJ947" s="38"/>
      <c r="BK947" s="38"/>
      <c r="BL947" s="38"/>
      <c r="BM947" s="38"/>
      <c r="BN947" s="38"/>
      <c r="BO947" s="38"/>
      <c r="BP947" s="38"/>
      <c r="BQ947" s="38"/>
      <c r="BR947" s="38"/>
      <c r="BS947" s="38"/>
      <c r="BT947" s="38"/>
      <c r="BU947" s="38"/>
      <c r="BV947" s="38"/>
      <c r="BW947" s="38"/>
      <c r="BX947" s="38"/>
      <c r="BY947" s="38"/>
      <c r="BZ947" s="38"/>
      <c r="CA947" s="38"/>
      <c r="CB947" s="38"/>
      <c r="CC947" s="38"/>
      <c r="CD947" s="38"/>
      <c r="CE947" s="38"/>
      <c r="CF947" s="38"/>
      <c r="CG947" s="38"/>
      <c r="CH947" s="38"/>
      <c r="CI947" s="38"/>
      <c r="CJ947" s="38"/>
      <c r="CK947" s="38"/>
      <c r="CL947" s="38"/>
      <c r="CM947" s="38"/>
      <c r="CN947" s="38"/>
      <c r="CO947" s="38"/>
      <c r="CP947" s="38"/>
      <c r="CQ947" s="38"/>
      <c r="CR947" s="38"/>
      <c r="CS947" s="38"/>
      <c r="CT947" s="38"/>
      <c r="CU947" s="38"/>
      <c r="CV947" s="38"/>
      <c r="CW947" s="38"/>
      <c r="CX947" s="38"/>
      <c r="CY947" s="38"/>
      <c r="CZ947" s="38"/>
      <c r="DA947" s="38"/>
      <c r="DB947" s="38"/>
      <c r="DC947" s="38"/>
      <c r="DD947" s="38"/>
      <c r="DE947" s="38"/>
      <c r="DF947" s="38"/>
      <c r="DG947" s="38"/>
      <c r="DH947" s="38"/>
      <c r="DI947" s="38"/>
      <c r="DJ947" s="38"/>
      <c r="DK947" s="38"/>
      <c r="DL947" s="38"/>
      <c r="DM947" s="38"/>
      <c r="DN947" s="38"/>
      <c r="DO947" s="38"/>
      <c r="DP947" s="38"/>
      <c r="DQ947" s="38"/>
      <c r="DR947" s="38"/>
      <c r="DS947" s="38"/>
      <c r="DT947" s="38"/>
      <c r="DU947" s="38"/>
      <c r="DV947" s="38"/>
      <c r="DW947" s="38"/>
      <c r="DX947" s="38"/>
      <c r="DY947" s="38"/>
      <c r="DZ947" s="38"/>
      <c r="EA947" s="38"/>
      <c r="EB947" s="38"/>
    </row>
    <row r="948" spans="1:132">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38"/>
      <c r="AU948" s="38"/>
      <c r="AV948" s="38"/>
      <c r="AW948" s="38"/>
      <c r="AX948" s="38"/>
      <c r="AY948" s="38"/>
      <c r="AZ948" s="38"/>
      <c r="BA948" s="38"/>
      <c r="BB948" s="38"/>
      <c r="BC948" s="38"/>
      <c r="BD948" s="38"/>
      <c r="BE948" s="38"/>
      <c r="BF948" s="38"/>
      <c r="BG948" s="38"/>
      <c r="BH948" s="38"/>
      <c r="BI948" s="38"/>
      <c r="BJ948" s="38"/>
      <c r="BK948" s="38"/>
      <c r="BL948" s="38"/>
      <c r="BM948" s="38"/>
      <c r="BN948" s="38"/>
      <c r="BO948" s="38"/>
      <c r="BP948" s="38"/>
      <c r="BQ948" s="38"/>
      <c r="BR948" s="38"/>
      <c r="BS948" s="38"/>
      <c r="BT948" s="38"/>
      <c r="BU948" s="38"/>
      <c r="BV948" s="38"/>
      <c r="BW948" s="38"/>
      <c r="BX948" s="38"/>
      <c r="BY948" s="38"/>
      <c r="BZ948" s="38"/>
      <c r="CA948" s="38"/>
      <c r="CB948" s="38"/>
      <c r="CC948" s="38"/>
      <c r="CD948" s="38"/>
      <c r="CE948" s="38"/>
      <c r="CF948" s="38"/>
      <c r="CG948" s="38"/>
      <c r="CH948" s="38"/>
      <c r="CI948" s="38"/>
      <c r="CJ948" s="38"/>
      <c r="CK948" s="38"/>
      <c r="CL948" s="38"/>
      <c r="CM948" s="38"/>
      <c r="CN948" s="38"/>
      <c r="CO948" s="38"/>
      <c r="CP948" s="38"/>
      <c r="CQ948" s="38"/>
      <c r="CR948" s="38"/>
      <c r="CS948" s="38"/>
      <c r="CT948" s="38"/>
      <c r="CU948" s="38"/>
      <c r="CV948" s="38"/>
      <c r="CW948" s="38"/>
      <c r="CX948" s="38"/>
      <c r="CY948" s="38"/>
      <c r="CZ948" s="38"/>
      <c r="DA948" s="38"/>
      <c r="DB948" s="38"/>
      <c r="DC948" s="38"/>
      <c r="DD948" s="38"/>
      <c r="DE948" s="38"/>
      <c r="DF948" s="38"/>
      <c r="DG948" s="38"/>
      <c r="DH948" s="38"/>
      <c r="DI948" s="38"/>
      <c r="DJ948" s="38"/>
      <c r="DK948" s="38"/>
      <c r="DL948" s="38"/>
      <c r="DM948" s="38"/>
      <c r="DN948" s="38"/>
      <c r="DO948" s="38"/>
      <c r="DP948" s="38"/>
      <c r="DQ948" s="38"/>
      <c r="DR948" s="38"/>
      <c r="DS948" s="38"/>
      <c r="DT948" s="38"/>
      <c r="DU948" s="38"/>
      <c r="DV948" s="38"/>
      <c r="DW948" s="38"/>
      <c r="DX948" s="38"/>
      <c r="DY948" s="38"/>
      <c r="DZ948" s="38"/>
      <c r="EA948" s="38"/>
      <c r="EB948" s="38"/>
    </row>
    <row r="949" spans="1:132">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c r="AP949" s="38"/>
      <c r="AQ949" s="38"/>
      <c r="AR949" s="38"/>
      <c r="AS949" s="38"/>
      <c r="AT949" s="38"/>
      <c r="AU949" s="38"/>
      <c r="AV949" s="38"/>
      <c r="AW949" s="38"/>
      <c r="AX949" s="38"/>
      <c r="AY949" s="38"/>
      <c r="AZ949" s="38"/>
      <c r="BA949" s="38"/>
      <c r="BB949" s="38"/>
      <c r="BC949" s="38"/>
      <c r="BD949" s="38"/>
      <c r="BE949" s="38"/>
      <c r="BF949" s="38"/>
      <c r="BG949" s="38"/>
      <c r="BH949" s="38"/>
      <c r="BI949" s="38"/>
      <c r="BJ949" s="38"/>
      <c r="BK949" s="38"/>
      <c r="BL949" s="38"/>
      <c r="BM949" s="38"/>
      <c r="BN949" s="38"/>
      <c r="BO949" s="38"/>
      <c r="BP949" s="38"/>
      <c r="BQ949" s="38"/>
      <c r="BR949" s="38"/>
      <c r="BS949" s="38"/>
      <c r="BT949" s="38"/>
      <c r="BU949" s="38"/>
      <c r="BV949" s="38"/>
      <c r="BW949" s="38"/>
      <c r="BX949" s="38"/>
      <c r="BY949" s="38"/>
      <c r="BZ949" s="38"/>
      <c r="CA949" s="38"/>
      <c r="CB949" s="38"/>
      <c r="CC949" s="38"/>
      <c r="CD949" s="38"/>
      <c r="CE949" s="38"/>
      <c r="CF949" s="38"/>
      <c r="CG949" s="38"/>
      <c r="CH949" s="38"/>
      <c r="CI949" s="38"/>
      <c r="CJ949" s="38"/>
      <c r="CK949" s="38"/>
      <c r="CL949" s="38"/>
      <c r="CM949" s="38"/>
      <c r="CN949" s="38"/>
      <c r="CO949" s="38"/>
      <c r="CP949" s="38"/>
      <c r="CQ949" s="38"/>
      <c r="CR949" s="38"/>
      <c r="CS949" s="38"/>
      <c r="CT949" s="38"/>
      <c r="CU949" s="38"/>
      <c r="CV949" s="38"/>
      <c r="CW949" s="38"/>
      <c r="CX949" s="38"/>
      <c r="CY949" s="38"/>
      <c r="CZ949" s="38"/>
      <c r="DA949" s="38"/>
      <c r="DB949" s="38"/>
      <c r="DC949" s="38"/>
      <c r="DD949" s="38"/>
      <c r="DE949" s="38"/>
      <c r="DF949" s="38"/>
      <c r="DG949" s="38"/>
      <c r="DH949" s="38"/>
      <c r="DI949" s="38"/>
      <c r="DJ949" s="38"/>
      <c r="DK949" s="38"/>
      <c r="DL949" s="38"/>
      <c r="DM949" s="38"/>
      <c r="DN949" s="38"/>
      <c r="DO949" s="38"/>
      <c r="DP949" s="38"/>
      <c r="DQ949" s="38"/>
      <c r="DR949" s="38"/>
      <c r="DS949" s="38"/>
      <c r="DT949" s="38"/>
      <c r="DU949" s="38"/>
      <c r="DV949" s="38"/>
      <c r="DW949" s="38"/>
      <c r="DX949" s="38"/>
      <c r="DY949" s="38"/>
      <c r="DZ949" s="38"/>
      <c r="EA949" s="38"/>
      <c r="EB949" s="38"/>
    </row>
    <row r="950" spans="1:132">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c r="AP950" s="38"/>
      <c r="AQ950" s="38"/>
      <c r="AR950" s="38"/>
      <c r="AS950" s="38"/>
      <c r="AT950" s="38"/>
      <c r="AU950" s="38"/>
      <c r="AV950" s="38"/>
      <c r="AW950" s="38"/>
      <c r="AX950" s="38"/>
      <c r="AY950" s="38"/>
      <c r="AZ950" s="38"/>
      <c r="BA950" s="38"/>
      <c r="BB950" s="38"/>
      <c r="BC950" s="38"/>
      <c r="BD950" s="38"/>
      <c r="BE950" s="38"/>
      <c r="BF950" s="38"/>
      <c r="BG950" s="38"/>
      <c r="BH950" s="38"/>
      <c r="BI950" s="38"/>
      <c r="BJ950" s="38"/>
      <c r="BK950" s="38"/>
      <c r="BL950" s="38"/>
      <c r="BM950" s="38"/>
      <c r="BN950" s="38"/>
      <c r="BO950" s="38"/>
      <c r="BP950" s="38"/>
      <c r="BQ950" s="38"/>
      <c r="BR950" s="38"/>
      <c r="BS950" s="38"/>
      <c r="BT950" s="38"/>
      <c r="BU950" s="38"/>
      <c r="BV950" s="38"/>
      <c r="BW950" s="38"/>
      <c r="BX950" s="38"/>
      <c r="BY950" s="38"/>
      <c r="BZ950" s="38"/>
      <c r="CA950" s="38"/>
      <c r="CB950" s="38"/>
      <c r="CC950" s="38"/>
      <c r="CD950" s="38"/>
      <c r="CE950" s="38"/>
      <c r="CF950" s="38"/>
      <c r="CG950" s="38"/>
      <c r="CH950" s="38"/>
      <c r="CI950" s="38"/>
      <c r="CJ950" s="38"/>
      <c r="CK950" s="38"/>
      <c r="CL950" s="38"/>
      <c r="CM950" s="38"/>
      <c r="CN950" s="38"/>
      <c r="CO950" s="38"/>
      <c r="CP950" s="38"/>
      <c r="CQ950" s="38"/>
      <c r="CR950" s="38"/>
      <c r="CS950" s="38"/>
      <c r="CT950" s="38"/>
      <c r="CU950" s="38"/>
      <c r="CV950" s="38"/>
      <c r="CW950" s="38"/>
      <c r="CX950" s="38"/>
      <c r="CY950" s="38"/>
      <c r="CZ950" s="38"/>
      <c r="DA950" s="38"/>
      <c r="DB950" s="38"/>
      <c r="DC950" s="38"/>
      <c r="DD950" s="38"/>
      <c r="DE950" s="38"/>
      <c r="DF950" s="38"/>
      <c r="DG950" s="38"/>
      <c r="DH950" s="38"/>
      <c r="DI950" s="38"/>
      <c r="DJ950" s="38"/>
      <c r="DK950" s="38"/>
      <c r="DL950" s="38"/>
      <c r="DM950" s="38"/>
      <c r="DN950" s="38"/>
      <c r="DO950" s="38"/>
      <c r="DP950" s="38"/>
      <c r="DQ950" s="38"/>
      <c r="DR950" s="38"/>
      <c r="DS950" s="38"/>
      <c r="DT950" s="38"/>
      <c r="DU950" s="38"/>
      <c r="DV950" s="38"/>
      <c r="DW950" s="38"/>
      <c r="DX950" s="38"/>
      <c r="DY950" s="38"/>
      <c r="DZ950" s="38"/>
      <c r="EA950" s="38"/>
      <c r="EB950" s="38"/>
    </row>
    <row r="951" spans="1:132">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c r="AP951" s="38"/>
      <c r="AQ951" s="38"/>
      <c r="AR951" s="38"/>
      <c r="AS951" s="38"/>
      <c r="AT951" s="38"/>
      <c r="AU951" s="38"/>
      <c r="AV951" s="38"/>
      <c r="AW951" s="38"/>
      <c r="AX951" s="38"/>
      <c r="AY951" s="38"/>
      <c r="AZ951" s="38"/>
      <c r="BA951" s="38"/>
      <c r="BB951" s="38"/>
      <c r="BC951" s="38"/>
      <c r="BD951" s="38"/>
      <c r="BE951" s="38"/>
      <c r="BF951" s="38"/>
      <c r="BG951" s="38"/>
      <c r="BH951" s="38"/>
      <c r="BI951" s="38"/>
      <c r="BJ951" s="38"/>
      <c r="BK951" s="38"/>
      <c r="BL951" s="38"/>
      <c r="BM951" s="38"/>
      <c r="BN951" s="38"/>
      <c r="BO951" s="38"/>
      <c r="BP951" s="38"/>
      <c r="BQ951" s="38"/>
      <c r="BR951" s="38"/>
      <c r="BS951" s="38"/>
      <c r="BT951" s="38"/>
      <c r="BU951" s="38"/>
      <c r="BV951" s="38"/>
      <c r="BW951" s="38"/>
      <c r="BX951" s="38"/>
      <c r="BY951" s="38"/>
      <c r="BZ951" s="38"/>
      <c r="CA951" s="38"/>
      <c r="CB951" s="38"/>
      <c r="CC951" s="38"/>
      <c r="CD951" s="38"/>
      <c r="CE951" s="38"/>
      <c r="CF951" s="38"/>
      <c r="CG951" s="38"/>
      <c r="CH951" s="38"/>
      <c r="CI951" s="38"/>
      <c r="CJ951" s="38"/>
      <c r="CK951" s="38"/>
      <c r="CL951" s="38"/>
      <c r="CM951" s="38"/>
      <c r="CN951" s="38"/>
      <c r="CO951" s="38"/>
      <c r="CP951" s="38"/>
      <c r="CQ951" s="38"/>
      <c r="CR951" s="38"/>
      <c r="CS951" s="38"/>
      <c r="CT951" s="38"/>
      <c r="CU951" s="38"/>
      <c r="CV951" s="38"/>
      <c r="CW951" s="38"/>
      <c r="CX951" s="38"/>
      <c r="CY951" s="38"/>
      <c r="CZ951" s="38"/>
      <c r="DA951" s="38"/>
      <c r="DB951" s="38"/>
      <c r="DC951" s="38"/>
      <c r="DD951" s="38"/>
      <c r="DE951" s="38"/>
      <c r="DF951" s="38"/>
      <c r="DG951" s="38"/>
      <c r="DH951" s="38"/>
      <c r="DI951" s="38"/>
      <c r="DJ951" s="38"/>
      <c r="DK951" s="38"/>
      <c r="DL951" s="38"/>
      <c r="DM951" s="38"/>
      <c r="DN951" s="38"/>
      <c r="DO951" s="38"/>
      <c r="DP951" s="38"/>
      <c r="DQ951" s="38"/>
      <c r="DR951" s="38"/>
      <c r="DS951" s="38"/>
      <c r="DT951" s="38"/>
      <c r="DU951" s="38"/>
      <c r="DV951" s="38"/>
      <c r="DW951" s="38"/>
      <c r="DX951" s="38"/>
      <c r="DY951" s="38"/>
      <c r="DZ951" s="38"/>
      <c r="EA951" s="38"/>
      <c r="EB951" s="38"/>
    </row>
    <row r="952" spans="1:132">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c r="AP952" s="38"/>
      <c r="AQ952" s="38"/>
      <c r="AR952" s="38"/>
      <c r="AS952" s="38"/>
      <c r="AT952" s="38"/>
      <c r="AU952" s="38"/>
      <c r="AV952" s="38"/>
      <c r="AW952" s="38"/>
      <c r="AX952" s="38"/>
      <c r="AY952" s="38"/>
      <c r="AZ952" s="38"/>
      <c r="BA952" s="38"/>
      <c r="BB952" s="38"/>
      <c r="BC952" s="38"/>
      <c r="BD952" s="38"/>
      <c r="BE952" s="38"/>
      <c r="BF952" s="38"/>
      <c r="BG952" s="38"/>
      <c r="BH952" s="38"/>
      <c r="BI952" s="38"/>
      <c r="BJ952" s="38"/>
      <c r="BK952" s="38"/>
      <c r="BL952" s="38"/>
      <c r="BM952" s="38"/>
      <c r="BN952" s="38"/>
      <c r="BO952" s="38"/>
      <c r="BP952" s="38"/>
      <c r="BQ952" s="38"/>
      <c r="BR952" s="38"/>
      <c r="BS952" s="38"/>
      <c r="BT952" s="38"/>
      <c r="BU952" s="38"/>
      <c r="BV952" s="38"/>
      <c r="BW952" s="38"/>
      <c r="BX952" s="38"/>
      <c r="BY952" s="38"/>
      <c r="BZ952" s="38"/>
      <c r="CA952" s="38"/>
      <c r="CB952" s="38"/>
      <c r="CC952" s="38"/>
      <c r="CD952" s="38"/>
      <c r="CE952" s="38"/>
      <c r="CF952" s="38"/>
      <c r="CG952" s="38"/>
      <c r="CH952" s="38"/>
      <c r="CI952" s="38"/>
      <c r="CJ952" s="38"/>
      <c r="CK952" s="38"/>
      <c r="CL952" s="38"/>
      <c r="CM952" s="38"/>
      <c r="CN952" s="38"/>
      <c r="CO952" s="38"/>
      <c r="CP952" s="38"/>
      <c r="CQ952" s="38"/>
      <c r="CR952" s="38"/>
      <c r="CS952" s="38"/>
      <c r="CT952" s="38"/>
      <c r="CU952" s="38"/>
      <c r="CV952" s="38"/>
      <c r="CW952" s="38"/>
      <c r="CX952" s="38"/>
      <c r="CY952" s="38"/>
      <c r="CZ952" s="38"/>
      <c r="DA952" s="38"/>
      <c r="DB952" s="38"/>
      <c r="DC952" s="38"/>
      <c r="DD952" s="38"/>
      <c r="DE952" s="38"/>
      <c r="DF952" s="38"/>
      <c r="DG952" s="38"/>
      <c r="DH952" s="38"/>
      <c r="DI952" s="38"/>
      <c r="DJ952" s="38"/>
      <c r="DK952" s="38"/>
      <c r="DL952" s="38"/>
      <c r="DM952" s="38"/>
      <c r="DN952" s="38"/>
      <c r="DO952" s="38"/>
      <c r="DP952" s="38"/>
      <c r="DQ952" s="38"/>
      <c r="DR952" s="38"/>
      <c r="DS952" s="38"/>
      <c r="DT952" s="38"/>
      <c r="DU952" s="38"/>
      <c r="DV952" s="38"/>
      <c r="DW952" s="38"/>
      <c r="DX952" s="38"/>
      <c r="DY952" s="38"/>
      <c r="DZ952" s="38"/>
      <c r="EA952" s="38"/>
      <c r="EB952" s="38"/>
    </row>
    <row r="953" spans="1:132">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c r="AP953" s="38"/>
      <c r="AQ953" s="38"/>
      <c r="AR953" s="38"/>
      <c r="AS953" s="38"/>
      <c r="AT953" s="38"/>
      <c r="AU953" s="38"/>
      <c r="AV953" s="38"/>
      <c r="AW953" s="38"/>
      <c r="AX953" s="38"/>
      <c r="AY953" s="38"/>
      <c r="AZ953" s="38"/>
      <c r="BA953" s="38"/>
      <c r="BB953" s="38"/>
      <c r="BC953" s="38"/>
      <c r="BD953" s="38"/>
      <c r="BE953" s="38"/>
      <c r="BF953" s="38"/>
      <c r="BG953" s="38"/>
      <c r="BH953" s="38"/>
      <c r="BI953" s="38"/>
      <c r="BJ953" s="38"/>
      <c r="BK953" s="38"/>
      <c r="BL953" s="38"/>
      <c r="BM953" s="38"/>
      <c r="BN953" s="38"/>
      <c r="BO953" s="38"/>
      <c r="BP953" s="38"/>
      <c r="BQ953" s="38"/>
      <c r="BR953" s="38"/>
      <c r="BS953" s="38"/>
      <c r="BT953" s="38"/>
      <c r="BU953" s="38"/>
      <c r="BV953" s="38"/>
      <c r="BW953" s="38"/>
      <c r="BX953" s="38"/>
      <c r="BY953" s="38"/>
      <c r="BZ953" s="38"/>
      <c r="CA953" s="38"/>
      <c r="CB953" s="38"/>
      <c r="CC953" s="38"/>
      <c r="CD953" s="38"/>
      <c r="CE953" s="38"/>
      <c r="CF953" s="38"/>
      <c r="CG953" s="38"/>
      <c r="CH953" s="38"/>
      <c r="CI953" s="38"/>
      <c r="CJ953" s="38"/>
      <c r="CK953" s="38"/>
      <c r="CL953" s="38"/>
      <c r="CM953" s="38"/>
      <c r="CN953" s="38"/>
      <c r="CO953" s="38"/>
      <c r="CP953" s="38"/>
      <c r="CQ953" s="38"/>
      <c r="CR953" s="38"/>
      <c r="CS953" s="38"/>
      <c r="CT953" s="38"/>
      <c r="CU953" s="38"/>
      <c r="CV953" s="38"/>
      <c r="CW953" s="38"/>
      <c r="CX953" s="38"/>
      <c r="CY953" s="38"/>
      <c r="CZ953" s="38"/>
      <c r="DA953" s="38"/>
      <c r="DB953" s="38"/>
      <c r="DC953" s="38"/>
      <c r="DD953" s="38"/>
      <c r="DE953" s="38"/>
      <c r="DF953" s="38"/>
      <c r="DG953" s="38"/>
      <c r="DH953" s="38"/>
      <c r="DI953" s="38"/>
      <c r="DJ953" s="38"/>
      <c r="DK953" s="38"/>
      <c r="DL953" s="38"/>
      <c r="DM953" s="38"/>
      <c r="DN953" s="38"/>
      <c r="DO953" s="38"/>
      <c r="DP953" s="38"/>
      <c r="DQ953" s="38"/>
      <c r="DR953" s="38"/>
      <c r="DS953" s="38"/>
      <c r="DT953" s="38"/>
      <c r="DU953" s="38"/>
      <c r="DV953" s="38"/>
      <c r="DW953" s="38"/>
      <c r="DX953" s="38"/>
      <c r="DY953" s="38"/>
      <c r="DZ953" s="38"/>
      <c r="EA953" s="38"/>
      <c r="EB953" s="38"/>
    </row>
    <row r="954" spans="1:132">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c r="AP954" s="38"/>
      <c r="AQ954" s="38"/>
      <c r="AR954" s="38"/>
      <c r="AS954" s="38"/>
      <c r="AT954" s="38"/>
      <c r="AU954" s="38"/>
      <c r="AV954" s="38"/>
      <c r="AW954" s="38"/>
      <c r="AX954" s="38"/>
      <c r="AY954" s="38"/>
      <c r="AZ954" s="38"/>
      <c r="BA954" s="38"/>
      <c r="BB954" s="38"/>
      <c r="BC954" s="38"/>
      <c r="BD954" s="38"/>
      <c r="BE954" s="38"/>
      <c r="BF954" s="38"/>
      <c r="BG954" s="38"/>
      <c r="BH954" s="38"/>
      <c r="BI954" s="38"/>
      <c r="BJ954" s="38"/>
      <c r="BK954" s="38"/>
      <c r="BL954" s="38"/>
      <c r="BM954" s="38"/>
      <c r="BN954" s="38"/>
      <c r="BO954" s="38"/>
      <c r="BP954" s="38"/>
      <c r="BQ954" s="38"/>
      <c r="BR954" s="38"/>
      <c r="BS954" s="38"/>
      <c r="BT954" s="38"/>
      <c r="BU954" s="38"/>
      <c r="BV954" s="38"/>
      <c r="BW954" s="38"/>
      <c r="BX954" s="38"/>
      <c r="BY954" s="38"/>
      <c r="BZ954" s="38"/>
      <c r="CA954" s="38"/>
      <c r="CB954" s="38"/>
      <c r="CC954" s="38"/>
      <c r="CD954" s="38"/>
      <c r="CE954" s="38"/>
      <c r="CF954" s="38"/>
      <c r="CG954" s="38"/>
      <c r="CH954" s="38"/>
      <c r="CI954" s="38"/>
      <c r="CJ954" s="38"/>
      <c r="CK954" s="38"/>
      <c r="CL954" s="38"/>
      <c r="CM954" s="38"/>
      <c r="CN954" s="38"/>
      <c r="CO954" s="38"/>
      <c r="CP954" s="38"/>
      <c r="CQ954" s="38"/>
      <c r="CR954" s="38"/>
      <c r="CS954" s="38"/>
      <c r="CT954" s="38"/>
      <c r="CU954" s="38"/>
      <c r="CV954" s="38"/>
      <c r="CW954" s="38"/>
      <c r="CX954" s="38"/>
      <c r="CY954" s="38"/>
      <c r="CZ954" s="38"/>
      <c r="DA954" s="38"/>
      <c r="DB954" s="38"/>
      <c r="DC954" s="38"/>
      <c r="DD954" s="38"/>
      <c r="DE954" s="38"/>
      <c r="DF954" s="38"/>
      <c r="DG954" s="38"/>
      <c r="DH954" s="38"/>
      <c r="DI954" s="38"/>
      <c r="DJ954" s="38"/>
      <c r="DK954" s="38"/>
      <c r="DL954" s="38"/>
      <c r="DM954" s="38"/>
      <c r="DN954" s="38"/>
      <c r="DO954" s="38"/>
      <c r="DP954" s="38"/>
      <c r="DQ954" s="38"/>
      <c r="DR954" s="38"/>
      <c r="DS954" s="38"/>
      <c r="DT954" s="38"/>
      <c r="DU954" s="38"/>
      <c r="DV954" s="38"/>
      <c r="DW954" s="38"/>
      <c r="DX954" s="38"/>
      <c r="DY954" s="38"/>
      <c r="DZ954" s="38"/>
      <c r="EA954" s="38"/>
      <c r="EB954" s="38"/>
    </row>
    <row r="955" spans="1:132">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c r="AP955" s="38"/>
      <c r="AQ955" s="38"/>
      <c r="AR955" s="38"/>
      <c r="AS955" s="38"/>
      <c r="AT955" s="38"/>
      <c r="AU955" s="38"/>
      <c r="AV955" s="38"/>
      <c r="AW955" s="38"/>
      <c r="AX955" s="38"/>
      <c r="AY955" s="38"/>
      <c r="AZ955" s="38"/>
      <c r="BA955" s="38"/>
      <c r="BB955" s="38"/>
      <c r="BC955" s="38"/>
      <c r="BD955" s="38"/>
      <c r="BE955" s="38"/>
      <c r="BF955" s="38"/>
      <c r="BG955" s="38"/>
      <c r="BH955" s="38"/>
      <c r="BI955" s="38"/>
      <c r="BJ955" s="38"/>
      <c r="BK955" s="38"/>
      <c r="BL955" s="38"/>
      <c r="BM955" s="38"/>
      <c r="BN955" s="38"/>
      <c r="BO955" s="38"/>
      <c r="BP955" s="38"/>
      <c r="BQ955" s="38"/>
      <c r="BR955" s="38"/>
      <c r="BS955" s="38"/>
      <c r="BT955" s="38"/>
      <c r="BU955" s="38"/>
      <c r="BV955" s="38"/>
      <c r="BW955" s="38"/>
      <c r="BX955" s="38"/>
      <c r="BY955" s="38"/>
      <c r="BZ955" s="38"/>
      <c r="CA955" s="38"/>
      <c r="CB955" s="38"/>
      <c r="CC955" s="38"/>
      <c r="CD955" s="38"/>
      <c r="CE955" s="38"/>
      <c r="CF955" s="38"/>
      <c r="CG955" s="38"/>
      <c r="CH955" s="38"/>
      <c r="CI955" s="38"/>
      <c r="CJ955" s="38"/>
      <c r="CK955" s="38"/>
      <c r="CL955" s="38"/>
      <c r="CM955" s="38"/>
      <c r="CN955" s="38"/>
      <c r="CO955" s="38"/>
      <c r="CP955" s="38"/>
      <c r="CQ955" s="38"/>
      <c r="CR955" s="38"/>
      <c r="CS955" s="38"/>
      <c r="CT955" s="38"/>
      <c r="CU955" s="38"/>
      <c r="CV955" s="38"/>
      <c r="CW955" s="38"/>
      <c r="CX955" s="38"/>
      <c r="CY955" s="38"/>
      <c r="CZ955" s="38"/>
      <c r="DA955" s="38"/>
      <c r="DB955" s="38"/>
      <c r="DC955" s="38"/>
      <c r="DD955" s="38"/>
      <c r="DE955" s="38"/>
      <c r="DF955" s="38"/>
      <c r="DG955" s="38"/>
      <c r="DH955" s="38"/>
      <c r="DI955" s="38"/>
      <c r="DJ955" s="38"/>
      <c r="DK955" s="38"/>
      <c r="DL955" s="38"/>
      <c r="DM955" s="38"/>
      <c r="DN955" s="38"/>
      <c r="DO955" s="38"/>
      <c r="DP955" s="38"/>
      <c r="DQ955" s="38"/>
      <c r="DR955" s="38"/>
      <c r="DS955" s="38"/>
      <c r="DT955" s="38"/>
      <c r="DU955" s="38"/>
      <c r="DV955" s="38"/>
      <c r="DW955" s="38"/>
      <c r="DX955" s="38"/>
      <c r="DY955" s="38"/>
      <c r="DZ955" s="38"/>
      <c r="EA955" s="38"/>
      <c r="EB955" s="38"/>
    </row>
    <row r="956" spans="1:132">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c r="AP956" s="38"/>
      <c r="AQ956" s="38"/>
      <c r="AR956" s="38"/>
      <c r="AS956" s="38"/>
      <c r="AT956" s="38"/>
      <c r="AU956" s="38"/>
      <c r="AV956" s="38"/>
      <c r="AW956" s="38"/>
      <c r="AX956" s="38"/>
      <c r="AY956" s="38"/>
      <c r="AZ956" s="38"/>
      <c r="BA956" s="38"/>
      <c r="BB956" s="38"/>
      <c r="BC956" s="38"/>
      <c r="BD956" s="38"/>
      <c r="BE956" s="38"/>
      <c r="BF956" s="38"/>
      <c r="BG956" s="38"/>
      <c r="BH956" s="38"/>
      <c r="BI956" s="38"/>
      <c r="BJ956" s="38"/>
      <c r="BK956" s="38"/>
      <c r="BL956" s="38"/>
      <c r="BM956" s="38"/>
      <c r="BN956" s="38"/>
      <c r="BO956" s="38"/>
      <c r="BP956" s="38"/>
      <c r="BQ956" s="38"/>
      <c r="BR956" s="38"/>
      <c r="BS956" s="38"/>
      <c r="BT956" s="38"/>
      <c r="BU956" s="38"/>
      <c r="BV956" s="38"/>
      <c r="BW956" s="38"/>
      <c r="BX956" s="38"/>
      <c r="BY956" s="38"/>
      <c r="BZ956" s="38"/>
      <c r="CA956" s="38"/>
      <c r="CB956" s="38"/>
      <c r="CC956" s="38"/>
      <c r="CD956" s="38"/>
      <c r="CE956" s="38"/>
      <c r="CF956" s="38"/>
      <c r="CG956" s="38"/>
      <c r="CH956" s="38"/>
      <c r="CI956" s="38"/>
      <c r="CJ956" s="38"/>
      <c r="CK956" s="38"/>
      <c r="CL956" s="38"/>
      <c r="CM956" s="38"/>
      <c r="CN956" s="38"/>
      <c r="CO956" s="38"/>
      <c r="CP956" s="38"/>
      <c r="CQ956" s="38"/>
      <c r="CR956" s="38"/>
      <c r="CS956" s="38"/>
      <c r="CT956" s="38"/>
      <c r="CU956" s="38"/>
      <c r="CV956" s="38"/>
      <c r="CW956" s="38"/>
      <c r="CX956" s="38"/>
      <c r="CY956" s="38"/>
      <c r="CZ956" s="38"/>
      <c r="DA956" s="38"/>
      <c r="DB956" s="38"/>
      <c r="DC956" s="38"/>
      <c r="DD956" s="38"/>
      <c r="DE956" s="38"/>
      <c r="DF956" s="38"/>
      <c r="DG956" s="38"/>
      <c r="DH956" s="38"/>
      <c r="DI956" s="38"/>
      <c r="DJ956" s="38"/>
      <c r="DK956" s="38"/>
      <c r="DL956" s="38"/>
      <c r="DM956" s="38"/>
      <c r="DN956" s="38"/>
      <c r="DO956" s="38"/>
      <c r="DP956" s="38"/>
      <c r="DQ956" s="38"/>
      <c r="DR956" s="38"/>
      <c r="DS956" s="38"/>
      <c r="DT956" s="38"/>
      <c r="DU956" s="38"/>
      <c r="DV956" s="38"/>
      <c r="DW956" s="38"/>
      <c r="DX956" s="38"/>
      <c r="DY956" s="38"/>
      <c r="DZ956" s="38"/>
      <c r="EA956" s="38"/>
      <c r="EB956" s="38"/>
    </row>
    <row r="957" spans="1:132">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c r="AP957" s="38"/>
      <c r="AQ957" s="38"/>
      <c r="AR957" s="38"/>
      <c r="AS957" s="38"/>
      <c r="AT957" s="38"/>
      <c r="AU957" s="38"/>
      <c r="AV957" s="38"/>
      <c r="AW957" s="38"/>
      <c r="AX957" s="38"/>
      <c r="AY957" s="38"/>
      <c r="AZ957" s="38"/>
      <c r="BA957" s="38"/>
      <c r="BB957" s="38"/>
      <c r="BC957" s="38"/>
      <c r="BD957" s="38"/>
      <c r="BE957" s="38"/>
      <c r="BF957" s="38"/>
      <c r="BG957" s="38"/>
      <c r="BH957" s="38"/>
      <c r="BI957" s="38"/>
      <c r="BJ957" s="38"/>
      <c r="BK957" s="38"/>
      <c r="BL957" s="38"/>
      <c r="BM957" s="38"/>
      <c r="BN957" s="38"/>
      <c r="BO957" s="38"/>
      <c r="BP957" s="38"/>
      <c r="BQ957" s="38"/>
      <c r="BR957" s="38"/>
      <c r="BS957" s="38"/>
      <c r="BT957" s="38"/>
      <c r="BU957" s="38"/>
      <c r="BV957" s="38"/>
      <c r="BW957" s="38"/>
      <c r="BX957" s="38"/>
      <c r="BY957" s="38"/>
      <c r="BZ957" s="38"/>
      <c r="CA957" s="38"/>
      <c r="CB957" s="38"/>
      <c r="CC957" s="38"/>
      <c r="CD957" s="38"/>
      <c r="CE957" s="38"/>
      <c r="CF957" s="38"/>
      <c r="CG957" s="38"/>
      <c r="CH957" s="38"/>
      <c r="CI957" s="38"/>
      <c r="CJ957" s="38"/>
      <c r="CK957" s="38"/>
      <c r="CL957" s="38"/>
      <c r="CM957" s="38"/>
      <c r="CN957" s="38"/>
      <c r="CO957" s="38"/>
      <c r="CP957" s="38"/>
      <c r="CQ957" s="38"/>
      <c r="CR957" s="38"/>
      <c r="CS957" s="38"/>
      <c r="CT957" s="38"/>
      <c r="CU957" s="38"/>
      <c r="CV957" s="38"/>
      <c r="CW957" s="38"/>
      <c r="CX957" s="38"/>
      <c r="CY957" s="38"/>
      <c r="CZ957" s="38"/>
      <c r="DA957" s="38"/>
      <c r="DB957" s="38"/>
      <c r="DC957" s="38"/>
      <c r="DD957" s="38"/>
      <c r="DE957" s="38"/>
      <c r="DF957" s="38"/>
      <c r="DG957" s="38"/>
      <c r="DH957" s="38"/>
      <c r="DI957" s="38"/>
      <c r="DJ957" s="38"/>
      <c r="DK957" s="38"/>
      <c r="DL957" s="38"/>
      <c r="DM957" s="38"/>
      <c r="DN957" s="38"/>
      <c r="DO957" s="38"/>
      <c r="DP957" s="38"/>
      <c r="DQ957" s="38"/>
      <c r="DR957" s="38"/>
      <c r="DS957" s="38"/>
      <c r="DT957" s="38"/>
      <c r="DU957" s="38"/>
      <c r="DV957" s="38"/>
      <c r="DW957" s="38"/>
      <c r="DX957" s="38"/>
      <c r="DY957" s="38"/>
      <c r="DZ957" s="38"/>
      <c r="EA957" s="38"/>
      <c r="EB957" s="38"/>
    </row>
    <row r="958" spans="1:132">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c r="AP958" s="38"/>
      <c r="AQ958" s="38"/>
      <c r="AR958" s="38"/>
      <c r="AS958" s="38"/>
      <c r="AT958" s="38"/>
      <c r="AU958" s="38"/>
      <c r="AV958" s="38"/>
      <c r="AW958" s="38"/>
      <c r="AX958" s="38"/>
      <c r="AY958" s="38"/>
      <c r="AZ958" s="38"/>
      <c r="BA958" s="38"/>
      <c r="BB958" s="38"/>
      <c r="BC958" s="38"/>
      <c r="BD958" s="38"/>
      <c r="BE958" s="38"/>
      <c r="BF958" s="38"/>
      <c r="BG958" s="38"/>
      <c r="BH958" s="38"/>
      <c r="BI958" s="38"/>
      <c r="BJ958" s="38"/>
      <c r="BK958" s="38"/>
      <c r="BL958" s="38"/>
      <c r="BM958" s="38"/>
      <c r="BN958" s="38"/>
      <c r="BO958" s="38"/>
      <c r="BP958" s="38"/>
      <c r="BQ958" s="38"/>
      <c r="BR958" s="38"/>
      <c r="BS958" s="38"/>
      <c r="BT958" s="38"/>
      <c r="BU958" s="38"/>
      <c r="BV958" s="38"/>
      <c r="BW958" s="38"/>
      <c r="BX958" s="38"/>
      <c r="BY958" s="38"/>
      <c r="BZ958" s="38"/>
      <c r="CA958" s="38"/>
      <c r="CB958" s="38"/>
      <c r="CC958" s="38"/>
      <c r="CD958" s="38"/>
      <c r="CE958" s="38"/>
      <c r="CF958" s="38"/>
      <c r="CG958" s="38"/>
      <c r="CH958" s="38"/>
      <c r="CI958" s="38"/>
      <c r="CJ958" s="38"/>
      <c r="CK958" s="38"/>
      <c r="CL958" s="38"/>
      <c r="CM958" s="38"/>
      <c r="CN958" s="38"/>
      <c r="CO958" s="38"/>
      <c r="CP958" s="38"/>
      <c r="CQ958" s="38"/>
      <c r="CR958" s="38"/>
      <c r="CS958" s="38"/>
      <c r="CT958" s="38"/>
      <c r="CU958" s="38"/>
      <c r="CV958" s="38"/>
      <c r="CW958" s="38"/>
      <c r="CX958" s="38"/>
      <c r="CY958" s="38"/>
      <c r="CZ958" s="38"/>
      <c r="DA958" s="38"/>
      <c r="DB958" s="38"/>
      <c r="DC958" s="38"/>
      <c r="DD958" s="38"/>
      <c r="DE958" s="38"/>
      <c r="DF958" s="38"/>
      <c r="DG958" s="38"/>
      <c r="DH958" s="38"/>
      <c r="DI958" s="38"/>
      <c r="DJ958" s="38"/>
      <c r="DK958" s="38"/>
      <c r="DL958" s="38"/>
      <c r="DM958" s="38"/>
      <c r="DN958" s="38"/>
      <c r="DO958" s="38"/>
      <c r="DP958" s="38"/>
      <c r="DQ958" s="38"/>
      <c r="DR958" s="38"/>
      <c r="DS958" s="38"/>
      <c r="DT958" s="38"/>
      <c r="DU958" s="38"/>
      <c r="DV958" s="38"/>
      <c r="DW958" s="38"/>
      <c r="DX958" s="38"/>
      <c r="DY958" s="38"/>
      <c r="DZ958" s="38"/>
      <c r="EA958" s="38"/>
      <c r="EB958" s="38"/>
    </row>
    <row r="959" spans="1:132">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c r="AP959" s="38"/>
      <c r="AQ959" s="38"/>
      <c r="AR959" s="38"/>
      <c r="AS959" s="38"/>
      <c r="AT959" s="38"/>
      <c r="AU959" s="38"/>
      <c r="AV959" s="38"/>
      <c r="AW959" s="38"/>
      <c r="AX959" s="38"/>
      <c r="AY959" s="38"/>
      <c r="AZ959" s="38"/>
      <c r="BA959" s="38"/>
      <c r="BB959" s="38"/>
      <c r="BC959" s="38"/>
      <c r="BD959" s="38"/>
      <c r="BE959" s="38"/>
      <c r="BF959" s="38"/>
      <c r="BG959" s="38"/>
      <c r="BH959" s="38"/>
      <c r="BI959" s="38"/>
      <c r="BJ959" s="38"/>
      <c r="BK959" s="38"/>
      <c r="BL959" s="38"/>
      <c r="BM959" s="38"/>
      <c r="BN959" s="38"/>
      <c r="BO959" s="38"/>
      <c r="BP959" s="38"/>
      <c r="BQ959" s="38"/>
      <c r="BR959" s="38"/>
      <c r="BS959" s="38"/>
      <c r="BT959" s="38"/>
      <c r="BU959" s="38"/>
      <c r="BV959" s="38"/>
      <c r="BW959" s="38"/>
      <c r="BX959" s="38"/>
      <c r="BY959" s="38"/>
      <c r="BZ959" s="38"/>
      <c r="CA959" s="38"/>
      <c r="CB959" s="38"/>
      <c r="CC959" s="38"/>
      <c r="CD959" s="38"/>
      <c r="CE959" s="38"/>
      <c r="CF959" s="38"/>
      <c r="CG959" s="38"/>
      <c r="CH959" s="38"/>
      <c r="CI959" s="38"/>
      <c r="CJ959" s="38"/>
      <c r="CK959" s="38"/>
      <c r="CL959" s="38"/>
      <c r="CM959" s="38"/>
      <c r="CN959" s="38"/>
      <c r="CO959" s="38"/>
      <c r="CP959" s="38"/>
      <c r="CQ959" s="38"/>
      <c r="CR959" s="38"/>
      <c r="CS959" s="38"/>
      <c r="CT959" s="38"/>
      <c r="CU959" s="38"/>
      <c r="CV959" s="38"/>
      <c r="CW959" s="38"/>
      <c r="CX959" s="38"/>
      <c r="CY959" s="38"/>
      <c r="CZ959" s="38"/>
      <c r="DA959" s="38"/>
      <c r="DB959" s="38"/>
      <c r="DC959" s="38"/>
      <c r="DD959" s="38"/>
      <c r="DE959" s="38"/>
      <c r="DF959" s="38"/>
      <c r="DG959" s="38"/>
      <c r="DH959" s="38"/>
      <c r="DI959" s="38"/>
      <c r="DJ959" s="38"/>
      <c r="DK959" s="38"/>
      <c r="DL959" s="38"/>
      <c r="DM959" s="38"/>
      <c r="DN959" s="38"/>
      <c r="DO959" s="38"/>
      <c r="DP959" s="38"/>
      <c r="DQ959" s="38"/>
      <c r="DR959" s="38"/>
      <c r="DS959" s="38"/>
      <c r="DT959" s="38"/>
      <c r="DU959" s="38"/>
      <c r="DV959" s="38"/>
      <c r="DW959" s="38"/>
      <c r="DX959" s="38"/>
      <c r="DY959" s="38"/>
      <c r="DZ959" s="38"/>
      <c r="EA959" s="38"/>
      <c r="EB959" s="38"/>
    </row>
    <row r="960" spans="1:132">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c r="AP960" s="38"/>
      <c r="AQ960" s="38"/>
      <c r="AR960" s="38"/>
      <c r="AS960" s="38"/>
      <c r="AT960" s="38"/>
      <c r="AU960" s="38"/>
      <c r="AV960" s="38"/>
      <c r="AW960" s="38"/>
      <c r="AX960" s="38"/>
      <c r="AY960" s="38"/>
      <c r="AZ960" s="38"/>
      <c r="BA960" s="38"/>
      <c r="BB960" s="38"/>
      <c r="BC960" s="38"/>
      <c r="BD960" s="38"/>
      <c r="BE960" s="38"/>
      <c r="BF960" s="38"/>
      <c r="BG960" s="38"/>
      <c r="BH960" s="38"/>
      <c r="BI960" s="38"/>
      <c r="BJ960" s="38"/>
      <c r="BK960" s="38"/>
      <c r="BL960" s="38"/>
      <c r="BM960" s="38"/>
      <c r="BN960" s="38"/>
      <c r="BO960" s="38"/>
      <c r="BP960" s="38"/>
      <c r="BQ960" s="38"/>
      <c r="BR960" s="38"/>
      <c r="BS960" s="38"/>
      <c r="BT960" s="38"/>
      <c r="BU960" s="38"/>
      <c r="BV960" s="38"/>
      <c r="BW960" s="38"/>
      <c r="BX960" s="38"/>
      <c r="BY960" s="38"/>
      <c r="BZ960" s="38"/>
      <c r="CA960" s="38"/>
      <c r="CB960" s="38"/>
      <c r="CC960" s="38"/>
      <c r="CD960" s="38"/>
      <c r="CE960" s="38"/>
      <c r="CF960" s="38"/>
      <c r="CG960" s="38"/>
      <c r="CH960" s="38"/>
      <c r="CI960" s="38"/>
      <c r="CJ960" s="38"/>
      <c r="CK960" s="38"/>
      <c r="CL960" s="38"/>
      <c r="CM960" s="38"/>
      <c r="CN960" s="38"/>
      <c r="CO960" s="38"/>
      <c r="CP960" s="38"/>
      <c r="CQ960" s="38"/>
      <c r="CR960" s="38"/>
      <c r="CS960" s="38"/>
      <c r="CT960" s="38"/>
      <c r="CU960" s="38"/>
      <c r="CV960" s="38"/>
      <c r="CW960" s="38"/>
      <c r="CX960" s="38"/>
      <c r="CY960" s="38"/>
      <c r="CZ960" s="38"/>
      <c r="DA960" s="38"/>
      <c r="DB960" s="38"/>
      <c r="DC960" s="38"/>
      <c r="DD960" s="38"/>
      <c r="DE960" s="38"/>
      <c r="DF960" s="38"/>
      <c r="DG960" s="38"/>
      <c r="DH960" s="38"/>
      <c r="DI960" s="38"/>
      <c r="DJ960" s="38"/>
      <c r="DK960" s="38"/>
      <c r="DL960" s="38"/>
      <c r="DM960" s="38"/>
      <c r="DN960" s="38"/>
      <c r="DO960" s="38"/>
      <c r="DP960" s="38"/>
      <c r="DQ960" s="38"/>
      <c r="DR960" s="38"/>
      <c r="DS960" s="38"/>
      <c r="DT960" s="38"/>
      <c r="DU960" s="38"/>
      <c r="DV960" s="38"/>
      <c r="DW960" s="38"/>
      <c r="DX960" s="38"/>
      <c r="DY960" s="38"/>
      <c r="DZ960" s="38"/>
      <c r="EA960" s="38"/>
      <c r="EB960" s="38"/>
    </row>
    <row r="961" spans="1:132">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c r="AP961" s="38"/>
      <c r="AQ961" s="38"/>
      <c r="AR961" s="38"/>
      <c r="AS961" s="38"/>
      <c r="AT961" s="38"/>
      <c r="AU961" s="38"/>
      <c r="AV961" s="38"/>
      <c r="AW961" s="38"/>
      <c r="AX961" s="38"/>
      <c r="AY961" s="38"/>
      <c r="AZ961" s="38"/>
      <c r="BA961" s="38"/>
      <c r="BB961" s="38"/>
      <c r="BC961" s="38"/>
      <c r="BD961" s="38"/>
      <c r="BE961" s="38"/>
      <c r="BF961" s="38"/>
      <c r="BG961" s="38"/>
      <c r="BH961" s="38"/>
      <c r="BI961" s="38"/>
      <c r="BJ961" s="38"/>
      <c r="BK961" s="38"/>
      <c r="BL961" s="38"/>
      <c r="BM961" s="38"/>
      <c r="BN961" s="38"/>
      <c r="BO961" s="38"/>
      <c r="BP961" s="38"/>
      <c r="BQ961" s="38"/>
      <c r="BR961" s="38"/>
      <c r="BS961" s="38"/>
      <c r="BT961" s="38"/>
      <c r="BU961" s="38"/>
      <c r="BV961" s="38"/>
      <c r="BW961" s="38"/>
      <c r="BX961" s="38"/>
      <c r="BY961" s="38"/>
      <c r="BZ961" s="38"/>
      <c r="CA961" s="38"/>
      <c r="CB961" s="38"/>
      <c r="CC961" s="38"/>
      <c r="CD961" s="38"/>
      <c r="CE961" s="38"/>
      <c r="CF961" s="38"/>
      <c r="CG961" s="38"/>
      <c r="CH961" s="38"/>
      <c r="CI961" s="38"/>
      <c r="CJ961" s="38"/>
      <c r="CK961" s="38"/>
      <c r="CL961" s="38"/>
      <c r="CM961" s="38"/>
      <c r="CN961" s="38"/>
      <c r="CO961" s="38"/>
      <c r="CP961" s="38"/>
      <c r="CQ961" s="38"/>
      <c r="CR961" s="38"/>
      <c r="CS961" s="38"/>
      <c r="CT961" s="38"/>
      <c r="CU961" s="38"/>
      <c r="CV961" s="38"/>
      <c r="CW961" s="38"/>
      <c r="CX961" s="38"/>
      <c r="CY961" s="38"/>
      <c r="CZ961" s="38"/>
      <c r="DA961" s="38"/>
      <c r="DB961" s="38"/>
      <c r="DC961" s="38"/>
      <c r="DD961" s="38"/>
      <c r="DE961" s="38"/>
      <c r="DF961" s="38"/>
      <c r="DG961" s="38"/>
      <c r="DH961" s="38"/>
      <c r="DI961" s="38"/>
      <c r="DJ961" s="38"/>
      <c r="DK961" s="38"/>
      <c r="DL961" s="38"/>
      <c r="DM961" s="38"/>
      <c r="DN961" s="38"/>
      <c r="DO961" s="38"/>
      <c r="DP961" s="38"/>
      <c r="DQ961" s="38"/>
      <c r="DR961" s="38"/>
      <c r="DS961" s="38"/>
      <c r="DT961" s="38"/>
      <c r="DU961" s="38"/>
      <c r="DV961" s="38"/>
      <c r="DW961" s="38"/>
      <c r="DX961" s="38"/>
      <c r="DY961" s="38"/>
      <c r="DZ961" s="38"/>
      <c r="EA961" s="38"/>
      <c r="EB961" s="38"/>
    </row>
    <row r="962" spans="1:132">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c r="AP962" s="38"/>
      <c r="AQ962" s="38"/>
      <c r="AR962" s="38"/>
      <c r="AS962" s="38"/>
      <c r="AT962" s="38"/>
      <c r="AU962" s="38"/>
      <c r="AV962" s="38"/>
      <c r="AW962" s="38"/>
      <c r="AX962" s="38"/>
      <c r="AY962" s="38"/>
      <c r="AZ962" s="38"/>
      <c r="BA962" s="38"/>
      <c r="BB962" s="38"/>
      <c r="BC962" s="38"/>
      <c r="BD962" s="38"/>
      <c r="BE962" s="38"/>
      <c r="BF962" s="38"/>
      <c r="BG962" s="38"/>
      <c r="BH962" s="38"/>
      <c r="BI962" s="38"/>
      <c r="BJ962" s="38"/>
      <c r="BK962" s="38"/>
      <c r="BL962" s="38"/>
      <c r="BM962" s="38"/>
      <c r="BN962" s="38"/>
      <c r="BO962" s="38"/>
      <c r="BP962" s="38"/>
      <c r="BQ962" s="38"/>
      <c r="BR962" s="38"/>
      <c r="BS962" s="38"/>
      <c r="BT962" s="38"/>
      <c r="BU962" s="38"/>
      <c r="BV962" s="38"/>
      <c r="BW962" s="38"/>
      <c r="BX962" s="38"/>
      <c r="BY962" s="38"/>
      <c r="BZ962" s="38"/>
      <c r="CA962" s="38"/>
      <c r="CB962" s="38"/>
      <c r="CC962" s="38"/>
      <c r="CD962" s="38"/>
      <c r="CE962" s="38"/>
      <c r="CF962" s="38"/>
      <c r="CG962" s="38"/>
      <c r="CH962" s="38"/>
      <c r="CI962" s="38"/>
      <c r="CJ962" s="38"/>
      <c r="CK962" s="38"/>
      <c r="CL962" s="38"/>
      <c r="CM962" s="38"/>
      <c r="CN962" s="38"/>
      <c r="CO962" s="38"/>
      <c r="CP962" s="38"/>
      <c r="CQ962" s="38"/>
      <c r="CR962" s="38"/>
      <c r="CS962" s="38"/>
      <c r="CT962" s="38"/>
      <c r="CU962" s="38"/>
      <c r="CV962" s="38"/>
      <c r="CW962" s="38"/>
      <c r="CX962" s="38"/>
      <c r="CY962" s="38"/>
      <c r="CZ962" s="38"/>
      <c r="DA962" s="38"/>
      <c r="DB962" s="38"/>
      <c r="DC962" s="38"/>
      <c r="DD962" s="38"/>
      <c r="DE962" s="38"/>
      <c r="DF962" s="38"/>
      <c r="DG962" s="38"/>
      <c r="DH962" s="38"/>
      <c r="DI962" s="38"/>
      <c r="DJ962" s="38"/>
      <c r="DK962" s="38"/>
      <c r="DL962" s="38"/>
      <c r="DM962" s="38"/>
      <c r="DN962" s="38"/>
      <c r="DO962" s="38"/>
      <c r="DP962" s="38"/>
      <c r="DQ962" s="38"/>
      <c r="DR962" s="38"/>
      <c r="DS962" s="38"/>
      <c r="DT962" s="38"/>
      <c r="DU962" s="38"/>
      <c r="DV962" s="38"/>
      <c r="DW962" s="38"/>
      <c r="DX962" s="38"/>
      <c r="DY962" s="38"/>
      <c r="DZ962" s="38"/>
      <c r="EA962" s="38"/>
      <c r="EB962" s="38"/>
    </row>
    <row r="963" spans="1:132">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c r="AP963" s="38"/>
      <c r="AQ963" s="38"/>
      <c r="AR963" s="38"/>
      <c r="AS963" s="38"/>
      <c r="AT963" s="38"/>
      <c r="AU963" s="38"/>
      <c r="AV963" s="38"/>
      <c r="AW963" s="38"/>
      <c r="AX963" s="38"/>
      <c r="AY963" s="38"/>
      <c r="AZ963" s="38"/>
      <c r="BA963" s="38"/>
      <c r="BB963" s="38"/>
      <c r="BC963" s="38"/>
      <c r="BD963" s="38"/>
      <c r="BE963" s="38"/>
      <c r="BF963" s="38"/>
      <c r="BG963" s="38"/>
      <c r="BH963" s="38"/>
      <c r="BI963" s="38"/>
      <c r="BJ963" s="38"/>
      <c r="BK963" s="38"/>
      <c r="BL963" s="38"/>
      <c r="BM963" s="38"/>
      <c r="BN963" s="38"/>
      <c r="BO963" s="38"/>
      <c r="BP963" s="38"/>
      <c r="BQ963" s="38"/>
      <c r="BR963" s="38"/>
      <c r="BS963" s="38"/>
      <c r="BT963" s="38"/>
      <c r="BU963" s="38"/>
      <c r="BV963" s="38"/>
      <c r="BW963" s="38"/>
      <c r="BX963" s="38"/>
      <c r="BY963" s="38"/>
      <c r="BZ963" s="38"/>
      <c r="CA963" s="38"/>
      <c r="CB963" s="38"/>
      <c r="CC963" s="38"/>
      <c r="CD963" s="38"/>
      <c r="CE963" s="38"/>
      <c r="CF963" s="38"/>
      <c r="CG963" s="38"/>
      <c r="CH963" s="38"/>
      <c r="CI963" s="38"/>
      <c r="CJ963" s="38"/>
      <c r="CK963" s="38"/>
      <c r="CL963" s="38"/>
      <c r="CM963" s="38"/>
      <c r="CN963" s="38"/>
      <c r="CO963" s="38"/>
      <c r="CP963" s="38"/>
      <c r="CQ963" s="38"/>
      <c r="CR963" s="38"/>
      <c r="CS963" s="38"/>
      <c r="CT963" s="38"/>
      <c r="CU963" s="38"/>
      <c r="CV963" s="38"/>
      <c r="CW963" s="38"/>
      <c r="CX963" s="38"/>
      <c r="CY963" s="38"/>
      <c r="CZ963" s="38"/>
      <c r="DA963" s="38"/>
      <c r="DB963" s="38"/>
      <c r="DC963" s="38"/>
      <c r="DD963" s="38"/>
      <c r="DE963" s="38"/>
      <c r="DF963" s="38"/>
      <c r="DG963" s="38"/>
      <c r="DH963" s="38"/>
      <c r="DI963" s="38"/>
      <c r="DJ963" s="38"/>
      <c r="DK963" s="38"/>
      <c r="DL963" s="38"/>
      <c r="DM963" s="38"/>
      <c r="DN963" s="38"/>
      <c r="DO963" s="38"/>
      <c r="DP963" s="38"/>
      <c r="DQ963" s="38"/>
      <c r="DR963" s="38"/>
      <c r="DS963" s="38"/>
      <c r="DT963" s="38"/>
      <c r="DU963" s="38"/>
      <c r="DV963" s="38"/>
      <c r="DW963" s="38"/>
      <c r="DX963" s="38"/>
      <c r="DY963" s="38"/>
      <c r="DZ963" s="38"/>
      <c r="EA963" s="38"/>
      <c r="EB963" s="38"/>
    </row>
    <row r="964" spans="1:132">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38"/>
      <c r="AU964" s="38"/>
      <c r="AV964" s="38"/>
      <c r="AW964" s="38"/>
      <c r="AX964" s="38"/>
      <c r="AY964" s="38"/>
      <c r="AZ964" s="38"/>
      <c r="BA964" s="38"/>
      <c r="BB964" s="38"/>
      <c r="BC964" s="38"/>
      <c r="BD964" s="38"/>
      <c r="BE964" s="38"/>
      <c r="BF964" s="38"/>
      <c r="BG964" s="38"/>
      <c r="BH964" s="38"/>
      <c r="BI964" s="38"/>
      <c r="BJ964" s="38"/>
      <c r="BK964" s="38"/>
      <c r="BL964" s="38"/>
      <c r="BM964" s="38"/>
      <c r="BN964" s="38"/>
      <c r="BO964" s="38"/>
      <c r="BP964" s="38"/>
      <c r="BQ964" s="38"/>
      <c r="BR964" s="38"/>
      <c r="BS964" s="38"/>
      <c r="BT964" s="38"/>
      <c r="BU964" s="38"/>
      <c r="BV964" s="38"/>
      <c r="BW964" s="38"/>
      <c r="BX964" s="38"/>
      <c r="BY964" s="38"/>
      <c r="BZ964" s="38"/>
      <c r="CA964" s="38"/>
      <c r="CB964" s="38"/>
      <c r="CC964" s="38"/>
      <c r="CD964" s="38"/>
      <c r="CE964" s="38"/>
      <c r="CF964" s="38"/>
      <c r="CG964" s="38"/>
      <c r="CH964" s="38"/>
      <c r="CI964" s="38"/>
      <c r="CJ964" s="38"/>
      <c r="CK964" s="38"/>
      <c r="CL964" s="38"/>
      <c r="CM964" s="38"/>
      <c r="CN964" s="38"/>
      <c r="CO964" s="38"/>
      <c r="CP964" s="38"/>
      <c r="CQ964" s="38"/>
      <c r="CR964" s="38"/>
      <c r="CS964" s="38"/>
      <c r="CT964" s="38"/>
      <c r="CU964" s="38"/>
      <c r="CV964" s="38"/>
      <c r="CW964" s="38"/>
      <c r="CX964" s="38"/>
      <c r="CY964" s="38"/>
      <c r="CZ964" s="38"/>
      <c r="DA964" s="38"/>
      <c r="DB964" s="38"/>
      <c r="DC964" s="38"/>
      <c r="DD964" s="38"/>
      <c r="DE964" s="38"/>
      <c r="DF964" s="38"/>
      <c r="DG964" s="38"/>
      <c r="DH964" s="38"/>
      <c r="DI964" s="38"/>
      <c r="DJ964" s="38"/>
      <c r="DK964" s="38"/>
      <c r="DL964" s="38"/>
      <c r="DM964" s="38"/>
      <c r="DN964" s="38"/>
      <c r="DO964" s="38"/>
      <c r="DP964" s="38"/>
      <c r="DQ964" s="38"/>
      <c r="DR964" s="38"/>
      <c r="DS964" s="38"/>
      <c r="DT964" s="38"/>
      <c r="DU964" s="38"/>
      <c r="DV964" s="38"/>
      <c r="DW964" s="38"/>
      <c r="DX964" s="38"/>
      <c r="DY964" s="38"/>
      <c r="DZ964" s="38"/>
      <c r="EA964" s="38"/>
      <c r="EB964" s="38"/>
    </row>
    <row r="965" spans="1:132">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c r="AP965" s="38"/>
      <c r="AQ965" s="38"/>
      <c r="AR965" s="38"/>
      <c r="AS965" s="38"/>
      <c r="AT965" s="38"/>
      <c r="AU965" s="38"/>
      <c r="AV965" s="38"/>
      <c r="AW965" s="38"/>
      <c r="AX965" s="38"/>
      <c r="AY965" s="38"/>
      <c r="AZ965" s="38"/>
      <c r="BA965" s="38"/>
      <c r="BB965" s="38"/>
      <c r="BC965" s="38"/>
      <c r="BD965" s="38"/>
      <c r="BE965" s="38"/>
      <c r="BF965" s="38"/>
      <c r="BG965" s="38"/>
      <c r="BH965" s="38"/>
      <c r="BI965" s="38"/>
      <c r="BJ965" s="38"/>
      <c r="BK965" s="38"/>
      <c r="BL965" s="38"/>
      <c r="BM965" s="38"/>
      <c r="BN965" s="38"/>
      <c r="BO965" s="38"/>
      <c r="BP965" s="38"/>
      <c r="BQ965" s="38"/>
      <c r="BR965" s="38"/>
      <c r="BS965" s="38"/>
      <c r="BT965" s="38"/>
      <c r="BU965" s="38"/>
      <c r="BV965" s="38"/>
      <c r="BW965" s="38"/>
      <c r="BX965" s="38"/>
      <c r="BY965" s="38"/>
      <c r="BZ965" s="38"/>
      <c r="CA965" s="38"/>
      <c r="CB965" s="38"/>
      <c r="CC965" s="38"/>
      <c r="CD965" s="38"/>
      <c r="CE965" s="38"/>
      <c r="CF965" s="38"/>
      <c r="CG965" s="38"/>
      <c r="CH965" s="38"/>
      <c r="CI965" s="38"/>
      <c r="CJ965" s="38"/>
      <c r="CK965" s="38"/>
      <c r="CL965" s="38"/>
      <c r="CM965" s="38"/>
      <c r="CN965" s="38"/>
      <c r="CO965" s="38"/>
      <c r="CP965" s="38"/>
      <c r="CQ965" s="38"/>
      <c r="CR965" s="38"/>
      <c r="CS965" s="38"/>
      <c r="CT965" s="38"/>
      <c r="CU965" s="38"/>
      <c r="CV965" s="38"/>
      <c r="CW965" s="38"/>
      <c r="CX965" s="38"/>
      <c r="CY965" s="38"/>
      <c r="CZ965" s="38"/>
      <c r="DA965" s="38"/>
      <c r="DB965" s="38"/>
      <c r="DC965" s="38"/>
      <c r="DD965" s="38"/>
      <c r="DE965" s="38"/>
      <c r="DF965" s="38"/>
      <c r="DG965" s="38"/>
      <c r="DH965" s="38"/>
      <c r="DI965" s="38"/>
      <c r="DJ965" s="38"/>
      <c r="DK965" s="38"/>
      <c r="DL965" s="38"/>
      <c r="DM965" s="38"/>
      <c r="DN965" s="38"/>
      <c r="DO965" s="38"/>
      <c r="DP965" s="38"/>
      <c r="DQ965" s="38"/>
      <c r="DR965" s="38"/>
      <c r="DS965" s="38"/>
      <c r="DT965" s="38"/>
      <c r="DU965" s="38"/>
      <c r="DV965" s="38"/>
      <c r="DW965" s="38"/>
      <c r="DX965" s="38"/>
      <c r="DY965" s="38"/>
      <c r="DZ965" s="38"/>
      <c r="EA965" s="38"/>
      <c r="EB965" s="38"/>
    </row>
    <row r="966" spans="1:132">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c r="AP966" s="38"/>
      <c r="AQ966" s="38"/>
      <c r="AR966" s="38"/>
      <c r="AS966" s="38"/>
      <c r="AT966" s="38"/>
      <c r="AU966" s="38"/>
      <c r="AV966" s="38"/>
      <c r="AW966" s="38"/>
      <c r="AX966" s="38"/>
      <c r="AY966" s="38"/>
      <c r="AZ966" s="38"/>
      <c r="BA966" s="38"/>
      <c r="BB966" s="38"/>
      <c r="BC966" s="38"/>
      <c r="BD966" s="38"/>
      <c r="BE966" s="38"/>
      <c r="BF966" s="38"/>
      <c r="BG966" s="38"/>
      <c r="BH966" s="38"/>
      <c r="BI966" s="38"/>
      <c r="BJ966" s="38"/>
      <c r="BK966" s="38"/>
      <c r="BL966" s="38"/>
      <c r="BM966" s="38"/>
      <c r="BN966" s="38"/>
      <c r="BO966" s="38"/>
      <c r="BP966" s="38"/>
      <c r="BQ966" s="38"/>
      <c r="BR966" s="38"/>
      <c r="BS966" s="38"/>
      <c r="BT966" s="38"/>
      <c r="BU966" s="38"/>
      <c r="BV966" s="38"/>
      <c r="BW966" s="38"/>
      <c r="BX966" s="38"/>
      <c r="BY966" s="38"/>
      <c r="BZ966" s="38"/>
      <c r="CA966" s="38"/>
      <c r="CB966" s="38"/>
      <c r="CC966" s="38"/>
      <c r="CD966" s="38"/>
      <c r="CE966" s="38"/>
      <c r="CF966" s="38"/>
      <c r="CG966" s="38"/>
      <c r="CH966" s="38"/>
      <c r="CI966" s="38"/>
      <c r="CJ966" s="38"/>
      <c r="CK966" s="38"/>
      <c r="CL966" s="38"/>
      <c r="CM966" s="38"/>
      <c r="CN966" s="38"/>
      <c r="CO966" s="38"/>
      <c r="CP966" s="38"/>
      <c r="CQ966" s="38"/>
      <c r="CR966" s="38"/>
      <c r="CS966" s="38"/>
      <c r="CT966" s="38"/>
      <c r="CU966" s="38"/>
      <c r="CV966" s="38"/>
      <c r="CW966" s="38"/>
      <c r="CX966" s="38"/>
      <c r="CY966" s="38"/>
      <c r="CZ966" s="38"/>
      <c r="DA966" s="38"/>
      <c r="DB966" s="38"/>
      <c r="DC966" s="38"/>
      <c r="DD966" s="38"/>
      <c r="DE966" s="38"/>
      <c r="DF966" s="38"/>
      <c r="DG966" s="38"/>
      <c r="DH966" s="38"/>
      <c r="DI966" s="38"/>
      <c r="DJ966" s="38"/>
      <c r="DK966" s="38"/>
      <c r="DL966" s="38"/>
      <c r="DM966" s="38"/>
      <c r="DN966" s="38"/>
      <c r="DO966" s="38"/>
      <c r="DP966" s="38"/>
      <c r="DQ966" s="38"/>
      <c r="DR966" s="38"/>
      <c r="DS966" s="38"/>
      <c r="DT966" s="38"/>
      <c r="DU966" s="38"/>
      <c r="DV966" s="38"/>
      <c r="DW966" s="38"/>
      <c r="DX966" s="38"/>
      <c r="DY966" s="38"/>
      <c r="DZ966" s="38"/>
      <c r="EA966" s="38"/>
      <c r="EB966" s="38"/>
    </row>
    <row r="967" spans="1:132">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c r="AP967" s="38"/>
      <c r="AQ967" s="38"/>
      <c r="AR967" s="38"/>
      <c r="AS967" s="38"/>
      <c r="AT967" s="38"/>
      <c r="AU967" s="38"/>
      <c r="AV967" s="38"/>
      <c r="AW967" s="38"/>
      <c r="AX967" s="38"/>
      <c r="AY967" s="38"/>
      <c r="AZ967" s="38"/>
      <c r="BA967" s="38"/>
      <c r="BB967" s="38"/>
      <c r="BC967" s="38"/>
      <c r="BD967" s="38"/>
      <c r="BE967" s="38"/>
      <c r="BF967" s="38"/>
      <c r="BG967" s="38"/>
      <c r="BH967" s="38"/>
      <c r="BI967" s="38"/>
      <c r="BJ967" s="38"/>
      <c r="BK967" s="38"/>
      <c r="BL967" s="38"/>
      <c r="BM967" s="38"/>
      <c r="BN967" s="38"/>
      <c r="BO967" s="38"/>
      <c r="BP967" s="38"/>
      <c r="BQ967" s="38"/>
      <c r="BR967" s="38"/>
      <c r="BS967" s="38"/>
      <c r="BT967" s="38"/>
      <c r="BU967" s="38"/>
      <c r="BV967" s="38"/>
      <c r="BW967" s="38"/>
      <c r="BX967" s="38"/>
      <c r="BY967" s="38"/>
      <c r="BZ967" s="38"/>
      <c r="CA967" s="38"/>
      <c r="CB967" s="38"/>
      <c r="CC967" s="38"/>
      <c r="CD967" s="38"/>
      <c r="CE967" s="38"/>
      <c r="CF967" s="38"/>
      <c r="CG967" s="38"/>
      <c r="CH967" s="38"/>
      <c r="CI967" s="38"/>
      <c r="CJ967" s="38"/>
      <c r="CK967" s="38"/>
      <c r="CL967" s="38"/>
      <c r="CM967" s="38"/>
      <c r="CN967" s="38"/>
      <c r="CO967" s="38"/>
      <c r="CP967" s="38"/>
      <c r="CQ967" s="38"/>
      <c r="CR967" s="38"/>
      <c r="CS967" s="38"/>
      <c r="CT967" s="38"/>
      <c r="CU967" s="38"/>
      <c r="CV967" s="38"/>
      <c r="CW967" s="38"/>
      <c r="CX967" s="38"/>
      <c r="CY967" s="38"/>
      <c r="CZ967" s="38"/>
      <c r="DA967" s="38"/>
      <c r="DB967" s="38"/>
      <c r="DC967" s="38"/>
      <c r="DD967" s="38"/>
      <c r="DE967" s="38"/>
      <c r="DF967" s="38"/>
      <c r="DG967" s="38"/>
      <c r="DH967" s="38"/>
      <c r="DI967" s="38"/>
      <c r="DJ967" s="38"/>
      <c r="DK967" s="38"/>
      <c r="DL967" s="38"/>
      <c r="DM967" s="38"/>
      <c r="DN967" s="38"/>
      <c r="DO967" s="38"/>
      <c r="DP967" s="38"/>
      <c r="DQ967" s="38"/>
      <c r="DR967" s="38"/>
      <c r="DS967" s="38"/>
      <c r="DT967" s="38"/>
      <c r="DU967" s="38"/>
      <c r="DV967" s="38"/>
      <c r="DW967" s="38"/>
      <c r="DX967" s="38"/>
      <c r="DY967" s="38"/>
      <c r="DZ967" s="38"/>
      <c r="EA967" s="38"/>
      <c r="EB967" s="38"/>
    </row>
    <row r="968" spans="1:132">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c r="AP968" s="38"/>
      <c r="AQ968" s="38"/>
      <c r="AR968" s="38"/>
      <c r="AS968" s="38"/>
      <c r="AT968" s="38"/>
      <c r="AU968" s="38"/>
      <c r="AV968" s="38"/>
      <c r="AW968" s="38"/>
      <c r="AX968" s="38"/>
      <c r="AY968" s="38"/>
      <c r="AZ968" s="38"/>
      <c r="BA968" s="38"/>
      <c r="BB968" s="38"/>
      <c r="BC968" s="38"/>
      <c r="BD968" s="38"/>
      <c r="BE968" s="38"/>
      <c r="BF968" s="38"/>
      <c r="BG968" s="38"/>
      <c r="BH968" s="38"/>
      <c r="BI968" s="38"/>
      <c r="BJ968" s="38"/>
      <c r="BK968" s="38"/>
      <c r="BL968" s="38"/>
      <c r="BM968" s="38"/>
      <c r="BN968" s="38"/>
      <c r="BO968" s="38"/>
      <c r="BP968" s="38"/>
      <c r="BQ968" s="38"/>
      <c r="BR968" s="38"/>
      <c r="BS968" s="38"/>
      <c r="BT968" s="38"/>
      <c r="BU968" s="38"/>
      <c r="BV968" s="38"/>
      <c r="BW968" s="38"/>
      <c r="BX968" s="38"/>
      <c r="BY968" s="38"/>
      <c r="BZ968" s="38"/>
      <c r="CA968" s="38"/>
      <c r="CB968" s="38"/>
      <c r="CC968" s="38"/>
      <c r="CD968" s="38"/>
      <c r="CE968" s="38"/>
      <c r="CF968" s="38"/>
      <c r="CG968" s="38"/>
      <c r="CH968" s="38"/>
      <c r="CI968" s="38"/>
      <c r="CJ968" s="38"/>
      <c r="CK968" s="38"/>
      <c r="CL968" s="38"/>
      <c r="CM968" s="38"/>
      <c r="CN968" s="38"/>
      <c r="CO968" s="38"/>
      <c r="CP968" s="38"/>
      <c r="CQ968" s="38"/>
      <c r="CR968" s="38"/>
      <c r="CS968" s="38"/>
      <c r="CT968" s="38"/>
      <c r="CU968" s="38"/>
      <c r="CV968" s="38"/>
      <c r="CW968" s="38"/>
      <c r="CX968" s="38"/>
      <c r="CY968" s="38"/>
      <c r="CZ968" s="38"/>
      <c r="DA968" s="38"/>
      <c r="DB968" s="38"/>
      <c r="DC968" s="38"/>
      <c r="DD968" s="38"/>
      <c r="DE968" s="38"/>
      <c r="DF968" s="38"/>
      <c r="DG968" s="38"/>
      <c r="DH968" s="38"/>
      <c r="DI968" s="38"/>
      <c r="DJ968" s="38"/>
      <c r="DK968" s="38"/>
      <c r="DL968" s="38"/>
      <c r="DM968" s="38"/>
      <c r="DN968" s="38"/>
      <c r="DO968" s="38"/>
      <c r="DP968" s="38"/>
      <c r="DQ968" s="38"/>
      <c r="DR968" s="38"/>
      <c r="DS968" s="38"/>
      <c r="DT968" s="38"/>
      <c r="DU968" s="38"/>
      <c r="DV968" s="38"/>
      <c r="DW968" s="38"/>
      <c r="DX968" s="38"/>
      <c r="DY968" s="38"/>
      <c r="DZ968" s="38"/>
      <c r="EA968" s="38"/>
      <c r="EB968" s="38"/>
    </row>
    <row r="969" spans="1:132">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c r="AP969" s="38"/>
      <c r="AQ969" s="38"/>
      <c r="AR969" s="38"/>
      <c r="AS969" s="38"/>
      <c r="AT969" s="38"/>
      <c r="AU969" s="38"/>
      <c r="AV969" s="38"/>
      <c r="AW969" s="38"/>
      <c r="AX969" s="38"/>
      <c r="AY969" s="38"/>
      <c r="AZ969" s="38"/>
      <c r="BA969" s="38"/>
      <c r="BB969" s="38"/>
      <c r="BC969" s="38"/>
      <c r="BD969" s="38"/>
      <c r="BE969" s="38"/>
      <c r="BF969" s="38"/>
      <c r="BG969" s="38"/>
      <c r="BH969" s="38"/>
      <c r="BI969" s="38"/>
      <c r="BJ969" s="38"/>
      <c r="BK969" s="38"/>
      <c r="BL969" s="38"/>
      <c r="BM969" s="38"/>
      <c r="BN969" s="38"/>
      <c r="BO969" s="38"/>
      <c r="BP969" s="38"/>
      <c r="BQ969" s="38"/>
      <c r="BR969" s="38"/>
      <c r="BS969" s="38"/>
      <c r="BT969" s="38"/>
      <c r="BU969" s="38"/>
      <c r="BV969" s="38"/>
      <c r="BW969" s="38"/>
      <c r="BX969" s="38"/>
      <c r="BY969" s="38"/>
      <c r="BZ969" s="38"/>
      <c r="CA969" s="38"/>
      <c r="CB969" s="38"/>
      <c r="CC969" s="38"/>
      <c r="CD969" s="38"/>
      <c r="CE969" s="38"/>
      <c r="CF969" s="38"/>
      <c r="CG969" s="38"/>
      <c r="CH969" s="38"/>
      <c r="CI969" s="38"/>
      <c r="CJ969" s="38"/>
      <c r="CK969" s="38"/>
      <c r="CL969" s="38"/>
      <c r="CM969" s="38"/>
      <c r="CN969" s="38"/>
      <c r="CO969" s="38"/>
      <c r="CP969" s="38"/>
      <c r="CQ969" s="38"/>
      <c r="CR969" s="38"/>
      <c r="CS969" s="38"/>
      <c r="CT969" s="38"/>
      <c r="CU969" s="38"/>
      <c r="CV969" s="38"/>
      <c r="CW969" s="38"/>
      <c r="CX969" s="38"/>
      <c r="CY969" s="38"/>
      <c r="CZ969" s="38"/>
      <c r="DA969" s="38"/>
      <c r="DB969" s="38"/>
      <c r="DC969" s="38"/>
      <c r="DD969" s="38"/>
      <c r="DE969" s="38"/>
      <c r="DF969" s="38"/>
      <c r="DG969" s="38"/>
      <c r="DH969" s="38"/>
      <c r="DI969" s="38"/>
      <c r="DJ969" s="38"/>
      <c r="DK969" s="38"/>
      <c r="DL969" s="38"/>
      <c r="DM969" s="38"/>
      <c r="DN969" s="38"/>
      <c r="DO969" s="38"/>
      <c r="DP969" s="38"/>
      <c r="DQ969" s="38"/>
      <c r="DR969" s="38"/>
      <c r="DS969" s="38"/>
      <c r="DT969" s="38"/>
      <c r="DU969" s="38"/>
      <c r="DV969" s="38"/>
      <c r="DW969" s="38"/>
      <c r="DX969" s="38"/>
      <c r="DY969" s="38"/>
      <c r="DZ969" s="38"/>
      <c r="EA969" s="38"/>
      <c r="EB969" s="38"/>
    </row>
    <row r="970" spans="1:132">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c r="AP970" s="38"/>
      <c r="AQ970" s="38"/>
      <c r="AR970" s="38"/>
      <c r="AS970" s="38"/>
      <c r="AT970" s="38"/>
      <c r="AU970" s="38"/>
      <c r="AV970" s="38"/>
      <c r="AW970" s="38"/>
      <c r="AX970" s="38"/>
      <c r="AY970" s="38"/>
      <c r="AZ970" s="38"/>
      <c r="BA970" s="38"/>
      <c r="BB970" s="38"/>
      <c r="BC970" s="38"/>
      <c r="BD970" s="38"/>
      <c r="BE970" s="38"/>
      <c r="BF970" s="38"/>
      <c r="BG970" s="38"/>
      <c r="BH970" s="38"/>
      <c r="BI970" s="38"/>
      <c r="BJ970" s="38"/>
      <c r="BK970" s="38"/>
      <c r="BL970" s="38"/>
      <c r="BM970" s="38"/>
      <c r="BN970" s="38"/>
      <c r="BO970" s="38"/>
      <c r="BP970" s="38"/>
      <c r="BQ970" s="38"/>
      <c r="BR970" s="38"/>
      <c r="BS970" s="38"/>
      <c r="BT970" s="38"/>
      <c r="BU970" s="38"/>
      <c r="BV970" s="38"/>
      <c r="BW970" s="38"/>
      <c r="BX970" s="38"/>
      <c r="BY970" s="38"/>
      <c r="BZ970" s="38"/>
      <c r="CA970" s="38"/>
      <c r="CB970" s="38"/>
      <c r="CC970" s="38"/>
      <c r="CD970" s="38"/>
      <c r="CE970" s="38"/>
      <c r="CF970" s="38"/>
      <c r="CG970" s="38"/>
      <c r="CH970" s="38"/>
      <c r="CI970" s="38"/>
      <c r="CJ970" s="38"/>
      <c r="CK970" s="38"/>
      <c r="CL970" s="38"/>
      <c r="CM970" s="38"/>
      <c r="CN970" s="38"/>
      <c r="CO970" s="38"/>
      <c r="CP970" s="38"/>
      <c r="CQ970" s="38"/>
      <c r="CR970" s="38"/>
      <c r="CS970" s="38"/>
      <c r="CT970" s="38"/>
      <c r="CU970" s="38"/>
      <c r="CV970" s="38"/>
      <c r="CW970" s="38"/>
      <c r="CX970" s="38"/>
      <c r="CY970" s="38"/>
      <c r="CZ970" s="38"/>
      <c r="DA970" s="38"/>
      <c r="DB970" s="38"/>
      <c r="DC970" s="38"/>
      <c r="DD970" s="38"/>
      <c r="DE970" s="38"/>
      <c r="DF970" s="38"/>
      <c r="DG970" s="38"/>
      <c r="DH970" s="38"/>
      <c r="DI970" s="38"/>
      <c r="DJ970" s="38"/>
      <c r="DK970" s="38"/>
      <c r="DL970" s="38"/>
      <c r="DM970" s="38"/>
      <c r="DN970" s="38"/>
      <c r="DO970" s="38"/>
      <c r="DP970" s="38"/>
      <c r="DQ970" s="38"/>
      <c r="DR970" s="38"/>
      <c r="DS970" s="38"/>
      <c r="DT970" s="38"/>
      <c r="DU970" s="38"/>
      <c r="DV970" s="38"/>
      <c r="DW970" s="38"/>
      <c r="DX970" s="38"/>
      <c r="DY970" s="38"/>
      <c r="DZ970" s="38"/>
      <c r="EA970" s="38"/>
      <c r="EB970" s="38"/>
    </row>
    <row r="971" spans="1:132">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c r="AP971" s="38"/>
      <c r="AQ971" s="38"/>
      <c r="AR971" s="38"/>
      <c r="AS971" s="38"/>
      <c r="AT971" s="38"/>
      <c r="AU971" s="38"/>
      <c r="AV971" s="38"/>
      <c r="AW971" s="38"/>
      <c r="AX971" s="38"/>
      <c r="AY971" s="38"/>
      <c r="AZ971" s="38"/>
      <c r="BA971" s="38"/>
      <c r="BB971" s="38"/>
      <c r="BC971" s="38"/>
      <c r="BD971" s="38"/>
      <c r="BE971" s="38"/>
      <c r="BF971" s="38"/>
      <c r="BG971" s="38"/>
      <c r="BH971" s="38"/>
      <c r="BI971" s="38"/>
      <c r="BJ971" s="38"/>
      <c r="BK971" s="38"/>
      <c r="BL971" s="38"/>
      <c r="BM971" s="38"/>
      <c r="BN971" s="38"/>
      <c r="BO971" s="38"/>
      <c r="BP971" s="38"/>
      <c r="BQ971" s="38"/>
      <c r="BR971" s="38"/>
      <c r="BS971" s="38"/>
      <c r="BT971" s="38"/>
      <c r="BU971" s="38"/>
      <c r="BV971" s="38"/>
      <c r="BW971" s="38"/>
      <c r="BX971" s="38"/>
      <c r="BY971" s="38"/>
      <c r="BZ971" s="38"/>
      <c r="CA971" s="38"/>
      <c r="CB971" s="38"/>
      <c r="CC971" s="38"/>
      <c r="CD971" s="38"/>
      <c r="CE971" s="38"/>
      <c r="CF971" s="38"/>
      <c r="CG971" s="38"/>
      <c r="CH971" s="38"/>
      <c r="CI971" s="38"/>
      <c r="CJ971" s="38"/>
      <c r="CK971" s="38"/>
      <c r="CL971" s="38"/>
      <c r="CM971" s="38"/>
      <c r="CN971" s="38"/>
      <c r="CO971" s="38"/>
      <c r="CP971" s="38"/>
      <c r="CQ971" s="38"/>
      <c r="CR971" s="38"/>
      <c r="CS971" s="38"/>
      <c r="CT971" s="38"/>
      <c r="CU971" s="38"/>
      <c r="CV971" s="38"/>
      <c r="CW971" s="38"/>
      <c r="CX971" s="38"/>
      <c r="CY971" s="38"/>
      <c r="CZ971" s="38"/>
      <c r="DA971" s="38"/>
      <c r="DB971" s="38"/>
      <c r="DC971" s="38"/>
      <c r="DD971" s="38"/>
      <c r="DE971" s="38"/>
      <c r="DF971" s="38"/>
      <c r="DG971" s="38"/>
      <c r="DH971" s="38"/>
      <c r="DI971" s="38"/>
      <c r="DJ971" s="38"/>
      <c r="DK971" s="38"/>
      <c r="DL971" s="38"/>
      <c r="DM971" s="38"/>
      <c r="DN971" s="38"/>
      <c r="DO971" s="38"/>
      <c r="DP971" s="38"/>
      <c r="DQ971" s="38"/>
      <c r="DR971" s="38"/>
      <c r="DS971" s="38"/>
      <c r="DT971" s="38"/>
      <c r="DU971" s="38"/>
      <c r="DV971" s="38"/>
      <c r="DW971" s="38"/>
      <c r="DX971" s="38"/>
      <c r="DY971" s="38"/>
      <c r="DZ971" s="38"/>
      <c r="EA971" s="38"/>
      <c r="EB971" s="38"/>
    </row>
    <row r="972" spans="1:132">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c r="AP972" s="38"/>
      <c r="AQ972" s="38"/>
      <c r="AR972" s="38"/>
      <c r="AS972" s="38"/>
      <c r="AT972" s="38"/>
      <c r="AU972" s="38"/>
      <c r="AV972" s="38"/>
      <c r="AW972" s="38"/>
      <c r="AX972" s="38"/>
      <c r="AY972" s="38"/>
      <c r="AZ972" s="38"/>
      <c r="BA972" s="38"/>
      <c r="BB972" s="38"/>
      <c r="BC972" s="38"/>
      <c r="BD972" s="38"/>
      <c r="BE972" s="38"/>
      <c r="BF972" s="38"/>
      <c r="BG972" s="38"/>
      <c r="BH972" s="38"/>
      <c r="BI972" s="38"/>
      <c r="BJ972" s="38"/>
      <c r="BK972" s="38"/>
      <c r="BL972" s="38"/>
      <c r="BM972" s="38"/>
      <c r="BN972" s="38"/>
      <c r="BO972" s="38"/>
      <c r="BP972" s="38"/>
      <c r="BQ972" s="38"/>
      <c r="BR972" s="38"/>
      <c r="BS972" s="38"/>
      <c r="BT972" s="38"/>
      <c r="BU972" s="38"/>
      <c r="BV972" s="38"/>
      <c r="BW972" s="38"/>
      <c r="BX972" s="38"/>
      <c r="BY972" s="38"/>
      <c r="BZ972" s="38"/>
      <c r="CA972" s="38"/>
      <c r="CB972" s="38"/>
      <c r="CC972" s="38"/>
      <c r="CD972" s="38"/>
      <c r="CE972" s="38"/>
      <c r="CF972" s="38"/>
      <c r="CG972" s="38"/>
      <c r="CH972" s="38"/>
      <c r="CI972" s="38"/>
      <c r="CJ972" s="38"/>
      <c r="CK972" s="38"/>
      <c r="CL972" s="38"/>
      <c r="CM972" s="38"/>
      <c r="CN972" s="38"/>
      <c r="CO972" s="38"/>
      <c r="CP972" s="38"/>
      <c r="CQ972" s="38"/>
      <c r="CR972" s="38"/>
      <c r="CS972" s="38"/>
      <c r="CT972" s="38"/>
      <c r="CU972" s="38"/>
      <c r="CV972" s="38"/>
      <c r="CW972" s="38"/>
      <c r="CX972" s="38"/>
      <c r="CY972" s="38"/>
      <c r="CZ972" s="38"/>
      <c r="DA972" s="38"/>
      <c r="DB972" s="38"/>
      <c r="DC972" s="38"/>
      <c r="DD972" s="38"/>
      <c r="DE972" s="38"/>
      <c r="DF972" s="38"/>
      <c r="DG972" s="38"/>
      <c r="DH972" s="38"/>
      <c r="DI972" s="38"/>
      <c r="DJ972" s="38"/>
      <c r="DK972" s="38"/>
      <c r="DL972" s="38"/>
      <c r="DM972" s="38"/>
      <c r="DN972" s="38"/>
      <c r="DO972" s="38"/>
      <c r="DP972" s="38"/>
      <c r="DQ972" s="38"/>
      <c r="DR972" s="38"/>
      <c r="DS972" s="38"/>
      <c r="DT972" s="38"/>
      <c r="DU972" s="38"/>
      <c r="DV972" s="38"/>
      <c r="DW972" s="38"/>
      <c r="DX972" s="38"/>
      <c r="DY972" s="38"/>
      <c r="DZ972" s="38"/>
      <c r="EA972" s="38"/>
      <c r="EB972" s="38"/>
    </row>
    <row r="973" spans="1:132">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c r="AP973" s="38"/>
      <c r="AQ973" s="38"/>
      <c r="AR973" s="38"/>
      <c r="AS973" s="38"/>
      <c r="AT973" s="38"/>
      <c r="AU973" s="38"/>
      <c r="AV973" s="38"/>
      <c r="AW973" s="38"/>
      <c r="AX973" s="38"/>
      <c r="AY973" s="38"/>
      <c r="AZ973" s="38"/>
      <c r="BA973" s="38"/>
      <c r="BB973" s="38"/>
      <c r="BC973" s="38"/>
      <c r="BD973" s="38"/>
      <c r="BE973" s="38"/>
      <c r="BF973" s="38"/>
      <c r="BG973" s="38"/>
      <c r="BH973" s="38"/>
      <c r="BI973" s="38"/>
      <c r="BJ973" s="38"/>
      <c r="BK973" s="38"/>
      <c r="BL973" s="38"/>
      <c r="BM973" s="38"/>
      <c r="BN973" s="38"/>
      <c r="BO973" s="38"/>
      <c r="BP973" s="38"/>
      <c r="BQ973" s="38"/>
      <c r="BR973" s="38"/>
      <c r="BS973" s="38"/>
      <c r="BT973" s="38"/>
      <c r="BU973" s="38"/>
      <c r="BV973" s="38"/>
      <c r="BW973" s="38"/>
      <c r="BX973" s="38"/>
      <c r="BY973" s="38"/>
      <c r="BZ973" s="38"/>
      <c r="CA973" s="38"/>
      <c r="CB973" s="38"/>
      <c r="CC973" s="38"/>
      <c r="CD973" s="38"/>
      <c r="CE973" s="38"/>
      <c r="CF973" s="38"/>
      <c r="CG973" s="38"/>
      <c r="CH973" s="38"/>
      <c r="CI973" s="38"/>
      <c r="CJ973" s="38"/>
      <c r="CK973" s="38"/>
      <c r="CL973" s="38"/>
      <c r="CM973" s="38"/>
      <c r="CN973" s="38"/>
      <c r="CO973" s="38"/>
      <c r="CP973" s="38"/>
      <c r="CQ973" s="38"/>
      <c r="CR973" s="38"/>
      <c r="CS973" s="38"/>
      <c r="CT973" s="38"/>
      <c r="CU973" s="38"/>
      <c r="CV973" s="38"/>
      <c r="CW973" s="38"/>
      <c r="CX973" s="38"/>
      <c r="CY973" s="38"/>
      <c r="CZ973" s="38"/>
      <c r="DA973" s="38"/>
      <c r="DB973" s="38"/>
      <c r="DC973" s="38"/>
      <c r="DD973" s="38"/>
      <c r="DE973" s="38"/>
      <c r="DF973" s="38"/>
      <c r="DG973" s="38"/>
      <c r="DH973" s="38"/>
      <c r="DI973" s="38"/>
      <c r="DJ973" s="38"/>
      <c r="DK973" s="38"/>
      <c r="DL973" s="38"/>
      <c r="DM973" s="38"/>
      <c r="DN973" s="38"/>
      <c r="DO973" s="38"/>
      <c r="DP973" s="38"/>
      <c r="DQ973" s="38"/>
      <c r="DR973" s="38"/>
      <c r="DS973" s="38"/>
      <c r="DT973" s="38"/>
      <c r="DU973" s="38"/>
      <c r="DV973" s="38"/>
      <c r="DW973" s="38"/>
      <c r="DX973" s="38"/>
      <c r="DY973" s="38"/>
      <c r="DZ973" s="38"/>
      <c r="EA973" s="38"/>
      <c r="EB973" s="38"/>
    </row>
    <row r="974" spans="1:132">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c r="AP974" s="38"/>
      <c r="AQ974" s="38"/>
      <c r="AR974" s="38"/>
      <c r="AS974" s="38"/>
      <c r="AT974" s="38"/>
      <c r="AU974" s="38"/>
      <c r="AV974" s="38"/>
      <c r="AW974" s="38"/>
      <c r="AX974" s="38"/>
      <c r="AY974" s="38"/>
      <c r="AZ974" s="38"/>
      <c r="BA974" s="38"/>
      <c r="BB974" s="38"/>
      <c r="BC974" s="38"/>
      <c r="BD974" s="38"/>
      <c r="BE974" s="38"/>
      <c r="BF974" s="38"/>
      <c r="BG974" s="38"/>
      <c r="BH974" s="38"/>
      <c r="BI974" s="38"/>
      <c r="BJ974" s="38"/>
      <c r="BK974" s="38"/>
      <c r="BL974" s="38"/>
      <c r="BM974" s="38"/>
      <c r="BN974" s="38"/>
      <c r="BO974" s="38"/>
      <c r="BP974" s="38"/>
      <c r="BQ974" s="38"/>
      <c r="BR974" s="38"/>
      <c r="BS974" s="38"/>
      <c r="BT974" s="38"/>
      <c r="BU974" s="38"/>
      <c r="BV974" s="38"/>
      <c r="BW974" s="38"/>
      <c r="BX974" s="38"/>
      <c r="BY974" s="38"/>
      <c r="BZ974" s="38"/>
      <c r="CA974" s="38"/>
      <c r="CB974" s="38"/>
      <c r="CC974" s="38"/>
      <c r="CD974" s="38"/>
      <c r="CE974" s="38"/>
      <c r="CF974" s="38"/>
      <c r="CG974" s="38"/>
      <c r="CH974" s="38"/>
      <c r="CI974" s="38"/>
      <c r="CJ974" s="38"/>
      <c r="CK974" s="38"/>
      <c r="CL974" s="38"/>
      <c r="CM974" s="38"/>
      <c r="CN974" s="38"/>
      <c r="CO974" s="38"/>
      <c r="CP974" s="38"/>
      <c r="CQ974" s="38"/>
      <c r="CR974" s="38"/>
      <c r="CS974" s="38"/>
      <c r="CT974" s="38"/>
      <c r="CU974" s="38"/>
      <c r="CV974" s="38"/>
      <c r="CW974" s="38"/>
      <c r="CX974" s="38"/>
      <c r="CY974" s="38"/>
      <c r="CZ974" s="38"/>
      <c r="DA974" s="38"/>
      <c r="DB974" s="38"/>
      <c r="DC974" s="38"/>
      <c r="DD974" s="38"/>
      <c r="DE974" s="38"/>
      <c r="DF974" s="38"/>
      <c r="DG974" s="38"/>
      <c r="DH974" s="38"/>
      <c r="DI974" s="38"/>
      <c r="DJ974" s="38"/>
      <c r="DK974" s="38"/>
      <c r="DL974" s="38"/>
      <c r="DM974" s="38"/>
      <c r="DN974" s="38"/>
      <c r="DO974" s="38"/>
      <c r="DP974" s="38"/>
      <c r="DQ974" s="38"/>
      <c r="DR974" s="38"/>
      <c r="DS974" s="38"/>
      <c r="DT974" s="38"/>
      <c r="DU974" s="38"/>
      <c r="DV974" s="38"/>
      <c r="DW974" s="38"/>
      <c r="DX974" s="38"/>
      <c r="DY974" s="38"/>
      <c r="DZ974" s="38"/>
      <c r="EA974" s="38"/>
      <c r="EB974" s="38"/>
    </row>
    <row r="975" spans="1:132">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c r="AP975" s="38"/>
      <c r="AQ975" s="38"/>
      <c r="AR975" s="38"/>
      <c r="AS975" s="38"/>
      <c r="AT975" s="38"/>
      <c r="AU975" s="38"/>
      <c r="AV975" s="38"/>
      <c r="AW975" s="38"/>
      <c r="AX975" s="38"/>
      <c r="AY975" s="38"/>
      <c r="AZ975" s="38"/>
      <c r="BA975" s="38"/>
      <c r="BB975" s="38"/>
      <c r="BC975" s="38"/>
      <c r="BD975" s="38"/>
      <c r="BE975" s="38"/>
      <c r="BF975" s="38"/>
      <c r="BG975" s="38"/>
      <c r="BH975" s="38"/>
      <c r="BI975" s="38"/>
      <c r="BJ975" s="38"/>
      <c r="BK975" s="38"/>
      <c r="BL975" s="38"/>
      <c r="BM975" s="38"/>
      <c r="BN975" s="38"/>
      <c r="BO975" s="38"/>
      <c r="BP975" s="38"/>
      <c r="BQ975" s="38"/>
      <c r="BR975" s="38"/>
      <c r="BS975" s="38"/>
      <c r="BT975" s="38"/>
      <c r="BU975" s="38"/>
      <c r="BV975" s="38"/>
      <c r="BW975" s="38"/>
      <c r="BX975" s="38"/>
      <c r="BY975" s="38"/>
      <c r="BZ975" s="38"/>
      <c r="CA975" s="38"/>
      <c r="CB975" s="38"/>
      <c r="CC975" s="38"/>
      <c r="CD975" s="38"/>
      <c r="CE975" s="38"/>
      <c r="CF975" s="38"/>
      <c r="CG975" s="38"/>
      <c r="CH975" s="38"/>
      <c r="CI975" s="38"/>
      <c r="CJ975" s="38"/>
      <c r="CK975" s="38"/>
      <c r="CL975" s="38"/>
      <c r="CM975" s="38"/>
      <c r="CN975" s="38"/>
      <c r="CO975" s="38"/>
      <c r="CP975" s="38"/>
      <c r="CQ975" s="38"/>
      <c r="CR975" s="38"/>
      <c r="CS975" s="38"/>
      <c r="CT975" s="38"/>
      <c r="CU975" s="38"/>
      <c r="CV975" s="38"/>
      <c r="CW975" s="38"/>
      <c r="CX975" s="38"/>
      <c r="CY975" s="38"/>
      <c r="CZ975" s="38"/>
      <c r="DA975" s="38"/>
      <c r="DB975" s="38"/>
      <c r="DC975" s="38"/>
      <c r="DD975" s="38"/>
      <c r="DE975" s="38"/>
      <c r="DF975" s="38"/>
      <c r="DG975" s="38"/>
      <c r="DH975" s="38"/>
      <c r="DI975" s="38"/>
      <c r="DJ975" s="38"/>
      <c r="DK975" s="38"/>
      <c r="DL975" s="38"/>
      <c r="DM975" s="38"/>
      <c r="DN975" s="38"/>
      <c r="DO975" s="38"/>
      <c r="DP975" s="38"/>
      <c r="DQ975" s="38"/>
      <c r="DR975" s="38"/>
      <c r="DS975" s="38"/>
      <c r="DT975" s="38"/>
      <c r="DU975" s="38"/>
      <c r="DV975" s="38"/>
      <c r="DW975" s="38"/>
      <c r="DX975" s="38"/>
      <c r="DY975" s="38"/>
      <c r="DZ975" s="38"/>
      <c r="EA975" s="38"/>
      <c r="EB975" s="38"/>
    </row>
    <row r="976" spans="1:132">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c r="AP976" s="38"/>
      <c r="AQ976" s="38"/>
      <c r="AR976" s="38"/>
      <c r="AS976" s="38"/>
      <c r="AT976" s="38"/>
      <c r="AU976" s="38"/>
      <c r="AV976" s="38"/>
      <c r="AW976" s="38"/>
      <c r="AX976" s="38"/>
      <c r="AY976" s="38"/>
      <c r="AZ976" s="38"/>
      <c r="BA976" s="38"/>
      <c r="BB976" s="38"/>
      <c r="BC976" s="38"/>
      <c r="BD976" s="38"/>
      <c r="BE976" s="38"/>
      <c r="BF976" s="38"/>
      <c r="BG976" s="38"/>
      <c r="BH976" s="38"/>
      <c r="BI976" s="38"/>
      <c r="BJ976" s="38"/>
      <c r="BK976" s="38"/>
      <c r="BL976" s="38"/>
      <c r="BM976" s="38"/>
      <c r="BN976" s="38"/>
      <c r="BO976" s="38"/>
      <c r="BP976" s="38"/>
      <c r="BQ976" s="38"/>
      <c r="BR976" s="38"/>
      <c r="BS976" s="38"/>
      <c r="BT976" s="38"/>
      <c r="BU976" s="38"/>
      <c r="BV976" s="38"/>
      <c r="BW976" s="38"/>
      <c r="BX976" s="38"/>
      <c r="BY976" s="38"/>
      <c r="BZ976" s="38"/>
      <c r="CA976" s="38"/>
      <c r="CB976" s="38"/>
      <c r="CC976" s="38"/>
      <c r="CD976" s="38"/>
      <c r="CE976" s="38"/>
      <c r="CF976" s="38"/>
      <c r="CG976" s="38"/>
      <c r="CH976" s="38"/>
      <c r="CI976" s="38"/>
      <c r="CJ976" s="38"/>
      <c r="CK976" s="38"/>
      <c r="CL976" s="38"/>
      <c r="CM976" s="38"/>
      <c r="CN976" s="38"/>
      <c r="CO976" s="38"/>
      <c r="CP976" s="38"/>
      <c r="CQ976" s="38"/>
      <c r="CR976" s="38"/>
      <c r="CS976" s="38"/>
      <c r="CT976" s="38"/>
      <c r="CU976" s="38"/>
      <c r="CV976" s="38"/>
      <c r="CW976" s="38"/>
      <c r="CX976" s="38"/>
      <c r="CY976" s="38"/>
      <c r="CZ976" s="38"/>
      <c r="DA976" s="38"/>
      <c r="DB976" s="38"/>
      <c r="DC976" s="38"/>
      <c r="DD976" s="38"/>
      <c r="DE976" s="38"/>
      <c r="DF976" s="38"/>
      <c r="DG976" s="38"/>
      <c r="DH976" s="38"/>
      <c r="DI976" s="38"/>
      <c r="DJ976" s="38"/>
      <c r="DK976" s="38"/>
      <c r="DL976" s="38"/>
      <c r="DM976" s="38"/>
      <c r="DN976" s="38"/>
      <c r="DO976" s="38"/>
      <c r="DP976" s="38"/>
      <c r="DQ976" s="38"/>
      <c r="DR976" s="38"/>
      <c r="DS976" s="38"/>
      <c r="DT976" s="38"/>
      <c r="DU976" s="38"/>
      <c r="DV976" s="38"/>
      <c r="DW976" s="38"/>
      <c r="DX976" s="38"/>
      <c r="DY976" s="38"/>
      <c r="DZ976" s="38"/>
      <c r="EA976" s="38"/>
      <c r="EB976" s="38"/>
    </row>
    <row r="977" spans="1:132">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c r="AP977" s="38"/>
      <c r="AQ977" s="38"/>
      <c r="AR977" s="38"/>
      <c r="AS977" s="38"/>
      <c r="AT977" s="38"/>
      <c r="AU977" s="38"/>
      <c r="AV977" s="38"/>
      <c r="AW977" s="38"/>
      <c r="AX977" s="38"/>
      <c r="AY977" s="38"/>
      <c r="AZ977" s="38"/>
      <c r="BA977" s="38"/>
      <c r="BB977" s="38"/>
      <c r="BC977" s="38"/>
      <c r="BD977" s="38"/>
      <c r="BE977" s="38"/>
      <c r="BF977" s="38"/>
      <c r="BG977" s="38"/>
      <c r="BH977" s="38"/>
      <c r="BI977" s="38"/>
      <c r="BJ977" s="38"/>
      <c r="BK977" s="38"/>
      <c r="BL977" s="38"/>
      <c r="BM977" s="38"/>
      <c r="BN977" s="38"/>
      <c r="BO977" s="38"/>
      <c r="BP977" s="38"/>
      <c r="BQ977" s="38"/>
      <c r="BR977" s="38"/>
      <c r="BS977" s="38"/>
      <c r="BT977" s="38"/>
      <c r="BU977" s="38"/>
      <c r="BV977" s="38"/>
      <c r="BW977" s="38"/>
      <c r="BX977" s="38"/>
      <c r="BY977" s="38"/>
      <c r="BZ977" s="38"/>
      <c r="CA977" s="38"/>
      <c r="CB977" s="38"/>
      <c r="CC977" s="38"/>
      <c r="CD977" s="38"/>
      <c r="CE977" s="38"/>
      <c r="CF977" s="38"/>
      <c r="CG977" s="38"/>
      <c r="CH977" s="38"/>
      <c r="CI977" s="38"/>
      <c r="CJ977" s="38"/>
      <c r="CK977" s="38"/>
      <c r="CL977" s="38"/>
      <c r="CM977" s="38"/>
      <c r="CN977" s="38"/>
      <c r="CO977" s="38"/>
      <c r="CP977" s="38"/>
      <c r="CQ977" s="38"/>
      <c r="CR977" s="38"/>
      <c r="CS977" s="38"/>
      <c r="CT977" s="38"/>
      <c r="CU977" s="38"/>
      <c r="CV977" s="38"/>
      <c r="CW977" s="38"/>
      <c r="CX977" s="38"/>
      <c r="CY977" s="38"/>
      <c r="CZ977" s="38"/>
      <c r="DA977" s="38"/>
      <c r="DB977" s="38"/>
      <c r="DC977" s="38"/>
      <c r="DD977" s="38"/>
      <c r="DE977" s="38"/>
      <c r="DF977" s="38"/>
      <c r="DG977" s="38"/>
      <c r="DH977" s="38"/>
      <c r="DI977" s="38"/>
      <c r="DJ977" s="38"/>
      <c r="DK977" s="38"/>
      <c r="DL977" s="38"/>
      <c r="DM977" s="38"/>
      <c r="DN977" s="38"/>
      <c r="DO977" s="38"/>
      <c r="DP977" s="38"/>
      <c r="DQ977" s="38"/>
      <c r="DR977" s="38"/>
      <c r="DS977" s="38"/>
      <c r="DT977" s="38"/>
      <c r="DU977" s="38"/>
      <c r="DV977" s="38"/>
      <c r="DW977" s="38"/>
      <c r="DX977" s="38"/>
      <c r="DY977" s="38"/>
      <c r="DZ977" s="38"/>
      <c r="EA977" s="38"/>
      <c r="EB977" s="38"/>
    </row>
    <row r="978" spans="1:132">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c r="AP978" s="38"/>
      <c r="AQ978" s="38"/>
      <c r="AR978" s="38"/>
      <c r="AS978" s="38"/>
      <c r="AT978" s="38"/>
      <c r="AU978" s="38"/>
      <c r="AV978" s="38"/>
      <c r="AW978" s="38"/>
      <c r="AX978" s="38"/>
      <c r="AY978" s="38"/>
      <c r="AZ978" s="38"/>
      <c r="BA978" s="38"/>
      <c r="BB978" s="38"/>
      <c r="BC978" s="38"/>
      <c r="BD978" s="38"/>
      <c r="BE978" s="38"/>
      <c r="BF978" s="38"/>
      <c r="BG978" s="38"/>
      <c r="BH978" s="38"/>
      <c r="BI978" s="38"/>
      <c r="BJ978" s="38"/>
      <c r="BK978" s="38"/>
      <c r="BL978" s="38"/>
      <c r="BM978" s="38"/>
      <c r="BN978" s="38"/>
      <c r="BO978" s="38"/>
      <c r="BP978" s="38"/>
      <c r="BQ978" s="38"/>
      <c r="BR978" s="38"/>
      <c r="BS978" s="38"/>
      <c r="BT978" s="38"/>
      <c r="BU978" s="38"/>
      <c r="BV978" s="38"/>
      <c r="BW978" s="38"/>
      <c r="BX978" s="38"/>
      <c r="BY978" s="38"/>
      <c r="BZ978" s="38"/>
      <c r="CA978" s="38"/>
      <c r="CB978" s="38"/>
      <c r="CC978" s="38"/>
      <c r="CD978" s="38"/>
      <c r="CE978" s="38"/>
      <c r="CF978" s="38"/>
      <c r="CG978" s="38"/>
      <c r="CH978" s="38"/>
      <c r="CI978" s="38"/>
      <c r="CJ978" s="38"/>
      <c r="CK978" s="38"/>
      <c r="CL978" s="38"/>
      <c r="CM978" s="38"/>
      <c r="CN978" s="38"/>
      <c r="CO978" s="38"/>
      <c r="CP978" s="38"/>
      <c r="CQ978" s="38"/>
      <c r="CR978" s="38"/>
      <c r="CS978" s="38"/>
      <c r="CT978" s="38"/>
      <c r="CU978" s="38"/>
      <c r="CV978" s="38"/>
      <c r="CW978" s="38"/>
      <c r="CX978" s="38"/>
      <c r="CY978" s="38"/>
      <c r="CZ978" s="38"/>
      <c r="DA978" s="38"/>
      <c r="DB978" s="38"/>
      <c r="DC978" s="38"/>
      <c r="DD978" s="38"/>
      <c r="DE978" s="38"/>
      <c r="DF978" s="38"/>
      <c r="DG978" s="38"/>
      <c r="DH978" s="38"/>
      <c r="DI978" s="38"/>
      <c r="DJ978" s="38"/>
      <c r="DK978" s="38"/>
      <c r="DL978" s="38"/>
      <c r="DM978" s="38"/>
      <c r="DN978" s="38"/>
      <c r="DO978" s="38"/>
      <c r="DP978" s="38"/>
      <c r="DQ978" s="38"/>
      <c r="DR978" s="38"/>
      <c r="DS978" s="38"/>
      <c r="DT978" s="38"/>
      <c r="DU978" s="38"/>
      <c r="DV978" s="38"/>
      <c r="DW978" s="38"/>
      <c r="DX978" s="38"/>
      <c r="DY978" s="38"/>
      <c r="DZ978" s="38"/>
      <c r="EA978" s="38"/>
      <c r="EB978" s="38"/>
    </row>
    <row r="979" spans="1:132">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c r="AP979" s="38"/>
      <c r="AQ979" s="38"/>
      <c r="AR979" s="38"/>
      <c r="AS979" s="38"/>
      <c r="AT979" s="38"/>
      <c r="AU979" s="38"/>
      <c r="AV979" s="38"/>
      <c r="AW979" s="38"/>
      <c r="AX979" s="38"/>
      <c r="AY979" s="38"/>
      <c r="AZ979" s="38"/>
      <c r="BA979" s="38"/>
      <c r="BB979" s="38"/>
      <c r="BC979" s="38"/>
      <c r="BD979" s="38"/>
      <c r="BE979" s="38"/>
      <c r="BF979" s="38"/>
      <c r="BG979" s="38"/>
      <c r="BH979" s="38"/>
      <c r="BI979" s="38"/>
      <c r="BJ979" s="38"/>
      <c r="BK979" s="38"/>
      <c r="BL979" s="38"/>
      <c r="BM979" s="38"/>
      <c r="BN979" s="38"/>
      <c r="BO979" s="38"/>
      <c r="BP979" s="38"/>
      <c r="BQ979" s="38"/>
      <c r="BR979" s="38"/>
      <c r="BS979" s="38"/>
      <c r="BT979" s="38"/>
      <c r="BU979" s="38"/>
      <c r="BV979" s="38"/>
      <c r="BW979" s="38"/>
      <c r="BX979" s="38"/>
      <c r="BY979" s="38"/>
      <c r="BZ979" s="38"/>
      <c r="CA979" s="38"/>
      <c r="CB979" s="38"/>
      <c r="CC979" s="38"/>
      <c r="CD979" s="38"/>
      <c r="CE979" s="38"/>
      <c r="CF979" s="38"/>
      <c r="CG979" s="38"/>
      <c r="CH979" s="38"/>
      <c r="CI979" s="38"/>
      <c r="CJ979" s="38"/>
      <c r="CK979" s="38"/>
      <c r="CL979" s="38"/>
      <c r="CM979" s="38"/>
      <c r="CN979" s="38"/>
      <c r="CO979" s="38"/>
      <c r="CP979" s="38"/>
      <c r="CQ979" s="38"/>
      <c r="CR979" s="38"/>
      <c r="CS979" s="38"/>
      <c r="CT979" s="38"/>
      <c r="CU979" s="38"/>
      <c r="CV979" s="38"/>
      <c r="CW979" s="38"/>
      <c r="CX979" s="38"/>
      <c r="CY979" s="38"/>
      <c r="CZ979" s="38"/>
      <c r="DA979" s="38"/>
      <c r="DB979" s="38"/>
      <c r="DC979" s="38"/>
      <c r="DD979" s="38"/>
      <c r="DE979" s="38"/>
      <c r="DF979" s="38"/>
      <c r="DG979" s="38"/>
      <c r="DH979" s="38"/>
      <c r="DI979" s="38"/>
      <c r="DJ979" s="38"/>
      <c r="DK979" s="38"/>
      <c r="DL979" s="38"/>
      <c r="DM979" s="38"/>
      <c r="DN979" s="38"/>
      <c r="DO979" s="38"/>
      <c r="DP979" s="38"/>
      <c r="DQ979" s="38"/>
      <c r="DR979" s="38"/>
      <c r="DS979" s="38"/>
      <c r="DT979" s="38"/>
      <c r="DU979" s="38"/>
      <c r="DV979" s="38"/>
      <c r="DW979" s="38"/>
      <c r="DX979" s="38"/>
      <c r="DY979" s="38"/>
      <c r="DZ979" s="38"/>
      <c r="EA979" s="38"/>
      <c r="EB979" s="38"/>
    </row>
    <row r="980" spans="1:132">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c r="AP980" s="38"/>
      <c r="AQ980" s="38"/>
      <c r="AR980" s="38"/>
      <c r="AS980" s="38"/>
      <c r="AT980" s="38"/>
      <c r="AU980" s="38"/>
      <c r="AV980" s="38"/>
      <c r="AW980" s="38"/>
      <c r="AX980" s="38"/>
      <c r="AY980" s="38"/>
      <c r="AZ980" s="38"/>
      <c r="BA980" s="38"/>
      <c r="BB980" s="38"/>
      <c r="BC980" s="38"/>
      <c r="BD980" s="38"/>
      <c r="BE980" s="38"/>
      <c r="BF980" s="38"/>
      <c r="BG980" s="38"/>
      <c r="BH980" s="38"/>
      <c r="BI980" s="38"/>
      <c r="BJ980" s="38"/>
      <c r="BK980" s="38"/>
      <c r="BL980" s="38"/>
      <c r="BM980" s="38"/>
      <c r="BN980" s="38"/>
      <c r="BO980" s="38"/>
      <c r="BP980" s="38"/>
      <c r="BQ980" s="38"/>
      <c r="BR980" s="38"/>
      <c r="BS980" s="38"/>
      <c r="BT980" s="38"/>
      <c r="BU980" s="38"/>
      <c r="BV980" s="38"/>
      <c r="BW980" s="38"/>
      <c r="BX980" s="38"/>
      <c r="BY980" s="38"/>
      <c r="BZ980" s="38"/>
      <c r="CA980" s="38"/>
      <c r="CB980" s="38"/>
      <c r="CC980" s="38"/>
      <c r="CD980" s="38"/>
      <c r="CE980" s="38"/>
      <c r="CF980" s="38"/>
      <c r="CG980" s="38"/>
      <c r="CH980" s="38"/>
      <c r="CI980" s="38"/>
      <c r="CJ980" s="38"/>
      <c r="CK980" s="38"/>
      <c r="CL980" s="38"/>
      <c r="CM980" s="38"/>
      <c r="CN980" s="38"/>
      <c r="CO980" s="38"/>
      <c r="CP980" s="38"/>
      <c r="CQ980" s="38"/>
      <c r="CR980" s="38"/>
      <c r="CS980" s="38"/>
      <c r="CT980" s="38"/>
      <c r="CU980" s="38"/>
      <c r="CV980" s="38"/>
      <c r="CW980" s="38"/>
      <c r="CX980" s="38"/>
      <c r="CY980" s="38"/>
      <c r="CZ980" s="38"/>
      <c r="DA980" s="38"/>
      <c r="DB980" s="38"/>
      <c r="DC980" s="38"/>
      <c r="DD980" s="38"/>
      <c r="DE980" s="38"/>
      <c r="DF980" s="38"/>
      <c r="DG980" s="38"/>
      <c r="DH980" s="38"/>
      <c r="DI980" s="38"/>
      <c r="DJ980" s="38"/>
      <c r="DK980" s="38"/>
      <c r="DL980" s="38"/>
      <c r="DM980" s="38"/>
      <c r="DN980" s="38"/>
      <c r="DO980" s="38"/>
      <c r="DP980" s="38"/>
      <c r="DQ980" s="38"/>
      <c r="DR980" s="38"/>
      <c r="DS980" s="38"/>
      <c r="DT980" s="38"/>
      <c r="DU980" s="38"/>
      <c r="DV980" s="38"/>
      <c r="DW980" s="38"/>
      <c r="DX980" s="38"/>
      <c r="DY980" s="38"/>
      <c r="DZ980" s="38"/>
      <c r="EA980" s="38"/>
      <c r="EB980" s="38"/>
    </row>
    <row r="981" spans="1:132">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c r="AP981" s="38"/>
      <c r="AQ981" s="38"/>
      <c r="AR981" s="38"/>
      <c r="AS981" s="38"/>
      <c r="AT981" s="38"/>
      <c r="AU981" s="38"/>
      <c r="AV981" s="38"/>
      <c r="AW981" s="38"/>
      <c r="AX981" s="38"/>
      <c r="AY981" s="38"/>
      <c r="AZ981" s="38"/>
      <c r="BA981" s="38"/>
      <c r="BB981" s="38"/>
      <c r="BC981" s="38"/>
      <c r="BD981" s="38"/>
      <c r="BE981" s="38"/>
      <c r="BF981" s="38"/>
      <c r="BG981" s="38"/>
      <c r="BH981" s="38"/>
      <c r="BI981" s="38"/>
      <c r="BJ981" s="38"/>
      <c r="BK981" s="38"/>
      <c r="BL981" s="38"/>
      <c r="BM981" s="38"/>
      <c r="BN981" s="38"/>
      <c r="BO981" s="38"/>
      <c r="BP981" s="38"/>
      <c r="BQ981" s="38"/>
      <c r="BR981" s="38"/>
      <c r="BS981" s="38"/>
      <c r="BT981" s="38"/>
      <c r="BU981" s="38"/>
      <c r="BV981" s="38"/>
      <c r="BW981" s="38"/>
      <c r="BX981" s="38"/>
      <c r="BY981" s="38"/>
      <c r="BZ981" s="38"/>
      <c r="CA981" s="38"/>
      <c r="CB981" s="38"/>
      <c r="CC981" s="38"/>
      <c r="CD981" s="38"/>
      <c r="CE981" s="38"/>
      <c r="CF981" s="38"/>
      <c r="CG981" s="38"/>
      <c r="CH981" s="38"/>
      <c r="CI981" s="38"/>
      <c r="CJ981" s="38"/>
      <c r="CK981" s="38"/>
      <c r="CL981" s="38"/>
      <c r="CM981" s="38"/>
      <c r="CN981" s="38"/>
      <c r="CO981" s="38"/>
      <c r="CP981" s="38"/>
      <c r="CQ981" s="38"/>
      <c r="CR981" s="38"/>
      <c r="CS981" s="38"/>
      <c r="CT981" s="38"/>
      <c r="CU981" s="38"/>
      <c r="CV981" s="38"/>
      <c r="CW981" s="38"/>
      <c r="CX981" s="38"/>
      <c r="CY981" s="38"/>
      <c r="CZ981" s="38"/>
      <c r="DA981" s="38"/>
      <c r="DB981" s="38"/>
      <c r="DC981" s="38"/>
      <c r="DD981" s="38"/>
      <c r="DE981" s="38"/>
      <c r="DF981" s="38"/>
      <c r="DG981" s="38"/>
      <c r="DH981" s="38"/>
      <c r="DI981" s="38"/>
      <c r="DJ981" s="38"/>
      <c r="DK981" s="38"/>
      <c r="DL981" s="38"/>
      <c r="DM981" s="38"/>
      <c r="DN981" s="38"/>
      <c r="DO981" s="38"/>
      <c r="DP981" s="38"/>
      <c r="DQ981" s="38"/>
      <c r="DR981" s="38"/>
      <c r="DS981" s="38"/>
      <c r="DT981" s="38"/>
      <c r="DU981" s="38"/>
      <c r="DV981" s="38"/>
      <c r="DW981" s="38"/>
      <c r="DX981" s="38"/>
      <c r="DY981" s="38"/>
      <c r="DZ981" s="38"/>
      <c r="EA981" s="38"/>
      <c r="EB981" s="38"/>
    </row>
    <row r="982" spans="1:132">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c r="AP982" s="38"/>
      <c r="AQ982" s="38"/>
      <c r="AR982" s="38"/>
      <c r="AS982" s="38"/>
      <c r="AT982" s="38"/>
      <c r="AU982" s="38"/>
      <c r="AV982" s="38"/>
      <c r="AW982" s="38"/>
      <c r="AX982" s="38"/>
      <c r="AY982" s="38"/>
      <c r="AZ982" s="38"/>
      <c r="BA982" s="38"/>
      <c r="BB982" s="38"/>
      <c r="BC982" s="38"/>
      <c r="BD982" s="38"/>
      <c r="BE982" s="38"/>
      <c r="BF982" s="38"/>
      <c r="BG982" s="38"/>
      <c r="BH982" s="38"/>
      <c r="BI982" s="38"/>
      <c r="BJ982" s="38"/>
      <c r="BK982" s="38"/>
      <c r="BL982" s="38"/>
      <c r="BM982" s="38"/>
      <c r="BN982" s="38"/>
      <c r="BO982" s="38"/>
      <c r="BP982" s="38"/>
      <c r="BQ982" s="38"/>
      <c r="BR982" s="38"/>
      <c r="BS982" s="38"/>
      <c r="BT982" s="38"/>
      <c r="BU982" s="38"/>
      <c r="BV982" s="38"/>
      <c r="BW982" s="38"/>
      <c r="BX982" s="38"/>
      <c r="BY982" s="38"/>
      <c r="BZ982" s="38"/>
      <c r="CA982" s="38"/>
      <c r="CB982" s="38"/>
      <c r="CC982" s="38"/>
      <c r="CD982" s="38"/>
      <c r="CE982" s="38"/>
      <c r="CF982" s="38"/>
      <c r="CG982" s="38"/>
      <c r="CH982" s="38"/>
      <c r="CI982" s="38"/>
      <c r="CJ982" s="38"/>
      <c r="CK982" s="38"/>
      <c r="CL982" s="38"/>
      <c r="CM982" s="38"/>
      <c r="CN982" s="38"/>
      <c r="CO982" s="38"/>
      <c r="CP982" s="38"/>
      <c r="CQ982" s="38"/>
      <c r="CR982" s="38"/>
      <c r="CS982" s="38"/>
      <c r="CT982" s="38"/>
      <c r="CU982" s="38"/>
      <c r="CV982" s="38"/>
      <c r="CW982" s="38"/>
      <c r="CX982" s="38"/>
      <c r="CY982" s="38"/>
      <c r="CZ982" s="38"/>
      <c r="DA982" s="38"/>
      <c r="DB982" s="38"/>
      <c r="DC982" s="38"/>
      <c r="DD982" s="38"/>
      <c r="DE982" s="38"/>
      <c r="DF982" s="38"/>
      <c r="DG982" s="38"/>
      <c r="DH982" s="38"/>
      <c r="DI982" s="38"/>
      <c r="DJ982" s="38"/>
      <c r="DK982" s="38"/>
      <c r="DL982" s="38"/>
      <c r="DM982" s="38"/>
      <c r="DN982" s="38"/>
      <c r="DO982" s="38"/>
      <c r="DP982" s="38"/>
      <c r="DQ982" s="38"/>
      <c r="DR982" s="38"/>
      <c r="DS982" s="38"/>
      <c r="DT982" s="38"/>
      <c r="DU982" s="38"/>
      <c r="DV982" s="38"/>
      <c r="DW982" s="38"/>
      <c r="DX982" s="38"/>
      <c r="DY982" s="38"/>
      <c r="DZ982" s="38"/>
      <c r="EA982" s="38"/>
      <c r="EB982" s="38"/>
    </row>
    <row r="983" spans="1:132">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c r="AP983" s="38"/>
      <c r="AQ983" s="38"/>
      <c r="AR983" s="38"/>
      <c r="AS983" s="38"/>
      <c r="AT983" s="38"/>
      <c r="AU983" s="38"/>
      <c r="AV983" s="38"/>
      <c r="AW983" s="38"/>
      <c r="AX983" s="38"/>
      <c r="AY983" s="38"/>
      <c r="AZ983" s="38"/>
      <c r="BA983" s="38"/>
      <c r="BB983" s="38"/>
      <c r="BC983" s="38"/>
      <c r="BD983" s="38"/>
      <c r="BE983" s="38"/>
      <c r="BF983" s="38"/>
      <c r="BG983" s="38"/>
      <c r="BH983" s="38"/>
      <c r="BI983" s="38"/>
      <c r="BJ983" s="38"/>
      <c r="BK983" s="38"/>
      <c r="BL983" s="38"/>
      <c r="BM983" s="38"/>
      <c r="BN983" s="38"/>
      <c r="BO983" s="38"/>
      <c r="BP983" s="38"/>
      <c r="BQ983" s="38"/>
      <c r="BR983" s="38"/>
      <c r="BS983" s="38"/>
      <c r="BT983" s="38"/>
      <c r="BU983" s="38"/>
      <c r="BV983" s="38"/>
      <c r="BW983" s="38"/>
      <c r="BX983" s="38"/>
      <c r="BY983" s="38"/>
      <c r="BZ983" s="38"/>
      <c r="CA983" s="38"/>
      <c r="CB983" s="38"/>
      <c r="CC983" s="38"/>
      <c r="CD983" s="38"/>
      <c r="CE983" s="38"/>
      <c r="CF983" s="38"/>
      <c r="CG983" s="38"/>
      <c r="CH983" s="38"/>
      <c r="CI983" s="38"/>
      <c r="CJ983" s="38"/>
      <c r="CK983" s="38"/>
      <c r="CL983" s="38"/>
      <c r="CM983" s="38"/>
      <c r="CN983" s="38"/>
      <c r="CO983" s="38"/>
      <c r="CP983" s="38"/>
      <c r="CQ983" s="38"/>
      <c r="CR983" s="38"/>
      <c r="CS983" s="38"/>
      <c r="CT983" s="38"/>
      <c r="CU983" s="38"/>
      <c r="CV983" s="38"/>
      <c r="CW983" s="38"/>
      <c r="CX983" s="38"/>
      <c r="CY983" s="38"/>
      <c r="CZ983" s="38"/>
      <c r="DA983" s="38"/>
      <c r="DB983" s="38"/>
      <c r="DC983" s="38"/>
      <c r="DD983" s="38"/>
      <c r="DE983" s="38"/>
      <c r="DF983" s="38"/>
      <c r="DG983" s="38"/>
      <c r="DH983" s="38"/>
      <c r="DI983" s="38"/>
      <c r="DJ983" s="38"/>
      <c r="DK983" s="38"/>
      <c r="DL983" s="38"/>
      <c r="DM983" s="38"/>
      <c r="DN983" s="38"/>
      <c r="DO983" s="38"/>
      <c r="DP983" s="38"/>
      <c r="DQ983" s="38"/>
      <c r="DR983" s="38"/>
      <c r="DS983" s="38"/>
      <c r="DT983" s="38"/>
      <c r="DU983" s="38"/>
      <c r="DV983" s="38"/>
      <c r="DW983" s="38"/>
      <c r="DX983" s="38"/>
      <c r="DY983" s="38"/>
      <c r="DZ983" s="38"/>
      <c r="EA983" s="38"/>
      <c r="EB983" s="38"/>
    </row>
    <row r="984" spans="1:132">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c r="AP984" s="38"/>
      <c r="AQ984" s="38"/>
      <c r="AR984" s="38"/>
      <c r="AS984" s="38"/>
      <c r="AT984" s="38"/>
      <c r="AU984" s="38"/>
      <c r="AV984" s="38"/>
      <c r="AW984" s="38"/>
      <c r="AX984" s="38"/>
      <c r="AY984" s="38"/>
      <c r="AZ984" s="38"/>
      <c r="BA984" s="38"/>
      <c r="BB984" s="38"/>
      <c r="BC984" s="38"/>
      <c r="BD984" s="38"/>
      <c r="BE984" s="38"/>
      <c r="BF984" s="38"/>
      <c r="BG984" s="38"/>
      <c r="BH984" s="38"/>
      <c r="BI984" s="38"/>
      <c r="BJ984" s="38"/>
      <c r="BK984" s="38"/>
      <c r="BL984" s="38"/>
      <c r="BM984" s="38"/>
      <c r="BN984" s="38"/>
      <c r="BO984" s="38"/>
      <c r="BP984" s="38"/>
      <c r="BQ984" s="38"/>
      <c r="BR984" s="38"/>
      <c r="BS984" s="38"/>
      <c r="BT984" s="38"/>
      <c r="BU984" s="38"/>
      <c r="BV984" s="38"/>
      <c r="BW984" s="38"/>
      <c r="BX984" s="38"/>
      <c r="BY984" s="38"/>
      <c r="BZ984" s="38"/>
      <c r="CA984" s="38"/>
      <c r="CB984" s="38"/>
      <c r="CC984" s="38"/>
      <c r="CD984" s="38"/>
      <c r="CE984" s="38"/>
      <c r="CF984" s="38"/>
      <c r="CG984" s="38"/>
      <c r="CH984" s="38"/>
      <c r="CI984" s="38"/>
      <c r="CJ984" s="38"/>
      <c r="CK984" s="38"/>
      <c r="CL984" s="38"/>
      <c r="CM984" s="38"/>
      <c r="CN984" s="38"/>
      <c r="CO984" s="38"/>
      <c r="CP984" s="38"/>
      <c r="CQ984" s="38"/>
      <c r="CR984" s="38"/>
      <c r="CS984" s="38"/>
      <c r="CT984" s="38"/>
      <c r="CU984" s="38"/>
      <c r="CV984" s="38"/>
      <c r="CW984" s="38"/>
      <c r="CX984" s="38"/>
      <c r="CY984" s="38"/>
      <c r="CZ984" s="38"/>
      <c r="DA984" s="38"/>
      <c r="DB984" s="38"/>
      <c r="DC984" s="38"/>
      <c r="DD984" s="38"/>
      <c r="DE984" s="38"/>
      <c r="DF984" s="38"/>
      <c r="DG984" s="38"/>
      <c r="DH984" s="38"/>
      <c r="DI984" s="38"/>
      <c r="DJ984" s="38"/>
      <c r="DK984" s="38"/>
      <c r="DL984" s="38"/>
      <c r="DM984" s="38"/>
      <c r="DN984" s="38"/>
      <c r="DO984" s="38"/>
      <c r="DP984" s="38"/>
      <c r="DQ984" s="38"/>
      <c r="DR984" s="38"/>
      <c r="DS984" s="38"/>
      <c r="DT984" s="38"/>
      <c r="DU984" s="38"/>
      <c r="DV984" s="38"/>
      <c r="DW984" s="38"/>
      <c r="DX984" s="38"/>
      <c r="DY984" s="38"/>
      <c r="DZ984" s="38"/>
      <c r="EA984" s="38"/>
      <c r="EB984" s="38"/>
    </row>
    <row r="985" spans="1:132">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c r="AP985" s="38"/>
      <c r="AQ985" s="38"/>
      <c r="AR985" s="38"/>
      <c r="AS985" s="38"/>
      <c r="AT985" s="38"/>
      <c r="AU985" s="38"/>
      <c r="AV985" s="38"/>
      <c r="AW985" s="38"/>
      <c r="AX985" s="38"/>
      <c r="AY985" s="38"/>
      <c r="AZ985" s="38"/>
      <c r="BA985" s="38"/>
      <c r="BB985" s="38"/>
      <c r="BC985" s="38"/>
      <c r="BD985" s="38"/>
      <c r="BE985" s="38"/>
      <c r="BF985" s="38"/>
      <c r="BG985" s="38"/>
      <c r="BH985" s="38"/>
      <c r="BI985" s="38"/>
      <c r="BJ985" s="38"/>
      <c r="BK985" s="38"/>
      <c r="BL985" s="38"/>
      <c r="BM985" s="38"/>
      <c r="BN985" s="38"/>
      <c r="BO985" s="38"/>
      <c r="BP985" s="38"/>
      <c r="BQ985" s="38"/>
      <c r="BR985" s="38"/>
      <c r="BS985" s="38"/>
      <c r="BT985" s="38"/>
      <c r="BU985" s="38"/>
      <c r="BV985" s="38"/>
      <c r="BW985" s="38"/>
      <c r="BX985" s="38"/>
      <c r="BY985" s="38"/>
      <c r="BZ985" s="38"/>
      <c r="CA985" s="38"/>
      <c r="CB985" s="38"/>
      <c r="CC985" s="38"/>
      <c r="CD985" s="38"/>
      <c r="CE985" s="38"/>
      <c r="CF985" s="38"/>
      <c r="CG985" s="38"/>
      <c r="CH985" s="38"/>
      <c r="CI985" s="38"/>
      <c r="CJ985" s="38"/>
      <c r="CK985" s="38"/>
      <c r="CL985" s="38"/>
      <c r="CM985" s="38"/>
      <c r="CN985" s="38"/>
      <c r="CO985" s="38"/>
      <c r="CP985" s="38"/>
      <c r="CQ985" s="38"/>
      <c r="CR985" s="38"/>
      <c r="CS985" s="38"/>
      <c r="CT985" s="38"/>
      <c r="CU985" s="38"/>
      <c r="CV985" s="38"/>
      <c r="CW985" s="38"/>
      <c r="CX985" s="38"/>
      <c r="CY985" s="38"/>
      <c r="CZ985" s="38"/>
      <c r="DA985" s="38"/>
      <c r="DB985" s="38"/>
      <c r="DC985" s="38"/>
      <c r="DD985" s="38"/>
      <c r="DE985" s="38"/>
      <c r="DF985" s="38"/>
      <c r="DG985" s="38"/>
      <c r="DH985" s="38"/>
      <c r="DI985" s="38"/>
      <c r="DJ985" s="38"/>
      <c r="DK985" s="38"/>
      <c r="DL985" s="38"/>
      <c r="DM985" s="38"/>
      <c r="DN985" s="38"/>
      <c r="DO985" s="38"/>
      <c r="DP985" s="38"/>
      <c r="DQ985" s="38"/>
      <c r="DR985" s="38"/>
      <c r="DS985" s="38"/>
      <c r="DT985" s="38"/>
      <c r="DU985" s="38"/>
      <c r="DV985" s="38"/>
      <c r="DW985" s="38"/>
      <c r="DX985" s="38"/>
      <c r="DY985" s="38"/>
      <c r="DZ985" s="38"/>
      <c r="EA985" s="38"/>
      <c r="EB985" s="38"/>
    </row>
    <row r="986" spans="1:132">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c r="AP986" s="38"/>
      <c r="AQ986" s="38"/>
      <c r="AR986" s="38"/>
      <c r="AS986" s="38"/>
      <c r="AT986" s="38"/>
      <c r="AU986" s="38"/>
      <c r="AV986" s="38"/>
      <c r="AW986" s="38"/>
      <c r="AX986" s="38"/>
      <c r="AY986" s="38"/>
      <c r="AZ986" s="38"/>
      <c r="BA986" s="38"/>
      <c r="BB986" s="38"/>
      <c r="BC986" s="38"/>
      <c r="BD986" s="38"/>
      <c r="BE986" s="38"/>
      <c r="BF986" s="38"/>
      <c r="BG986" s="38"/>
      <c r="BH986" s="38"/>
      <c r="BI986" s="38"/>
      <c r="BJ986" s="38"/>
      <c r="BK986" s="38"/>
      <c r="BL986" s="38"/>
      <c r="BM986" s="38"/>
      <c r="BN986" s="38"/>
      <c r="BO986" s="38"/>
      <c r="BP986" s="38"/>
      <c r="BQ986" s="38"/>
      <c r="BR986" s="38"/>
      <c r="BS986" s="38"/>
      <c r="BT986" s="38"/>
      <c r="BU986" s="38"/>
      <c r="BV986" s="38"/>
      <c r="BW986" s="38"/>
      <c r="BX986" s="38"/>
      <c r="BY986" s="38"/>
      <c r="BZ986" s="38"/>
      <c r="CA986" s="38"/>
      <c r="CB986" s="38"/>
      <c r="CC986" s="38"/>
      <c r="CD986" s="38"/>
      <c r="CE986" s="38"/>
      <c r="CF986" s="38"/>
      <c r="CG986" s="38"/>
      <c r="CH986" s="38"/>
      <c r="CI986" s="38"/>
      <c r="CJ986" s="38"/>
      <c r="CK986" s="38"/>
      <c r="CL986" s="38"/>
      <c r="CM986" s="38"/>
      <c r="CN986" s="38"/>
      <c r="CO986" s="38"/>
      <c r="CP986" s="38"/>
      <c r="CQ986" s="38"/>
      <c r="CR986" s="38"/>
      <c r="CS986" s="38"/>
      <c r="CT986" s="38"/>
      <c r="CU986" s="38"/>
      <c r="CV986" s="38"/>
      <c r="CW986" s="38"/>
      <c r="CX986" s="38"/>
      <c r="CY986" s="38"/>
      <c r="CZ986" s="38"/>
      <c r="DA986" s="38"/>
      <c r="DB986" s="38"/>
      <c r="DC986" s="38"/>
      <c r="DD986" s="38"/>
      <c r="DE986" s="38"/>
      <c r="DF986" s="38"/>
      <c r="DG986" s="38"/>
      <c r="DH986" s="38"/>
      <c r="DI986" s="38"/>
      <c r="DJ986" s="38"/>
      <c r="DK986" s="38"/>
      <c r="DL986" s="38"/>
      <c r="DM986" s="38"/>
      <c r="DN986" s="38"/>
      <c r="DO986" s="38"/>
      <c r="DP986" s="38"/>
      <c r="DQ986" s="38"/>
      <c r="DR986" s="38"/>
      <c r="DS986" s="38"/>
      <c r="DT986" s="38"/>
      <c r="DU986" s="38"/>
      <c r="DV986" s="38"/>
      <c r="DW986" s="38"/>
      <c r="DX986" s="38"/>
      <c r="DY986" s="38"/>
      <c r="DZ986" s="38"/>
      <c r="EA986" s="38"/>
      <c r="EB986" s="38"/>
    </row>
    <row r="987" spans="1:132">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c r="AP987" s="38"/>
      <c r="AQ987" s="38"/>
      <c r="AR987" s="38"/>
      <c r="AS987" s="38"/>
      <c r="AT987" s="38"/>
      <c r="AU987" s="38"/>
      <c r="AV987" s="38"/>
      <c r="AW987" s="38"/>
      <c r="AX987" s="38"/>
      <c r="AY987" s="38"/>
      <c r="AZ987" s="38"/>
      <c r="BA987" s="38"/>
      <c r="BB987" s="38"/>
      <c r="BC987" s="38"/>
      <c r="BD987" s="38"/>
      <c r="BE987" s="38"/>
      <c r="BF987" s="38"/>
      <c r="BG987" s="38"/>
      <c r="BH987" s="38"/>
      <c r="BI987" s="38"/>
      <c r="BJ987" s="38"/>
      <c r="BK987" s="38"/>
      <c r="BL987" s="38"/>
      <c r="BM987" s="38"/>
      <c r="BN987" s="38"/>
      <c r="BO987" s="38"/>
      <c r="BP987" s="38"/>
      <c r="BQ987" s="38"/>
      <c r="BR987" s="38"/>
      <c r="BS987" s="38"/>
      <c r="BT987" s="38"/>
      <c r="BU987" s="38"/>
      <c r="BV987" s="38"/>
      <c r="BW987" s="38"/>
      <c r="BX987" s="38"/>
      <c r="BY987" s="38"/>
      <c r="BZ987" s="38"/>
      <c r="CA987" s="38"/>
      <c r="CB987" s="38"/>
      <c r="CC987" s="38"/>
      <c r="CD987" s="38"/>
      <c r="CE987" s="38"/>
      <c r="CF987" s="38"/>
      <c r="CG987" s="38"/>
      <c r="CH987" s="38"/>
      <c r="CI987" s="38"/>
      <c r="CJ987" s="38"/>
      <c r="CK987" s="38"/>
      <c r="CL987" s="38"/>
      <c r="CM987" s="38"/>
      <c r="CN987" s="38"/>
      <c r="CO987" s="38"/>
      <c r="CP987" s="38"/>
      <c r="CQ987" s="38"/>
      <c r="CR987" s="38"/>
      <c r="CS987" s="38"/>
      <c r="CT987" s="38"/>
      <c r="CU987" s="38"/>
      <c r="CV987" s="38"/>
      <c r="CW987" s="38"/>
      <c r="CX987" s="38"/>
      <c r="CY987" s="38"/>
      <c r="CZ987" s="38"/>
      <c r="DA987" s="38"/>
      <c r="DB987" s="38"/>
      <c r="DC987" s="38"/>
      <c r="DD987" s="38"/>
      <c r="DE987" s="38"/>
      <c r="DF987" s="38"/>
      <c r="DG987" s="38"/>
      <c r="DH987" s="38"/>
      <c r="DI987" s="38"/>
      <c r="DJ987" s="38"/>
      <c r="DK987" s="38"/>
      <c r="DL987" s="38"/>
      <c r="DM987" s="38"/>
      <c r="DN987" s="38"/>
      <c r="DO987" s="38"/>
      <c r="DP987" s="38"/>
      <c r="DQ987" s="38"/>
      <c r="DR987" s="38"/>
      <c r="DS987" s="38"/>
      <c r="DT987" s="38"/>
      <c r="DU987" s="38"/>
      <c r="DV987" s="38"/>
      <c r="DW987" s="38"/>
      <c r="DX987" s="38"/>
      <c r="DY987" s="38"/>
      <c r="DZ987" s="38"/>
      <c r="EA987" s="38"/>
      <c r="EB987" s="38"/>
    </row>
    <row r="988" spans="1:132">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c r="AP988" s="38"/>
      <c r="AQ988" s="38"/>
      <c r="AR988" s="38"/>
      <c r="AS988" s="38"/>
      <c r="AT988" s="38"/>
      <c r="AU988" s="38"/>
      <c r="AV988" s="38"/>
      <c r="AW988" s="38"/>
      <c r="AX988" s="38"/>
      <c r="AY988" s="38"/>
      <c r="AZ988" s="38"/>
      <c r="BA988" s="38"/>
      <c r="BB988" s="38"/>
      <c r="BC988" s="38"/>
      <c r="BD988" s="38"/>
      <c r="BE988" s="38"/>
      <c r="BF988" s="38"/>
      <c r="BG988" s="38"/>
      <c r="BH988" s="38"/>
      <c r="BI988" s="38"/>
      <c r="BJ988" s="38"/>
      <c r="BK988" s="38"/>
      <c r="BL988" s="38"/>
      <c r="BM988" s="38"/>
      <c r="BN988" s="38"/>
      <c r="BO988" s="38"/>
      <c r="BP988" s="38"/>
      <c r="BQ988" s="38"/>
      <c r="BR988" s="38"/>
      <c r="BS988" s="38"/>
      <c r="BT988" s="38"/>
      <c r="BU988" s="38"/>
      <c r="BV988" s="38"/>
      <c r="BW988" s="38"/>
      <c r="BX988" s="38"/>
      <c r="BY988" s="38"/>
      <c r="BZ988" s="38"/>
      <c r="CA988" s="38"/>
      <c r="CB988" s="38"/>
      <c r="CC988" s="38"/>
      <c r="CD988" s="38"/>
      <c r="CE988" s="38"/>
      <c r="CF988" s="38"/>
      <c r="CG988" s="38"/>
      <c r="CH988" s="38"/>
      <c r="CI988" s="38"/>
      <c r="CJ988" s="38"/>
      <c r="CK988" s="38"/>
      <c r="CL988" s="38"/>
      <c r="CM988" s="38"/>
      <c r="CN988" s="38"/>
      <c r="CO988" s="38"/>
      <c r="CP988" s="38"/>
      <c r="CQ988" s="38"/>
      <c r="CR988" s="38"/>
      <c r="CS988" s="38"/>
      <c r="CT988" s="38"/>
      <c r="CU988" s="38"/>
      <c r="CV988" s="38"/>
      <c r="CW988" s="38"/>
      <c r="CX988" s="38"/>
      <c r="CY988" s="38"/>
      <c r="CZ988" s="38"/>
      <c r="DA988" s="38"/>
      <c r="DB988" s="38"/>
      <c r="DC988" s="38"/>
      <c r="DD988" s="38"/>
      <c r="DE988" s="38"/>
      <c r="DF988" s="38"/>
      <c r="DG988" s="38"/>
      <c r="DH988" s="38"/>
      <c r="DI988" s="38"/>
      <c r="DJ988" s="38"/>
      <c r="DK988" s="38"/>
      <c r="DL988" s="38"/>
      <c r="DM988" s="38"/>
      <c r="DN988" s="38"/>
      <c r="DO988" s="38"/>
      <c r="DP988" s="38"/>
      <c r="DQ988" s="38"/>
      <c r="DR988" s="38"/>
      <c r="DS988" s="38"/>
      <c r="DT988" s="38"/>
      <c r="DU988" s="38"/>
      <c r="DV988" s="38"/>
      <c r="DW988" s="38"/>
      <c r="DX988" s="38"/>
      <c r="DY988" s="38"/>
      <c r="DZ988" s="38"/>
      <c r="EA988" s="38"/>
      <c r="EB988" s="38"/>
    </row>
    <row r="989" spans="1:132">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c r="AP989" s="38"/>
      <c r="AQ989" s="38"/>
      <c r="AR989" s="38"/>
      <c r="AS989" s="38"/>
      <c r="AT989" s="38"/>
      <c r="AU989" s="38"/>
      <c r="AV989" s="38"/>
      <c r="AW989" s="38"/>
      <c r="AX989" s="38"/>
      <c r="AY989" s="38"/>
      <c r="AZ989" s="38"/>
      <c r="BA989" s="38"/>
      <c r="BB989" s="38"/>
      <c r="BC989" s="38"/>
      <c r="BD989" s="38"/>
      <c r="BE989" s="38"/>
      <c r="BF989" s="38"/>
      <c r="BG989" s="38"/>
      <c r="BH989" s="38"/>
      <c r="BI989" s="38"/>
      <c r="BJ989" s="38"/>
      <c r="BK989" s="38"/>
      <c r="BL989" s="38"/>
      <c r="BM989" s="38"/>
      <c r="BN989" s="38"/>
      <c r="BO989" s="38"/>
      <c r="BP989" s="38"/>
      <c r="BQ989" s="38"/>
      <c r="BR989" s="38"/>
      <c r="BS989" s="38"/>
      <c r="BT989" s="38"/>
      <c r="BU989" s="38"/>
      <c r="BV989" s="38"/>
      <c r="BW989" s="38"/>
      <c r="BX989" s="38"/>
      <c r="BY989" s="38"/>
      <c r="BZ989" s="38"/>
      <c r="CA989" s="38"/>
      <c r="CB989" s="38"/>
      <c r="CC989" s="38"/>
      <c r="CD989" s="38"/>
      <c r="CE989" s="38"/>
      <c r="CF989" s="38"/>
      <c r="CG989" s="38"/>
      <c r="CH989" s="38"/>
      <c r="CI989" s="38"/>
      <c r="CJ989" s="38"/>
      <c r="CK989" s="38"/>
      <c r="CL989" s="38"/>
      <c r="CM989" s="38"/>
      <c r="CN989" s="38"/>
      <c r="CO989" s="38"/>
      <c r="CP989" s="38"/>
      <c r="CQ989" s="38"/>
      <c r="CR989" s="38"/>
      <c r="CS989" s="38"/>
      <c r="CT989" s="38"/>
      <c r="CU989" s="38"/>
      <c r="CV989" s="38"/>
      <c r="CW989" s="38"/>
      <c r="CX989" s="38"/>
      <c r="CY989" s="38"/>
      <c r="CZ989" s="38"/>
      <c r="DA989" s="38"/>
      <c r="DB989" s="38"/>
      <c r="DC989" s="38"/>
      <c r="DD989" s="38"/>
      <c r="DE989" s="38"/>
      <c r="DF989" s="38"/>
      <c r="DG989" s="38"/>
      <c r="DH989" s="38"/>
      <c r="DI989" s="38"/>
      <c r="DJ989" s="38"/>
      <c r="DK989" s="38"/>
      <c r="DL989" s="38"/>
      <c r="DM989" s="38"/>
      <c r="DN989" s="38"/>
      <c r="DO989" s="38"/>
      <c r="DP989" s="38"/>
      <c r="DQ989" s="38"/>
      <c r="DR989" s="38"/>
      <c r="DS989" s="38"/>
      <c r="DT989" s="38"/>
      <c r="DU989" s="38"/>
      <c r="DV989" s="38"/>
      <c r="DW989" s="38"/>
      <c r="DX989" s="38"/>
      <c r="DY989" s="38"/>
      <c r="DZ989" s="38"/>
      <c r="EA989" s="38"/>
      <c r="EB989" s="38"/>
    </row>
    <row r="990" spans="1:132">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c r="AP990" s="38"/>
      <c r="AQ990" s="38"/>
      <c r="AR990" s="38"/>
      <c r="AS990" s="38"/>
      <c r="AT990" s="38"/>
      <c r="AU990" s="38"/>
      <c r="AV990" s="38"/>
      <c r="AW990" s="38"/>
      <c r="AX990" s="38"/>
      <c r="AY990" s="38"/>
      <c r="AZ990" s="38"/>
      <c r="BA990" s="38"/>
      <c r="BB990" s="38"/>
      <c r="BC990" s="38"/>
      <c r="BD990" s="38"/>
      <c r="BE990" s="38"/>
      <c r="BF990" s="38"/>
      <c r="BG990" s="38"/>
      <c r="BH990" s="38"/>
      <c r="BI990" s="38"/>
      <c r="BJ990" s="38"/>
      <c r="BK990" s="38"/>
      <c r="BL990" s="38"/>
      <c r="BM990" s="38"/>
      <c r="BN990" s="38"/>
      <c r="BO990" s="38"/>
      <c r="BP990" s="38"/>
      <c r="BQ990" s="38"/>
      <c r="BR990" s="38"/>
      <c r="BS990" s="38"/>
      <c r="BT990" s="38"/>
      <c r="BU990" s="38"/>
      <c r="BV990" s="38"/>
      <c r="BW990" s="38"/>
      <c r="BX990" s="38"/>
      <c r="BY990" s="38"/>
      <c r="BZ990" s="38"/>
      <c r="CA990" s="38"/>
      <c r="CB990" s="38"/>
      <c r="CC990" s="38"/>
      <c r="CD990" s="38"/>
      <c r="CE990" s="38"/>
      <c r="CF990" s="38"/>
      <c r="CG990" s="38"/>
      <c r="CH990" s="38"/>
      <c r="CI990" s="38"/>
      <c r="CJ990" s="38"/>
      <c r="CK990" s="38"/>
      <c r="CL990" s="38"/>
      <c r="CM990" s="38"/>
      <c r="CN990" s="38"/>
      <c r="CO990" s="38"/>
      <c r="CP990" s="38"/>
      <c r="CQ990" s="38"/>
      <c r="CR990" s="38"/>
      <c r="CS990" s="38"/>
      <c r="CT990" s="38"/>
      <c r="CU990" s="38"/>
      <c r="CV990" s="38"/>
      <c r="CW990" s="38"/>
      <c r="CX990" s="38"/>
      <c r="CY990" s="38"/>
      <c r="CZ990" s="38"/>
      <c r="DA990" s="38"/>
      <c r="DB990" s="38"/>
      <c r="DC990" s="38"/>
      <c r="DD990" s="38"/>
      <c r="DE990" s="38"/>
      <c r="DF990" s="38"/>
      <c r="DG990" s="38"/>
      <c r="DH990" s="38"/>
      <c r="DI990" s="38"/>
      <c r="DJ990" s="38"/>
      <c r="DK990" s="38"/>
      <c r="DL990" s="38"/>
      <c r="DM990" s="38"/>
      <c r="DN990" s="38"/>
      <c r="DO990" s="38"/>
      <c r="DP990" s="38"/>
      <c r="DQ990" s="38"/>
      <c r="DR990" s="38"/>
      <c r="DS990" s="38"/>
      <c r="DT990" s="38"/>
      <c r="DU990" s="38"/>
      <c r="DV990" s="38"/>
      <c r="DW990" s="38"/>
      <c r="DX990" s="38"/>
      <c r="DY990" s="38"/>
      <c r="DZ990" s="38"/>
      <c r="EA990" s="38"/>
      <c r="EB990" s="38"/>
    </row>
    <row r="991" spans="1:132">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c r="AP991" s="38"/>
      <c r="AQ991" s="38"/>
      <c r="AR991" s="38"/>
      <c r="AS991" s="38"/>
      <c r="AT991" s="38"/>
      <c r="AU991" s="38"/>
      <c r="AV991" s="38"/>
      <c r="AW991" s="38"/>
      <c r="AX991" s="38"/>
      <c r="AY991" s="38"/>
      <c r="AZ991" s="38"/>
      <c r="BA991" s="38"/>
      <c r="BB991" s="38"/>
      <c r="BC991" s="38"/>
      <c r="BD991" s="38"/>
      <c r="BE991" s="38"/>
      <c r="BF991" s="38"/>
      <c r="BG991" s="38"/>
      <c r="BH991" s="38"/>
      <c r="BI991" s="38"/>
      <c r="BJ991" s="38"/>
      <c r="BK991" s="38"/>
      <c r="BL991" s="38"/>
      <c r="BM991" s="38"/>
      <c r="BN991" s="38"/>
      <c r="BO991" s="38"/>
      <c r="BP991" s="38"/>
      <c r="BQ991" s="38"/>
      <c r="BR991" s="38"/>
      <c r="BS991" s="38"/>
      <c r="BT991" s="38"/>
      <c r="BU991" s="38"/>
      <c r="BV991" s="38"/>
      <c r="BW991" s="38"/>
      <c r="BX991" s="38"/>
      <c r="BY991" s="38"/>
      <c r="BZ991" s="38"/>
      <c r="CA991" s="38"/>
      <c r="CB991" s="38"/>
      <c r="CC991" s="38"/>
      <c r="CD991" s="38"/>
      <c r="CE991" s="38"/>
      <c r="CF991" s="38"/>
      <c r="CG991" s="38"/>
      <c r="CH991" s="38"/>
      <c r="CI991" s="38"/>
      <c r="CJ991" s="38"/>
      <c r="CK991" s="38"/>
      <c r="CL991" s="38"/>
      <c r="CM991" s="38"/>
      <c r="CN991" s="38"/>
      <c r="CO991" s="38"/>
      <c r="CP991" s="38"/>
      <c r="CQ991" s="38"/>
      <c r="CR991" s="38"/>
      <c r="CS991" s="38"/>
      <c r="CT991" s="38"/>
      <c r="CU991" s="38"/>
      <c r="CV991" s="38"/>
      <c r="CW991" s="38"/>
      <c r="CX991" s="38"/>
      <c r="CY991" s="38"/>
      <c r="CZ991" s="38"/>
      <c r="DA991" s="38"/>
      <c r="DB991" s="38"/>
      <c r="DC991" s="38"/>
      <c r="DD991" s="38"/>
      <c r="DE991" s="38"/>
      <c r="DF991" s="38"/>
      <c r="DG991" s="38"/>
      <c r="DH991" s="38"/>
      <c r="DI991" s="38"/>
      <c r="DJ991" s="38"/>
      <c r="DK991" s="38"/>
      <c r="DL991" s="38"/>
      <c r="DM991" s="38"/>
      <c r="DN991" s="38"/>
      <c r="DO991" s="38"/>
      <c r="DP991" s="38"/>
      <c r="DQ991" s="38"/>
      <c r="DR991" s="38"/>
      <c r="DS991" s="38"/>
      <c r="DT991" s="38"/>
      <c r="DU991" s="38"/>
      <c r="DV991" s="38"/>
      <c r="DW991" s="38"/>
      <c r="DX991" s="38"/>
      <c r="DY991" s="38"/>
      <c r="DZ991" s="38"/>
      <c r="EA991" s="38"/>
      <c r="EB991" s="38"/>
    </row>
    <row r="992" spans="1:132">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c r="AP992" s="38"/>
      <c r="AQ992" s="38"/>
      <c r="AR992" s="38"/>
      <c r="AS992" s="38"/>
      <c r="AT992" s="38"/>
      <c r="AU992" s="38"/>
      <c r="AV992" s="38"/>
      <c r="AW992" s="38"/>
      <c r="AX992" s="38"/>
      <c r="AY992" s="38"/>
      <c r="AZ992" s="38"/>
      <c r="BA992" s="38"/>
      <c r="BB992" s="38"/>
      <c r="BC992" s="38"/>
      <c r="BD992" s="38"/>
      <c r="BE992" s="38"/>
      <c r="BF992" s="38"/>
      <c r="BG992" s="38"/>
      <c r="BH992" s="38"/>
      <c r="BI992" s="38"/>
      <c r="BJ992" s="38"/>
      <c r="BK992" s="38"/>
      <c r="BL992" s="38"/>
      <c r="BM992" s="38"/>
      <c r="BN992" s="38"/>
      <c r="BO992" s="38"/>
      <c r="BP992" s="38"/>
      <c r="BQ992" s="38"/>
      <c r="BR992" s="38"/>
      <c r="BS992" s="38"/>
      <c r="BT992" s="38"/>
      <c r="BU992" s="38"/>
      <c r="BV992" s="38"/>
      <c r="BW992" s="38"/>
      <c r="BX992" s="38"/>
      <c r="BY992" s="38"/>
      <c r="BZ992" s="38"/>
      <c r="CA992" s="38"/>
      <c r="CB992" s="38"/>
      <c r="CC992" s="38"/>
      <c r="CD992" s="38"/>
      <c r="CE992" s="38"/>
      <c r="CF992" s="38"/>
      <c r="CG992" s="38"/>
      <c r="CH992" s="38"/>
      <c r="CI992" s="38"/>
      <c r="CJ992" s="38"/>
      <c r="CK992" s="38"/>
      <c r="CL992" s="38"/>
      <c r="CM992" s="38"/>
      <c r="CN992" s="38"/>
      <c r="CO992" s="38"/>
      <c r="CP992" s="38"/>
      <c r="CQ992" s="38"/>
      <c r="CR992" s="38"/>
      <c r="CS992" s="38"/>
      <c r="CT992" s="38"/>
      <c r="CU992" s="38"/>
      <c r="CV992" s="38"/>
      <c r="CW992" s="38"/>
      <c r="CX992" s="38"/>
      <c r="CY992" s="38"/>
      <c r="CZ992" s="38"/>
      <c r="DA992" s="38"/>
      <c r="DB992" s="38"/>
      <c r="DC992" s="38"/>
      <c r="DD992" s="38"/>
      <c r="DE992" s="38"/>
      <c r="DF992" s="38"/>
      <c r="DG992" s="38"/>
      <c r="DH992" s="38"/>
      <c r="DI992" s="38"/>
      <c r="DJ992" s="38"/>
      <c r="DK992" s="38"/>
      <c r="DL992" s="38"/>
      <c r="DM992" s="38"/>
      <c r="DN992" s="38"/>
      <c r="DO992" s="38"/>
      <c r="DP992" s="38"/>
      <c r="DQ992" s="38"/>
      <c r="DR992" s="38"/>
      <c r="DS992" s="38"/>
      <c r="DT992" s="38"/>
      <c r="DU992" s="38"/>
      <c r="DV992" s="38"/>
      <c r="DW992" s="38"/>
      <c r="DX992" s="38"/>
      <c r="DY992" s="38"/>
      <c r="DZ992" s="38"/>
      <c r="EA992" s="38"/>
      <c r="EB992" s="38"/>
    </row>
    <row r="993" spans="1:132">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c r="AP993" s="38"/>
      <c r="AQ993" s="38"/>
      <c r="AR993" s="38"/>
      <c r="AS993" s="38"/>
      <c r="AT993" s="38"/>
      <c r="AU993" s="38"/>
      <c r="AV993" s="38"/>
      <c r="AW993" s="38"/>
      <c r="AX993" s="38"/>
      <c r="AY993" s="38"/>
      <c r="AZ993" s="38"/>
      <c r="BA993" s="38"/>
      <c r="BB993" s="38"/>
      <c r="BC993" s="38"/>
      <c r="BD993" s="38"/>
      <c r="BE993" s="38"/>
      <c r="BF993" s="38"/>
      <c r="BG993" s="38"/>
      <c r="BH993" s="38"/>
      <c r="BI993" s="38"/>
      <c r="BJ993" s="38"/>
      <c r="BK993" s="38"/>
      <c r="BL993" s="38"/>
      <c r="BM993" s="38"/>
      <c r="BN993" s="38"/>
      <c r="BO993" s="38"/>
      <c r="BP993" s="38"/>
      <c r="BQ993" s="38"/>
      <c r="BR993" s="38"/>
      <c r="BS993" s="38"/>
      <c r="BT993" s="38"/>
      <c r="BU993" s="38"/>
      <c r="BV993" s="38"/>
      <c r="BW993" s="38"/>
      <c r="BX993" s="38"/>
      <c r="BY993" s="38"/>
      <c r="BZ993" s="38"/>
      <c r="CA993" s="38"/>
      <c r="CB993" s="38"/>
      <c r="CC993" s="38"/>
      <c r="CD993" s="38"/>
      <c r="CE993" s="38"/>
      <c r="CF993" s="38"/>
      <c r="CG993" s="38"/>
      <c r="CH993" s="38"/>
      <c r="CI993" s="38"/>
      <c r="CJ993" s="38"/>
      <c r="CK993" s="38"/>
      <c r="CL993" s="38"/>
      <c r="CM993" s="38"/>
      <c r="CN993" s="38"/>
      <c r="CO993" s="38"/>
      <c r="CP993" s="38"/>
      <c r="CQ993" s="38"/>
      <c r="CR993" s="38"/>
      <c r="CS993" s="38"/>
      <c r="CT993" s="38"/>
      <c r="CU993" s="38"/>
      <c r="CV993" s="38"/>
      <c r="CW993" s="38"/>
      <c r="CX993" s="38"/>
      <c r="CY993" s="38"/>
      <c r="CZ993" s="38"/>
      <c r="DA993" s="38"/>
      <c r="DB993" s="38"/>
      <c r="DC993" s="38"/>
      <c r="DD993" s="38"/>
      <c r="DE993" s="38"/>
      <c r="DF993" s="38"/>
      <c r="DG993" s="38"/>
      <c r="DH993" s="38"/>
      <c r="DI993" s="38"/>
      <c r="DJ993" s="38"/>
      <c r="DK993" s="38"/>
      <c r="DL993" s="38"/>
      <c r="DM993" s="38"/>
      <c r="DN993" s="38"/>
      <c r="DO993" s="38"/>
      <c r="DP993" s="38"/>
      <c r="DQ993" s="38"/>
      <c r="DR993" s="38"/>
      <c r="DS993" s="38"/>
      <c r="DT993" s="38"/>
      <c r="DU993" s="38"/>
      <c r="DV993" s="38"/>
      <c r="DW993" s="38"/>
      <c r="DX993" s="38"/>
      <c r="DY993" s="38"/>
      <c r="DZ993" s="38"/>
      <c r="EA993" s="38"/>
      <c r="EB993" s="38"/>
    </row>
    <row r="994" spans="1:132">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c r="AP994" s="38"/>
      <c r="AQ994" s="38"/>
      <c r="AR994" s="38"/>
      <c r="AS994" s="38"/>
      <c r="AT994" s="38"/>
      <c r="AU994" s="38"/>
      <c r="AV994" s="38"/>
      <c r="AW994" s="38"/>
      <c r="AX994" s="38"/>
      <c r="AY994" s="38"/>
      <c r="AZ994" s="38"/>
      <c r="BA994" s="38"/>
      <c r="BB994" s="38"/>
      <c r="BC994" s="38"/>
      <c r="BD994" s="38"/>
      <c r="BE994" s="38"/>
      <c r="BF994" s="38"/>
      <c r="BG994" s="38"/>
      <c r="BH994" s="38"/>
      <c r="BI994" s="38"/>
      <c r="BJ994" s="38"/>
      <c r="BK994" s="38"/>
      <c r="BL994" s="38"/>
      <c r="BM994" s="38"/>
      <c r="BN994" s="38"/>
      <c r="BO994" s="38"/>
      <c r="BP994" s="38"/>
      <c r="BQ994" s="38"/>
      <c r="BR994" s="38"/>
      <c r="BS994" s="38"/>
      <c r="BT994" s="38"/>
      <c r="BU994" s="38"/>
      <c r="BV994" s="38"/>
      <c r="BW994" s="38"/>
      <c r="BX994" s="38"/>
      <c r="BY994" s="38"/>
      <c r="BZ994" s="38"/>
      <c r="CA994" s="38"/>
      <c r="CB994" s="38"/>
      <c r="CC994" s="38"/>
      <c r="CD994" s="38"/>
      <c r="CE994" s="38"/>
      <c r="CF994" s="38"/>
      <c r="CG994" s="38"/>
      <c r="CH994" s="38"/>
      <c r="CI994" s="38"/>
      <c r="CJ994" s="38"/>
      <c r="CK994" s="38"/>
      <c r="CL994" s="38"/>
      <c r="CM994" s="38"/>
      <c r="CN994" s="38"/>
      <c r="CO994" s="38"/>
      <c r="CP994" s="38"/>
      <c r="CQ994" s="38"/>
      <c r="CR994" s="38"/>
      <c r="CS994" s="38"/>
      <c r="CT994" s="38"/>
      <c r="CU994" s="38"/>
      <c r="CV994" s="38"/>
      <c r="CW994" s="38"/>
      <c r="CX994" s="38"/>
      <c r="CY994" s="38"/>
      <c r="CZ994" s="38"/>
      <c r="DA994" s="38"/>
      <c r="DB994" s="38"/>
      <c r="DC994" s="38"/>
      <c r="DD994" s="38"/>
      <c r="DE994" s="38"/>
      <c r="DF994" s="38"/>
      <c r="DG994" s="38"/>
      <c r="DH994" s="38"/>
      <c r="DI994" s="38"/>
      <c r="DJ994" s="38"/>
      <c r="DK994" s="38"/>
      <c r="DL994" s="38"/>
      <c r="DM994" s="38"/>
      <c r="DN994" s="38"/>
      <c r="DO994" s="38"/>
      <c r="DP994" s="38"/>
      <c r="DQ994" s="38"/>
      <c r="DR994" s="38"/>
      <c r="DS994" s="38"/>
      <c r="DT994" s="38"/>
      <c r="DU994" s="38"/>
      <c r="DV994" s="38"/>
      <c r="DW994" s="38"/>
      <c r="DX994" s="38"/>
      <c r="DY994" s="38"/>
      <c r="DZ994" s="38"/>
      <c r="EA994" s="38"/>
      <c r="EB994" s="38"/>
    </row>
    <row r="995" spans="1:132">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c r="AP995" s="38"/>
      <c r="AQ995" s="38"/>
      <c r="AR995" s="38"/>
      <c r="AS995" s="38"/>
      <c r="AT995" s="38"/>
      <c r="AU995" s="38"/>
      <c r="AV995" s="38"/>
      <c r="AW995" s="38"/>
      <c r="AX995" s="38"/>
      <c r="AY995" s="38"/>
      <c r="AZ995" s="38"/>
      <c r="BA995" s="38"/>
      <c r="BB995" s="38"/>
      <c r="BC995" s="38"/>
      <c r="BD995" s="38"/>
      <c r="BE995" s="38"/>
      <c r="BF995" s="38"/>
      <c r="BG995" s="38"/>
      <c r="BH995" s="38"/>
      <c r="BI995" s="38"/>
      <c r="BJ995" s="38"/>
      <c r="BK995" s="38"/>
      <c r="BL995" s="38"/>
      <c r="BM995" s="38"/>
      <c r="BN995" s="38"/>
      <c r="BO995" s="38"/>
      <c r="BP995" s="38"/>
      <c r="BQ995" s="38"/>
      <c r="BR995" s="38"/>
      <c r="BS995" s="38"/>
      <c r="BT995" s="38"/>
      <c r="BU995" s="38"/>
      <c r="BV995" s="38"/>
      <c r="BW995" s="38"/>
      <c r="BX995" s="38"/>
      <c r="BY995" s="38"/>
      <c r="BZ995" s="38"/>
      <c r="CA995" s="38"/>
      <c r="CB995" s="38"/>
      <c r="CC995" s="38"/>
      <c r="CD995" s="38"/>
      <c r="CE995" s="38"/>
      <c r="CF995" s="38"/>
      <c r="CG995" s="38"/>
      <c r="CH995" s="38"/>
      <c r="CI995" s="38"/>
      <c r="CJ995" s="38"/>
      <c r="CK995" s="38"/>
      <c r="CL995" s="38"/>
      <c r="CM995" s="38"/>
      <c r="CN995" s="38"/>
      <c r="CO995" s="38"/>
      <c r="CP995" s="38"/>
      <c r="CQ995" s="38"/>
      <c r="CR995" s="38"/>
      <c r="CS995" s="38"/>
      <c r="CT995" s="38"/>
      <c r="CU995" s="38"/>
      <c r="CV995" s="38"/>
      <c r="CW995" s="38"/>
      <c r="CX995" s="38"/>
      <c r="CY995" s="38"/>
      <c r="CZ995" s="38"/>
      <c r="DA995" s="38"/>
      <c r="DB995" s="38"/>
      <c r="DC995" s="38"/>
      <c r="DD995" s="38"/>
      <c r="DE995" s="38"/>
      <c r="DF995" s="38"/>
      <c r="DG995" s="38"/>
      <c r="DH995" s="38"/>
      <c r="DI995" s="38"/>
      <c r="DJ995" s="38"/>
      <c r="DK995" s="38"/>
      <c r="DL995" s="38"/>
      <c r="DM995" s="38"/>
      <c r="DN995" s="38"/>
      <c r="DO995" s="38"/>
      <c r="DP995" s="38"/>
      <c r="DQ995" s="38"/>
      <c r="DR995" s="38"/>
      <c r="DS995" s="38"/>
      <c r="DT995" s="38"/>
      <c r="DU995" s="38"/>
      <c r="DV995" s="38"/>
      <c r="DW995" s="38"/>
      <c r="DX995" s="38"/>
      <c r="DY995" s="38"/>
      <c r="DZ995" s="38"/>
      <c r="EA995" s="38"/>
      <c r="EB995" s="38"/>
    </row>
    <row r="996" spans="1:132">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c r="AB996" s="38"/>
      <c r="AC996" s="38"/>
      <c r="AD996" s="38"/>
      <c r="AE996" s="38"/>
      <c r="AF996" s="38"/>
      <c r="AG996" s="38"/>
      <c r="AH996" s="38"/>
      <c r="AI996" s="38"/>
      <c r="AJ996" s="38"/>
      <c r="AK996" s="38"/>
      <c r="AL996" s="38"/>
      <c r="AM996" s="38"/>
      <c r="AN996" s="38"/>
      <c r="AO996" s="38"/>
      <c r="AP996" s="38"/>
      <c r="AQ996" s="38"/>
      <c r="AR996" s="38"/>
      <c r="AS996" s="38"/>
      <c r="AT996" s="38"/>
      <c r="AU996" s="38"/>
      <c r="AV996" s="38"/>
      <c r="AW996" s="38"/>
      <c r="AX996" s="38"/>
      <c r="AY996" s="38"/>
      <c r="AZ996" s="38"/>
      <c r="BA996" s="38"/>
      <c r="BB996" s="38"/>
      <c r="BC996" s="38"/>
      <c r="BD996" s="38"/>
      <c r="BE996" s="38"/>
      <c r="BF996" s="38"/>
      <c r="BG996" s="38"/>
      <c r="BH996" s="38"/>
      <c r="BI996" s="38"/>
      <c r="BJ996" s="38"/>
      <c r="BK996" s="38"/>
      <c r="BL996" s="38"/>
      <c r="BM996" s="38"/>
      <c r="BN996" s="38"/>
      <c r="BO996" s="38"/>
      <c r="BP996" s="38"/>
      <c r="BQ996" s="38"/>
      <c r="BR996" s="38"/>
      <c r="BS996" s="38"/>
      <c r="BT996" s="38"/>
      <c r="BU996" s="38"/>
      <c r="BV996" s="38"/>
      <c r="BW996" s="38"/>
      <c r="BX996" s="38"/>
      <c r="BY996" s="38"/>
      <c r="BZ996" s="38"/>
      <c r="CA996" s="38"/>
      <c r="CB996" s="38"/>
      <c r="CC996" s="38"/>
      <c r="CD996" s="38"/>
      <c r="CE996" s="38"/>
      <c r="CF996" s="38"/>
      <c r="CG996" s="38"/>
      <c r="CH996" s="38"/>
      <c r="CI996" s="38"/>
      <c r="CJ996" s="38"/>
      <c r="CK996" s="38"/>
      <c r="CL996" s="38"/>
      <c r="CM996" s="38"/>
      <c r="CN996" s="38"/>
      <c r="CO996" s="38"/>
      <c r="CP996" s="38"/>
      <c r="CQ996" s="38"/>
      <c r="CR996" s="38"/>
      <c r="CS996" s="38"/>
      <c r="CT996" s="38"/>
      <c r="CU996" s="38"/>
      <c r="CV996" s="38"/>
      <c r="CW996" s="38"/>
      <c r="CX996" s="38"/>
      <c r="CY996" s="38"/>
      <c r="CZ996" s="38"/>
      <c r="DA996" s="38"/>
      <c r="DB996" s="38"/>
      <c r="DC996" s="38"/>
      <c r="DD996" s="38"/>
      <c r="DE996" s="38"/>
      <c r="DF996" s="38"/>
      <c r="DG996" s="38"/>
      <c r="DH996" s="38"/>
      <c r="DI996" s="38"/>
      <c r="DJ996" s="38"/>
      <c r="DK996" s="38"/>
      <c r="DL996" s="38"/>
      <c r="DM996" s="38"/>
      <c r="DN996" s="38"/>
      <c r="DO996" s="38"/>
      <c r="DP996" s="38"/>
      <c r="DQ996" s="38"/>
      <c r="DR996" s="38"/>
      <c r="DS996" s="38"/>
      <c r="DT996" s="38"/>
      <c r="DU996" s="38"/>
      <c r="DV996" s="38"/>
      <c r="DW996" s="38"/>
      <c r="DX996" s="38"/>
      <c r="DY996" s="38"/>
      <c r="DZ996" s="38"/>
      <c r="EA996" s="38"/>
      <c r="EB996" s="38"/>
    </row>
    <row r="997" spans="1:132">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c r="AB997" s="38"/>
      <c r="AC997" s="38"/>
      <c r="AD997" s="38"/>
      <c r="AE997" s="38"/>
      <c r="AF997" s="38"/>
      <c r="AG997" s="38"/>
      <c r="AH997" s="38"/>
      <c r="AI997" s="38"/>
      <c r="AJ997" s="38"/>
      <c r="AK997" s="38"/>
      <c r="AL997" s="38"/>
      <c r="AM997" s="38"/>
      <c r="AN997" s="38"/>
      <c r="AO997" s="38"/>
      <c r="AP997" s="38"/>
      <c r="AQ997" s="38"/>
      <c r="AR997" s="38"/>
      <c r="AS997" s="38"/>
      <c r="AT997" s="38"/>
      <c r="AU997" s="38"/>
      <c r="AV997" s="38"/>
      <c r="AW997" s="38"/>
      <c r="AX997" s="38"/>
      <c r="AY997" s="38"/>
      <c r="AZ997" s="38"/>
      <c r="BA997" s="38"/>
      <c r="BB997" s="38"/>
      <c r="BC997" s="38"/>
      <c r="BD997" s="38"/>
      <c r="BE997" s="38"/>
      <c r="BF997" s="38"/>
      <c r="BG997" s="38"/>
      <c r="BH997" s="38"/>
      <c r="BI997" s="38"/>
      <c r="BJ997" s="38"/>
      <c r="BK997" s="38"/>
      <c r="BL997" s="38"/>
      <c r="BM997" s="38"/>
      <c r="BN997" s="38"/>
      <c r="BO997" s="38"/>
      <c r="BP997" s="38"/>
      <c r="BQ997" s="38"/>
      <c r="BR997" s="38"/>
      <c r="BS997" s="38"/>
      <c r="BT997" s="38"/>
      <c r="BU997" s="38"/>
      <c r="BV997" s="38"/>
      <c r="BW997" s="38"/>
      <c r="BX997" s="38"/>
      <c r="BY997" s="38"/>
      <c r="BZ997" s="38"/>
      <c r="CA997" s="38"/>
      <c r="CB997" s="38"/>
      <c r="CC997" s="38"/>
      <c r="CD997" s="38"/>
      <c r="CE997" s="38"/>
      <c r="CF997" s="38"/>
      <c r="CG997" s="38"/>
      <c r="CH997" s="38"/>
      <c r="CI997" s="38"/>
      <c r="CJ997" s="38"/>
      <c r="CK997" s="38"/>
      <c r="CL997" s="38"/>
      <c r="CM997" s="38"/>
      <c r="CN997" s="38"/>
      <c r="CO997" s="38"/>
      <c r="CP997" s="38"/>
      <c r="CQ997" s="38"/>
      <c r="CR997" s="38"/>
      <c r="CS997" s="38"/>
      <c r="CT997" s="38"/>
      <c r="CU997" s="38"/>
      <c r="CV997" s="38"/>
      <c r="CW997" s="38"/>
      <c r="CX997" s="38"/>
      <c r="CY997" s="38"/>
      <c r="CZ997" s="38"/>
      <c r="DA997" s="38"/>
      <c r="DB997" s="38"/>
      <c r="DC997" s="38"/>
      <c r="DD997" s="38"/>
      <c r="DE997" s="38"/>
      <c r="DF997" s="38"/>
      <c r="DG997" s="38"/>
      <c r="DH997" s="38"/>
      <c r="DI997" s="38"/>
      <c r="DJ997" s="38"/>
      <c r="DK997" s="38"/>
      <c r="DL997" s="38"/>
      <c r="DM997" s="38"/>
      <c r="DN997" s="38"/>
      <c r="DO997" s="38"/>
      <c r="DP997" s="38"/>
      <c r="DQ997" s="38"/>
      <c r="DR997" s="38"/>
      <c r="DS997" s="38"/>
      <c r="DT997" s="38"/>
      <c r="DU997" s="38"/>
      <c r="DV997" s="38"/>
      <c r="DW997" s="38"/>
      <c r="DX997" s="38"/>
      <c r="DY997" s="38"/>
      <c r="DZ997" s="38"/>
      <c r="EA997" s="38"/>
      <c r="EB997" s="38"/>
    </row>
    <row r="998" spans="1:132">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c r="AB998" s="38"/>
      <c r="AC998" s="38"/>
      <c r="AD998" s="38"/>
      <c r="AE998" s="38"/>
      <c r="AF998" s="38"/>
      <c r="AG998" s="38"/>
      <c r="AH998" s="38"/>
      <c r="AI998" s="38"/>
      <c r="AJ998" s="38"/>
      <c r="AK998" s="38"/>
      <c r="AL998" s="38"/>
      <c r="AM998" s="38"/>
      <c r="AN998" s="38"/>
      <c r="AO998" s="38"/>
      <c r="AP998" s="38"/>
      <c r="AQ998" s="38"/>
      <c r="AR998" s="38"/>
      <c r="AS998" s="38"/>
      <c r="AT998" s="38"/>
      <c r="AU998" s="38"/>
      <c r="AV998" s="38"/>
      <c r="AW998" s="38"/>
      <c r="AX998" s="38"/>
      <c r="AY998" s="38"/>
      <c r="AZ998" s="38"/>
      <c r="BA998" s="38"/>
      <c r="BB998" s="38"/>
      <c r="BC998" s="38"/>
      <c r="BD998" s="38"/>
      <c r="BE998" s="38"/>
      <c r="BF998" s="38"/>
      <c r="BG998" s="38"/>
      <c r="BH998" s="38"/>
      <c r="BI998" s="38"/>
      <c r="BJ998" s="38"/>
      <c r="BK998" s="38"/>
      <c r="BL998" s="38"/>
      <c r="BM998" s="38"/>
      <c r="BN998" s="38"/>
      <c r="BO998" s="38"/>
      <c r="BP998" s="38"/>
      <c r="BQ998" s="38"/>
      <c r="BR998" s="38"/>
      <c r="BS998" s="38"/>
      <c r="BT998" s="38"/>
      <c r="BU998" s="38"/>
      <c r="BV998" s="38"/>
      <c r="BW998" s="38"/>
      <c r="BX998" s="38"/>
      <c r="BY998" s="38"/>
      <c r="BZ998" s="38"/>
      <c r="CA998" s="38"/>
      <c r="CB998" s="38"/>
      <c r="CC998" s="38"/>
      <c r="CD998" s="38"/>
      <c r="CE998" s="38"/>
      <c r="CF998" s="38"/>
      <c r="CG998" s="38"/>
      <c r="CH998" s="38"/>
      <c r="CI998" s="38"/>
      <c r="CJ998" s="38"/>
      <c r="CK998" s="38"/>
      <c r="CL998" s="38"/>
      <c r="CM998" s="38"/>
      <c r="CN998" s="38"/>
      <c r="CO998" s="38"/>
      <c r="CP998" s="38"/>
      <c r="CQ998" s="38"/>
      <c r="CR998" s="38"/>
      <c r="CS998" s="38"/>
      <c r="CT998" s="38"/>
      <c r="CU998" s="38"/>
      <c r="CV998" s="38"/>
      <c r="CW998" s="38"/>
      <c r="CX998" s="38"/>
      <c r="CY998" s="38"/>
      <c r="CZ998" s="38"/>
      <c r="DA998" s="38"/>
      <c r="DB998" s="38"/>
      <c r="DC998" s="38"/>
      <c r="DD998" s="38"/>
      <c r="DE998" s="38"/>
      <c r="DF998" s="38"/>
      <c r="DG998" s="38"/>
      <c r="DH998" s="38"/>
      <c r="DI998" s="38"/>
      <c r="DJ998" s="38"/>
      <c r="DK998" s="38"/>
      <c r="DL998" s="38"/>
      <c r="DM998" s="38"/>
      <c r="DN998" s="38"/>
      <c r="DO998" s="38"/>
      <c r="DP998" s="38"/>
      <c r="DQ998" s="38"/>
      <c r="DR998" s="38"/>
      <c r="DS998" s="38"/>
      <c r="DT998" s="38"/>
      <c r="DU998" s="38"/>
      <c r="DV998" s="38"/>
      <c r="DW998" s="38"/>
      <c r="DX998" s="38"/>
      <c r="DY998" s="38"/>
      <c r="DZ998" s="38"/>
      <c r="EA998" s="38"/>
      <c r="EB998" s="38"/>
    </row>
    <row r="999" spans="1:132">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c r="AB999" s="38"/>
      <c r="AC999" s="38"/>
      <c r="AD999" s="38"/>
      <c r="AE999" s="38"/>
      <c r="AF999" s="38"/>
      <c r="AG999" s="38"/>
      <c r="AH999" s="38"/>
      <c r="AI999" s="38"/>
      <c r="AJ999" s="38"/>
      <c r="AK999" s="38"/>
      <c r="AL999" s="38"/>
      <c r="AM999" s="38"/>
      <c r="AN999" s="38"/>
      <c r="AO999" s="38"/>
      <c r="AP999" s="38"/>
      <c r="AQ999" s="38"/>
      <c r="AR999" s="38"/>
      <c r="AS999" s="38"/>
      <c r="AT999" s="38"/>
      <c r="AU999" s="38"/>
      <c r="AV999" s="38"/>
      <c r="AW999" s="38"/>
      <c r="AX999" s="38"/>
      <c r="AY999" s="38"/>
      <c r="AZ999" s="38"/>
      <c r="BA999" s="38"/>
      <c r="BB999" s="38"/>
      <c r="BC999" s="38"/>
      <c r="BD999" s="38"/>
      <c r="BE999" s="38"/>
      <c r="BF999" s="38"/>
      <c r="BG999" s="38"/>
      <c r="BH999" s="38"/>
      <c r="BI999" s="38"/>
      <c r="BJ999" s="38"/>
      <c r="BK999" s="38"/>
      <c r="BL999" s="38"/>
      <c r="BM999" s="38"/>
      <c r="BN999" s="38"/>
      <c r="BO999" s="38"/>
      <c r="BP999" s="38"/>
      <c r="BQ999" s="38"/>
      <c r="BR999" s="38"/>
      <c r="BS999" s="38"/>
      <c r="BT999" s="38"/>
      <c r="BU999" s="38"/>
      <c r="BV999" s="38"/>
      <c r="BW999" s="38"/>
      <c r="BX999" s="38"/>
      <c r="BY999" s="38"/>
      <c r="BZ999" s="38"/>
      <c r="CA999" s="38"/>
      <c r="CB999" s="38"/>
      <c r="CC999" s="38"/>
      <c r="CD999" s="38"/>
      <c r="CE999" s="38"/>
      <c r="CF999" s="38"/>
      <c r="CG999" s="38"/>
      <c r="CH999" s="38"/>
      <c r="CI999" s="38"/>
      <c r="CJ999" s="38"/>
      <c r="CK999" s="38"/>
      <c r="CL999" s="38"/>
      <c r="CM999" s="38"/>
      <c r="CN999" s="38"/>
      <c r="CO999" s="38"/>
      <c r="CP999" s="38"/>
      <c r="CQ999" s="38"/>
      <c r="CR999" s="38"/>
      <c r="CS999" s="38"/>
      <c r="CT999" s="38"/>
      <c r="CU999" s="38"/>
      <c r="CV999" s="38"/>
      <c r="CW999" s="38"/>
      <c r="CX999" s="38"/>
      <c r="CY999" s="38"/>
      <c r="CZ999" s="38"/>
      <c r="DA999" s="38"/>
      <c r="DB999" s="38"/>
      <c r="DC999" s="38"/>
      <c r="DD999" s="38"/>
      <c r="DE999" s="38"/>
      <c r="DF999" s="38"/>
      <c r="DG999" s="38"/>
      <c r="DH999" s="38"/>
      <c r="DI999" s="38"/>
      <c r="DJ999" s="38"/>
      <c r="DK999" s="38"/>
      <c r="DL999" s="38"/>
      <c r="DM999" s="38"/>
      <c r="DN999" s="38"/>
      <c r="DO999" s="38"/>
      <c r="DP999" s="38"/>
      <c r="DQ999" s="38"/>
      <c r="DR999" s="38"/>
      <c r="DS999" s="38"/>
      <c r="DT999" s="38"/>
      <c r="DU999" s="38"/>
      <c r="DV999" s="38"/>
      <c r="DW999" s="38"/>
      <c r="DX999" s="38"/>
      <c r="DY999" s="38"/>
      <c r="DZ999" s="38"/>
      <c r="EA999" s="38"/>
      <c r="EB999" s="38"/>
    </row>
    <row r="1000" spans="1:132">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c r="AB1000" s="38"/>
      <c r="AC1000" s="38"/>
      <c r="AD1000" s="38"/>
      <c r="AE1000" s="38"/>
      <c r="AF1000" s="38"/>
      <c r="AG1000" s="38"/>
      <c r="AH1000" s="38"/>
      <c r="AI1000" s="38"/>
      <c r="AJ1000" s="38"/>
      <c r="AK1000" s="38"/>
      <c r="AL1000" s="38"/>
      <c r="AM1000" s="38"/>
      <c r="AN1000" s="38"/>
      <c r="AO1000" s="38"/>
      <c r="AP1000" s="38"/>
      <c r="AQ1000" s="38"/>
      <c r="AR1000" s="38"/>
      <c r="AS1000" s="38"/>
      <c r="AT1000" s="38"/>
      <c r="AU1000" s="38"/>
      <c r="AV1000" s="38"/>
      <c r="AW1000" s="38"/>
      <c r="AX1000" s="38"/>
      <c r="AY1000" s="38"/>
      <c r="AZ1000" s="38"/>
      <c r="BA1000" s="38"/>
      <c r="BB1000" s="38"/>
      <c r="BC1000" s="38"/>
      <c r="BD1000" s="38"/>
      <c r="BE1000" s="38"/>
      <c r="BF1000" s="38"/>
      <c r="BG1000" s="38"/>
      <c r="BH1000" s="38"/>
      <c r="BI1000" s="38"/>
      <c r="BJ1000" s="38"/>
      <c r="BK1000" s="38"/>
      <c r="BL1000" s="38"/>
      <c r="BM1000" s="38"/>
      <c r="BN1000" s="38"/>
      <c r="BO1000" s="38"/>
      <c r="BP1000" s="38"/>
      <c r="BQ1000" s="38"/>
      <c r="BR1000" s="38"/>
      <c r="BS1000" s="38"/>
      <c r="BT1000" s="38"/>
      <c r="BU1000" s="38"/>
      <c r="BV1000" s="38"/>
      <c r="BW1000" s="38"/>
      <c r="BX1000" s="38"/>
      <c r="BY1000" s="38"/>
      <c r="BZ1000" s="38"/>
      <c r="CA1000" s="38"/>
      <c r="CB1000" s="38"/>
      <c r="CC1000" s="38"/>
      <c r="CD1000" s="38"/>
      <c r="CE1000" s="38"/>
      <c r="CF1000" s="38"/>
      <c r="CG1000" s="38"/>
      <c r="CH1000" s="38"/>
      <c r="CI1000" s="38"/>
      <c r="CJ1000" s="38"/>
      <c r="CK1000" s="38"/>
      <c r="CL1000" s="38"/>
      <c r="CM1000" s="38"/>
      <c r="CN1000" s="38"/>
      <c r="CO1000" s="38"/>
      <c r="CP1000" s="38"/>
      <c r="CQ1000" s="38"/>
      <c r="CR1000" s="38"/>
      <c r="CS1000" s="38"/>
      <c r="CT1000" s="38"/>
      <c r="CU1000" s="38"/>
      <c r="CV1000" s="38"/>
      <c r="CW1000" s="38"/>
      <c r="CX1000" s="38"/>
      <c r="CY1000" s="38"/>
      <c r="CZ1000" s="38"/>
      <c r="DA1000" s="38"/>
      <c r="DB1000" s="38"/>
      <c r="DC1000" s="38"/>
      <c r="DD1000" s="38"/>
      <c r="DE1000" s="38"/>
      <c r="DF1000" s="38"/>
      <c r="DG1000" s="38"/>
      <c r="DH1000" s="38"/>
      <c r="DI1000" s="38"/>
      <c r="DJ1000" s="38"/>
      <c r="DK1000" s="38"/>
      <c r="DL1000" s="38"/>
      <c r="DM1000" s="38"/>
      <c r="DN1000" s="38"/>
      <c r="DO1000" s="38"/>
      <c r="DP1000" s="38"/>
      <c r="DQ1000" s="38"/>
      <c r="DR1000" s="38"/>
      <c r="DS1000" s="38"/>
      <c r="DT1000" s="38"/>
      <c r="DU1000" s="38"/>
      <c r="DV1000" s="38"/>
      <c r="DW1000" s="38"/>
      <c r="DX1000" s="38"/>
      <c r="DY1000" s="38"/>
      <c r="DZ1000" s="38"/>
      <c r="EA1000" s="38"/>
      <c r="EB1000" s="38"/>
    </row>
  </sheetData>
  <customSheetViews>
    <customSheetView guid="{78471FA0-833D-4B69-9A86-4E611AEBB535}" filter="1" showAutoFilter="1">
      <pageMargins left="0.7" right="0.7" top="0.75" bottom="0.75" header="0.3" footer="0.3"/>
      <autoFilter ref="G188:I199" xr:uid="{526E6D93-83EB-4BFC-879D-0F1DDCF079C8}">
        <sortState xmlns:xlrd2="http://schemas.microsoft.com/office/spreadsheetml/2017/richdata2" ref="G188:I199">
          <sortCondition descending="1" ref="H188:H199"/>
        </sortState>
      </autoFilter>
    </customSheetView>
    <customSheetView guid="{29EC3389-379B-45A9-BF09-02CA23B85C6B}" filter="1" showAutoFilter="1">
      <pageMargins left="0.7" right="0.7" top="0.75" bottom="0.75" header="0.3" footer="0.3"/>
      <autoFilter ref="F144:H152" xr:uid="{27315206-72C0-4CBD-90C8-C7024497AE00}">
        <sortState xmlns:xlrd2="http://schemas.microsoft.com/office/spreadsheetml/2017/richdata2" ref="F144:H152">
          <sortCondition descending="1" ref="G144:G152"/>
        </sortState>
      </autoFilter>
    </customSheetView>
    <customSheetView guid="{0ED4F3C3-ABED-41C1-A67E-0403F82050ED}" filter="1" showAutoFilter="1">
      <pageMargins left="0.7" right="0.7" top="0.75" bottom="0.75" header="0.3" footer="0.3"/>
      <autoFilter ref="G2:I9" xr:uid="{D739F3EB-8033-4F12-9D69-E15D684161FE}">
        <sortState xmlns:xlrd2="http://schemas.microsoft.com/office/spreadsheetml/2017/richdata2" ref="G2:I9">
          <sortCondition descending="1" ref="H2:H9"/>
        </sortState>
      </autoFilter>
    </customSheetView>
  </customSheetViews>
  <mergeCells count="5">
    <mergeCell ref="C2:E2"/>
    <mergeCell ref="B125:C125"/>
    <mergeCell ref="C144:D144"/>
    <mergeCell ref="B171:C171"/>
    <mergeCell ref="C188:E18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B1:J139"/>
  <sheetViews>
    <sheetView workbookViewId="0"/>
  </sheetViews>
  <sheetFormatPr baseColWidth="10" defaultColWidth="12.5703125" defaultRowHeight="15.75" customHeight="1"/>
  <cols>
    <col min="4" max="4" width="23.42578125" customWidth="1"/>
    <col min="5" max="5" width="20.42578125" customWidth="1"/>
    <col min="6" max="6" width="23" customWidth="1"/>
    <col min="7" max="7" width="15.42578125" customWidth="1"/>
    <col min="10" max="10" width="16.28515625" customWidth="1"/>
  </cols>
  <sheetData>
    <row r="1" spans="4:10">
      <c r="D1" s="7"/>
    </row>
    <row r="2" spans="4:10">
      <c r="D2" s="5" t="s">
        <v>7</v>
      </c>
      <c r="E2" s="9" t="s">
        <v>658</v>
      </c>
      <c r="F2" s="9" t="s">
        <v>659</v>
      </c>
      <c r="G2" s="9" t="s">
        <v>660</v>
      </c>
      <c r="H2" s="9" t="s">
        <v>661</v>
      </c>
      <c r="I2" s="9" t="s">
        <v>662</v>
      </c>
      <c r="J2" s="9" t="s">
        <v>663</v>
      </c>
    </row>
    <row r="3" spans="4:10">
      <c r="D3" s="9" t="s">
        <v>26</v>
      </c>
      <c r="E3" s="9">
        <v>51</v>
      </c>
      <c r="F3" s="9">
        <v>32</v>
      </c>
      <c r="G3" s="9">
        <v>2</v>
      </c>
      <c r="H3" s="51">
        <f t="shared" ref="H3:H5" si="0">(E3/$E$6)*100</f>
        <v>73.91304347826086</v>
      </c>
      <c r="I3" s="51">
        <f t="shared" ref="I3:J3" si="1">(F3/F$6)*100</f>
        <v>64</v>
      </c>
      <c r="J3" s="51">
        <f t="shared" si="1"/>
        <v>100</v>
      </c>
    </row>
    <row r="4" spans="4:10">
      <c r="D4" s="9" t="s">
        <v>38</v>
      </c>
      <c r="E4" s="9">
        <v>10</v>
      </c>
      <c r="F4" s="9">
        <v>12</v>
      </c>
      <c r="G4" s="9">
        <v>0</v>
      </c>
      <c r="H4" s="51">
        <f t="shared" si="0"/>
        <v>14.492753623188406</v>
      </c>
      <c r="I4" s="51">
        <f t="shared" ref="I4:I7" si="2">(F4/F$6)*100</f>
        <v>24</v>
      </c>
      <c r="J4" s="9">
        <v>0</v>
      </c>
    </row>
    <row r="5" spans="4:10">
      <c r="D5" s="9" t="s">
        <v>101</v>
      </c>
      <c r="E5" s="9">
        <v>8</v>
      </c>
      <c r="F5" s="9">
        <v>6</v>
      </c>
      <c r="G5" s="9">
        <v>0</v>
      </c>
      <c r="H5" s="51">
        <f t="shared" si="0"/>
        <v>11.594202898550725</v>
      </c>
      <c r="I5" s="51">
        <f t="shared" si="2"/>
        <v>12</v>
      </c>
      <c r="J5" s="9">
        <v>0</v>
      </c>
    </row>
    <row r="6" spans="4:10">
      <c r="D6" s="9" t="s">
        <v>664</v>
      </c>
      <c r="E6" s="10">
        <f t="shared" ref="E6:G6" si="3">SUM(E3:E5)</f>
        <v>69</v>
      </c>
      <c r="F6" s="10">
        <f t="shared" si="3"/>
        <v>50</v>
      </c>
      <c r="G6" s="10">
        <f t="shared" si="3"/>
        <v>2</v>
      </c>
      <c r="H6" s="10"/>
      <c r="I6" s="10">
        <f t="shared" si="2"/>
        <v>100</v>
      </c>
      <c r="J6" s="10"/>
    </row>
    <row r="7" spans="4:10">
      <c r="D7" s="9" t="s">
        <v>665</v>
      </c>
      <c r="E7" s="10">
        <f>SUM(E6:G6)</f>
        <v>121</v>
      </c>
      <c r="F7" s="10"/>
      <c r="G7" s="10"/>
      <c r="H7" s="10"/>
      <c r="I7" s="10">
        <f t="shared" si="2"/>
        <v>0</v>
      </c>
      <c r="J7" s="10"/>
    </row>
    <row r="9" spans="4:10">
      <c r="D9" s="5" t="s">
        <v>7</v>
      </c>
      <c r="E9" s="44" t="s">
        <v>661</v>
      </c>
      <c r="F9" s="44" t="s">
        <v>662</v>
      </c>
      <c r="G9" s="10" t="s">
        <v>663</v>
      </c>
    </row>
    <row r="10" spans="4:10">
      <c r="D10" s="9" t="s">
        <v>26</v>
      </c>
      <c r="E10" s="52">
        <f t="shared" ref="E10:E12" si="4">(E3/$E$6)</f>
        <v>0.73913043478260865</v>
      </c>
      <c r="F10" s="52">
        <f t="shared" ref="F10:G10" si="5">(F3/$F$6)</f>
        <v>0.64</v>
      </c>
      <c r="G10" s="52">
        <f t="shared" si="5"/>
        <v>0.04</v>
      </c>
    </row>
    <row r="11" spans="4:10">
      <c r="D11" s="9" t="s">
        <v>38</v>
      </c>
      <c r="E11" s="52">
        <f t="shared" si="4"/>
        <v>0.14492753623188406</v>
      </c>
      <c r="F11" s="52">
        <f t="shared" ref="F11:G11" si="6">(F4/$F$6)</f>
        <v>0.24</v>
      </c>
      <c r="G11" s="52">
        <f t="shared" si="6"/>
        <v>0</v>
      </c>
    </row>
    <row r="12" spans="4:10">
      <c r="D12" s="9" t="s">
        <v>101</v>
      </c>
      <c r="E12" s="52">
        <f t="shared" si="4"/>
        <v>0.11594202898550725</v>
      </c>
      <c r="F12" s="52">
        <f t="shared" ref="F12:G12" si="7">(F5/$F$6)</f>
        <v>0.12</v>
      </c>
      <c r="G12" s="52">
        <f t="shared" si="7"/>
        <v>0</v>
      </c>
    </row>
    <row r="15" spans="4:10">
      <c r="D15" s="4" t="s">
        <v>666</v>
      </c>
    </row>
    <row r="28" spans="4:7">
      <c r="D28" s="48" t="s">
        <v>8</v>
      </c>
      <c r="E28" s="46" t="s">
        <v>658</v>
      </c>
      <c r="F28" s="46" t="s">
        <v>659</v>
      </c>
      <c r="G28" s="46" t="s">
        <v>667</v>
      </c>
    </row>
    <row r="29" spans="4:7">
      <c r="D29" s="46" t="s">
        <v>27</v>
      </c>
      <c r="E29" s="46">
        <v>40</v>
      </c>
      <c r="F29" s="46">
        <v>24</v>
      </c>
      <c r="G29" s="46">
        <v>1</v>
      </c>
    </row>
    <row r="30" spans="4:7">
      <c r="D30" s="46" t="s">
        <v>668</v>
      </c>
      <c r="E30" s="46">
        <v>6</v>
      </c>
      <c r="F30" s="46">
        <v>13</v>
      </c>
      <c r="G30" s="46">
        <v>0</v>
      </c>
    </row>
    <row r="31" spans="4:7">
      <c r="D31" s="46" t="s">
        <v>218</v>
      </c>
      <c r="E31" s="46">
        <v>5</v>
      </c>
      <c r="F31" s="46">
        <v>3</v>
      </c>
      <c r="G31" s="46">
        <v>0</v>
      </c>
    </row>
    <row r="32" spans="4:7">
      <c r="D32" s="46" t="s">
        <v>94</v>
      </c>
      <c r="E32" s="46">
        <v>3</v>
      </c>
      <c r="F32" s="46">
        <v>2</v>
      </c>
      <c r="G32" s="46">
        <v>0</v>
      </c>
    </row>
    <row r="33" spans="4:8">
      <c r="D33" s="46" t="s">
        <v>192</v>
      </c>
      <c r="E33" s="46">
        <v>3</v>
      </c>
      <c r="F33" s="46">
        <v>4</v>
      </c>
      <c r="G33" s="46">
        <v>0</v>
      </c>
    </row>
    <row r="34" spans="4:8">
      <c r="D34" s="46" t="s">
        <v>71</v>
      </c>
      <c r="E34" s="46">
        <v>12</v>
      </c>
      <c r="F34" s="46">
        <v>4</v>
      </c>
      <c r="G34" s="46">
        <v>1</v>
      </c>
    </row>
    <row r="35" spans="4:8">
      <c r="D35" s="46" t="s">
        <v>665</v>
      </c>
      <c r="E35" s="47">
        <f t="shared" ref="E35:G35" si="8">SUM(E29:E34)</f>
        <v>69</v>
      </c>
      <c r="F35" s="47">
        <f t="shared" si="8"/>
        <v>50</v>
      </c>
      <c r="G35" s="47">
        <f t="shared" si="8"/>
        <v>2</v>
      </c>
      <c r="H35" s="53">
        <f>SUM(E35:G35)</f>
        <v>121</v>
      </c>
    </row>
    <row r="36" spans="4:8">
      <c r="D36" s="54"/>
      <c r="E36" s="54"/>
      <c r="F36" s="54"/>
      <c r="G36" s="54"/>
    </row>
    <row r="37" spans="4:8">
      <c r="D37" s="54"/>
      <c r="E37" s="54"/>
      <c r="F37" s="54"/>
      <c r="G37" s="54"/>
    </row>
    <row r="38" spans="4:8">
      <c r="D38" s="48" t="s">
        <v>8</v>
      </c>
      <c r="E38" s="46" t="s">
        <v>658</v>
      </c>
      <c r="F38" s="46" t="s">
        <v>659</v>
      </c>
      <c r="G38" s="46" t="s">
        <v>667</v>
      </c>
    </row>
    <row r="39" spans="4:8">
      <c r="D39" s="46" t="s">
        <v>27</v>
      </c>
      <c r="E39" s="55">
        <f t="shared" ref="E39:G39" si="9">(E29/E$35)</f>
        <v>0.57971014492753625</v>
      </c>
      <c r="F39" s="55">
        <f t="shared" si="9"/>
        <v>0.48</v>
      </c>
      <c r="G39" s="55">
        <f t="shared" si="9"/>
        <v>0.5</v>
      </c>
    </row>
    <row r="40" spans="4:8">
      <c r="D40" s="46" t="s">
        <v>668</v>
      </c>
      <c r="E40" s="55">
        <f t="shared" ref="E40:G40" si="10">(E30/E$35)</f>
        <v>8.6956521739130432E-2</v>
      </c>
      <c r="F40" s="55">
        <f t="shared" si="10"/>
        <v>0.26</v>
      </c>
      <c r="G40" s="55">
        <f t="shared" si="10"/>
        <v>0</v>
      </c>
    </row>
    <row r="41" spans="4:8">
      <c r="D41" s="46" t="s">
        <v>218</v>
      </c>
      <c r="E41" s="55">
        <f t="shared" ref="E41:G41" si="11">(E31/E$35)</f>
        <v>7.2463768115942032E-2</v>
      </c>
      <c r="F41" s="55">
        <f t="shared" si="11"/>
        <v>0.06</v>
      </c>
      <c r="G41" s="55">
        <f t="shared" si="11"/>
        <v>0</v>
      </c>
    </row>
    <row r="42" spans="4:8">
      <c r="D42" s="46" t="s">
        <v>94</v>
      </c>
      <c r="E42" s="55">
        <f t="shared" ref="E42:G42" si="12">(E32/E$35)</f>
        <v>4.3478260869565216E-2</v>
      </c>
      <c r="F42" s="55">
        <f t="shared" si="12"/>
        <v>0.04</v>
      </c>
      <c r="G42" s="55">
        <f t="shared" si="12"/>
        <v>0</v>
      </c>
    </row>
    <row r="43" spans="4:8">
      <c r="D43" s="46" t="s">
        <v>192</v>
      </c>
      <c r="E43" s="55">
        <f t="shared" ref="E43:G43" si="13">(E33/E$35)</f>
        <v>4.3478260869565216E-2</v>
      </c>
      <c r="F43" s="55">
        <f t="shared" si="13"/>
        <v>0.08</v>
      </c>
      <c r="G43" s="55">
        <f t="shared" si="13"/>
        <v>0</v>
      </c>
    </row>
    <row r="44" spans="4:8">
      <c r="D44" s="46" t="s">
        <v>71</v>
      </c>
      <c r="E44" s="55">
        <f t="shared" ref="E44:G44" si="14">(E34/E$35)</f>
        <v>0.17391304347826086</v>
      </c>
      <c r="F44" s="55">
        <f t="shared" si="14"/>
        <v>0.08</v>
      </c>
      <c r="G44" s="55">
        <f t="shared" si="14"/>
        <v>0.5</v>
      </c>
    </row>
    <row r="45" spans="4:8">
      <c r="D45" s="46" t="s">
        <v>665</v>
      </c>
      <c r="E45" s="55">
        <f t="shared" ref="E45:F45" si="15">SUM(E39:E44)</f>
        <v>1</v>
      </c>
      <c r="F45" s="55">
        <f t="shared" si="15"/>
        <v>1</v>
      </c>
      <c r="G45" s="47"/>
    </row>
    <row r="49" spans="4:7">
      <c r="D49" s="5" t="s">
        <v>9</v>
      </c>
      <c r="E49" s="9" t="s">
        <v>658</v>
      </c>
      <c r="F49" s="9" t="s">
        <v>659</v>
      </c>
      <c r="G49" s="9" t="s">
        <v>667</v>
      </c>
    </row>
    <row r="50" spans="4:7">
      <c r="D50" s="9" t="s">
        <v>80</v>
      </c>
      <c r="E50" s="9">
        <v>10</v>
      </c>
      <c r="F50" s="9">
        <v>7</v>
      </c>
      <c r="G50" s="9">
        <v>0</v>
      </c>
    </row>
    <row r="51" spans="4:7">
      <c r="D51" s="9" t="s">
        <v>28</v>
      </c>
      <c r="E51" s="9">
        <v>26</v>
      </c>
      <c r="F51" s="9">
        <v>11</v>
      </c>
      <c r="G51" s="9">
        <v>0</v>
      </c>
    </row>
    <row r="52" spans="4:7">
      <c r="D52" s="9" t="s">
        <v>56</v>
      </c>
      <c r="E52" s="9">
        <v>26</v>
      </c>
      <c r="F52" s="9">
        <v>23</v>
      </c>
      <c r="G52" s="9">
        <v>2</v>
      </c>
    </row>
    <row r="53" spans="4:7">
      <c r="D53" s="9" t="s">
        <v>129</v>
      </c>
      <c r="E53" s="9">
        <v>7</v>
      </c>
      <c r="F53" s="9">
        <v>9</v>
      </c>
      <c r="G53" s="9">
        <v>0</v>
      </c>
    </row>
    <row r="54" spans="4:7">
      <c r="D54" s="9" t="s">
        <v>664</v>
      </c>
      <c r="E54" s="10">
        <f t="shared" ref="E54:G54" si="16">SUM(E50:E53)</f>
        <v>69</v>
      </c>
      <c r="F54" s="10">
        <f t="shared" si="16"/>
        <v>50</v>
      </c>
      <c r="G54" s="10">
        <f t="shared" si="16"/>
        <v>2</v>
      </c>
    </row>
    <row r="57" spans="4:7">
      <c r="D57" s="5" t="s">
        <v>9</v>
      </c>
      <c r="E57" s="9" t="s">
        <v>658</v>
      </c>
      <c r="F57" s="9" t="s">
        <v>659</v>
      </c>
      <c r="G57" s="9" t="s">
        <v>667</v>
      </c>
    </row>
    <row r="58" spans="4:7">
      <c r="D58" s="9" t="s">
        <v>80</v>
      </c>
      <c r="E58" s="52">
        <f t="shared" ref="E58:G58" si="17">(E50/E$54)</f>
        <v>0.14492753623188406</v>
      </c>
      <c r="F58" s="52">
        <f t="shared" si="17"/>
        <v>0.14000000000000001</v>
      </c>
      <c r="G58" s="52">
        <f t="shared" si="17"/>
        <v>0</v>
      </c>
    </row>
    <row r="59" spans="4:7">
      <c r="D59" s="9" t="s">
        <v>28</v>
      </c>
      <c r="E59" s="52">
        <f t="shared" ref="E59:G59" si="18">(E51/E$54)</f>
        <v>0.37681159420289856</v>
      </c>
      <c r="F59" s="52">
        <f t="shared" si="18"/>
        <v>0.22</v>
      </c>
      <c r="G59" s="52">
        <f t="shared" si="18"/>
        <v>0</v>
      </c>
    </row>
    <row r="60" spans="4:7">
      <c r="D60" s="9" t="s">
        <v>56</v>
      </c>
      <c r="E60" s="52">
        <f t="shared" ref="E60:G60" si="19">(E52/E$54)</f>
        <v>0.37681159420289856</v>
      </c>
      <c r="F60" s="52">
        <f t="shared" si="19"/>
        <v>0.46</v>
      </c>
      <c r="G60" s="52">
        <f t="shared" si="19"/>
        <v>1</v>
      </c>
    </row>
    <row r="61" spans="4:7">
      <c r="D61" s="9" t="s">
        <v>129</v>
      </c>
      <c r="E61" s="52">
        <f t="shared" ref="E61:G61" si="20">(E53/E$54)</f>
        <v>0.10144927536231885</v>
      </c>
      <c r="F61" s="52">
        <f t="shared" si="20"/>
        <v>0.18</v>
      </c>
      <c r="G61" s="52">
        <f t="shared" si="20"/>
        <v>0</v>
      </c>
    </row>
    <row r="62" spans="4:7">
      <c r="D62" s="9" t="s">
        <v>664</v>
      </c>
      <c r="E62" s="52">
        <f t="shared" ref="E62:G62" si="21">(E54/E$54)</f>
        <v>1</v>
      </c>
      <c r="F62" s="52">
        <f t="shared" si="21"/>
        <v>1</v>
      </c>
      <c r="G62" s="52">
        <f t="shared" si="21"/>
        <v>1</v>
      </c>
    </row>
    <row r="70" spans="4:10">
      <c r="D70" s="56" t="s">
        <v>10</v>
      </c>
      <c r="E70" s="9" t="s">
        <v>669</v>
      </c>
      <c r="F70" s="9" t="s">
        <v>670</v>
      </c>
      <c r="G70" s="9" t="s">
        <v>671</v>
      </c>
      <c r="H70" s="9" t="s">
        <v>672</v>
      </c>
      <c r="I70" s="9" t="s">
        <v>673</v>
      </c>
      <c r="J70" s="9" t="s">
        <v>674</v>
      </c>
    </row>
    <row r="71" spans="4:10">
      <c r="D71" s="57" t="s">
        <v>188</v>
      </c>
      <c r="E71" s="9">
        <v>17</v>
      </c>
      <c r="F71" s="9">
        <v>12</v>
      </c>
      <c r="G71" s="9">
        <v>0</v>
      </c>
      <c r="H71" s="9">
        <v>7</v>
      </c>
      <c r="I71" s="9">
        <v>3</v>
      </c>
      <c r="J71" s="9">
        <v>0</v>
      </c>
    </row>
    <row r="72" spans="4:10">
      <c r="D72" s="57" t="s">
        <v>39</v>
      </c>
      <c r="E72" s="9">
        <v>25</v>
      </c>
      <c r="F72" s="9">
        <v>13</v>
      </c>
      <c r="G72" s="9">
        <v>0</v>
      </c>
      <c r="H72" s="9">
        <v>13</v>
      </c>
      <c r="I72" s="9">
        <v>2</v>
      </c>
      <c r="J72" s="9">
        <v>0</v>
      </c>
    </row>
    <row r="73" spans="4:10">
      <c r="D73" s="57" t="s">
        <v>57</v>
      </c>
      <c r="E73" s="9">
        <v>37</v>
      </c>
      <c r="F73" s="9">
        <v>38</v>
      </c>
      <c r="G73" s="9">
        <v>0</v>
      </c>
      <c r="H73" s="9">
        <v>21</v>
      </c>
      <c r="I73" s="9">
        <v>22</v>
      </c>
      <c r="J73" s="9">
        <v>1</v>
      </c>
    </row>
    <row r="74" spans="4:10">
      <c r="D74" s="57" t="s">
        <v>72</v>
      </c>
      <c r="E74" s="9">
        <v>16</v>
      </c>
      <c r="F74" s="9">
        <v>10</v>
      </c>
      <c r="G74" s="9">
        <v>0</v>
      </c>
      <c r="H74" s="9">
        <v>6</v>
      </c>
      <c r="I74" s="9">
        <v>2</v>
      </c>
      <c r="J74" s="9">
        <v>1</v>
      </c>
    </row>
    <row r="75" spans="4:10">
      <c r="D75" s="57" t="s">
        <v>675</v>
      </c>
      <c r="E75" s="9">
        <v>3</v>
      </c>
      <c r="F75" s="9">
        <v>0</v>
      </c>
      <c r="G75" s="9">
        <v>0</v>
      </c>
      <c r="H75" s="9">
        <v>0</v>
      </c>
      <c r="I75" s="9">
        <v>0</v>
      </c>
      <c r="J75" s="9">
        <v>0</v>
      </c>
    </row>
    <row r="76" spans="4:10">
      <c r="D76" s="57" t="s">
        <v>676</v>
      </c>
      <c r="E76" s="9">
        <v>1</v>
      </c>
      <c r="F76" s="9">
        <v>3</v>
      </c>
      <c r="G76" s="9">
        <v>0</v>
      </c>
      <c r="H76" s="9">
        <v>0</v>
      </c>
      <c r="I76" s="9">
        <v>2</v>
      </c>
      <c r="J76" s="9">
        <v>0</v>
      </c>
    </row>
    <row r="77" spans="4:10">
      <c r="D77" s="9" t="s">
        <v>664</v>
      </c>
      <c r="E77" s="10">
        <f t="shared" ref="E77:F77" si="22">SUM(E71:E76)</f>
        <v>99</v>
      </c>
      <c r="F77" s="10">
        <f t="shared" si="22"/>
        <v>76</v>
      </c>
      <c r="G77" s="10"/>
      <c r="H77" s="10">
        <f t="shared" ref="H77:J77" si="23">SUM(H71:H76)</f>
        <v>47</v>
      </c>
      <c r="I77" s="10">
        <f t="shared" si="23"/>
        <v>31</v>
      </c>
      <c r="J77" s="10">
        <f t="shared" si="23"/>
        <v>2</v>
      </c>
    </row>
    <row r="110" spans="2:5">
      <c r="B110" s="6" t="s">
        <v>16</v>
      </c>
      <c r="C110" s="9" t="s">
        <v>658</v>
      </c>
      <c r="D110" s="9" t="s">
        <v>659</v>
      </c>
      <c r="E110" s="9" t="s">
        <v>667</v>
      </c>
    </row>
    <row r="111" spans="2:5">
      <c r="B111" s="9" t="s">
        <v>677</v>
      </c>
      <c r="C111" s="9">
        <v>16</v>
      </c>
      <c r="D111" s="9">
        <v>6</v>
      </c>
      <c r="E111" s="9">
        <v>0</v>
      </c>
    </row>
    <row r="112" spans="2:5">
      <c r="B112" s="9" t="s">
        <v>678</v>
      </c>
      <c r="C112" s="9">
        <v>53</v>
      </c>
      <c r="D112" s="9">
        <v>44</v>
      </c>
      <c r="E112" s="9">
        <v>2</v>
      </c>
    </row>
    <row r="113" spans="2:5">
      <c r="B113" s="9" t="s">
        <v>664</v>
      </c>
      <c r="C113" s="10">
        <f t="shared" ref="C113:E113" si="24">SUM(C111:C112)</f>
        <v>69</v>
      </c>
      <c r="D113" s="10">
        <f t="shared" si="24"/>
        <v>50</v>
      </c>
      <c r="E113" s="10">
        <f t="shared" si="24"/>
        <v>2</v>
      </c>
    </row>
    <row r="115" spans="2:5">
      <c r="B115" s="6" t="s">
        <v>16</v>
      </c>
      <c r="C115" s="9" t="s">
        <v>658</v>
      </c>
      <c r="D115" s="9" t="s">
        <v>659</v>
      </c>
      <c r="E115" s="9" t="s">
        <v>667</v>
      </c>
    </row>
    <row r="116" spans="2:5">
      <c r="B116" s="9" t="s">
        <v>677</v>
      </c>
      <c r="C116" s="58">
        <f t="shared" ref="C116:E116" si="25">C111/C$113</f>
        <v>0.2318840579710145</v>
      </c>
      <c r="D116" s="58">
        <f t="shared" si="25"/>
        <v>0.12</v>
      </c>
      <c r="E116" s="58">
        <f t="shared" si="25"/>
        <v>0</v>
      </c>
    </row>
    <row r="117" spans="2:5">
      <c r="B117" s="9" t="s">
        <v>678</v>
      </c>
      <c r="C117" s="58">
        <f t="shared" ref="C117:E117" si="26">C112/C$113</f>
        <v>0.76811594202898548</v>
      </c>
      <c r="D117" s="58">
        <f t="shared" si="26"/>
        <v>0.88</v>
      </c>
      <c r="E117" s="58">
        <f t="shared" si="26"/>
        <v>1</v>
      </c>
    </row>
    <row r="118" spans="2:5">
      <c r="B118" s="9" t="s">
        <v>664</v>
      </c>
      <c r="C118" s="58">
        <f t="shared" ref="C118:E118" si="27">C113/C$113</f>
        <v>1</v>
      </c>
      <c r="D118" s="58">
        <f t="shared" si="27"/>
        <v>1</v>
      </c>
      <c r="E118" s="58">
        <f t="shared" si="27"/>
        <v>1</v>
      </c>
    </row>
    <row r="123" spans="2:5">
      <c r="B123" s="6" t="s">
        <v>17</v>
      </c>
      <c r="C123" s="9" t="s">
        <v>658</v>
      </c>
      <c r="D123" s="9" t="s">
        <v>659</v>
      </c>
      <c r="E123" s="9" t="s">
        <v>667</v>
      </c>
    </row>
    <row r="124" spans="2:5">
      <c r="B124" s="9" t="s">
        <v>677</v>
      </c>
      <c r="C124" s="9">
        <v>50</v>
      </c>
      <c r="D124" s="9">
        <v>37</v>
      </c>
      <c r="E124" s="9">
        <v>2</v>
      </c>
    </row>
    <row r="125" spans="2:5">
      <c r="B125" s="9" t="s">
        <v>678</v>
      </c>
      <c r="C125" s="9">
        <v>19</v>
      </c>
      <c r="D125" s="9">
        <v>13</v>
      </c>
      <c r="E125" s="9">
        <v>0</v>
      </c>
    </row>
    <row r="126" spans="2:5">
      <c r="B126" s="9" t="s">
        <v>664</v>
      </c>
      <c r="C126" s="10">
        <f t="shared" ref="C126:E126" si="28">SUM(C124:C125)</f>
        <v>69</v>
      </c>
      <c r="D126" s="10">
        <f t="shared" si="28"/>
        <v>50</v>
      </c>
      <c r="E126" s="10">
        <f t="shared" si="28"/>
        <v>2</v>
      </c>
    </row>
    <row r="131" spans="2:5">
      <c r="B131" s="6" t="s">
        <v>17</v>
      </c>
      <c r="C131" s="9" t="s">
        <v>658</v>
      </c>
      <c r="D131" s="9" t="s">
        <v>659</v>
      </c>
      <c r="E131" s="9" t="s">
        <v>667</v>
      </c>
    </row>
    <row r="132" spans="2:5">
      <c r="B132" s="9" t="s">
        <v>677</v>
      </c>
      <c r="C132" s="52">
        <f t="shared" ref="C132:E132" si="29">C124/C$126</f>
        <v>0.72463768115942029</v>
      </c>
      <c r="D132" s="52">
        <f t="shared" si="29"/>
        <v>0.74</v>
      </c>
      <c r="E132" s="52">
        <f t="shared" si="29"/>
        <v>1</v>
      </c>
    </row>
    <row r="133" spans="2:5">
      <c r="B133" s="9" t="s">
        <v>678</v>
      </c>
      <c r="C133" s="52">
        <f t="shared" ref="C133:E133" si="30">C125/C$126</f>
        <v>0.27536231884057971</v>
      </c>
      <c r="D133" s="52">
        <f t="shared" si="30"/>
        <v>0.26</v>
      </c>
      <c r="E133" s="52">
        <f t="shared" si="30"/>
        <v>0</v>
      </c>
    </row>
    <row r="134" spans="2:5">
      <c r="B134" s="9" t="s">
        <v>664</v>
      </c>
      <c r="C134" s="52">
        <f>SUM(C132:C133)</f>
        <v>1</v>
      </c>
      <c r="D134" s="52">
        <f t="shared" ref="D134:E134" si="31">D126/D$126</f>
        <v>1</v>
      </c>
      <c r="E134" s="52">
        <f t="shared" si="31"/>
        <v>1</v>
      </c>
    </row>
    <row r="139" spans="2:5">
      <c r="B139" s="11"/>
    </row>
  </sheetData>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B3:F58"/>
  <sheetViews>
    <sheetView workbookViewId="0"/>
  </sheetViews>
  <sheetFormatPr baseColWidth="10" defaultColWidth="12.5703125" defaultRowHeight="15.75" customHeight="1"/>
  <cols>
    <col min="2" max="2" width="29.28515625" customWidth="1"/>
    <col min="6" max="6" width="17.5703125" customWidth="1"/>
  </cols>
  <sheetData>
    <row r="3" spans="2:6">
      <c r="B3" s="5" t="s">
        <v>13</v>
      </c>
      <c r="C3" s="9" t="s">
        <v>376</v>
      </c>
      <c r="D3" s="9" t="s">
        <v>679</v>
      </c>
      <c r="E3" s="9" t="s">
        <v>36</v>
      </c>
      <c r="F3" s="9" t="s">
        <v>680</v>
      </c>
    </row>
    <row r="4" spans="2:6">
      <c r="B4" s="9" t="s">
        <v>183</v>
      </c>
      <c r="C4" s="9">
        <v>1</v>
      </c>
      <c r="D4" s="9">
        <v>19</v>
      </c>
      <c r="E4" s="9">
        <v>24</v>
      </c>
      <c r="F4" s="9">
        <v>1</v>
      </c>
    </row>
    <row r="5" spans="2:6">
      <c r="B5" s="9" t="s">
        <v>681</v>
      </c>
      <c r="C5" s="9">
        <v>0</v>
      </c>
      <c r="D5" s="9">
        <v>13</v>
      </c>
      <c r="E5" s="9">
        <v>5</v>
      </c>
      <c r="F5" s="9">
        <v>1</v>
      </c>
    </row>
    <row r="6" spans="2:6">
      <c r="B6" s="9" t="s">
        <v>31</v>
      </c>
      <c r="C6" s="9">
        <v>1</v>
      </c>
      <c r="D6" s="9">
        <v>27</v>
      </c>
      <c r="E6" s="9">
        <v>35</v>
      </c>
      <c r="F6" s="9">
        <v>3</v>
      </c>
    </row>
    <row r="7" spans="2:6">
      <c r="B7" s="9" t="s">
        <v>273</v>
      </c>
      <c r="C7" s="9">
        <v>0</v>
      </c>
      <c r="D7" s="9">
        <v>5</v>
      </c>
      <c r="E7" s="9">
        <v>1</v>
      </c>
      <c r="F7" s="9">
        <v>0</v>
      </c>
    </row>
    <row r="8" spans="2:6">
      <c r="B8" s="9" t="s">
        <v>201</v>
      </c>
      <c r="C8" s="9">
        <v>2</v>
      </c>
      <c r="D8" s="9">
        <v>17</v>
      </c>
      <c r="E8" s="9">
        <v>24</v>
      </c>
      <c r="F8" s="9">
        <v>0</v>
      </c>
    </row>
    <row r="9" spans="2:6">
      <c r="B9" s="9" t="s">
        <v>487</v>
      </c>
      <c r="C9" s="9">
        <v>2</v>
      </c>
      <c r="D9" s="9">
        <v>15</v>
      </c>
      <c r="E9" s="9">
        <v>21</v>
      </c>
      <c r="F9" s="9">
        <v>3</v>
      </c>
    </row>
    <row r="10" spans="2:6">
      <c r="B10" s="9" t="s">
        <v>613</v>
      </c>
      <c r="C10" s="9">
        <v>0</v>
      </c>
      <c r="D10" s="9">
        <v>3</v>
      </c>
      <c r="E10" s="9">
        <v>2</v>
      </c>
      <c r="F10" s="9">
        <v>1</v>
      </c>
    </row>
    <row r="11" spans="2:6">
      <c r="B11" s="9" t="s">
        <v>682</v>
      </c>
      <c r="C11" s="9">
        <v>0</v>
      </c>
      <c r="D11" s="9">
        <v>10</v>
      </c>
      <c r="E11" s="9">
        <v>4</v>
      </c>
      <c r="F11" s="9">
        <v>1</v>
      </c>
    </row>
    <row r="12" spans="2:6">
      <c r="B12" s="9" t="s">
        <v>152</v>
      </c>
      <c r="C12" s="9">
        <v>0</v>
      </c>
      <c r="D12" s="9">
        <v>9</v>
      </c>
      <c r="E12" s="9">
        <v>10</v>
      </c>
      <c r="F12" s="9">
        <v>1</v>
      </c>
    </row>
    <row r="13" spans="2:6">
      <c r="B13" s="9" t="s">
        <v>683</v>
      </c>
      <c r="C13" s="10">
        <f t="shared" ref="C13:F13" si="0">SUM(C4:C12)</f>
        <v>6</v>
      </c>
      <c r="D13" s="10">
        <f t="shared" si="0"/>
        <v>118</v>
      </c>
      <c r="E13" s="10">
        <f t="shared" si="0"/>
        <v>126</v>
      </c>
      <c r="F13" s="10">
        <f t="shared" si="0"/>
        <v>11</v>
      </c>
    </row>
    <row r="16" spans="2:6">
      <c r="B16" s="5" t="s">
        <v>13</v>
      </c>
      <c r="C16" s="9" t="s">
        <v>376</v>
      </c>
      <c r="D16" s="9" t="s">
        <v>679</v>
      </c>
      <c r="E16" s="9" t="s">
        <v>36</v>
      </c>
      <c r="F16" s="9" t="s">
        <v>680</v>
      </c>
    </row>
    <row r="17" spans="2:6">
      <c r="B17" s="9" t="s">
        <v>183</v>
      </c>
      <c r="C17" s="58">
        <f t="shared" ref="C17:F17" si="1">C4/C$13</f>
        <v>0.16666666666666666</v>
      </c>
      <c r="D17" s="58">
        <f t="shared" si="1"/>
        <v>0.16101694915254236</v>
      </c>
      <c r="E17" s="58">
        <f t="shared" si="1"/>
        <v>0.19047619047619047</v>
      </c>
      <c r="F17" s="58">
        <f t="shared" si="1"/>
        <v>9.0909090909090912E-2</v>
      </c>
    </row>
    <row r="18" spans="2:6">
      <c r="B18" s="9" t="s">
        <v>681</v>
      </c>
      <c r="C18" s="58">
        <f t="shared" ref="C18:F18" si="2">C5/C$13</f>
        <v>0</v>
      </c>
      <c r="D18" s="58">
        <f t="shared" si="2"/>
        <v>0.11016949152542373</v>
      </c>
      <c r="E18" s="58">
        <f t="shared" si="2"/>
        <v>3.968253968253968E-2</v>
      </c>
      <c r="F18" s="58">
        <f t="shared" si="2"/>
        <v>9.0909090909090912E-2</v>
      </c>
    </row>
    <row r="19" spans="2:6">
      <c r="B19" s="9" t="s">
        <v>31</v>
      </c>
      <c r="C19" s="58">
        <f t="shared" ref="C19:F19" si="3">C6/C$13</f>
        <v>0.16666666666666666</v>
      </c>
      <c r="D19" s="58">
        <f t="shared" si="3"/>
        <v>0.2288135593220339</v>
      </c>
      <c r="E19" s="58">
        <f t="shared" si="3"/>
        <v>0.27777777777777779</v>
      </c>
      <c r="F19" s="58">
        <f t="shared" si="3"/>
        <v>0.27272727272727271</v>
      </c>
    </row>
    <row r="20" spans="2:6">
      <c r="B20" s="9" t="s">
        <v>273</v>
      </c>
      <c r="C20" s="58">
        <f t="shared" ref="C20:F20" si="4">C7/C$13</f>
        <v>0</v>
      </c>
      <c r="D20" s="58">
        <f t="shared" si="4"/>
        <v>4.2372881355932202E-2</v>
      </c>
      <c r="E20" s="58">
        <f t="shared" si="4"/>
        <v>7.9365079365079361E-3</v>
      </c>
      <c r="F20" s="58">
        <f t="shared" si="4"/>
        <v>0</v>
      </c>
    </row>
    <row r="21" spans="2:6">
      <c r="B21" s="9" t="s">
        <v>201</v>
      </c>
      <c r="C21" s="58">
        <f t="shared" ref="C21:F21" si="5">C8/C$13</f>
        <v>0.33333333333333331</v>
      </c>
      <c r="D21" s="58">
        <f t="shared" si="5"/>
        <v>0.1440677966101695</v>
      </c>
      <c r="E21" s="58">
        <f t="shared" si="5"/>
        <v>0.19047619047619047</v>
      </c>
      <c r="F21" s="58">
        <f t="shared" si="5"/>
        <v>0</v>
      </c>
    </row>
    <row r="22" spans="2:6">
      <c r="B22" s="9" t="s">
        <v>487</v>
      </c>
      <c r="C22" s="58">
        <f t="shared" ref="C22:F22" si="6">C9/C$13</f>
        <v>0.33333333333333331</v>
      </c>
      <c r="D22" s="58">
        <f t="shared" si="6"/>
        <v>0.1271186440677966</v>
      </c>
      <c r="E22" s="58">
        <f t="shared" si="6"/>
        <v>0.16666666666666666</v>
      </c>
      <c r="F22" s="58">
        <f t="shared" si="6"/>
        <v>0.27272727272727271</v>
      </c>
    </row>
    <row r="23" spans="2:6">
      <c r="B23" s="9" t="s">
        <v>613</v>
      </c>
      <c r="C23" s="58">
        <f t="shared" ref="C23:F23" si="7">C10/C$13</f>
        <v>0</v>
      </c>
      <c r="D23" s="58">
        <f t="shared" si="7"/>
        <v>2.5423728813559324E-2</v>
      </c>
      <c r="E23" s="58">
        <f t="shared" si="7"/>
        <v>1.5873015873015872E-2</v>
      </c>
      <c r="F23" s="58">
        <f t="shared" si="7"/>
        <v>9.0909090909090912E-2</v>
      </c>
    </row>
    <row r="24" spans="2:6">
      <c r="B24" s="9" t="s">
        <v>682</v>
      </c>
      <c r="C24" s="58">
        <f t="shared" ref="C24:F24" si="8">C11/C$13</f>
        <v>0</v>
      </c>
      <c r="D24" s="58">
        <f t="shared" si="8"/>
        <v>8.4745762711864403E-2</v>
      </c>
      <c r="E24" s="58">
        <f t="shared" si="8"/>
        <v>3.1746031746031744E-2</v>
      </c>
      <c r="F24" s="58">
        <f t="shared" si="8"/>
        <v>9.0909090909090912E-2</v>
      </c>
    </row>
    <row r="25" spans="2:6">
      <c r="B25" s="9" t="s">
        <v>152</v>
      </c>
      <c r="C25" s="58">
        <f t="shared" ref="C25:F25" si="9">C12/C$13</f>
        <v>0</v>
      </c>
      <c r="D25" s="58">
        <f t="shared" si="9"/>
        <v>7.6271186440677971E-2</v>
      </c>
      <c r="E25" s="58">
        <f t="shared" si="9"/>
        <v>7.9365079365079361E-2</v>
      </c>
      <c r="F25" s="58">
        <f t="shared" si="9"/>
        <v>9.0909090909090912E-2</v>
      </c>
    </row>
    <row r="30" spans="2:6">
      <c r="B30" s="6" t="s">
        <v>16</v>
      </c>
      <c r="C30" s="9" t="s">
        <v>43</v>
      </c>
      <c r="D30" s="9" t="s">
        <v>25</v>
      </c>
    </row>
    <row r="31" spans="2:6">
      <c r="B31" s="9" t="s">
        <v>376</v>
      </c>
      <c r="C31" s="9">
        <v>2</v>
      </c>
      <c r="D31" s="9">
        <v>1</v>
      </c>
    </row>
    <row r="32" spans="2:6">
      <c r="B32" s="9" t="s">
        <v>679</v>
      </c>
      <c r="C32" s="9">
        <v>5</v>
      </c>
      <c r="D32" s="9">
        <v>43</v>
      </c>
    </row>
    <row r="33" spans="2:4">
      <c r="B33" s="9" t="s">
        <v>36</v>
      </c>
      <c r="C33" s="9">
        <v>14</v>
      </c>
      <c r="D33" s="9">
        <v>51</v>
      </c>
    </row>
    <row r="34" spans="2:4">
      <c r="B34" s="9" t="s">
        <v>680</v>
      </c>
      <c r="C34" s="9">
        <v>1</v>
      </c>
      <c r="D34" s="9">
        <v>4</v>
      </c>
    </row>
    <row r="35" spans="2:4">
      <c r="B35" s="9" t="s">
        <v>664</v>
      </c>
      <c r="C35" s="10">
        <f t="shared" ref="C35:D35" si="10">SUM(C31:C34)</f>
        <v>22</v>
      </c>
      <c r="D35" s="10">
        <f t="shared" si="10"/>
        <v>99</v>
      </c>
    </row>
    <row r="37" spans="2:4">
      <c r="B37" s="6" t="s">
        <v>16</v>
      </c>
      <c r="C37" s="9" t="s">
        <v>43</v>
      </c>
      <c r="D37" s="9" t="s">
        <v>25</v>
      </c>
    </row>
    <row r="38" spans="2:4">
      <c r="B38" s="9" t="s">
        <v>376</v>
      </c>
      <c r="C38" s="59">
        <f t="shared" ref="C38:D38" si="11">C31/C$35</f>
        <v>9.0909090909090912E-2</v>
      </c>
      <c r="D38" s="59">
        <f t="shared" si="11"/>
        <v>1.0101010101010102E-2</v>
      </c>
    </row>
    <row r="39" spans="2:4">
      <c r="B39" s="9" t="s">
        <v>679</v>
      </c>
      <c r="C39" s="59">
        <f t="shared" ref="C39:D39" si="12">C32/C$35</f>
        <v>0.22727272727272727</v>
      </c>
      <c r="D39" s="59">
        <f t="shared" si="12"/>
        <v>0.43434343434343436</v>
      </c>
    </row>
    <row r="40" spans="2:4">
      <c r="B40" s="9" t="s">
        <v>36</v>
      </c>
      <c r="C40" s="59">
        <f t="shared" ref="C40:D40" si="13">C33/C$35</f>
        <v>0.63636363636363635</v>
      </c>
      <c r="D40" s="59">
        <f t="shared" si="13"/>
        <v>0.51515151515151514</v>
      </c>
    </row>
    <row r="41" spans="2:4">
      <c r="B41" s="9" t="s">
        <v>680</v>
      </c>
      <c r="C41" s="59">
        <f t="shared" ref="C41:D41" si="14">C34/C$35</f>
        <v>4.5454545454545456E-2</v>
      </c>
      <c r="D41" s="59">
        <f t="shared" si="14"/>
        <v>4.0404040404040407E-2</v>
      </c>
    </row>
    <row r="42" spans="2:4">
      <c r="B42" s="9" t="s">
        <v>664</v>
      </c>
      <c r="C42" s="52">
        <f t="shared" ref="C42:D42" si="15">SUM(C38:C41)</f>
        <v>1</v>
      </c>
      <c r="D42" s="52">
        <f t="shared" si="15"/>
        <v>1</v>
      </c>
    </row>
    <row r="45" spans="2:4">
      <c r="B45" s="6" t="s">
        <v>17</v>
      </c>
      <c r="C45" s="9" t="s">
        <v>43</v>
      </c>
      <c r="D45" s="9" t="s">
        <v>25</v>
      </c>
    </row>
    <row r="46" spans="2:4">
      <c r="B46" s="9" t="s">
        <v>376</v>
      </c>
      <c r="C46" s="9">
        <v>2</v>
      </c>
      <c r="D46" s="9">
        <v>1</v>
      </c>
    </row>
    <row r="47" spans="2:4">
      <c r="B47" s="9" t="s">
        <v>679</v>
      </c>
      <c r="C47" s="9">
        <v>33</v>
      </c>
      <c r="D47" s="9">
        <v>15</v>
      </c>
    </row>
    <row r="48" spans="2:4">
      <c r="B48" s="9" t="s">
        <v>36</v>
      </c>
      <c r="C48" s="9">
        <v>51</v>
      </c>
      <c r="D48" s="9">
        <v>14</v>
      </c>
    </row>
    <row r="49" spans="2:4">
      <c r="B49" s="9" t="s">
        <v>680</v>
      </c>
      <c r="C49" s="9">
        <v>3</v>
      </c>
      <c r="D49" s="9">
        <v>2</v>
      </c>
    </row>
    <row r="50" spans="2:4">
      <c r="B50" s="9" t="s">
        <v>664</v>
      </c>
      <c r="C50" s="10">
        <f t="shared" ref="C50:D50" si="16">SUM(C46:C49)</f>
        <v>89</v>
      </c>
      <c r="D50" s="10">
        <f t="shared" si="16"/>
        <v>32</v>
      </c>
    </row>
    <row r="54" spans="2:4">
      <c r="B54" s="6" t="s">
        <v>17</v>
      </c>
      <c r="C54" s="9" t="s">
        <v>43</v>
      </c>
      <c r="D54" s="9" t="s">
        <v>25</v>
      </c>
    </row>
    <row r="55" spans="2:4">
      <c r="B55" s="9" t="s">
        <v>376</v>
      </c>
      <c r="C55" s="60">
        <f t="shared" ref="C55:D55" si="17">C46/C$50</f>
        <v>2.247191011235955E-2</v>
      </c>
      <c r="D55" s="60">
        <f t="shared" si="17"/>
        <v>3.125E-2</v>
      </c>
    </row>
    <row r="56" spans="2:4">
      <c r="B56" s="9" t="s">
        <v>679</v>
      </c>
      <c r="C56" s="60">
        <f t="shared" ref="C56:D56" si="18">C47/C$50</f>
        <v>0.3707865168539326</v>
      </c>
      <c r="D56" s="60">
        <f t="shared" si="18"/>
        <v>0.46875</v>
      </c>
    </row>
    <row r="57" spans="2:4">
      <c r="B57" s="9" t="s">
        <v>36</v>
      </c>
      <c r="C57" s="60">
        <f t="shared" ref="C57:D57" si="19">C48/C$50</f>
        <v>0.5730337078651685</v>
      </c>
      <c r="D57" s="60">
        <f t="shared" si="19"/>
        <v>0.4375</v>
      </c>
    </row>
    <row r="58" spans="2:4">
      <c r="B58" s="9" t="s">
        <v>680</v>
      </c>
      <c r="C58" s="60">
        <f t="shared" ref="C58:D58" si="20">C49/C$50</f>
        <v>3.3707865168539325E-2</v>
      </c>
      <c r="D58" s="60">
        <f t="shared" si="20"/>
        <v>6.25E-2</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B1:F998"/>
  <sheetViews>
    <sheetView workbookViewId="0"/>
  </sheetViews>
  <sheetFormatPr baseColWidth="10" defaultColWidth="12.5703125" defaultRowHeight="15.75" customHeight="1"/>
  <cols>
    <col min="3" max="6" width="35.140625" customWidth="1"/>
  </cols>
  <sheetData>
    <row r="1" spans="2:6">
      <c r="B1" s="103"/>
      <c r="C1" s="5" t="s">
        <v>15</v>
      </c>
      <c r="D1" s="6" t="s">
        <v>18</v>
      </c>
      <c r="E1" s="6" t="s">
        <v>684</v>
      </c>
      <c r="F1" s="6" t="s">
        <v>685</v>
      </c>
    </row>
    <row r="2" spans="2:6">
      <c r="B2" s="104"/>
      <c r="C2" s="57" t="s">
        <v>32</v>
      </c>
      <c r="D2" s="57" t="s">
        <v>33</v>
      </c>
      <c r="E2" s="61"/>
      <c r="F2" s="61"/>
    </row>
    <row r="3" spans="2:6">
      <c r="B3" s="104"/>
      <c r="C3" s="57" t="s">
        <v>42</v>
      </c>
      <c r="D3" s="57" t="s">
        <v>44</v>
      </c>
      <c r="E3" s="61"/>
      <c r="F3" s="57" t="s">
        <v>45</v>
      </c>
    </row>
    <row r="4" spans="2:6">
      <c r="B4" s="104"/>
      <c r="C4" s="57" t="s">
        <v>51</v>
      </c>
      <c r="D4" s="57" t="s">
        <v>52</v>
      </c>
      <c r="E4" s="57" t="s">
        <v>54</v>
      </c>
      <c r="F4" s="57" t="s">
        <v>53</v>
      </c>
    </row>
    <row r="5" spans="2:6">
      <c r="B5" s="104"/>
      <c r="C5" s="57" t="s">
        <v>60</v>
      </c>
      <c r="D5" s="57" t="s">
        <v>61</v>
      </c>
      <c r="E5" s="57" t="s">
        <v>63</v>
      </c>
      <c r="F5" s="57" t="s">
        <v>62</v>
      </c>
    </row>
    <row r="6" spans="2:6">
      <c r="B6" s="104"/>
      <c r="C6" s="57" t="s">
        <v>66</v>
      </c>
      <c r="D6" s="57" t="s">
        <v>67</v>
      </c>
      <c r="E6" s="57" t="s">
        <v>69</v>
      </c>
      <c r="F6" s="57" t="s">
        <v>68</v>
      </c>
    </row>
    <row r="7" spans="2:6">
      <c r="B7" s="104"/>
      <c r="C7" s="57" t="s">
        <v>75</v>
      </c>
      <c r="D7" s="57" t="s">
        <v>76</v>
      </c>
      <c r="E7" s="61"/>
      <c r="F7" s="57" t="s">
        <v>77</v>
      </c>
    </row>
    <row r="8" spans="2:6">
      <c r="B8" s="104"/>
      <c r="C8" s="57" t="s">
        <v>83</v>
      </c>
      <c r="D8" s="57" t="s">
        <v>84</v>
      </c>
      <c r="E8" s="61"/>
      <c r="F8" s="57" t="s">
        <v>85</v>
      </c>
    </row>
    <row r="9" spans="2:6">
      <c r="B9" s="104"/>
      <c r="C9" s="57" t="s">
        <v>90</v>
      </c>
      <c r="D9" s="57" t="s">
        <v>91</v>
      </c>
      <c r="E9" s="61"/>
      <c r="F9" s="57" t="s">
        <v>92</v>
      </c>
    </row>
    <row r="10" spans="2:6">
      <c r="B10" s="104"/>
      <c r="C10" s="57" t="s">
        <v>97</v>
      </c>
      <c r="D10" s="57" t="s">
        <v>98</v>
      </c>
      <c r="E10" s="61"/>
      <c r="F10" s="57" t="s">
        <v>99</v>
      </c>
    </row>
    <row r="11" spans="2:6">
      <c r="B11" s="104"/>
      <c r="C11" s="57" t="s">
        <v>104</v>
      </c>
      <c r="D11" s="57" t="s">
        <v>105</v>
      </c>
      <c r="E11" s="61"/>
      <c r="F11" s="57" t="s">
        <v>106</v>
      </c>
    </row>
    <row r="12" spans="2:6">
      <c r="B12" s="104"/>
      <c r="C12" s="57" t="s">
        <v>111</v>
      </c>
      <c r="D12" s="57" t="s">
        <v>112</v>
      </c>
      <c r="E12" s="57" t="s">
        <v>114</v>
      </c>
      <c r="F12" s="57" t="s">
        <v>113</v>
      </c>
    </row>
    <row r="13" spans="2:6">
      <c r="B13" s="104"/>
      <c r="C13" s="57" t="s">
        <v>117</v>
      </c>
      <c r="D13" s="57" t="s">
        <v>118</v>
      </c>
      <c r="E13" s="57" t="s">
        <v>120</v>
      </c>
      <c r="F13" s="57" t="s">
        <v>119</v>
      </c>
    </row>
    <row r="14" spans="2:6">
      <c r="B14" s="104"/>
      <c r="C14" s="57" t="s">
        <v>125</v>
      </c>
      <c r="D14" s="57" t="s">
        <v>126</v>
      </c>
      <c r="E14" s="61"/>
      <c r="F14" s="57" t="s">
        <v>127</v>
      </c>
    </row>
    <row r="15" spans="2:6">
      <c r="B15" s="104"/>
      <c r="C15" s="57" t="s">
        <v>132</v>
      </c>
      <c r="D15" s="57" t="s">
        <v>133</v>
      </c>
      <c r="E15" s="61"/>
      <c r="F15" s="57" t="s">
        <v>134</v>
      </c>
    </row>
    <row r="16" spans="2:6">
      <c r="B16" s="104"/>
      <c r="C16" s="57" t="s">
        <v>138</v>
      </c>
      <c r="D16" s="57" t="s">
        <v>139</v>
      </c>
      <c r="E16" s="61"/>
      <c r="F16" s="57" t="s">
        <v>140</v>
      </c>
    </row>
    <row r="17" spans="2:6">
      <c r="B17" s="104"/>
      <c r="C17" s="57" t="s">
        <v>143</v>
      </c>
      <c r="D17" s="57" t="s">
        <v>144</v>
      </c>
      <c r="E17" s="61"/>
      <c r="F17" s="57" t="s">
        <v>145</v>
      </c>
    </row>
    <row r="18" spans="2:6">
      <c r="B18" s="104"/>
      <c r="C18" s="57" t="s">
        <v>148</v>
      </c>
      <c r="D18" s="57" t="s">
        <v>149</v>
      </c>
      <c r="E18" s="61"/>
      <c r="F18" s="57" t="s">
        <v>150</v>
      </c>
    </row>
    <row r="19" spans="2:6">
      <c r="B19" s="104"/>
      <c r="C19" s="57" t="s">
        <v>153</v>
      </c>
      <c r="D19" s="57" t="s">
        <v>154</v>
      </c>
      <c r="E19" s="57" t="s">
        <v>156</v>
      </c>
      <c r="F19" s="57" t="s">
        <v>155</v>
      </c>
    </row>
    <row r="20" spans="2:6">
      <c r="B20" s="104"/>
      <c r="C20" s="57" t="s">
        <v>159</v>
      </c>
      <c r="D20" s="57" t="s">
        <v>160</v>
      </c>
      <c r="E20" s="61"/>
      <c r="F20" s="57" t="s">
        <v>161</v>
      </c>
    </row>
    <row r="21" spans="2:6">
      <c r="B21" s="104"/>
      <c r="C21" s="57" t="s">
        <v>162</v>
      </c>
      <c r="D21" s="57" t="s">
        <v>163</v>
      </c>
      <c r="E21" s="61"/>
      <c r="F21" s="61"/>
    </row>
    <row r="22" spans="2:6">
      <c r="B22" s="104"/>
      <c r="C22" s="57" t="s">
        <v>166</v>
      </c>
      <c r="D22" s="57" t="s">
        <v>167</v>
      </c>
      <c r="E22" s="61"/>
      <c r="F22" s="57" t="s">
        <v>168</v>
      </c>
    </row>
    <row r="23" spans="2:6">
      <c r="B23" s="104"/>
      <c r="C23" s="57" t="s">
        <v>173</v>
      </c>
      <c r="D23" s="57" t="s">
        <v>174</v>
      </c>
      <c r="E23" s="57" t="s">
        <v>176</v>
      </c>
      <c r="F23" s="57" t="s">
        <v>175</v>
      </c>
    </row>
    <row r="24" spans="2:6">
      <c r="B24" s="104"/>
      <c r="C24" s="57" t="s">
        <v>179</v>
      </c>
      <c r="D24" s="57" t="s">
        <v>180</v>
      </c>
      <c r="E24" s="61"/>
      <c r="F24" s="61"/>
    </row>
    <row r="25" spans="2:6">
      <c r="B25" s="104"/>
      <c r="C25" s="57" t="s">
        <v>183</v>
      </c>
      <c r="D25" s="57" t="s">
        <v>184</v>
      </c>
      <c r="E25" s="57" t="s">
        <v>186</v>
      </c>
      <c r="F25" s="57" t="s">
        <v>185</v>
      </c>
    </row>
    <row r="26" spans="2:6">
      <c r="B26" s="104"/>
      <c r="C26" s="57" t="s">
        <v>189</v>
      </c>
      <c r="D26" s="57" t="s">
        <v>190</v>
      </c>
      <c r="E26" s="61"/>
      <c r="F26" s="61"/>
    </row>
    <row r="27" spans="2:6">
      <c r="B27" s="104"/>
      <c r="C27" s="57" t="s">
        <v>195</v>
      </c>
      <c r="D27" s="57" t="s">
        <v>196</v>
      </c>
      <c r="E27" s="57" t="s">
        <v>198</v>
      </c>
      <c r="F27" s="57" t="s">
        <v>197</v>
      </c>
    </row>
    <row r="28" spans="2:6">
      <c r="B28" s="104"/>
      <c r="C28" s="57" t="s">
        <v>202</v>
      </c>
      <c r="D28" s="57" t="s">
        <v>203</v>
      </c>
      <c r="E28" s="57" t="s">
        <v>205</v>
      </c>
      <c r="F28" s="57" t="s">
        <v>204</v>
      </c>
    </row>
    <row r="29" spans="2:6">
      <c r="B29" s="104"/>
      <c r="C29" s="57" t="s">
        <v>31</v>
      </c>
      <c r="D29" s="57" t="s">
        <v>210</v>
      </c>
      <c r="E29" s="61"/>
      <c r="F29" s="57" t="s">
        <v>211</v>
      </c>
    </row>
    <row r="30" spans="2:6">
      <c r="B30" s="104"/>
      <c r="C30" s="57" t="s">
        <v>214</v>
      </c>
      <c r="D30" s="57" t="s">
        <v>215</v>
      </c>
      <c r="E30" s="61"/>
      <c r="F30" s="57" t="s">
        <v>216</v>
      </c>
    </row>
    <row r="31" spans="2:6">
      <c r="B31" s="104"/>
      <c r="C31" s="57" t="s">
        <v>221</v>
      </c>
      <c r="D31" s="57" t="s">
        <v>222</v>
      </c>
      <c r="E31" s="61"/>
      <c r="F31" s="57" t="s">
        <v>223</v>
      </c>
    </row>
    <row r="32" spans="2:6">
      <c r="B32" s="104"/>
      <c r="C32" s="57" t="s">
        <v>225</v>
      </c>
      <c r="D32" s="57" t="s">
        <v>226</v>
      </c>
      <c r="E32" s="61"/>
      <c r="F32" s="61"/>
    </row>
    <row r="33" spans="2:6">
      <c r="B33" s="104"/>
      <c r="C33" s="57" t="s">
        <v>229</v>
      </c>
      <c r="D33" s="57" t="s">
        <v>230</v>
      </c>
      <c r="E33" s="57" t="s">
        <v>232</v>
      </c>
      <c r="F33" s="57" t="s">
        <v>231</v>
      </c>
    </row>
    <row r="34" spans="2:6">
      <c r="B34" s="104"/>
      <c r="C34" s="57" t="s">
        <v>237</v>
      </c>
      <c r="D34" s="57" t="s">
        <v>238</v>
      </c>
      <c r="E34" s="61"/>
      <c r="F34" s="61"/>
    </row>
    <row r="35" spans="2:6">
      <c r="B35" s="104"/>
      <c r="C35" s="57" t="s">
        <v>242</v>
      </c>
      <c r="D35" s="57" t="s">
        <v>243</v>
      </c>
      <c r="E35" s="61"/>
      <c r="F35" s="57" t="s">
        <v>244</v>
      </c>
    </row>
    <row r="36" spans="2:6">
      <c r="B36" s="104"/>
      <c r="C36" s="57" t="s">
        <v>245</v>
      </c>
      <c r="D36" s="57" t="s">
        <v>246</v>
      </c>
      <c r="E36" s="61"/>
      <c r="F36" s="61"/>
    </row>
    <row r="37" spans="2:6">
      <c r="B37" s="104"/>
      <c r="C37" s="57" t="s">
        <v>248</v>
      </c>
      <c r="D37" s="57" t="s">
        <v>249</v>
      </c>
      <c r="E37" s="61"/>
      <c r="F37" s="57" t="s">
        <v>250</v>
      </c>
    </row>
    <row r="38" spans="2:6">
      <c r="B38" s="104"/>
      <c r="C38" s="57" t="s">
        <v>252</v>
      </c>
      <c r="D38" s="57" t="s">
        <v>253</v>
      </c>
      <c r="E38" s="61"/>
      <c r="F38" s="61"/>
    </row>
    <row r="39" spans="2:6">
      <c r="B39" s="104"/>
      <c r="C39" s="57" t="s">
        <v>256</v>
      </c>
      <c r="D39" s="57" t="s">
        <v>257</v>
      </c>
      <c r="E39" s="61"/>
      <c r="F39" s="57" t="s">
        <v>258</v>
      </c>
    </row>
    <row r="40" spans="2:6">
      <c r="B40" s="104"/>
      <c r="C40" s="57" t="s">
        <v>262</v>
      </c>
      <c r="D40" s="57" t="s">
        <v>263</v>
      </c>
      <c r="E40" s="57" t="s">
        <v>163</v>
      </c>
      <c r="F40" s="57" t="s">
        <v>264</v>
      </c>
    </row>
    <row r="41" spans="2:6">
      <c r="B41" s="104"/>
      <c r="C41" s="57" t="s">
        <v>268</v>
      </c>
      <c r="D41" s="57" t="s">
        <v>269</v>
      </c>
      <c r="E41" s="61"/>
      <c r="F41" s="61"/>
    </row>
    <row r="42" spans="2:6">
      <c r="B42" s="104"/>
      <c r="C42" s="57" t="s">
        <v>271</v>
      </c>
      <c r="D42" s="57" t="s">
        <v>272</v>
      </c>
      <c r="E42" s="61"/>
      <c r="F42" s="61"/>
    </row>
    <row r="43" spans="2:6">
      <c r="B43" s="104"/>
      <c r="C43" s="57" t="s">
        <v>274</v>
      </c>
      <c r="D43" s="57" t="s">
        <v>275</v>
      </c>
      <c r="E43" s="61"/>
      <c r="F43" s="61"/>
    </row>
    <row r="44" spans="2:6">
      <c r="B44" s="104"/>
      <c r="C44" s="57" t="s">
        <v>106</v>
      </c>
      <c r="D44" s="57" t="s">
        <v>276</v>
      </c>
      <c r="E44" s="61"/>
      <c r="F44" s="61"/>
    </row>
    <row r="45" spans="2:6">
      <c r="B45" s="104"/>
      <c r="C45" s="57" t="s">
        <v>279</v>
      </c>
      <c r="D45" s="57" t="s">
        <v>280</v>
      </c>
      <c r="E45" s="61"/>
      <c r="F45" s="61"/>
    </row>
    <row r="46" spans="2:6">
      <c r="B46" s="104"/>
      <c r="C46" s="57" t="s">
        <v>283</v>
      </c>
      <c r="D46" s="57" t="s">
        <v>163</v>
      </c>
      <c r="E46" s="61"/>
      <c r="F46" s="61"/>
    </row>
    <row r="47" spans="2:6">
      <c r="B47" s="104"/>
      <c r="C47" s="57" t="s">
        <v>288</v>
      </c>
      <c r="D47" s="57" t="s">
        <v>289</v>
      </c>
      <c r="E47" s="61"/>
      <c r="F47" s="57" t="s">
        <v>290</v>
      </c>
    </row>
    <row r="48" spans="2:6">
      <c r="B48" s="104"/>
      <c r="C48" s="57" t="s">
        <v>296</v>
      </c>
      <c r="D48" s="57" t="s">
        <v>297</v>
      </c>
      <c r="E48" s="61"/>
      <c r="F48" s="57" t="s">
        <v>298</v>
      </c>
    </row>
    <row r="49" spans="2:6">
      <c r="B49" s="104"/>
      <c r="C49" s="57" t="s">
        <v>303</v>
      </c>
      <c r="D49" s="57" t="s">
        <v>304</v>
      </c>
      <c r="E49" s="61"/>
      <c r="F49" s="57" t="s">
        <v>305</v>
      </c>
    </row>
    <row r="50" spans="2:6">
      <c r="B50" s="104"/>
      <c r="C50" s="57" t="s">
        <v>307</v>
      </c>
      <c r="D50" s="57" t="s">
        <v>308</v>
      </c>
      <c r="E50" s="61"/>
      <c r="F50" s="57" t="s">
        <v>309</v>
      </c>
    </row>
    <row r="51" spans="2:6">
      <c r="B51" s="104"/>
      <c r="C51" s="57" t="s">
        <v>311</v>
      </c>
      <c r="D51" s="57" t="s">
        <v>312</v>
      </c>
      <c r="E51" s="61"/>
      <c r="F51" s="61"/>
    </row>
    <row r="52" spans="2:6">
      <c r="B52" s="104"/>
      <c r="C52" s="57" t="s">
        <v>316</v>
      </c>
      <c r="D52" s="57" t="s">
        <v>317</v>
      </c>
      <c r="E52" s="61"/>
      <c r="F52" s="61"/>
    </row>
    <row r="53" spans="2:6">
      <c r="B53" s="104"/>
      <c r="C53" s="57" t="s">
        <v>31</v>
      </c>
      <c r="D53" s="57" t="s">
        <v>320</v>
      </c>
      <c r="E53" s="61"/>
      <c r="F53" s="61"/>
    </row>
    <row r="54" spans="2:6">
      <c r="B54" s="104"/>
      <c r="C54" s="57" t="s">
        <v>322</v>
      </c>
      <c r="D54" s="57" t="s">
        <v>323</v>
      </c>
      <c r="E54" s="61"/>
      <c r="F54" s="61"/>
    </row>
    <row r="55" spans="2:6">
      <c r="B55" s="104"/>
      <c r="C55" s="57" t="s">
        <v>326</v>
      </c>
      <c r="D55" s="57" t="s">
        <v>327</v>
      </c>
      <c r="E55" s="61"/>
      <c r="F55" s="57" t="s">
        <v>328</v>
      </c>
    </row>
    <row r="56" spans="2:6">
      <c r="B56" s="104"/>
      <c r="C56" s="57" t="s">
        <v>332</v>
      </c>
      <c r="D56" s="57" t="s">
        <v>333</v>
      </c>
      <c r="E56" s="57" t="s">
        <v>329</v>
      </c>
      <c r="F56" s="57" t="s">
        <v>329</v>
      </c>
    </row>
    <row r="57" spans="2:6">
      <c r="B57" s="104"/>
      <c r="C57" s="57" t="s">
        <v>338</v>
      </c>
      <c r="D57" s="57" t="s">
        <v>339</v>
      </c>
      <c r="E57" s="61"/>
      <c r="F57" s="57" t="s">
        <v>340</v>
      </c>
    </row>
    <row r="58" spans="2:6">
      <c r="B58" s="104"/>
      <c r="C58" s="57" t="s">
        <v>342</v>
      </c>
      <c r="D58" s="57" t="s">
        <v>343</v>
      </c>
      <c r="E58" s="61"/>
      <c r="F58" s="57" t="s">
        <v>344</v>
      </c>
    </row>
    <row r="59" spans="2:6">
      <c r="B59" s="104"/>
      <c r="C59" s="57" t="s">
        <v>347</v>
      </c>
      <c r="D59" s="57" t="s">
        <v>348</v>
      </c>
      <c r="E59" s="57" t="s">
        <v>346</v>
      </c>
      <c r="F59" s="57" t="s">
        <v>349</v>
      </c>
    </row>
    <row r="60" spans="2:6">
      <c r="B60" s="104"/>
      <c r="C60" s="57" t="s">
        <v>352</v>
      </c>
      <c r="D60" s="57" t="s">
        <v>353</v>
      </c>
      <c r="E60" s="61"/>
      <c r="F60" s="61"/>
    </row>
    <row r="61" spans="2:6">
      <c r="B61" s="104"/>
      <c r="C61" s="57" t="s">
        <v>355</v>
      </c>
      <c r="D61" s="57" t="s">
        <v>356</v>
      </c>
      <c r="E61" s="61"/>
      <c r="F61" s="61"/>
    </row>
    <row r="62" spans="2:6">
      <c r="B62" s="104"/>
      <c r="C62" s="57" t="s">
        <v>359</v>
      </c>
      <c r="D62" s="57" t="s">
        <v>360</v>
      </c>
      <c r="E62" s="61"/>
      <c r="F62" s="61"/>
    </row>
    <row r="63" spans="2:6">
      <c r="B63" s="104"/>
      <c r="C63" s="57" t="s">
        <v>363</v>
      </c>
      <c r="D63" s="57" t="s">
        <v>364</v>
      </c>
      <c r="E63" s="61"/>
      <c r="F63" s="57" t="s">
        <v>365</v>
      </c>
    </row>
    <row r="64" spans="2:6">
      <c r="B64" s="104"/>
      <c r="C64" s="57" t="s">
        <v>368</v>
      </c>
      <c r="D64" s="57" t="s">
        <v>369</v>
      </c>
      <c r="E64" s="61"/>
      <c r="F64" s="57" t="s">
        <v>370</v>
      </c>
    </row>
    <row r="65" spans="2:6">
      <c r="B65" s="104"/>
      <c r="C65" s="57" t="s">
        <v>371</v>
      </c>
      <c r="D65" s="57" t="s">
        <v>372</v>
      </c>
      <c r="E65" s="61"/>
      <c r="F65" s="57" t="s">
        <v>373</v>
      </c>
    </row>
    <row r="66" spans="2:6">
      <c r="B66" s="104"/>
      <c r="C66" s="57" t="s">
        <v>374</v>
      </c>
      <c r="D66" s="57" t="s">
        <v>375</v>
      </c>
      <c r="E66" s="61"/>
      <c r="F66" s="61"/>
    </row>
    <row r="67" spans="2:6">
      <c r="B67" s="104"/>
      <c r="C67" s="57" t="s">
        <v>380</v>
      </c>
      <c r="D67" s="57" t="s">
        <v>381</v>
      </c>
      <c r="E67" s="61"/>
      <c r="F67" s="61"/>
    </row>
    <row r="68" spans="2:6">
      <c r="B68" s="104"/>
      <c r="C68" s="57" t="s">
        <v>383</v>
      </c>
      <c r="D68" s="57" t="s">
        <v>384</v>
      </c>
      <c r="E68" s="61"/>
      <c r="F68" s="57" t="s">
        <v>385</v>
      </c>
    </row>
    <row r="69" spans="2:6">
      <c r="B69" s="104"/>
      <c r="C69" s="57" t="s">
        <v>387</v>
      </c>
      <c r="D69" s="57" t="s">
        <v>388</v>
      </c>
      <c r="E69" s="57" t="s">
        <v>389</v>
      </c>
      <c r="F69" s="57" t="s">
        <v>106</v>
      </c>
    </row>
    <row r="70" spans="2:6">
      <c r="B70" s="104"/>
      <c r="C70" s="57" t="s">
        <v>390</v>
      </c>
      <c r="D70" s="57" t="s">
        <v>391</v>
      </c>
      <c r="E70" s="61"/>
      <c r="F70" s="57" t="s">
        <v>392</v>
      </c>
    </row>
    <row r="71" spans="2:6">
      <c r="B71" s="104"/>
      <c r="C71" s="57" t="s">
        <v>394</v>
      </c>
      <c r="D71" s="57" t="s">
        <v>395</v>
      </c>
      <c r="E71" s="57" t="s">
        <v>396</v>
      </c>
      <c r="F71" s="61"/>
    </row>
    <row r="72" spans="2:6">
      <c r="B72" s="104"/>
      <c r="C72" s="57" t="s">
        <v>401</v>
      </c>
      <c r="D72" s="57" t="s">
        <v>402</v>
      </c>
      <c r="E72" s="57" t="s">
        <v>205</v>
      </c>
      <c r="F72" s="57" t="s">
        <v>403</v>
      </c>
    </row>
    <row r="73" spans="2:6">
      <c r="B73" s="104"/>
      <c r="C73" s="57" t="s">
        <v>405</v>
      </c>
      <c r="D73" s="57" t="s">
        <v>406</v>
      </c>
      <c r="E73" s="61"/>
      <c r="F73" s="57" t="s">
        <v>159</v>
      </c>
    </row>
    <row r="74" spans="2:6">
      <c r="B74" s="104"/>
      <c r="C74" s="57" t="s">
        <v>410</v>
      </c>
      <c r="D74" s="57" t="s">
        <v>411</v>
      </c>
      <c r="E74" s="61"/>
      <c r="F74" s="57" t="s">
        <v>412</v>
      </c>
    </row>
    <row r="75" spans="2:6">
      <c r="B75" s="104"/>
      <c r="C75" s="57" t="s">
        <v>413</v>
      </c>
      <c r="D75" s="57" t="s">
        <v>414</v>
      </c>
      <c r="E75" s="61"/>
      <c r="F75" s="57" t="s">
        <v>415</v>
      </c>
    </row>
    <row r="76" spans="2:6">
      <c r="B76" s="104"/>
      <c r="C76" s="57" t="s">
        <v>417</v>
      </c>
      <c r="D76" s="57" t="s">
        <v>418</v>
      </c>
      <c r="E76" s="57" t="s">
        <v>419</v>
      </c>
      <c r="F76" s="57" t="s">
        <v>166</v>
      </c>
    </row>
    <row r="77" spans="2:6">
      <c r="B77" s="104"/>
      <c r="C77" s="57" t="s">
        <v>421</v>
      </c>
      <c r="D77" s="57" t="s">
        <v>422</v>
      </c>
      <c r="E77" s="61"/>
      <c r="F77" s="57" t="s">
        <v>423</v>
      </c>
    </row>
    <row r="78" spans="2:6">
      <c r="B78" s="104"/>
      <c r="C78" s="57" t="s">
        <v>425</v>
      </c>
      <c r="D78" s="57" t="s">
        <v>426</v>
      </c>
      <c r="E78" s="61"/>
      <c r="F78" s="57" t="s">
        <v>427</v>
      </c>
    </row>
    <row r="79" spans="2:6">
      <c r="B79" s="104"/>
      <c r="C79" s="57" t="s">
        <v>428</v>
      </c>
      <c r="D79" s="57" t="s">
        <v>429</v>
      </c>
      <c r="E79" s="61"/>
      <c r="F79" s="61"/>
    </row>
    <row r="80" spans="2:6">
      <c r="B80" s="104"/>
      <c r="C80" s="57" t="s">
        <v>430</v>
      </c>
      <c r="D80" s="57" t="s">
        <v>431</v>
      </c>
      <c r="E80" s="61"/>
      <c r="F80" s="61"/>
    </row>
    <row r="81" spans="2:6">
      <c r="B81" s="104"/>
      <c r="C81" s="57" t="s">
        <v>433</v>
      </c>
      <c r="D81" s="57" t="s">
        <v>434</v>
      </c>
      <c r="E81" s="61"/>
      <c r="F81" s="57" t="s">
        <v>435</v>
      </c>
    </row>
    <row r="82" spans="2:6">
      <c r="B82" s="104"/>
      <c r="C82" s="57" t="s">
        <v>437</v>
      </c>
      <c r="D82" s="57" t="s">
        <v>438</v>
      </c>
      <c r="E82" s="61"/>
      <c r="F82" s="61"/>
    </row>
    <row r="83" spans="2:6">
      <c r="B83" s="104"/>
      <c r="C83" s="57" t="s">
        <v>440</v>
      </c>
      <c r="D83" s="57" t="s">
        <v>441</v>
      </c>
      <c r="E83" s="61"/>
      <c r="F83" s="57" t="s">
        <v>442</v>
      </c>
    </row>
    <row r="84" spans="2:6">
      <c r="B84" s="104"/>
      <c r="C84" s="57" t="s">
        <v>445</v>
      </c>
      <c r="D84" s="57" t="s">
        <v>446</v>
      </c>
      <c r="E84" s="61"/>
      <c r="F84" s="57" t="s">
        <v>447</v>
      </c>
    </row>
    <row r="85" spans="2:6">
      <c r="B85" s="104"/>
      <c r="C85" s="57" t="s">
        <v>450</v>
      </c>
      <c r="D85" s="57" t="s">
        <v>451</v>
      </c>
      <c r="E85" s="61"/>
      <c r="F85" s="61"/>
    </row>
    <row r="86" spans="2:6">
      <c r="B86" s="104"/>
      <c r="C86" s="57" t="s">
        <v>454</v>
      </c>
      <c r="D86" s="57" t="s">
        <v>43</v>
      </c>
      <c r="E86" s="61"/>
      <c r="F86" s="61"/>
    </row>
    <row r="87" spans="2:6">
      <c r="B87" s="104"/>
      <c r="C87" s="57" t="s">
        <v>456</v>
      </c>
      <c r="D87" s="57" t="s">
        <v>457</v>
      </c>
      <c r="E87" s="61"/>
      <c r="F87" s="57" t="s">
        <v>458</v>
      </c>
    </row>
    <row r="88" spans="2:6">
      <c r="B88" s="104"/>
      <c r="C88" s="57" t="s">
        <v>460</v>
      </c>
      <c r="D88" s="57" t="s">
        <v>461</v>
      </c>
      <c r="E88" s="61"/>
      <c r="F88" s="61"/>
    </row>
    <row r="89" spans="2:6">
      <c r="B89" s="104"/>
      <c r="C89" s="57" t="s">
        <v>464</v>
      </c>
      <c r="D89" s="57" t="s">
        <v>465</v>
      </c>
      <c r="E89" s="61"/>
      <c r="F89" s="57" t="s">
        <v>466</v>
      </c>
    </row>
    <row r="90" spans="2:6">
      <c r="B90" s="104"/>
      <c r="C90" s="57" t="s">
        <v>469</v>
      </c>
      <c r="D90" s="57" t="s">
        <v>470</v>
      </c>
      <c r="E90" s="57" t="s">
        <v>472</v>
      </c>
      <c r="F90" s="57" t="s">
        <v>471</v>
      </c>
    </row>
    <row r="91" spans="2:6">
      <c r="B91" s="104"/>
      <c r="C91" s="57" t="s">
        <v>473</v>
      </c>
      <c r="D91" s="57" t="s">
        <v>474</v>
      </c>
      <c r="E91" s="61"/>
      <c r="F91" s="57" t="s">
        <v>475</v>
      </c>
    </row>
    <row r="92" spans="2:6">
      <c r="B92" s="104"/>
      <c r="C92" s="57" t="s">
        <v>51</v>
      </c>
      <c r="D92" s="57" t="s">
        <v>478</v>
      </c>
      <c r="E92" s="61"/>
      <c r="F92" s="57" t="s">
        <v>479</v>
      </c>
    </row>
    <row r="93" spans="2:6">
      <c r="B93" s="104"/>
      <c r="C93" s="57" t="s">
        <v>481</v>
      </c>
      <c r="D93" s="57" t="s">
        <v>482</v>
      </c>
      <c r="E93" s="57" t="s">
        <v>484</v>
      </c>
      <c r="F93" s="57" t="s">
        <v>483</v>
      </c>
    </row>
    <row r="94" spans="2:6">
      <c r="B94" s="104"/>
      <c r="C94" s="57" t="s">
        <v>488</v>
      </c>
      <c r="D94" s="57" t="s">
        <v>429</v>
      </c>
      <c r="E94" s="61"/>
      <c r="F94" s="61"/>
    </row>
    <row r="95" spans="2:6">
      <c r="B95" s="104"/>
      <c r="C95" s="57" t="s">
        <v>490</v>
      </c>
      <c r="D95" s="57" t="s">
        <v>491</v>
      </c>
      <c r="E95" s="61"/>
      <c r="F95" s="61"/>
    </row>
    <row r="96" spans="2:6">
      <c r="B96" s="104"/>
      <c r="C96" s="57" t="s">
        <v>396</v>
      </c>
      <c r="D96" s="57" t="s">
        <v>495</v>
      </c>
      <c r="E96" s="61"/>
      <c r="F96" s="57" t="s">
        <v>496</v>
      </c>
    </row>
    <row r="97" spans="2:6">
      <c r="B97" s="104"/>
      <c r="C97" s="57" t="s">
        <v>499</v>
      </c>
      <c r="D97" s="57" t="s">
        <v>500</v>
      </c>
      <c r="E97" s="61"/>
      <c r="F97" s="57" t="s">
        <v>501</v>
      </c>
    </row>
    <row r="98" spans="2:6">
      <c r="B98" s="104"/>
      <c r="C98" s="57" t="s">
        <v>504</v>
      </c>
      <c r="D98" s="57" t="s">
        <v>505</v>
      </c>
      <c r="E98" s="61"/>
      <c r="F98" s="57" t="s">
        <v>506</v>
      </c>
    </row>
    <row r="99" spans="2:6">
      <c r="B99" s="104"/>
      <c r="C99" s="57" t="s">
        <v>508</v>
      </c>
      <c r="D99" s="57" t="s">
        <v>509</v>
      </c>
      <c r="E99" s="61"/>
      <c r="F99" s="61"/>
    </row>
    <row r="100" spans="2:6">
      <c r="B100" s="104"/>
      <c r="C100" s="57" t="s">
        <v>511</v>
      </c>
      <c r="D100" s="57" t="s">
        <v>512</v>
      </c>
      <c r="E100" s="61"/>
      <c r="F100" s="57" t="s">
        <v>513</v>
      </c>
    </row>
    <row r="101" spans="2:6">
      <c r="B101" s="104"/>
      <c r="C101" s="57" t="s">
        <v>516</v>
      </c>
      <c r="D101" s="57" t="s">
        <v>517</v>
      </c>
      <c r="E101" s="57" t="s">
        <v>519</v>
      </c>
      <c r="F101" s="57" t="s">
        <v>518</v>
      </c>
    </row>
    <row r="102" spans="2:6">
      <c r="B102" s="104"/>
      <c r="C102" s="57" t="s">
        <v>523</v>
      </c>
      <c r="D102" s="57" t="s">
        <v>524</v>
      </c>
      <c r="E102" s="61"/>
      <c r="F102" s="57" t="s">
        <v>525</v>
      </c>
    </row>
    <row r="103" spans="2:6">
      <c r="B103" s="104"/>
      <c r="C103" s="57" t="s">
        <v>526</v>
      </c>
      <c r="D103" s="57" t="s">
        <v>527</v>
      </c>
      <c r="E103" s="61"/>
      <c r="F103" s="61"/>
    </row>
    <row r="104" spans="2:6">
      <c r="B104" s="104"/>
      <c r="C104" s="57" t="s">
        <v>528</v>
      </c>
      <c r="D104" s="57" t="s">
        <v>529</v>
      </c>
      <c r="E104" s="61"/>
      <c r="F104" s="61"/>
    </row>
    <row r="105" spans="2:6">
      <c r="B105" s="104"/>
      <c r="C105" s="57" t="s">
        <v>530</v>
      </c>
      <c r="D105" s="57" t="s">
        <v>531</v>
      </c>
      <c r="E105" s="61"/>
      <c r="F105" s="61"/>
    </row>
    <row r="106" spans="2:6">
      <c r="B106" s="104"/>
      <c r="C106" s="57" t="s">
        <v>533</v>
      </c>
      <c r="D106" s="57" t="s">
        <v>534</v>
      </c>
      <c r="E106" s="61"/>
      <c r="F106" s="57" t="s">
        <v>535</v>
      </c>
    </row>
    <row r="107" spans="2:6">
      <c r="B107" s="104"/>
      <c r="C107" s="57" t="s">
        <v>539</v>
      </c>
      <c r="D107" s="57" t="s">
        <v>540</v>
      </c>
      <c r="E107" s="57" t="s">
        <v>542</v>
      </c>
      <c r="F107" s="57" t="s">
        <v>541</v>
      </c>
    </row>
    <row r="108" spans="2:6">
      <c r="B108" s="104"/>
      <c r="C108" s="57" t="s">
        <v>545</v>
      </c>
      <c r="D108" s="57" t="s">
        <v>546</v>
      </c>
      <c r="E108" s="61"/>
      <c r="F108" s="57" t="s">
        <v>547</v>
      </c>
    </row>
    <row r="109" spans="2:6">
      <c r="B109" s="104"/>
      <c r="C109" s="57" t="s">
        <v>548</v>
      </c>
      <c r="D109" s="57" t="s">
        <v>549</v>
      </c>
      <c r="E109" s="61"/>
      <c r="F109" s="57" t="s">
        <v>550</v>
      </c>
    </row>
    <row r="110" spans="2:6">
      <c r="B110" s="104"/>
      <c r="C110" s="57" t="s">
        <v>553</v>
      </c>
      <c r="D110" s="57" t="s">
        <v>554</v>
      </c>
      <c r="E110" s="61"/>
      <c r="F110" s="57" t="s">
        <v>555</v>
      </c>
    </row>
    <row r="111" spans="2:6">
      <c r="B111" s="104"/>
      <c r="C111" s="57" t="s">
        <v>557</v>
      </c>
      <c r="D111" s="57" t="s">
        <v>558</v>
      </c>
      <c r="E111" s="61"/>
      <c r="F111" s="61"/>
    </row>
    <row r="112" spans="2:6">
      <c r="B112" s="104"/>
      <c r="C112" s="57" t="s">
        <v>560</v>
      </c>
      <c r="D112" s="57" t="s">
        <v>561</v>
      </c>
      <c r="E112" s="61"/>
      <c r="F112" s="61"/>
    </row>
    <row r="113" spans="2:6">
      <c r="B113" s="104"/>
      <c r="C113" s="57" t="s">
        <v>563</v>
      </c>
      <c r="D113" s="57" t="s">
        <v>564</v>
      </c>
      <c r="E113" s="61"/>
      <c r="F113" s="61"/>
    </row>
    <row r="114" spans="2:6">
      <c r="B114" s="104"/>
      <c r="C114" s="57" t="s">
        <v>567</v>
      </c>
      <c r="D114" s="57" t="s">
        <v>568</v>
      </c>
      <c r="E114" s="61"/>
      <c r="F114" s="61"/>
    </row>
    <row r="115" spans="2:6">
      <c r="B115" s="104"/>
      <c r="C115" s="57" t="s">
        <v>570</v>
      </c>
      <c r="D115" s="57" t="s">
        <v>571</v>
      </c>
      <c r="E115" s="61"/>
      <c r="F115" s="57" t="s">
        <v>572</v>
      </c>
    </row>
    <row r="116" spans="2:6">
      <c r="B116" s="104"/>
      <c r="C116" s="57" t="s">
        <v>573</v>
      </c>
      <c r="D116" s="57" t="s">
        <v>574</v>
      </c>
      <c r="E116" s="61"/>
      <c r="F116" s="61"/>
    </row>
    <row r="117" spans="2:6">
      <c r="B117" s="104"/>
      <c r="C117" s="57" t="s">
        <v>576</v>
      </c>
      <c r="D117" s="57" t="s">
        <v>577</v>
      </c>
      <c r="E117" s="61"/>
      <c r="F117" s="57" t="s">
        <v>578</v>
      </c>
    </row>
    <row r="118" spans="2:6">
      <c r="B118" s="104"/>
      <c r="C118" s="57" t="s">
        <v>581</v>
      </c>
      <c r="D118" s="57" t="s">
        <v>582</v>
      </c>
      <c r="E118" s="61"/>
      <c r="F118" s="57" t="s">
        <v>583</v>
      </c>
    </row>
    <row r="119" spans="2:6">
      <c r="B119" s="104"/>
      <c r="C119" s="57" t="s">
        <v>585</v>
      </c>
      <c r="D119" s="57" t="s">
        <v>586</v>
      </c>
      <c r="E119" s="61"/>
      <c r="F119" s="57" t="s">
        <v>587</v>
      </c>
    </row>
    <row r="120" spans="2:6">
      <c r="B120" s="104"/>
      <c r="C120" s="57" t="s">
        <v>590</v>
      </c>
      <c r="D120" s="57" t="s">
        <v>591</v>
      </c>
      <c r="E120" s="61"/>
      <c r="F120" s="57" t="s">
        <v>592</v>
      </c>
    </row>
    <row r="121" spans="2:6">
      <c r="B121" s="104"/>
      <c r="C121" s="57" t="s">
        <v>594</v>
      </c>
      <c r="D121" s="57" t="s">
        <v>595</v>
      </c>
      <c r="E121" s="57" t="s">
        <v>596</v>
      </c>
      <c r="F121" s="61"/>
    </row>
    <row r="122" spans="2:6">
      <c r="B122" s="105"/>
      <c r="C122" s="57" t="s">
        <v>599</v>
      </c>
      <c r="D122" s="57" t="s">
        <v>600</v>
      </c>
      <c r="E122" s="57" t="s">
        <v>598</v>
      </c>
      <c r="F122" s="61"/>
    </row>
    <row r="123" spans="2:6">
      <c r="B123" s="46" t="s">
        <v>686</v>
      </c>
      <c r="C123" s="62" t="s">
        <v>687</v>
      </c>
      <c r="D123" s="63" t="s">
        <v>688</v>
      </c>
      <c r="E123" s="62" t="s">
        <v>689</v>
      </c>
      <c r="F123" s="64" t="s">
        <v>690</v>
      </c>
    </row>
    <row r="124" spans="2:6">
      <c r="C124" s="1"/>
      <c r="D124" s="1"/>
      <c r="E124" s="1"/>
      <c r="F124" s="65"/>
    </row>
    <row r="125" spans="2:6">
      <c r="C125" s="1"/>
      <c r="D125" s="1"/>
      <c r="E125" s="1"/>
      <c r="F125" s="65"/>
    </row>
    <row r="126" spans="2:6">
      <c r="C126" s="1"/>
      <c r="D126" s="1"/>
      <c r="E126" s="1"/>
      <c r="F126" s="65"/>
    </row>
    <row r="127" spans="2:6">
      <c r="C127" s="1"/>
      <c r="D127" s="1"/>
      <c r="E127" s="1"/>
      <c r="F127" s="65"/>
    </row>
    <row r="128" spans="2:6">
      <c r="C128" s="1"/>
      <c r="D128" s="1"/>
      <c r="E128" s="1"/>
      <c r="F128" s="65"/>
    </row>
    <row r="129" spans="3:6">
      <c r="C129" s="1"/>
      <c r="D129" s="1"/>
      <c r="E129" s="1"/>
      <c r="F129" s="65"/>
    </row>
    <row r="130" spans="3:6">
      <c r="C130" s="1"/>
      <c r="D130" s="1"/>
      <c r="E130" s="1"/>
      <c r="F130" s="65"/>
    </row>
    <row r="131" spans="3:6">
      <c r="C131" s="1"/>
      <c r="D131" s="1"/>
      <c r="E131" s="1"/>
      <c r="F131" s="65"/>
    </row>
    <row r="132" spans="3:6">
      <c r="C132" s="1"/>
      <c r="D132" s="1"/>
      <c r="E132" s="1"/>
      <c r="F132" s="65"/>
    </row>
    <row r="133" spans="3:6">
      <c r="C133" s="1"/>
      <c r="D133" s="1"/>
      <c r="E133" s="1"/>
      <c r="F133" s="65"/>
    </row>
    <row r="134" spans="3:6">
      <c r="C134" s="1"/>
      <c r="D134" s="1"/>
      <c r="E134" s="1"/>
      <c r="F134" s="65"/>
    </row>
    <row r="135" spans="3:6">
      <c r="C135" s="1"/>
      <c r="D135" s="1"/>
      <c r="E135" s="1"/>
      <c r="F135" s="65"/>
    </row>
    <row r="136" spans="3:6">
      <c r="C136" s="1"/>
      <c r="D136" s="1"/>
      <c r="E136" s="1"/>
      <c r="F136" s="65"/>
    </row>
    <row r="137" spans="3:6">
      <c r="C137" s="1"/>
      <c r="D137" s="1"/>
      <c r="E137" s="1"/>
      <c r="F137" s="65"/>
    </row>
    <row r="138" spans="3:6">
      <c r="C138" s="1"/>
      <c r="D138" s="1"/>
      <c r="E138" s="1"/>
      <c r="F138" s="65"/>
    </row>
    <row r="139" spans="3:6">
      <c r="C139" s="1"/>
      <c r="D139" s="1"/>
      <c r="E139" s="1"/>
      <c r="F139" s="65"/>
    </row>
    <row r="140" spans="3:6">
      <c r="C140" s="1"/>
      <c r="D140" s="1"/>
      <c r="E140" s="1"/>
      <c r="F140" s="65"/>
    </row>
    <row r="141" spans="3:6">
      <c r="C141" s="1"/>
      <c r="D141" s="1"/>
      <c r="E141" s="1"/>
      <c r="F141" s="65"/>
    </row>
    <row r="142" spans="3:6">
      <c r="C142" s="1"/>
      <c r="D142" s="1"/>
      <c r="E142" s="1"/>
      <c r="F142" s="65"/>
    </row>
    <row r="143" spans="3:6">
      <c r="C143" s="1"/>
      <c r="D143" s="1"/>
      <c r="E143" s="1"/>
      <c r="F143" s="65"/>
    </row>
    <row r="144" spans="3:6">
      <c r="C144" s="1"/>
      <c r="D144" s="1"/>
      <c r="E144" s="1"/>
      <c r="F144" s="65"/>
    </row>
    <row r="145" spans="3:6">
      <c r="C145" s="1"/>
      <c r="D145" s="1"/>
      <c r="E145" s="1"/>
      <c r="F145" s="65"/>
    </row>
    <row r="146" spans="3:6">
      <c r="C146" s="1"/>
      <c r="D146" s="1"/>
      <c r="E146" s="1"/>
      <c r="F146" s="65"/>
    </row>
    <row r="147" spans="3:6">
      <c r="C147" s="1"/>
      <c r="D147" s="1"/>
      <c r="E147" s="1"/>
      <c r="F147" s="65"/>
    </row>
    <row r="148" spans="3:6">
      <c r="C148" s="1"/>
      <c r="D148" s="1"/>
      <c r="E148" s="1"/>
      <c r="F148" s="65"/>
    </row>
    <row r="149" spans="3:6">
      <c r="C149" s="1"/>
      <c r="D149" s="1"/>
      <c r="E149" s="1"/>
      <c r="F149" s="65"/>
    </row>
    <row r="150" spans="3:6">
      <c r="C150" s="1"/>
      <c r="D150" s="1"/>
      <c r="E150" s="1"/>
      <c r="F150" s="65"/>
    </row>
    <row r="151" spans="3:6">
      <c r="C151" s="1"/>
      <c r="D151" s="1"/>
      <c r="E151" s="1"/>
      <c r="F151" s="65"/>
    </row>
    <row r="152" spans="3:6">
      <c r="C152" s="1"/>
      <c r="D152" s="1"/>
      <c r="E152" s="1"/>
      <c r="F152" s="65"/>
    </row>
    <row r="153" spans="3:6">
      <c r="C153" s="1"/>
      <c r="D153" s="1"/>
      <c r="E153" s="1"/>
      <c r="F153" s="65"/>
    </row>
    <row r="154" spans="3:6">
      <c r="C154" s="1"/>
      <c r="D154" s="1"/>
      <c r="E154" s="1"/>
      <c r="F154" s="65"/>
    </row>
    <row r="155" spans="3:6">
      <c r="C155" s="1"/>
      <c r="D155" s="1"/>
      <c r="E155" s="1"/>
      <c r="F155" s="65"/>
    </row>
    <row r="156" spans="3:6">
      <c r="C156" s="1"/>
      <c r="D156" s="1"/>
      <c r="E156" s="1"/>
      <c r="F156" s="65"/>
    </row>
    <row r="157" spans="3:6">
      <c r="C157" s="1"/>
      <c r="D157" s="1"/>
      <c r="E157" s="1"/>
      <c r="F157" s="65"/>
    </row>
    <row r="158" spans="3:6">
      <c r="C158" s="1"/>
      <c r="D158" s="1"/>
      <c r="E158" s="1"/>
      <c r="F158" s="65"/>
    </row>
    <row r="159" spans="3:6">
      <c r="C159" s="1"/>
      <c r="D159" s="1"/>
      <c r="E159" s="1"/>
      <c r="F159" s="65"/>
    </row>
    <row r="160" spans="3:6">
      <c r="C160" s="1"/>
      <c r="D160" s="1"/>
      <c r="E160" s="1"/>
      <c r="F160" s="65"/>
    </row>
    <row r="161" spans="3:6">
      <c r="C161" s="1"/>
      <c r="D161" s="1"/>
      <c r="E161" s="1"/>
      <c r="F161" s="65"/>
    </row>
    <row r="162" spans="3:6">
      <c r="C162" s="1"/>
      <c r="D162" s="1"/>
      <c r="E162" s="1"/>
      <c r="F162" s="65"/>
    </row>
    <row r="163" spans="3:6">
      <c r="C163" s="1"/>
      <c r="D163" s="1"/>
      <c r="E163" s="1"/>
      <c r="F163" s="65"/>
    </row>
    <row r="164" spans="3:6">
      <c r="C164" s="1"/>
      <c r="D164" s="1"/>
      <c r="E164" s="1"/>
      <c r="F164" s="65"/>
    </row>
    <row r="165" spans="3:6">
      <c r="C165" s="1"/>
      <c r="D165" s="1"/>
      <c r="E165" s="1"/>
      <c r="F165" s="65"/>
    </row>
    <row r="166" spans="3:6">
      <c r="C166" s="1"/>
      <c r="D166" s="1"/>
      <c r="E166" s="1"/>
      <c r="F166" s="65"/>
    </row>
    <row r="167" spans="3:6">
      <c r="C167" s="1"/>
      <c r="D167" s="1"/>
      <c r="E167" s="1"/>
      <c r="F167" s="65"/>
    </row>
    <row r="168" spans="3:6">
      <c r="C168" s="1"/>
      <c r="D168" s="1"/>
      <c r="E168" s="1"/>
      <c r="F168" s="65"/>
    </row>
    <row r="169" spans="3:6">
      <c r="C169" s="1"/>
      <c r="D169" s="1"/>
      <c r="E169" s="1"/>
      <c r="F169" s="65"/>
    </row>
    <row r="170" spans="3:6">
      <c r="C170" s="1"/>
      <c r="D170" s="1"/>
      <c r="E170" s="1"/>
      <c r="F170" s="65"/>
    </row>
    <row r="171" spans="3:6">
      <c r="C171" s="1"/>
      <c r="D171" s="1"/>
      <c r="E171" s="1"/>
      <c r="F171" s="65"/>
    </row>
    <row r="172" spans="3:6">
      <c r="C172" s="1"/>
      <c r="D172" s="1"/>
      <c r="E172" s="1"/>
      <c r="F172" s="65"/>
    </row>
    <row r="173" spans="3:6">
      <c r="C173" s="1"/>
      <c r="D173" s="1"/>
      <c r="E173" s="1"/>
      <c r="F173" s="65"/>
    </row>
    <row r="174" spans="3:6">
      <c r="C174" s="1"/>
      <c r="D174" s="1"/>
      <c r="E174" s="1"/>
      <c r="F174" s="65"/>
    </row>
    <row r="175" spans="3:6">
      <c r="C175" s="1"/>
      <c r="D175" s="1"/>
      <c r="E175" s="1"/>
      <c r="F175" s="65"/>
    </row>
    <row r="176" spans="3:6">
      <c r="C176" s="1"/>
      <c r="D176" s="1"/>
      <c r="E176" s="1"/>
      <c r="F176" s="65"/>
    </row>
    <row r="177" spans="3:6">
      <c r="C177" s="1"/>
      <c r="D177" s="1"/>
      <c r="E177" s="1"/>
      <c r="F177" s="65"/>
    </row>
    <row r="178" spans="3:6">
      <c r="C178" s="1"/>
      <c r="D178" s="1"/>
      <c r="E178" s="1"/>
      <c r="F178" s="65"/>
    </row>
    <row r="179" spans="3:6">
      <c r="C179" s="1"/>
      <c r="D179" s="1"/>
      <c r="E179" s="1"/>
      <c r="F179" s="65"/>
    </row>
    <row r="180" spans="3:6">
      <c r="C180" s="1"/>
      <c r="D180" s="1"/>
      <c r="E180" s="1"/>
      <c r="F180" s="65"/>
    </row>
    <row r="181" spans="3:6">
      <c r="C181" s="1"/>
      <c r="D181" s="1"/>
      <c r="E181" s="1"/>
      <c r="F181" s="65"/>
    </row>
    <row r="182" spans="3:6">
      <c r="C182" s="1"/>
      <c r="D182" s="1"/>
      <c r="E182" s="1"/>
      <c r="F182" s="65"/>
    </row>
    <row r="183" spans="3:6">
      <c r="C183" s="1"/>
      <c r="D183" s="1"/>
      <c r="E183" s="1"/>
      <c r="F183" s="65"/>
    </row>
    <row r="184" spans="3:6">
      <c r="C184" s="1"/>
      <c r="D184" s="1"/>
      <c r="E184" s="1"/>
      <c r="F184" s="65"/>
    </row>
    <row r="185" spans="3:6">
      <c r="C185" s="1"/>
      <c r="D185" s="1"/>
      <c r="E185" s="1"/>
      <c r="F185" s="65"/>
    </row>
    <row r="186" spans="3:6">
      <c r="C186" s="1"/>
      <c r="D186" s="1"/>
      <c r="E186" s="1"/>
      <c r="F186" s="65"/>
    </row>
    <row r="187" spans="3:6">
      <c r="C187" s="1"/>
      <c r="D187" s="1"/>
      <c r="E187" s="1"/>
      <c r="F187" s="65"/>
    </row>
    <row r="188" spans="3:6">
      <c r="C188" s="1"/>
      <c r="D188" s="1"/>
      <c r="E188" s="1"/>
      <c r="F188" s="65"/>
    </row>
    <row r="189" spans="3:6">
      <c r="C189" s="1"/>
      <c r="D189" s="1"/>
      <c r="E189" s="1"/>
      <c r="F189" s="65"/>
    </row>
    <row r="190" spans="3:6">
      <c r="C190" s="1"/>
      <c r="D190" s="1"/>
      <c r="E190" s="1"/>
      <c r="F190" s="65"/>
    </row>
    <row r="191" spans="3:6">
      <c r="C191" s="1"/>
      <c r="D191" s="1"/>
      <c r="E191" s="1"/>
      <c r="F191" s="65"/>
    </row>
    <row r="192" spans="3:6">
      <c r="C192" s="1"/>
      <c r="D192" s="1"/>
      <c r="E192" s="1"/>
      <c r="F192" s="65"/>
    </row>
    <row r="193" spans="3:6">
      <c r="C193" s="1"/>
      <c r="D193" s="1"/>
      <c r="E193" s="1"/>
      <c r="F193" s="65"/>
    </row>
    <row r="194" spans="3:6">
      <c r="C194" s="1"/>
      <c r="D194" s="1"/>
      <c r="E194" s="1"/>
      <c r="F194" s="65"/>
    </row>
    <row r="195" spans="3:6">
      <c r="C195" s="1"/>
      <c r="D195" s="1"/>
      <c r="E195" s="1"/>
      <c r="F195" s="65"/>
    </row>
    <row r="196" spans="3:6">
      <c r="C196" s="1"/>
      <c r="D196" s="1"/>
      <c r="E196" s="1"/>
      <c r="F196" s="65"/>
    </row>
    <row r="197" spans="3:6">
      <c r="C197" s="1"/>
      <c r="D197" s="1"/>
      <c r="E197" s="1"/>
      <c r="F197" s="65"/>
    </row>
    <row r="198" spans="3:6">
      <c r="C198" s="1"/>
      <c r="D198" s="1"/>
      <c r="E198" s="1"/>
      <c r="F198" s="65"/>
    </row>
    <row r="199" spans="3:6">
      <c r="C199" s="1"/>
      <c r="D199" s="1"/>
      <c r="E199" s="1"/>
      <c r="F199" s="65"/>
    </row>
    <row r="200" spans="3:6">
      <c r="C200" s="1"/>
      <c r="D200" s="1"/>
      <c r="E200" s="1"/>
      <c r="F200" s="65"/>
    </row>
    <row r="201" spans="3:6">
      <c r="C201" s="1"/>
      <c r="D201" s="1"/>
      <c r="E201" s="1"/>
      <c r="F201" s="65"/>
    </row>
    <row r="202" spans="3:6">
      <c r="C202" s="1"/>
      <c r="D202" s="1"/>
      <c r="E202" s="1"/>
      <c r="F202" s="65"/>
    </row>
    <row r="203" spans="3:6">
      <c r="C203" s="1"/>
      <c r="D203" s="1"/>
      <c r="E203" s="1"/>
      <c r="F203" s="65"/>
    </row>
    <row r="204" spans="3:6">
      <c r="C204" s="1"/>
      <c r="D204" s="1"/>
      <c r="E204" s="1"/>
      <c r="F204" s="65"/>
    </row>
    <row r="205" spans="3:6">
      <c r="C205" s="1"/>
      <c r="D205" s="1"/>
      <c r="E205" s="1"/>
      <c r="F205" s="65"/>
    </row>
    <row r="206" spans="3:6">
      <c r="C206" s="1"/>
      <c r="D206" s="1"/>
      <c r="E206" s="1"/>
      <c r="F206" s="65"/>
    </row>
    <row r="207" spans="3:6">
      <c r="C207" s="1"/>
      <c r="D207" s="1"/>
      <c r="E207" s="1"/>
      <c r="F207" s="65"/>
    </row>
    <row r="208" spans="3:6">
      <c r="C208" s="1"/>
      <c r="D208" s="1"/>
      <c r="E208" s="1"/>
      <c r="F208" s="65"/>
    </row>
    <row r="209" spans="3:6">
      <c r="C209" s="1"/>
      <c r="D209" s="1"/>
      <c r="E209" s="1"/>
      <c r="F209" s="65"/>
    </row>
    <row r="210" spans="3:6">
      <c r="C210" s="1"/>
      <c r="D210" s="1"/>
      <c r="E210" s="1"/>
      <c r="F210" s="65"/>
    </row>
    <row r="211" spans="3:6">
      <c r="C211" s="1"/>
      <c r="D211" s="1"/>
      <c r="E211" s="1"/>
      <c r="F211" s="65"/>
    </row>
    <row r="212" spans="3:6">
      <c r="C212" s="1"/>
      <c r="D212" s="1"/>
      <c r="E212" s="1"/>
      <c r="F212" s="65"/>
    </row>
    <row r="213" spans="3:6">
      <c r="C213" s="1"/>
      <c r="D213" s="1"/>
      <c r="E213" s="1"/>
      <c r="F213" s="65"/>
    </row>
    <row r="214" spans="3:6">
      <c r="C214" s="1"/>
      <c r="D214" s="1"/>
      <c r="E214" s="1"/>
      <c r="F214" s="65"/>
    </row>
    <row r="215" spans="3:6">
      <c r="C215" s="1"/>
      <c r="D215" s="1"/>
      <c r="E215" s="1"/>
      <c r="F215" s="65"/>
    </row>
    <row r="216" spans="3:6">
      <c r="C216" s="1"/>
      <c r="D216" s="1"/>
      <c r="E216" s="1"/>
      <c r="F216" s="65"/>
    </row>
    <row r="217" spans="3:6">
      <c r="C217" s="1"/>
      <c r="D217" s="1"/>
      <c r="E217" s="1"/>
      <c r="F217" s="65"/>
    </row>
    <row r="218" spans="3:6">
      <c r="C218" s="1"/>
      <c r="D218" s="1"/>
      <c r="E218" s="1"/>
      <c r="F218" s="65"/>
    </row>
    <row r="219" spans="3:6">
      <c r="C219" s="1"/>
      <c r="D219" s="1"/>
      <c r="E219" s="1"/>
      <c r="F219" s="65"/>
    </row>
    <row r="220" spans="3:6">
      <c r="C220" s="1"/>
      <c r="D220" s="1"/>
      <c r="E220" s="1"/>
      <c r="F220" s="65"/>
    </row>
    <row r="221" spans="3:6">
      <c r="C221" s="65"/>
      <c r="D221" s="11" t="s">
        <v>18</v>
      </c>
      <c r="E221" s="65"/>
      <c r="F221" s="65"/>
    </row>
    <row r="222" spans="3:6">
      <c r="C222" s="65"/>
      <c r="D222" s="66" t="s">
        <v>33</v>
      </c>
      <c r="E222" s="65"/>
      <c r="F222" s="65"/>
    </row>
    <row r="223" spans="3:6">
      <c r="C223" s="65"/>
      <c r="D223" s="66" t="s">
        <v>44</v>
      </c>
      <c r="E223" s="65"/>
      <c r="F223" s="65"/>
    </row>
    <row r="224" spans="3:6">
      <c r="C224" s="65"/>
      <c r="D224" s="66" t="s">
        <v>52</v>
      </c>
      <c r="E224" s="65"/>
      <c r="F224" s="65"/>
    </row>
    <row r="225" spans="3:6">
      <c r="C225" s="65"/>
      <c r="D225" s="66" t="s">
        <v>61</v>
      </c>
      <c r="E225" s="65"/>
      <c r="F225" s="65"/>
    </row>
    <row r="226" spans="3:6">
      <c r="C226" s="65"/>
      <c r="D226" s="66" t="s">
        <v>67</v>
      </c>
      <c r="E226" s="65"/>
      <c r="F226" s="65"/>
    </row>
    <row r="227" spans="3:6">
      <c r="C227" s="65"/>
      <c r="D227" s="66" t="s">
        <v>76</v>
      </c>
      <c r="E227" s="65"/>
      <c r="F227" s="65"/>
    </row>
    <row r="228" spans="3:6">
      <c r="C228" s="65"/>
      <c r="D228" s="66" t="s">
        <v>84</v>
      </c>
      <c r="E228" s="65"/>
      <c r="F228" s="65"/>
    </row>
    <row r="229" spans="3:6">
      <c r="C229" s="65"/>
      <c r="D229" s="66" t="s">
        <v>91</v>
      </c>
      <c r="E229" s="65"/>
      <c r="F229" s="65"/>
    </row>
    <row r="230" spans="3:6">
      <c r="C230" s="65"/>
      <c r="D230" s="66" t="s">
        <v>98</v>
      </c>
      <c r="E230" s="65"/>
      <c r="F230" s="65"/>
    </row>
    <row r="231" spans="3:6">
      <c r="C231" s="65"/>
      <c r="D231" s="66" t="s">
        <v>105</v>
      </c>
      <c r="E231" s="65"/>
      <c r="F231" s="65"/>
    </row>
    <row r="232" spans="3:6">
      <c r="C232" s="65"/>
      <c r="D232" s="66" t="s">
        <v>112</v>
      </c>
      <c r="E232" s="65"/>
      <c r="F232" s="65"/>
    </row>
    <row r="233" spans="3:6">
      <c r="C233" s="65"/>
      <c r="D233" s="66" t="s">
        <v>118</v>
      </c>
      <c r="E233" s="65"/>
      <c r="F233" s="65"/>
    </row>
    <row r="234" spans="3:6">
      <c r="C234" s="65"/>
      <c r="D234" s="66" t="s">
        <v>126</v>
      </c>
      <c r="E234" s="65"/>
      <c r="F234" s="65"/>
    </row>
    <row r="235" spans="3:6">
      <c r="C235" s="65"/>
      <c r="D235" s="66" t="s">
        <v>133</v>
      </c>
      <c r="E235" s="65"/>
      <c r="F235" s="65"/>
    </row>
    <row r="236" spans="3:6">
      <c r="C236" s="65"/>
      <c r="D236" s="66" t="s">
        <v>139</v>
      </c>
      <c r="E236" s="65"/>
      <c r="F236" s="65"/>
    </row>
    <row r="237" spans="3:6">
      <c r="C237" s="65"/>
      <c r="D237" s="66" t="s">
        <v>144</v>
      </c>
      <c r="E237" s="65"/>
      <c r="F237" s="65"/>
    </row>
    <row r="238" spans="3:6">
      <c r="C238" s="65"/>
      <c r="D238" s="66" t="s">
        <v>149</v>
      </c>
      <c r="E238" s="65"/>
      <c r="F238" s="65"/>
    </row>
    <row r="239" spans="3:6">
      <c r="C239" s="65"/>
      <c r="D239" s="66" t="s">
        <v>154</v>
      </c>
      <c r="E239" s="65"/>
      <c r="F239" s="65"/>
    </row>
    <row r="240" spans="3:6">
      <c r="C240" s="65"/>
      <c r="D240" s="66" t="s">
        <v>160</v>
      </c>
      <c r="E240" s="65"/>
      <c r="F240" s="65"/>
    </row>
    <row r="241" spans="3:6">
      <c r="C241" s="65"/>
      <c r="D241" s="66" t="s">
        <v>163</v>
      </c>
      <c r="E241" s="65"/>
      <c r="F241" s="65"/>
    </row>
    <row r="242" spans="3:6">
      <c r="C242" s="65"/>
      <c r="D242" s="66" t="s">
        <v>167</v>
      </c>
      <c r="E242" s="65"/>
      <c r="F242" s="65"/>
    </row>
    <row r="243" spans="3:6">
      <c r="C243" s="65"/>
      <c r="D243" s="66" t="s">
        <v>174</v>
      </c>
      <c r="E243" s="65"/>
      <c r="F243" s="65"/>
    </row>
    <row r="244" spans="3:6">
      <c r="C244" s="65"/>
      <c r="D244" s="66" t="s">
        <v>180</v>
      </c>
      <c r="E244" s="65"/>
      <c r="F244" s="65"/>
    </row>
    <row r="245" spans="3:6">
      <c r="C245" s="65"/>
      <c r="D245" s="66" t="s">
        <v>184</v>
      </c>
      <c r="E245" s="65"/>
      <c r="F245" s="65"/>
    </row>
    <row r="246" spans="3:6">
      <c r="C246" s="65"/>
      <c r="D246" s="66" t="s">
        <v>190</v>
      </c>
      <c r="E246" s="65"/>
      <c r="F246" s="65"/>
    </row>
    <row r="247" spans="3:6">
      <c r="C247" s="65"/>
      <c r="D247" s="66" t="s">
        <v>196</v>
      </c>
      <c r="E247" s="65"/>
      <c r="F247" s="65"/>
    </row>
    <row r="248" spans="3:6">
      <c r="C248" s="65"/>
      <c r="D248" s="66" t="s">
        <v>203</v>
      </c>
      <c r="E248" s="65"/>
      <c r="F248" s="65"/>
    </row>
    <row r="249" spans="3:6">
      <c r="C249" s="65"/>
      <c r="D249" s="66" t="s">
        <v>210</v>
      </c>
      <c r="E249" s="65"/>
      <c r="F249" s="65"/>
    </row>
    <row r="250" spans="3:6">
      <c r="C250" s="65"/>
      <c r="D250" s="66" t="s">
        <v>215</v>
      </c>
      <c r="E250" s="65"/>
      <c r="F250" s="65"/>
    </row>
    <row r="251" spans="3:6">
      <c r="C251" s="65"/>
      <c r="D251" s="66" t="s">
        <v>222</v>
      </c>
      <c r="E251" s="65"/>
      <c r="F251" s="65"/>
    </row>
    <row r="252" spans="3:6">
      <c r="C252" s="65"/>
      <c r="D252" s="66" t="s">
        <v>226</v>
      </c>
      <c r="E252" s="65"/>
      <c r="F252" s="65"/>
    </row>
    <row r="253" spans="3:6">
      <c r="C253" s="65"/>
      <c r="D253" s="66" t="s">
        <v>230</v>
      </c>
      <c r="E253" s="65"/>
      <c r="F253" s="65"/>
    </row>
    <row r="254" spans="3:6">
      <c r="C254" s="65"/>
      <c r="D254" s="66" t="s">
        <v>238</v>
      </c>
      <c r="E254" s="65"/>
      <c r="F254" s="65"/>
    </row>
    <row r="255" spans="3:6">
      <c r="C255" s="65"/>
      <c r="D255" s="66" t="s">
        <v>243</v>
      </c>
      <c r="E255" s="65"/>
      <c r="F255" s="65"/>
    </row>
    <row r="256" spans="3:6">
      <c r="C256" s="65"/>
      <c r="D256" s="66" t="s">
        <v>246</v>
      </c>
      <c r="E256" s="65"/>
      <c r="F256" s="65"/>
    </row>
    <row r="257" spans="3:6">
      <c r="C257" s="65"/>
      <c r="D257" s="66" t="s">
        <v>249</v>
      </c>
      <c r="E257" s="65"/>
      <c r="F257" s="65"/>
    </row>
    <row r="258" spans="3:6">
      <c r="C258" s="65"/>
      <c r="D258" s="66" t="s">
        <v>253</v>
      </c>
      <c r="E258" s="65"/>
      <c r="F258" s="65"/>
    </row>
    <row r="259" spans="3:6">
      <c r="C259" s="65"/>
      <c r="D259" s="66" t="s">
        <v>257</v>
      </c>
      <c r="E259" s="65"/>
      <c r="F259" s="65"/>
    </row>
    <row r="260" spans="3:6">
      <c r="C260" s="65"/>
      <c r="D260" s="66" t="s">
        <v>263</v>
      </c>
      <c r="E260" s="65"/>
      <c r="F260" s="65"/>
    </row>
    <row r="261" spans="3:6">
      <c r="C261" s="65"/>
      <c r="D261" s="66" t="s">
        <v>269</v>
      </c>
      <c r="E261" s="65"/>
      <c r="F261" s="65"/>
    </row>
    <row r="262" spans="3:6">
      <c r="C262" s="65"/>
      <c r="D262" s="66" t="s">
        <v>272</v>
      </c>
      <c r="E262" s="65"/>
      <c r="F262" s="65"/>
    </row>
    <row r="263" spans="3:6">
      <c r="C263" s="65"/>
      <c r="D263" s="66" t="s">
        <v>275</v>
      </c>
      <c r="E263" s="65"/>
      <c r="F263" s="65"/>
    </row>
    <row r="264" spans="3:6">
      <c r="C264" s="65"/>
      <c r="D264" s="66" t="s">
        <v>276</v>
      </c>
      <c r="E264" s="65"/>
      <c r="F264" s="65"/>
    </row>
    <row r="265" spans="3:6">
      <c r="C265" s="65"/>
      <c r="D265" s="66" t="s">
        <v>280</v>
      </c>
      <c r="E265" s="65"/>
      <c r="F265" s="65"/>
    </row>
    <row r="266" spans="3:6">
      <c r="C266" s="65"/>
      <c r="D266" s="66" t="s">
        <v>163</v>
      </c>
      <c r="E266" s="65"/>
      <c r="F266" s="65"/>
    </row>
    <row r="267" spans="3:6">
      <c r="C267" s="65"/>
      <c r="D267" s="66" t="s">
        <v>289</v>
      </c>
      <c r="E267" s="65"/>
      <c r="F267" s="65"/>
    </row>
    <row r="268" spans="3:6">
      <c r="C268" s="65"/>
      <c r="D268" s="66" t="s">
        <v>297</v>
      </c>
      <c r="E268" s="65"/>
      <c r="F268" s="65"/>
    </row>
    <row r="269" spans="3:6">
      <c r="C269" s="65"/>
      <c r="D269" s="66" t="s">
        <v>304</v>
      </c>
      <c r="E269" s="65"/>
      <c r="F269" s="65"/>
    </row>
    <row r="270" spans="3:6">
      <c r="C270" s="65"/>
      <c r="D270" s="66" t="s">
        <v>308</v>
      </c>
      <c r="E270" s="65"/>
      <c r="F270" s="65"/>
    </row>
    <row r="271" spans="3:6">
      <c r="C271" s="65"/>
      <c r="D271" s="66" t="s">
        <v>312</v>
      </c>
      <c r="E271" s="65"/>
      <c r="F271" s="65"/>
    </row>
    <row r="272" spans="3:6">
      <c r="C272" s="65"/>
      <c r="D272" s="66" t="s">
        <v>317</v>
      </c>
      <c r="E272" s="65"/>
      <c r="F272" s="65"/>
    </row>
    <row r="273" spans="3:6">
      <c r="C273" s="65"/>
      <c r="D273" s="66" t="s">
        <v>320</v>
      </c>
      <c r="E273" s="65"/>
      <c r="F273" s="65"/>
    </row>
    <row r="274" spans="3:6">
      <c r="C274" s="65"/>
      <c r="D274" s="66" t="s">
        <v>323</v>
      </c>
      <c r="E274" s="65"/>
      <c r="F274" s="65"/>
    </row>
    <row r="275" spans="3:6">
      <c r="C275" s="65"/>
      <c r="D275" s="66" t="s">
        <v>327</v>
      </c>
      <c r="E275" s="65"/>
      <c r="F275" s="65"/>
    </row>
    <row r="276" spans="3:6">
      <c r="C276" s="65"/>
      <c r="D276" s="66" t="s">
        <v>333</v>
      </c>
      <c r="E276" s="65"/>
      <c r="F276" s="65"/>
    </row>
    <row r="277" spans="3:6">
      <c r="C277" s="65"/>
      <c r="D277" s="66" t="s">
        <v>339</v>
      </c>
      <c r="E277" s="65"/>
      <c r="F277" s="65"/>
    </row>
    <row r="278" spans="3:6">
      <c r="C278" s="65"/>
      <c r="D278" s="66" t="s">
        <v>343</v>
      </c>
      <c r="E278" s="65"/>
      <c r="F278" s="65"/>
    </row>
    <row r="279" spans="3:6">
      <c r="C279" s="65"/>
      <c r="D279" s="66" t="s">
        <v>348</v>
      </c>
      <c r="E279" s="65"/>
      <c r="F279" s="65"/>
    </row>
    <row r="280" spans="3:6">
      <c r="C280" s="65"/>
      <c r="D280" s="66" t="s">
        <v>353</v>
      </c>
      <c r="E280" s="65"/>
      <c r="F280" s="65"/>
    </row>
    <row r="281" spans="3:6">
      <c r="C281" s="65"/>
      <c r="D281" s="66" t="s">
        <v>356</v>
      </c>
      <c r="E281" s="65"/>
      <c r="F281" s="65"/>
    </row>
    <row r="282" spans="3:6">
      <c r="C282" s="65"/>
      <c r="D282" s="66" t="s">
        <v>360</v>
      </c>
      <c r="E282" s="65"/>
      <c r="F282" s="65"/>
    </row>
    <row r="283" spans="3:6">
      <c r="C283" s="65"/>
      <c r="D283" s="66" t="s">
        <v>364</v>
      </c>
      <c r="E283" s="65"/>
      <c r="F283" s="65"/>
    </row>
    <row r="284" spans="3:6">
      <c r="C284" s="65"/>
      <c r="D284" s="66" t="s">
        <v>369</v>
      </c>
      <c r="E284" s="65"/>
      <c r="F284" s="65"/>
    </row>
    <row r="285" spans="3:6">
      <c r="C285" s="65"/>
      <c r="D285" s="66" t="s">
        <v>372</v>
      </c>
      <c r="E285" s="65"/>
      <c r="F285" s="65"/>
    </row>
    <row r="286" spans="3:6">
      <c r="C286" s="65"/>
      <c r="D286" s="66" t="s">
        <v>375</v>
      </c>
      <c r="E286" s="65"/>
      <c r="F286" s="65"/>
    </row>
    <row r="287" spans="3:6">
      <c r="C287" s="65"/>
      <c r="D287" s="66" t="s">
        <v>381</v>
      </c>
      <c r="E287" s="65"/>
      <c r="F287" s="65"/>
    </row>
    <row r="288" spans="3:6">
      <c r="C288" s="65"/>
      <c r="D288" s="66" t="s">
        <v>384</v>
      </c>
      <c r="E288" s="65"/>
      <c r="F288" s="65"/>
    </row>
    <row r="289" spans="3:6">
      <c r="C289" s="65"/>
      <c r="D289" s="66" t="s">
        <v>388</v>
      </c>
      <c r="E289" s="65"/>
      <c r="F289" s="65"/>
    </row>
    <row r="290" spans="3:6">
      <c r="C290" s="65"/>
      <c r="D290" s="66" t="s">
        <v>391</v>
      </c>
      <c r="E290" s="65"/>
      <c r="F290" s="65"/>
    </row>
    <row r="291" spans="3:6">
      <c r="C291" s="65"/>
      <c r="D291" s="66" t="s">
        <v>395</v>
      </c>
      <c r="E291" s="65"/>
      <c r="F291" s="65"/>
    </row>
    <row r="292" spans="3:6">
      <c r="C292" s="65"/>
      <c r="D292" s="66" t="s">
        <v>402</v>
      </c>
      <c r="E292" s="65"/>
      <c r="F292" s="65"/>
    </row>
    <row r="293" spans="3:6">
      <c r="C293" s="65"/>
      <c r="D293" s="66" t="s">
        <v>406</v>
      </c>
      <c r="E293" s="65"/>
      <c r="F293" s="65"/>
    </row>
    <row r="294" spans="3:6">
      <c r="C294" s="65"/>
      <c r="D294" s="66" t="s">
        <v>411</v>
      </c>
      <c r="E294" s="65"/>
      <c r="F294" s="65"/>
    </row>
    <row r="295" spans="3:6">
      <c r="C295" s="65"/>
      <c r="D295" s="66" t="s">
        <v>414</v>
      </c>
      <c r="E295" s="65"/>
      <c r="F295" s="65"/>
    </row>
    <row r="296" spans="3:6">
      <c r="C296" s="65"/>
      <c r="D296" s="66" t="s">
        <v>418</v>
      </c>
      <c r="E296" s="65"/>
      <c r="F296" s="65"/>
    </row>
    <row r="297" spans="3:6">
      <c r="C297" s="65"/>
      <c r="D297" s="66" t="s">
        <v>422</v>
      </c>
      <c r="E297" s="65"/>
      <c r="F297" s="65"/>
    </row>
    <row r="298" spans="3:6">
      <c r="C298" s="65"/>
      <c r="D298" s="66" t="s">
        <v>426</v>
      </c>
      <c r="E298" s="65"/>
      <c r="F298" s="65"/>
    </row>
    <row r="299" spans="3:6">
      <c r="C299" s="65"/>
      <c r="D299" s="66" t="s">
        <v>429</v>
      </c>
      <c r="E299" s="65"/>
      <c r="F299" s="65"/>
    </row>
    <row r="300" spans="3:6">
      <c r="C300" s="65"/>
      <c r="D300" s="66" t="s">
        <v>431</v>
      </c>
      <c r="E300" s="65"/>
      <c r="F300" s="65"/>
    </row>
    <row r="301" spans="3:6">
      <c r="C301" s="65"/>
      <c r="D301" s="66" t="s">
        <v>434</v>
      </c>
      <c r="E301" s="65"/>
      <c r="F301" s="65"/>
    </row>
    <row r="302" spans="3:6">
      <c r="C302" s="65"/>
      <c r="D302" s="66" t="s">
        <v>438</v>
      </c>
      <c r="E302" s="65"/>
      <c r="F302" s="65"/>
    </row>
    <row r="303" spans="3:6">
      <c r="C303" s="65"/>
      <c r="D303" s="66" t="s">
        <v>441</v>
      </c>
      <c r="E303" s="65"/>
      <c r="F303" s="65"/>
    </row>
    <row r="304" spans="3:6">
      <c r="C304" s="65"/>
      <c r="D304" s="66" t="s">
        <v>446</v>
      </c>
      <c r="E304" s="65"/>
      <c r="F304" s="65"/>
    </row>
    <row r="305" spans="3:6">
      <c r="C305" s="65"/>
      <c r="D305" s="66" t="s">
        <v>451</v>
      </c>
      <c r="E305" s="65"/>
      <c r="F305" s="65"/>
    </row>
    <row r="306" spans="3:6">
      <c r="C306" s="65"/>
      <c r="D306" s="66" t="s">
        <v>43</v>
      </c>
      <c r="E306" s="65"/>
      <c r="F306" s="65"/>
    </row>
    <row r="307" spans="3:6">
      <c r="C307" s="65"/>
      <c r="D307" s="66" t="s">
        <v>457</v>
      </c>
      <c r="E307" s="65"/>
      <c r="F307" s="65"/>
    </row>
    <row r="308" spans="3:6">
      <c r="C308" s="65"/>
      <c r="D308" s="66" t="s">
        <v>461</v>
      </c>
      <c r="E308" s="65"/>
      <c r="F308" s="65"/>
    </row>
    <row r="309" spans="3:6">
      <c r="C309" s="65"/>
      <c r="D309" s="66" t="s">
        <v>465</v>
      </c>
      <c r="E309" s="65"/>
      <c r="F309" s="65"/>
    </row>
    <row r="310" spans="3:6">
      <c r="C310" s="65"/>
      <c r="D310" s="66" t="s">
        <v>470</v>
      </c>
      <c r="E310" s="65"/>
      <c r="F310" s="65"/>
    </row>
    <row r="311" spans="3:6">
      <c r="C311" s="65"/>
      <c r="D311" s="66" t="s">
        <v>474</v>
      </c>
      <c r="E311" s="65"/>
      <c r="F311" s="65"/>
    </row>
    <row r="312" spans="3:6">
      <c r="C312" s="65"/>
      <c r="D312" s="66" t="s">
        <v>478</v>
      </c>
      <c r="E312" s="65"/>
      <c r="F312" s="65"/>
    </row>
    <row r="313" spans="3:6">
      <c r="C313" s="65"/>
      <c r="D313" s="66" t="s">
        <v>482</v>
      </c>
      <c r="E313" s="65"/>
      <c r="F313" s="65"/>
    </row>
    <row r="314" spans="3:6">
      <c r="C314" s="65"/>
      <c r="D314" s="66" t="s">
        <v>429</v>
      </c>
      <c r="E314" s="65"/>
      <c r="F314" s="65"/>
    </row>
    <row r="315" spans="3:6">
      <c r="C315" s="65"/>
      <c r="D315" s="66" t="s">
        <v>491</v>
      </c>
      <c r="E315" s="65"/>
      <c r="F315" s="65"/>
    </row>
    <row r="316" spans="3:6">
      <c r="C316" s="65"/>
      <c r="D316" s="66" t="s">
        <v>495</v>
      </c>
      <c r="E316" s="65"/>
      <c r="F316" s="65"/>
    </row>
    <row r="317" spans="3:6">
      <c r="C317" s="65"/>
      <c r="D317" s="66" t="s">
        <v>500</v>
      </c>
      <c r="E317" s="65"/>
      <c r="F317" s="65"/>
    </row>
    <row r="318" spans="3:6">
      <c r="C318" s="65"/>
      <c r="D318" s="66" t="s">
        <v>505</v>
      </c>
      <c r="E318" s="65"/>
      <c r="F318" s="65"/>
    </row>
    <row r="319" spans="3:6">
      <c r="C319" s="65"/>
      <c r="D319" s="66" t="s">
        <v>509</v>
      </c>
      <c r="E319" s="65"/>
      <c r="F319" s="65"/>
    </row>
    <row r="320" spans="3:6">
      <c r="C320" s="65"/>
      <c r="D320" s="66" t="s">
        <v>512</v>
      </c>
      <c r="E320" s="65"/>
      <c r="F320" s="65"/>
    </row>
    <row r="321" spans="3:6">
      <c r="C321" s="65"/>
      <c r="D321" s="66" t="s">
        <v>517</v>
      </c>
      <c r="E321" s="65"/>
      <c r="F321" s="65"/>
    </row>
    <row r="322" spans="3:6">
      <c r="C322" s="65"/>
      <c r="D322" s="66" t="s">
        <v>524</v>
      </c>
      <c r="E322" s="65"/>
      <c r="F322" s="65"/>
    </row>
    <row r="323" spans="3:6">
      <c r="C323" s="65"/>
      <c r="D323" s="66" t="s">
        <v>527</v>
      </c>
      <c r="E323" s="65"/>
      <c r="F323" s="65"/>
    </row>
    <row r="324" spans="3:6">
      <c r="C324" s="65"/>
      <c r="D324" s="66" t="s">
        <v>529</v>
      </c>
      <c r="E324" s="65"/>
      <c r="F324" s="65"/>
    </row>
    <row r="325" spans="3:6">
      <c r="C325" s="65"/>
      <c r="D325" s="66" t="s">
        <v>531</v>
      </c>
      <c r="E325" s="65"/>
      <c r="F325" s="65"/>
    </row>
    <row r="326" spans="3:6">
      <c r="C326" s="65"/>
      <c r="D326" s="66" t="s">
        <v>534</v>
      </c>
      <c r="E326" s="65"/>
      <c r="F326" s="65"/>
    </row>
    <row r="327" spans="3:6">
      <c r="C327" s="65"/>
      <c r="D327" s="66" t="s">
        <v>540</v>
      </c>
      <c r="E327" s="65"/>
      <c r="F327" s="65"/>
    </row>
    <row r="328" spans="3:6">
      <c r="C328" s="65"/>
      <c r="D328" s="66" t="s">
        <v>546</v>
      </c>
      <c r="E328" s="65"/>
      <c r="F328" s="65"/>
    </row>
    <row r="329" spans="3:6">
      <c r="C329" s="65"/>
      <c r="D329" s="66" t="s">
        <v>549</v>
      </c>
      <c r="E329" s="65"/>
      <c r="F329" s="65"/>
    </row>
    <row r="330" spans="3:6">
      <c r="C330" s="65"/>
      <c r="D330" s="66" t="s">
        <v>554</v>
      </c>
      <c r="E330" s="65"/>
      <c r="F330" s="65"/>
    </row>
    <row r="331" spans="3:6">
      <c r="C331" s="65"/>
      <c r="D331" s="66" t="s">
        <v>558</v>
      </c>
      <c r="E331" s="65"/>
      <c r="F331" s="65"/>
    </row>
    <row r="332" spans="3:6">
      <c r="C332" s="65"/>
      <c r="D332" s="66" t="s">
        <v>561</v>
      </c>
      <c r="E332" s="65"/>
      <c r="F332" s="65"/>
    </row>
    <row r="333" spans="3:6">
      <c r="C333" s="65"/>
      <c r="D333" s="66" t="s">
        <v>564</v>
      </c>
      <c r="E333" s="65"/>
      <c r="F333" s="65"/>
    </row>
    <row r="334" spans="3:6">
      <c r="C334" s="65"/>
      <c r="D334" s="66" t="s">
        <v>568</v>
      </c>
      <c r="E334" s="65"/>
      <c r="F334" s="65"/>
    </row>
    <row r="335" spans="3:6">
      <c r="C335" s="65"/>
      <c r="D335" s="66" t="s">
        <v>571</v>
      </c>
      <c r="E335" s="65"/>
      <c r="F335" s="65"/>
    </row>
    <row r="336" spans="3:6">
      <c r="C336" s="65"/>
      <c r="D336" s="66" t="s">
        <v>574</v>
      </c>
      <c r="E336" s="65"/>
      <c r="F336" s="65"/>
    </row>
    <row r="337" spans="3:6">
      <c r="C337" s="65"/>
      <c r="D337" s="66" t="s">
        <v>577</v>
      </c>
      <c r="E337" s="65"/>
      <c r="F337" s="65"/>
    </row>
    <row r="338" spans="3:6">
      <c r="C338" s="65"/>
      <c r="D338" s="66" t="s">
        <v>582</v>
      </c>
      <c r="E338" s="65"/>
      <c r="F338" s="65"/>
    </row>
    <row r="339" spans="3:6">
      <c r="C339" s="65"/>
      <c r="D339" s="66" t="s">
        <v>586</v>
      </c>
      <c r="E339" s="65"/>
      <c r="F339" s="65"/>
    </row>
    <row r="340" spans="3:6">
      <c r="C340" s="65"/>
      <c r="D340" s="66" t="s">
        <v>591</v>
      </c>
      <c r="E340" s="65"/>
      <c r="F340" s="65"/>
    </row>
    <row r="341" spans="3:6">
      <c r="C341" s="65"/>
      <c r="D341" s="66" t="s">
        <v>595</v>
      </c>
      <c r="E341" s="65"/>
      <c r="F341" s="65"/>
    </row>
    <row r="342" spans="3:6">
      <c r="C342" s="65"/>
      <c r="D342" s="66" t="s">
        <v>600</v>
      </c>
      <c r="E342" s="65"/>
      <c r="F342" s="65"/>
    </row>
    <row r="343" spans="3:6">
      <c r="C343" s="65"/>
      <c r="D343" s="1"/>
      <c r="E343" s="65"/>
      <c r="F343" s="65"/>
    </row>
    <row r="344" spans="3:6">
      <c r="C344" s="65"/>
      <c r="D344" s="1"/>
      <c r="E344" s="65"/>
      <c r="F344" s="65"/>
    </row>
    <row r="345" spans="3:6">
      <c r="C345" s="65"/>
      <c r="D345" s="1"/>
      <c r="E345" s="65"/>
      <c r="F345" s="65"/>
    </row>
    <row r="346" spans="3:6">
      <c r="C346" s="65"/>
      <c r="D346" s="1"/>
      <c r="E346" s="65"/>
      <c r="F346" s="65"/>
    </row>
    <row r="347" spans="3:6">
      <c r="C347" s="65"/>
      <c r="D347" s="1"/>
      <c r="E347" s="65"/>
      <c r="F347" s="65"/>
    </row>
    <row r="348" spans="3:6">
      <c r="C348" s="65"/>
      <c r="D348" s="1"/>
      <c r="E348" s="65"/>
      <c r="F348" s="65"/>
    </row>
    <row r="349" spans="3:6">
      <c r="C349" s="65"/>
      <c r="D349" s="1"/>
      <c r="E349" s="65"/>
      <c r="F349" s="65"/>
    </row>
    <row r="350" spans="3:6">
      <c r="C350" s="65"/>
      <c r="D350" s="1"/>
      <c r="E350" s="65"/>
      <c r="F350" s="65"/>
    </row>
    <row r="351" spans="3:6">
      <c r="C351" s="65"/>
      <c r="D351" s="1"/>
      <c r="E351" s="65"/>
      <c r="F351" s="65"/>
    </row>
    <row r="352" spans="3:6">
      <c r="C352" s="65"/>
      <c r="D352" s="1"/>
      <c r="E352" s="65"/>
      <c r="F352" s="65"/>
    </row>
    <row r="353" spans="3:6">
      <c r="C353" s="65"/>
      <c r="D353" s="1"/>
      <c r="E353" s="65"/>
      <c r="F353" s="65"/>
    </row>
    <row r="354" spans="3:6">
      <c r="C354" s="65"/>
      <c r="D354" s="1"/>
      <c r="E354" s="65"/>
      <c r="F354" s="65"/>
    </row>
    <row r="355" spans="3:6">
      <c r="C355" s="65"/>
      <c r="D355" s="1"/>
      <c r="E355" s="65"/>
      <c r="F355" s="65"/>
    </row>
    <row r="356" spans="3:6">
      <c r="C356" s="65"/>
      <c r="D356" s="1"/>
      <c r="E356" s="65"/>
      <c r="F356" s="65"/>
    </row>
    <row r="357" spans="3:6">
      <c r="C357" s="65"/>
      <c r="D357" s="1"/>
      <c r="E357" s="65"/>
      <c r="F357" s="65"/>
    </row>
    <row r="358" spans="3:6">
      <c r="C358" s="65"/>
      <c r="D358" s="1"/>
      <c r="E358" s="65"/>
      <c r="F358" s="65"/>
    </row>
    <row r="359" spans="3:6">
      <c r="C359" s="65"/>
      <c r="D359" s="1"/>
      <c r="E359" s="65"/>
      <c r="F359" s="65"/>
    </row>
    <row r="360" spans="3:6">
      <c r="C360" s="65"/>
      <c r="D360" s="1"/>
      <c r="E360" s="65"/>
      <c r="F360" s="65"/>
    </row>
    <row r="361" spans="3:6">
      <c r="C361" s="65"/>
      <c r="D361" s="1"/>
      <c r="E361" s="65"/>
      <c r="F361" s="65"/>
    </row>
    <row r="362" spans="3:6">
      <c r="C362" s="65"/>
      <c r="D362" s="1"/>
      <c r="E362" s="65"/>
      <c r="F362" s="65"/>
    </row>
    <row r="363" spans="3:6">
      <c r="C363" s="65"/>
      <c r="D363" s="1"/>
      <c r="E363" s="65"/>
      <c r="F363" s="65"/>
    </row>
    <row r="364" spans="3:6">
      <c r="C364" s="65"/>
      <c r="D364" s="1"/>
      <c r="E364" s="65"/>
      <c r="F364" s="65"/>
    </row>
    <row r="365" spans="3:6">
      <c r="C365" s="65"/>
      <c r="D365" s="1"/>
      <c r="E365" s="65"/>
      <c r="F365" s="65"/>
    </row>
    <row r="366" spans="3:6">
      <c r="C366" s="65"/>
      <c r="D366" s="1"/>
      <c r="E366" s="65"/>
      <c r="F366" s="65"/>
    </row>
    <row r="367" spans="3:6">
      <c r="C367" s="65"/>
      <c r="D367" s="1"/>
      <c r="E367" s="65"/>
      <c r="F367" s="65"/>
    </row>
    <row r="368" spans="3:6">
      <c r="C368" s="65"/>
      <c r="D368" s="1"/>
      <c r="E368" s="65"/>
      <c r="F368" s="65"/>
    </row>
    <row r="369" spans="3:6">
      <c r="C369" s="65"/>
      <c r="D369" s="1"/>
      <c r="E369" s="65"/>
      <c r="F369" s="65"/>
    </row>
    <row r="370" spans="3:6">
      <c r="C370" s="65"/>
      <c r="D370" s="1"/>
      <c r="E370" s="65"/>
      <c r="F370" s="65"/>
    </row>
    <row r="371" spans="3:6">
      <c r="C371" s="65"/>
      <c r="D371" s="1"/>
      <c r="E371" s="65"/>
      <c r="F371" s="65"/>
    </row>
    <row r="372" spans="3:6">
      <c r="C372" s="65"/>
      <c r="D372" s="1"/>
      <c r="E372" s="65"/>
      <c r="F372" s="65"/>
    </row>
    <row r="373" spans="3:6">
      <c r="C373" s="65"/>
      <c r="D373" s="1"/>
      <c r="E373" s="65"/>
      <c r="F373" s="65"/>
    </row>
    <row r="374" spans="3:6">
      <c r="C374" s="65"/>
      <c r="D374" s="1"/>
      <c r="E374" s="65"/>
      <c r="F374" s="65"/>
    </row>
    <row r="375" spans="3:6">
      <c r="C375" s="65"/>
      <c r="D375" s="1"/>
      <c r="E375" s="65"/>
      <c r="F375" s="65"/>
    </row>
    <row r="376" spans="3:6">
      <c r="C376" s="65"/>
      <c r="D376" s="1"/>
      <c r="E376" s="65"/>
      <c r="F376" s="65"/>
    </row>
    <row r="377" spans="3:6">
      <c r="C377" s="65"/>
      <c r="D377" s="1"/>
      <c r="E377" s="65"/>
      <c r="F377" s="65"/>
    </row>
    <row r="378" spans="3:6">
      <c r="C378" s="65"/>
      <c r="D378" s="1"/>
      <c r="E378" s="65"/>
      <c r="F378" s="65"/>
    </row>
    <row r="379" spans="3:6">
      <c r="C379" s="65"/>
      <c r="D379" s="1"/>
      <c r="E379" s="65"/>
      <c r="F379" s="65"/>
    </row>
    <row r="380" spans="3:6">
      <c r="C380" s="65"/>
      <c r="D380" s="1"/>
      <c r="E380" s="65"/>
      <c r="F380" s="65"/>
    </row>
    <row r="381" spans="3:6">
      <c r="C381" s="65"/>
      <c r="D381" s="1"/>
      <c r="E381" s="65"/>
      <c r="F381" s="65"/>
    </row>
    <row r="382" spans="3:6">
      <c r="C382" s="65"/>
      <c r="D382" s="1"/>
      <c r="E382" s="65"/>
      <c r="F382" s="65"/>
    </row>
    <row r="383" spans="3:6">
      <c r="C383" s="65"/>
      <c r="D383" s="1"/>
      <c r="E383" s="65"/>
      <c r="F383" s="65"/>
    </row>
    <row r="384" spans="3:6">
      <c r="C384" s="65"/>
      <c r="D384" s="1"/>
      <c r="E384" s="65"/>
      <c r="F384" s="65"/>
    </row>
    <row r="385" spans="3:6">
      <c r="C385" s="65"/>
      <c r="D385" s="1"/>
      <c r="E385" s="65"/>
      <c r="F385" s="65"/>
    </row>
    <row r="386" spans="3:6">
      <c r="C386" s="65"/>
      <c r="D386" s="1"/>
      <c r="E386" s="65"/>
      <c r="F386" s="65"/>
    </row>
    <row r="387" spans="3:6">
      <c r="C387" s="65"/>
      <c r="D387" s="1"/>
      <c r="E387" s="65"/>
      <c r="F387" s="65"/>
    </row>
    <row r="388" spans="3:6">
      <c r="C388" s="65"/>
      <c r="D388" s="1"/>
      <c r="E388" s="65"/>
      <c r="F388" s="65"/>
    </row>
    <row r="389" spans="3:6">
      <c r="C389" s="65"/>
      <c r="D389" s="1"/>
      <c r="E389" s="65"/>
      <c r="F389" s="65"/>
    </row>
    <row r="390" spans="3:6">
      <c r="C390" s="65"/>
      <c r="D390" s="1"/>
      <c r="E390" s="65"/>
      <c r="F390" s="65"/>
    </row>
    <row r="391" spans="3:6">
      <c r="C391" s="65"/>
      <c r="D391" s="1"/>
      <c r="E391" s="65"/>
      <c r="F391" s="65"/>
    </row>
    <row r="392" spans="3:6">
      <c r="C392" s="65"/>
      <c r="D392" s="1"/>
      <c r="E392" s="65"/>
      <c r="F392" s="65"/>
    </row>
    <row r="393" spans="3:6">
      <c r="C393" s="65"/>
      <c r="D393" s="1"/>
      <c r="E393" s="65"/>
      <c r="F393" s="65"/>
    </row>
    <row r="394" spans="3:6">
      <c r="C394" s="65"/>
      <c r="D394" s="1"/>
      <c r="E394" s="65"/>
      <c r="F394" s="65"/>
    </row>
    <row r="395" spans="3:6">
      <c r="C395" s="65"/>
      <c r="D395" s="1"/>
      <c r="E395" s="65"/>
      <c r="F395" s="65"/>
    </row>
    <row r="396" spans="3:6">
      <c r="C396" s="65"/>
      <c r="D396" s="1"/>
      <c r="E396" s="65"/>
      <c r="F396" s="65"/>
    </row>
    <row r="397" spans="3:6">
      <c r="C397" s="65"/>
      <c r="D397" s="1"/>
      <c r="E397" s="65"/>
      <c r="F397" s="65"/>
    </row>
    <row r="398" spans="3:6">
      <c r="C398" s="65"/>
      <c r="D398" s="1"/>
      <c r="E398" s="65"/>
      <c r="F398" s="65"/>
    </row>
    <row r="399" spans="3:6">
      <c r="C399" s="65"/>
      <c r="D399" s="1"/>
      <c r="E399" s="65"/>
      <c r="F399" s="65"/>
    </row>
    <row r="400" spans="3:6">
      <c r="C400" s="65"/>
      <c r="D400" s="1"/>
      <c r="E400" s="65"/>
      <c r="F400" s="65"/>
    </row>
    <row r="401" spans="3:6">
      <c r="C401" s="65"/>
      <c r="D401" s="1"/>
      <c r="E401" s="65"/>
      <c r="F401" s="65"/>
    </row>
    <row r="402" spans="3:6">
      <c r="C402" s="65"/>
      <c r="D402" s="1"/>
      <c r="E402" s="65"/>
      <c r="F402" s="65"/>
    </row>
    <row r="403" spans="3:6">
      <c r="C403" s="65"/>
      <c r="D403" s="1"/>
      <c r="E403" s="65"/>
      <c r="F403" s="65"/>
    </row>
    <row r="404" spans="3:6">
      <c r="C404" s="65"/>
      <c r="D404" s="1"/>
      <c r="E404" s="65"/>
      <c r="F404" s="65"/>
    </row>
    <row r="405" spans="3:6">
      <c r="C405" s="65"/>
      <c r="D405" s="1"/>
      <c r="E405" s="65"/>
      <c r="F405" s="65"/>
    </row>
    <row r="406" spans="3:6">
      <c r="C406" s="65"/>
      <c r="D406" s="1"/>
      <c r="E406" s="65"/>
      <c r="F406" s="65"/>
    </row>
    <row r="407" spans="3:6">
      <c r="C407" s="65"/>
      <c r="D407" s="1"/>
      <c r="E407" s="65"/>
      <c r="F407" s="65"/>
    </row>
    <row r="408" spans="3:6">
      <c r="C408" s="65"/>
      <c r="D408" s="1"/>
      <c r="E408" s="65"/>
      <c r="F408" s="65"/>
    </row>
    <row r="409" spans="3:6">
      <c r="C409" s="65"/>
      <c r="D409" s="1"/>
      <c r="E409" s="65"/>
      <c r="F409" s="65"/>
    </row>
    <row r="410" spans="3:6">
      <c r="C410" s="65"/>
      <c r="D410" s="1"/>
      <c r="E410" s="65"/>
      <c r="F410" s="65"/>
    </row>
    <row r="411" spans="3:6">
      <c r="C411" s="65"/>
      <c r="D411" s="1"/>
      <c r="E411" s="65"/>
      <c r="F411" s="65"/>
    </row>
    <row r="412" spans="3:6">
      <c r="C412" s="65"/>
      <c r="D412" s="1"/>
      <c r="E412" s="65"/>
      <c r="F412" s="65"/>
    </row>
    <row r="413" spans="3:6">
      <c r="C413" s="65"/>
      <c r="D413" s="1"/>
      <c r="E413" s="65"/>
      <c r="F413" s="65"/>
    </row>
    <row r="414" spans="3:6">
      <c r="C414" s="65"/>
      <c r="D414" s="1"/>
      <c r="E414" s="65"/>
      <c r="F414" s="65"/>
    </row>
    <row r="415" spans="3:6">
      <c r="C415" s="65"/>
      <c r="D415" s="1"/>
      <c r="E415" s="65"/>
      <c r="F415" s="65"/>
    </row>
    <row r="416" spans="3:6">
      <c r="C416" s="65"/>
      <c r="D416" s="1"/>
      <c r="E416" s="65"/>
      <c r="F416" s="65"/>
    </row>
    <row r="417" spans="3:6">
      <c r="C417" s="65"/>
      <c r="D417" s="1"/>
      <c r="E417" s="65"/>
      <c r="F417" s="65"/>
    </row>
    <row r="418" spans="3:6">
      <c r="C418" s="65"/>
      <c r="D418" s="1"/>
      <c r="E418" s="65"/>
      <c r="F418" s="65"/>
    </row>
    <row r="419" spans="3:6">
      <c r="C419" s="65"/>
      <c r="D419" s="1"/>
      <c r="E419" s="65"/>
      <c r="F419" s="65"/>
    </row>
    <row r="420" spans="3:6">
      <c r="C420" s="65"/>
      <c r="D420" s="1"/>
      <c r="E420" s="65"/>
      <c r="F420" s="65"/>
    </row>
    <row r="421" spans="3:6">
      <c r="C421" s="65"/>
      <c r="D421" s="1"/>
      <c r="E421" s="65"/>
      <c r="F421" s="65"/>
    </row>
    <row r="422" spans="3:6">
      <c r="C422" s="65"/>
      <c r="D422" s="1"/>
      <c r="E422" s="65"/>
      <c r="F422" s="65"/>
    </row>
    <row r="423" spans="3:6">
      <c r="C423" s="65"/>
      <c r="D423" s="1"/>
      <c r="E423" s="65"/>
      <c r="F423" s="65"/>
    </row>
    <row r="424" spans="3:6">
      <c r="C424" s="65"/>
      <c r="D424" s="1"/>
      <c r="E424" s="65"/>
      <c r="F424" s="65"/>
    </row>
    <row r="425" spans="3:6">
      <c r="C425" s="65"/>
      <c r="D425" s="1"/>
      <c r="E425" s="65"/>
      <c r="F425" s="65"/>
    </row>
    <row r="426" spans="3:6">
      <c r="C426" s="65"/>
      <c r="D426" s="1"/>
      <c r="E426" s="65"/>
      <c r="F426" s="65"/>
    </row>
    <row r="427" spans="3:6">
      <c r="C427" s="65"/>
      <c r="D427" s="1"/>
      <c r="E427" s="65"/>
      <c r="F427" s="65"/>
    </row>
    <row r="428" spans="3:6">
      <c r="C428" s="65"/>
      <c r="D428" s="1"/>
      <c r="E428" s="65"/>
      <c r="F428" s="65"/>
    </row>
    <row r="429" spans="3:6">
      <c r="C429" s="65"/>
      <c r="D429" s="1"/>
      <c r="E429" s="65"/>
      <c r="F429" s="65"/>
    </row>
    <row r="430" spans="3:6">
      <c r="C430" s="65"/>
      <c r="D430" s="1"/>
      <c r="E430" s="65"/>
      <c r="F430" s="65"/>
    </row>
    <row r="431" spans="3:6">
      <c r="C431" s="65"/>
      <c r="D431" s="1"/>
      <c r="E431" s="65"/>
      <c r="F431" s="65"/>
    </row>
    <row r="432" spans="3:6">
      <c r="C432" s="65"/>
      <c r="D432" s="1"/>
      <c r="E432" s="65"/>
      <c r="F432" s="65"/>
    </row>
    <row r="433" spans="3:6">
      <c r="C433" s="65"/>
      <c r="D433" s="1"/>
      <c r="E433" s="65"/>
      <c r="F433" s="65"/>
    </row>
    <row r="434" spans="3:6">
      <c r="C434" s="65"/>
      <c r="D434" s="1"/>
      <c r="E434" s="65"/>
      <c r="F434" s="65"/>
    </row>
    <row r="435" spans="3:6">
      <c r="C435" s="65"/>
      <c r="D435" s="1"/>
      <c r="E435" s="65"/>
      <c r="F435" s="65"/>
    </row>
    <row r="436" spans="3:6">
      <c r="C436" s="65"/>
      <c r="D436" s="1"/>
      <c r="E436" s="65"/>
      <c r="F436" s="65"/>
    </row>
    <row r="437" spans="3:6">
      <c r="C437" s="65"/>
      <c r="D437" s="1"/>
      <c r="E437" s="65"/>
      <c r="F437" s="65"/>
    </row>
    <row r="438" spans="3:6">
      <c r="C438" s="65"/>
      <c r="D438" s="1"/>
      <c r="E438" s="65"/>
      <c r="F438" s="65"/>
    </row>
    <row r="439" spans="3:6">
      <c r="C439" s="65"/>
      <c r="D439" s="1"/>
      <c r="E439" s="65"/>
      <c r="F439" s="65"/>
    </row>
    <row r="440" spans="3:6">
      <c r="C440" s="65"/>
      <c r="D440" s="1"/>
      <c r="E440" s="65"/>
      <c r="F440" s="65"/>
    </row>
    <row r="441" spans="3:6">
      <c r="C441" s="65"/>
      <c r="D441" s="1"/>
      <c r="E441" s="65"/>
      <c r="F441" s="65"/>
    </row>
    <row r="442" spans="3:6">
      <c r="C442" s="65"/>
      <c r="D442" s="1"/>
      <c r="E442" s="65"/>
      <c r="F442" s="65"/>
    </row>
    <row r="443" spans="3:6">
      <c r="C443" s="65"/>
      <c r="D443" s="11" t="s">
        <v>18</v>
      </c>
      <c r="E443" s="65"/>
      <c r="F443" s="65"/>
    </row>
    <row r="444" spans="3:6">
      <c r="C444" s="65"/>
      <c r="D444" s="66" t="s">
        <v>33</v>
      </c>
      <c r="E444" s="65"/>
      <c r="F444" s="65"/>
    </row>
    <row r="445" spans="3:6">
      <c r="C445" s="65"/>
      <c r="D445" s="66" t="s">
        <v>44</v>
      </c>
      <c r="E445" s="65"/>
      <c r="F445" s="65"/>
    </row>
    <row r="446" spans="3:6">
      <c r="C446" s="65"/>
      <c r="D446" s="66" t="s">
        <v>52</v>
      </c>
      <c r="E446" s="65"/>
      <c r="F446" s="65"/>
    </row>
    <row r="447" spans="3:6">
      <c r="C447" s="65"/>
      <c r="D447" s="66" t="s">
        <v>61</v>
      </c>
      <c r="E447" s="65"/>
      <c r="F447" s="65"/>
    </row>
    <row r="448" spans="3:6">
      <c r="C448" s="65"/>
      <c r="D448" s="66" t="s">
        <v>67</v>
      </c>
      <c r="E448" s="65"/>
      <c r="F448" s="65"/>
    </row>
    <row r="449" spans="3:6">
      <c r="C449" s="65"/>
      <c r="D449" s="66" t="s">
        <v>76</v>
      </c>
      <c r="E449" s="65"/>
      <c r="F449" s="65"/>
    </row>
    <row r="450" spans="3:6">
      <c r="C450" s="65"/>
      <c r="D450" s="66" t="s">
        <v>84</v>
      </c>
      <c r="E450" s="65"/>
      <c r="F450" s="65"/>
    </row>
    <row r="451" spans="3:6">
      <c r="C451" s="65"/>
      <c r="D451" s="66" t="s">
        <v>91</v>
      </c>
      <c r="E451" s="65"/>
      <c r="F451" s="65"/>
    </row>
    <row r="452" spans="3:6">
      <c r="C452" s="65"/>
      <c r="D452" s="66" t="s">
        <v>98</v>
      </c>
      <c r="E452" s="65"/>
      <c r="F452" s="65"/>
    </row>
    <row r="453" spans="3:6">
      <c r="C453" s="65"/>
      <c r="D453" s="66" t="s">
        <v>105</v>
      </c>
      <c r="E453" s="65"/>
      <c r="F453" s="65"/>
    </row>
    <row r="454" spans="3:6">
      <c r="C454" s="65"/>
      <c r="D454" s="66" t="s">
        <v>112</v>
      </c>
      <c r="E454" s="65"/>
      <c r="F454" s="65"/>
    </row>
    <row r="455" spans="3:6">
      <c r="C455" s="65"/>
      <c r="D455" s="66" t="s">
        <v>118</v>
      </c>
      <c r="E455" s="65"/>
      <c r="F455" s="65"/>
    </row>
    <row r="456" spans="3:6">
      <c r="C456" s="65"/>
      <c r="D456" s="66" t="s">
        <v>126</v>
      </c>
      <c r="E456" s="65"/>
      <c r="F456" s="65"/>
    </row>
    <row r="457" spans="3:6">
      <c r="C457" s="65"/>
      <c r="D457" s="66" t="s">
        <v>133</v>
      </c>
      <c r="E457" s="65"/>
      <c r="F457" s="65"/>
    </row>
    <row r="458" spans="3:6">
      <c r="C458" s="65"/>
      <c r="D458" s="66" t="s">
        <v>139</v>
      </c>
      <c r="E458" s="65"/>
      <c r="F458" s="65"/>
    </row>
    <row r="459" spans="3:6">
      <c r="C459" s="65"/>
      <c r="D459" s="66" t="s">
        <v>144</v>
      </c>
      <c r="E459" s="65"/>
      <c r="F459" s="65"/>
    </row>
    <row r="460" spans="3:6">
      <c r="C460" s="65"/>
      <c r="D460" s="66" t="s">
        <v>149</v>
      </c>
      <c r="E460" s="65"/>
      <c r="F460" s="65"/>
    </row>
    <row r="461" spans="3:6">
      <c r="C461" s="65"/>
      <c r="D461" s="66" t="s">
        <v>154</v>
      </c>
      <c r="E461" s="65"/>
      <c r="F461" s="65"/>
    </row>
    <row r="462" spans="3:6">
      <c r="C462" s="65"/>
      <c r="D462" s="66" t="s">
        <v>160</v>
      </c>
      <c r="E462" s="65"/>
      <c r="F462" s="65"/>
    </row>
    <row r="463" spans="3:6">
      <c r="C463" s="65"/>
      <c r="D463" s="66" t="s">
        <v>163</v>
      </c>
      <c r="E463" s="65"/>
      <c r="F463" s="65"/>
    </row>
    <row r="464" spans="3:6">
      <c r="C464" s="65"/>
      <c r="D464" s="66" t="s">
        <v>167</v>
      </c>
      <c r="E464" s="65"/>
      <c r="F464" s="65"/>
    </row>
    <row r="465" spans="3:6">
      <c r="C465" s="65"/>
      <c r="D465" s="66" t="s">
        <v>174</v>
      </c>
      <c r="E465" s="65"/>
      <c r="F465" s="65"/>
    </row>
    <row r="466" spans="3:6">
      <c r="C466" s="65"/>
      <c r="D466" s="66" t="s">
        <v>180</v>
      </c>
      <c r="E466" s="65"/>
      <c r="F466" s="65"/>
    </row>
    <row r="467" spans="3:6">
      <c r="C467" s="65"/>
      <c r="D467" s="66" t="s">
        <v>184</v>
      </c>
      <c r="E467" s="65"/>
      <c r="F467" s="65"/>
    </row>
    <row r="468" spans="3:6">
      <c r="C468" s="65"/>
      <c r="D468" s="66" t="s">
        <v>190</v>
      </c>
      <c r="E468" s="65"/>
      <c r="F468" s="65"/>
    </row>
    <row r="469" spans="3:6">
      <c r="C469" s="65"/>
      <c r="D469" s="66" t="s">
        <v>196</v>
      </c>
      <c r="E469" s="65"/>
      <c r="F469" s="65"/>
    </row>
    <row r="470" spans="3:6">
      <c r="C470" s="65"/>
      <c r="D470" s="66" t="s">
        <v>203</v>
      </c>
      <c r="E470" s="65"/>
      <c r="F470" s="65"/>
    </row>
    <row r="471" spans="3:6">
      <c r="C471" s="65"/>
      <c r="D471" s="66" t="s">
        <v>210</v>
      </c>
      <c r="E471" s="65"/>
      <c r="F471" s="65"/>
    </row>
    <row r="472" spans="3:6">
      <c r="C472" s="65"/>
      <c r="D472" s="66" t="s">
        <v>215</v>
      </c>
      <c r="E472" s="65"/>
      <c r="F472" s="65"/>
    </row>
    <row r="473" spans="3:6">
      <c r="C473" s="65"/>
      <c r="D473" s="66" t="s">
        <v>222</v>
      </c>
      <c r="E473" s="65"/>
      <c r="F473" s="65"/>
    </row>
    <row r="474" spans="3:6">
      <c r="C474" s="65"/>
      <c r="D474" s="66" t="s">
        <v>226</v>
      </c>
      <c r="E474" s="65"/>
      <c r="F474" s="65"/>
    </row>
    <row r="475" spans="3:6">
      <c r="C475" s="65"/>
      <c r="D475" s="66" t="s">
        <v>230</v>
      </c>
      <c r="E475" s="65"/>
      <c r="F475" s="65"/>
    </row>
    <row r="476" spans="3:6">
      <c r="C476" s="65"/>
      <c r="D476" s="66" t="s">
        <v>238</v>
      </c>
      <c r="E476" s="65"/>
      <c r="F476" s="65"/>
    </row>
    <row r="477" spans="3:6">
      <c r="C477" s="65"/>
      <c r="D477" s="66" t="s">
        <v>243</v>
      </c>
      <c r="E477" s="65"/>
      <c r="F477" s="65"/>
    </row>
    <row r="478" spans="3:6">
      <c r="C478" s="65"/>
      <c r="D478" s="66" t="s">
        <v>246</v>
      </c>
      <c r="E478" s="65"/>
      <c r="F478" s="65"/>
    </row>
    <row r="479" spans="3:6">
      <c r="C479" s="65"/>
      <c r="D479" s="66" t="s">
        <v>249</v>
      </c>
      <c r="E479" s="65"/>
      <c r="F479" s="65"/>
    </row>
    <row r="480" spans="3:6">
      <c r="C480" s="65"/>
      <c r="D480" s="66" t="s">
        <v>253</v>
      </c>
      <c r="E480" s="65"/>
      <c r="F480" s="65"/>
    </row>
    <row r="481" spans="3:6">
      <c r="C481" s="65"/>
      <c r="D481" s="66" t="s">
        <v>257</v>
      </c>
      <c r="E481" s="65"/>
      <c r="F481" s="65"/>
    </row>
    <row r="482" spans="3:6">
      <c r="C482" s="65"/>
      <c r="D482" s="66" t="s">
        <v>263</v>
      </c>
      <c r="E482" s="65"/>
      <c r="F482" s="65"/>
    </row>
    <row r="483" spans="3:6">
      <c r="C483" s="65"/>
      <c r="D483" s="66" t="s">
        <v>269</v>
      </c>
      <c r="E483" s="65"/>
      <c r="F483" s="65"/>
    </row>
    <row r="484" spans="3:6">
      <c r="C484" s="65"/>
      <c r="D484" s="66" t="s">
        <v>272</v>
      </c>
      <c r="E484" s="65"/>
      <c r="F484" s="65"/>
    </row>
    <row r="485" spans="3:6">
      <c r="C485" s="65"/>
      <c r="D485" s="66" t="s">
        <v>275</v>
      </c>
      <c r="E485" s="65"/>
      <c r="F485" s="65"/>
    </row>
    <row r="486" spans="3:6">
      <c r="C486" s="65"/>
      <c r="D486" s="66" t="s">
        <v>276</v>
      </c>
      <c r="E486" s="65"/>
      <c r="F486" s="65"/>
    </row>
    <row r="487" spans="3:6">
      <c r="C487" s="65"/>
      <c r="D487" s="66" t="s">
        <v>280</v>
      </c>
      <c r="E487" s="65"/>
      <c r="F487" s="65"/>
    </row>
    <row r="488" spans="3:6">
      <c r="C488" s="65"/>
      <c r="D488" s="66" t="s">
        <v>163</v>
      </c>
      <c r="E488" s="65"/>
      <c r="F488" s="65"/>
    </row>
    <row r="489" spans="3:6">
      <c r="C489" s="65"/>
      <c r="D489" s="66" t="s">
        <v>289</v>
      </c>
      <c r="E489" s="65"/>
      <c r="F489" s="65"/>
    </row>
    <row r="490" spans="3:6">
      <c r="C490" s="65"/>
      <c r="D490" s="66" t="s">
        <v>297</v>
      </c>
      <c r="E490" s="65"/>
      <c r="F490" s="65"/>
    </row>
    <row r="491" spans="3:6">
      <c r="C491" s="65"/>
      <c r="D491" s="66" t="s">
        <v>304</v>
      </c>
      <c r="E491" s="65"/>
      <c r="F491" s="65"/>
    </row>
    <row r="492" spans="3:6">
      <c r="C492" s="65"/>
      <c r="D492" s="66" t="s">
        <v>308</v>
      </c>
      <c r="E492" s="65"/>
      <c r="F492" s="65"/>
    </row>
    <row r="493" spans="3:6">
      <c r="C493" s="65"/>
      <c r="D493" s="66" t="s">
        <v>312</v>
      </c>
      <c r="E493" s="65"/>
      <c r="F493" s="65"/>
    </row>
    <row r="494" spans="3:6">
      <c r="C494" s="65"/>
      <c r="D494" s="66" t="s">
        <v>317</v>
      </c>
      <c r="E494" s="65"/>
      <c r="F494" s="65"/>
    </row>
    <row r="495" spans="3:6">
      <c r="C495" s="65"/>
      <c r="D495" s="66" t="s">
        <v>320</v>
      </c>
      <c r="E495" s="65"/>
      <c r="F495" s="65"/>
    </row>
    <row r="496" spans="3:6">
      <c r="C496" s="65"/>
      <c r="D496" s="66" t="s">
        <v>323</v>
      </c>
      <c r="E496" s="65"/>
      <c r="F496" s="65"/>
    </row>
    <row r="497" spans="3:6">
      <c r="C497" s="65"/>
      <c r="D497" s="66" t="s">
        <v>327</v>
      </c>
      <c r="E497" s="65"/>
      <c r="F497" s="65"/>
    </row>
    <row r="498" spans="3:6">
      <c r="C498" s="65"/>
      <c r="D498" s="66" t="s">
        <v>333</v>
      </c>
      <c r="E498" s="65"/>
      <c r="F498" s="65"/>
    </row>
    <row r="499" spans="3:6">
      <c r="C499" s="65"/>
      <c r="D499" s="66" t="s">
        <v>339</v>
      </c>
      <c r="E499" s="65"/>
      <c r="F499" s="65"/>
    </row>
    <row r="500" spans="3:6">
      <c r="C500" s="65"/>
      <c r="D500" s="66" t="s">
        <v>343</v>
      </c>
      <c r="E500" s="65"/>
      <c r="F500" s="65"/>
    </row>
    <row r="501" spans="3:6">
      <c r="C501" s="65"/>
      <c r="D501" s="66" t="s">
        <v>348</v>
      </c>
      <c r="E501" s="65"/>
      <c r="F501" s="65"/>
    </row>
    <row r="502" spans="3:6">
      <c r="C502" s="65"/>
      <c r="D502" s="66" t="s">
        <v>353</v>
      </c>
      <c r="E502" s="65"/>
      <c r="F502" s="65"/>
    </row>
    <row r="503" spans="3:6">
      <c r="C503" s="65"/>
      <c r="D503" s="66" t="s">
        <v>356</v>
      </c>
      <c r="E503" s="65"/>
      <c r="F503" s="65"/>
    </row>
    <row r="504" spans="3:6">
      <c r="C504" s="65"/>
      <c r="D504" s="66" t="s">
        <v>360</v>
      </c>
      <c r="E504" s="65"/>
      <c r="F504" s="65"/>
    </row>
    <row r="505" spans="3:6">
      <c r="C505" s="65"/>
      <c r="D505" s="66" t="s">
        <v>364</v>
      </c>
      <c r="E505" s="65"/>
      <c r="F505" s="65"/>
    </row>
    <row r="506" spans="3:6">
      <c r="C506" s="65"/>
      <c r="D506" s="66" t="s">
        <v>369</v>
      </c>
      <c r="E506" s="65"/>
      <c r="F506" s="65"/>
    </row>
    <row r="507" spans="3:6">
      <c r="C507" s="65"/>
      <c r="D507" s="66" t="s">
        <v>372</v>
      </c>
      <c r="E507" s="65"/>
      <c r="F507" s="65"/>
    </row>
    <row r="508" spans="3:6">
      <c r="C508" s="65"/>
      <c r="D508" s="66" t="s">
        <v>375</v>
      </c>
      <c r="E508" s="65"/>
      <c r="F508" s="65"/>
    </row>
    <row r="509" spans="3:6">
      <c r="C509" s="65"/>
      <c r="D509" s="66" t="s">
        <v>381</v>
      </c>
      <c r="E509" s="65"/>
      <c r="F509" s="65"/>
    </row>
    <row r="510" spans="3:6">
      <c r="C510" s="65"/>
      <c r="D510" s="66" t="s">
        <v>384</v>
      </c>
      <c r="E510" s="65"/>
      <c r="F510" s="65"/>
    </row>
    <row r="511" spans="3:6">
      <c r="C511" s="65"/>
      <c r="D511" s="66" t="s">
        <v>388</v>
      </c>
      <c r="E511" s="65"/>
      <c r="F511" s="65"/>
    </row>
    <row r="512" spans="3:6">
      <c r="C512" s="65"/>
      <c r="D512" s="66" t="s">
        <v>391</v>
      </c>
      <c r="E512" s="65"/>
      <c r="F512" s="65"/>
    </row>
    <row r="513" spans="3:6">
      <c r="C513" s="65"/>
      <c r="D513" s="66" t="s">
        <v>395</v>
      </c>
      <c r="E513" s="65"/>
      <c r="F513" s="65"/>
    </row>
    <row r="514" spans="3:6">
      <c r="C514" s="65"/>
      <c r="D514" s="66" t="s">
        <v>402</v>
      </c>
      <c r="E514" s="65"/>
      <c r="F514" s="65"/>
    </row>
    <row r="515" spans="3:6">
      <c r="C515" s="65"/>
      <c r="D515" s="66" t="s">
        <v>406</v>
      </c>
      <c r="E515" s="65"/>
      <c r="F515" s="65"/>
    </row>
    <row r="516" spans="3:6">
      <c r="C516" s="65"/>
      <c r="D516" s="66" t="s">
        <v>411</v>
      </c>
      <c r="E516" s="65"/>
      <c r="F516" s="65"/>
    </row>
    <row r="517" spans="3:6">
      <c r="C517" s="65"/>
      <c r="D517" s="66" t="s">
        <v>414</v>
      </c>
      <c r="E517" s="65"/>
      <c r="F517" s="65"/>
    </row>
    <row r="518" spans="3:6">
      <c r="C518" s="65"/>
      <c r="D518" s="66" t="s">
        <v>418</v>
      </c>
      <c r="E518" s="65"/>
      <c r="F518" s="65"/>
    </row>
    <row r="519" spans="3:6">
      <c r="C519" s="65"/>
      <c r="D519" s="66" t="s">
        <v>422</v>
      </c>
      <c r="E519" s="65"/>
      <c r="F519" s="65"/>
    </row>
    <row r="520" spans="3:6">
      <c r="C520" s="65"/>
      <c r="D520" s="66" t="s">
        <v>426</v>
      </c>
      <c r="E520" s="65"/>
      <c r="F520" s="65"/>
    </row>
    <row r="521" spans="3:6">
      <c r="C521" s="65"/>
      <c r="D521" s="66" t="s">
        <v>429</v>
      </c>
      <c r="E521" s="65"/>
      <c r="F521" s="65"/>
    </row>
    <row r="522" spans="3:6">
      <c r="C522" s="65"/>
      <c r="D522" s="66" t="s">
        <v>431</v>
      </c>
      <c r="E522" s="65"/>
      <c r="F522" s="65"/>
    </row>
    <row r="523" spans="3:6">
      <c r="C523" s="65"/>
      <c r="D523" s="66" t="s">
        <v>434</v>
      </c>
      <c r="E523" s="65"/>
      <c r="F523" s="65"/>
    </row>
    <row r="524" spans="3:6">
      <c r="C524" s="65"/>
      <c r="D524" s="66" t="s">
        <v>438</v>
      </c>
      <c r="E524" s="65"/>
      <c r="F524" s="65"/>
    </row>
    <row r="525" spans="3:6">
      <c r="C525" s="65"/>
      <c r="D525" s="66" t="s">
        <v>441</v>
      </c>
      <c r="E525" s="65"/>
      <c r="F525" s="65"/>
    </row>
    <row r="526" spans="3:6">
      <c r="C526" s="65"/>
      <c r="D526" s="66" t="s">
        <v>446</v>
      </c>
      <c r="E526" s="65"/>
      <c r="F526" s="65"/>
    </row>
    <row r="527" spans="3:6">
      <c r="C527" s="65"/>
      <c r="D527" s="66" t="s">
        <v>451</v>
      </c>
      <c r="E527" s="65"/>
      <c r="F527" s="65"/>
    </row>
    <row r="528" spans="3:6">
      <c r="C528" s="65"/>
      <c r="D528" s="66" t="s">
        <v>43</v>
      </c>
      <c r="E528" s="65"/>
      <c r="F528" s="65"/>
    </row>
    <row r="529" spans="3:6">
      <c r="C529" s="65"/>
      <c r="D529" s="66" t="s">
        <v>457</v>
      </c>
      <c r="E529" s="65"/>
      <c r="F529" s="65"/>
    </row>
    <row r="530" spans="3:6">
      <c r="C530" s="65"/>
      <c r="D530" s="66" t="s">
        <v>461</v>
      </c>
      <c r="E530" s="65"/>
      <c r="F530" s="65"/>
    </row>
    <row r="531" spans="3:6">
      <c r="C531" s="65"/>
      <c r="D531" s="66" t="s">
        <v>465</v>
      </c>
      <c r="E531" s="65"/>
      <c r="F531" s="65"/>
    </row>
    <row r="532" spans="3:6">
      <c r="C532" s="65"/>
      <c r="D532" s="66" t="s">
        <v>470</v>
      </c>
      <c r="E532" s="65"/>
      <c r="F532" s="65"/>
    </row>
    <row r="533" spans="3:6">
      <c r="C533" s="65"/>
      <c r="D533" s="66" t="s">
        <v>474</v>
      </c>
      <c r="E533" s="65"/>
      <c r="F533" s="65"/>
    </row>
    <row r="534" spans="3:6">
      <c r="C534" s="65"/>
      <c r="D534" s="66" t="s">
        <v>478</v>
      </c>
      <c r="E534" s="65"/>
      <c r="F534" s="65"/>
    </row>
    <row r="535" spans="3:6">
      <c r="C535" s="65"/>
      <c r="D535" s="66" t="s">
        <v>482</v>
      </c>
      <c r="E535" s="65"/>
      <c r="F535" s="65"/>
    </row>
    <row r="536" spans="3:6">
      <c r="C536" s="65"/>
      <c r="D536" s="66" t="s">
        <v>429</v>
      </c>
      <c r="E536" s="65"/>
      <c r="F536" s="65"/>
    </row>
    <row r="537" spans="3:6">
      <c r="C537" s="65"/>
      <c r="D537" s="66" t="s">
        <v>491</v>
      </c>
      <c r="E537" s="65"/>
      <c r="F537" s="65"/>
    </row>
    <row r="538" spans="3:6">
      <c r="C538" s="65"/>
      <c r="D538" s="66" t="s">
        <v>495</v>
      </c>
      <c r="E538" s="65"/>
      <c r="F538" s="65"/>
    </row>
    <row r="539" spans="3:6">
      <c r="C539" s="65"/>
      <c r="D539" s="66" t="s">
        <v>500</v>
      </c>
      <c r="E539" s="65"/>
      <c r="F539" s="65"/>
    </row>
    <row r="540" spans="3:6">
      <c r="C540" s="65"/>
      <c r="D540" s="66" t="s">
        <v>505</v>
      </c>
      <c r="E540" s="65"/>
      <c r="F540" s="65"/>
    </row>
    <row r="541" spans="3:6">
      <c r="C541" s="65"/>
      <c r="D541" s="66" t="s">
        <v>509</v>
      </c>
      <c r="E541" s="65"/>
      <c r="F541" s="65"/>
    </row>
    <row r="542" spans="3:6">
      <c r="C542" s="65"/>
      <c r="D542" s="66" t="s">
        <v>512</v>
      </c>
      <c r="E542" s="65"/>
      <c r="F542" s="65"/>
    </row>
    <row r="543" spans="3:6">
      <c r="C543" s="65"/>
      <c r="D543" s="66" t="s">
        <v>517</v>
      </c>
      <c r="E543" s="65"/>
      <c r="F543" s="65"/>
    </row>
    <row r="544" spans="3:6">
      <c r="C544" s="65"/>
      <c r="D544" s="66" t="s">
        <v>524</v>
      </c>
      <c r="E544" s="65"/>
      <c r="F544" s="65"/>
    </row>
    <row r="545" spans="3:6">
      <c r="C545" s="65"/>
      <c r="D545" s="66" t="s">
        <v>527</v>
      </c>
      <c r="E545" s="65"/>
      <c r="F545" s="65"/>
    </row>
    <row r="546" spans="3:6">
      <c r="C546" s="65"/>
      <c r="D546" s="66" t="s">
        <v>529</v>
      </c>
      <c r="E546" s="65"/>
      <c r="F546" s="65"/>
    </row>
    <row r="547" spans="3:6">
      <c r="C547" s="65"/>
      <c r="D547" s="66" t="s">
        <v>531</v>
      </c>
      <c r="E547" s="65"/>
      <c r="F547" s="65"/>
    </row>
    <row r="548" spans="3:6">
      <c r="C548" s="65"/>
      <c r="D548" s="66" t="s">
        <v>534</v>
      </c>
      <c r="E548" s="65"/>
      <c r="F548" s="65"/>
    </row>
    <row r="549" spans="3:6">
      <c r="C549" s="65"/>
      <c r="D549" s="66" t="s">
        <v>540</v>
      </c>
      <c r="E549" s="65"/>
      <c r="F549" s="65"/>
    </row>
    <row r="550" spans="3:6">
      <c r="C550" s="65"/>
      <c r="D550" s="66" t="s">
        <v>546</v>
      </c>
      <c r="E550" s="65"/>
      <c r="F550" s="65"/>
    </row>
    <row r="551" spans="3:6">
      <c r="C551" s="65"/>
      <c r="D551" s="66" t="s">
        <v>549</v>
      </c>
      <c r="E551" s="65"/>
      <c r="F551" s="65"/>
    </row>
    <row r="552" spans="3:6">
      <c r="C552" s="65"/>
      <c r="D552" s="66" t="s">
        <v>554</v>
      </c>
      <c r="E552" s="65"/>
      <c r="F552" s="65"/>
    </row>
    <row r="553" spans="3:6">
      <c r="C553" s="65"/>
      <c r="D553" s="66" t="s">
        <v>558</v>
      </c>
      <c r="E553" s="65"/>
      <c r="F553" s="65"/>
    </row>
    <row r="554" spans="3:6">
      <c r="C554" s="65"/>
      <c r="D554" s="66" t="s">
        <v>561</v>
      </c>
      <c r="E554" s="65"/>
      <c r="F554" s="65"/>
    </row>
    <row r="555" spans="3:6">
      <c r="C555" s="65"/>
      <c r="D555" s="66" t="s">
        <v>564</v>
      </c>
      <c r="E555" s="65"/>
      <c r="F555" s="65"/>
    </row>
    <row r="556" spans="3:6">
      <c r="C556" s="65"/>
      <c r="D556" s="66" t="s">
        <v>568</v>
      </c>
      <c r="E556" s="65"/>
      <c r="F556" s="65"/>
    </row>
    <row r="557" spans="3:6">
      <c r="C557" s="65"/>
      <c r="D557" s="66" t="s">
        <v>571</v>
      </c>
      <c r="E557" s="65"/>
      <c r="F557" s="65"/>
    </row>
    <row r="558" spans="3:6">
      <c r="C558" s="65"/>
      <c r="D558" s="66" t="s">
        <v>574</v>
      </c>
      <c r="E558" s="65"/>
      <c r="F558" s="65"/>
    </row>
    <row r="559" spans="3:6">
      <c r="C559" s="65"/>
      <c r="D559" s="66" t="s">
        <v>577</v>
      </c>
      <c r="E559" s="65"/>
      <c r="F559" s="65"/>
    </row>
    <row r="560" spans="3:6">
      <c r="C560" s="65"/>
      <c r="D560" s="66" t="s">
        <v>582</v>
      </c>
      <c r="E560" s="65"/>
      <c r="F560" s="65"/>
    </row>
    <row r="561" spans="3:6">
      <c r="C561" s="65"/>
      <c r="D561" s="66" t="s">
        <v>586</v>
      </c>
      <c r="E561" s="65"/>
      <c r="F561" s="65"/>
    </row>
    <row r="562" spans="3:6">
      <c r="C562" s="65"/>
      <c r="D562" s="66" t="s">
        <v>591</v>
      </c>
      <c r="E562" s="65"/>
      <c r="F562" s="65"/>
    </row>
    <row r="563" spans="3:6">
      <c r="C563" s="65"/>
      <c r="D563" s="66" t="s">
        <v>595</v>
      </c>
      <c r="E563" s="65"/>
      <c r="F563" s="65"/>
    </row>
    <row r="564" spans="3:6">
      <c r="C564" s="65"/>
      <c r="D564" s="66" t="s">
        <v>600</v>
      </c>
      <c r="E564" s="65"/>
      <c r="F564" s="65"/>
    </row>
    <row r="565" spans="3:6">
      <c r="C565" s="65"/>
      <c r="D565" s="1"/>
      <c r="E565" s="65"/>
      <c r="F565" s="65"/>
    </row>
    <row r="566" spans="3:6">
      <c r="C566" s="65"/>
      <c r="D566" s="1"/>
      <c r="E566" s="65"/>
      <c r="F566" s="65"/>
    </row>
    <row r="567" spans="3:6">
      <c r="C567" s="65"/>
      <c r="D567" s="1"/>
      <c r="E567" s="65"/>
      <c r="F567" s="65"/>
    </row>
    <row r="568" spans="3:6">
      <c r="C568" s="65"/>
      <c r="D568" s="1"/>
      <c r="E568" s="65"/>
      <c r="F568" s="65"/>
    </row>
    <row r="569" spans="3:6">
      <c r="C569" s="65"/>
      <c r="D569" s="1"/>
      <c r="E569" s="65"/>
      <c r="F569" s="65"/>
    </row>
    <row r="570" spans="3:6">
      <c r="C570" s="65"/>
      <c r="D570" s="1"/>
      <c r="E570" s="65"/>
      <c r="F570" s="65"/>
    </row>
    <row r="571" spans="3:6">
      <c r="C571" s="65"/>
      <c r="D571" s="1"/>
      <c r="E571" s="65"/>
      <c r="F571" s="65"/>
    </row>
    <row r="572" spans="3:6">
      <c r="C572" s="65"/>
      <c r="D572" s="1"/>
      <c r="E572" s="65"/>
      <c r="F572" s="65"/>
    </row>
    <row r="573" spans="3:6">
      <c r="C573" s="65"/>
      <c r="D573" s="1"/>
      <c r="E573" s="65"/>
      <c r="F573" s="65"/>
    </row>
    <row r="574" spans="3:6">
      <c r="C574" s="65"/>
      <c r="D574" s="1"/>
      <c r="E574" s="65"/>
      <c r="F574" s="65"/>
    </row>
    <row r="575" spans="3:6">
      <c r="C575" s="65"/>
      <c r="D575" s="1"/>
      <c r="E575" s="65"/>
      <c r="F575" s="65"/>
    </row>
    <row r="576" spans="3:6">
      <c r="C576" s="65"/>
      <c r="D576" s="1"/>
      <c r="E576" s="65"/>
      <c r="F576" s="65"/>
    </row>
    <row r="577" spans="3:6">
      <c r="C577" s="65"/>
      <c r="D577" s="1"/>
      <c r="E577" s="65"/>
      <c r="F577" s="65"/>
    </row>
    <row r="578" spans="3:6">
      <c r="C578" s="65"/>
      <c r="D578" s="1"/>
      <c r="E578" s="65"/>
      <c r="F578" s="65"/>
    </row>
    <row r="579" spans="3:6">
      <c r="C579" s="65"/>
      <c r="D579" s="1"/>
      <c r="E579" s="65"/>
      <c r="F579" s="65"/>
    </row>
    <row r="580" spans="3:6">
      <c r="C580" s="65"/>
      <c r="D580" s="1"/>
      <c r="E580" s="65"/>
      <c r="F580" s="65"/>
    </row>
    <row r="581" spans="3:6">
      <c r="C581" s="65"/>
      <c r="D581" s="1"/>
      <c r="E581" s="65"/>
      <c r="F581" s="65"/>
    </row>
    <row r="582" spans="3:6">
      <c r="C582" s="65"/>
      <c r="D582" s="1"/>
      <c r="E582" s="65"/>
      <c r="F582" s="65"/>
    </row>
    <row r="583" spans="3:6">
      <c r="C583" s="65"/>
      <c r="D583" s="1"/>
      <c r="E583" s="65"/>
      <c r="F583" s="65"/>
    </row>
    <row r="584" spans="3:6">
      <c r="C584" s="65"/>
      <c r="D584" s="1"/>
      <c r="E584" s="65"/>
      <c r="F584" s="65"/>
    </row>
    <row r="585" spans="3:6">
      <c r="C585" s="65"/>
      <c r="D585" s="1"/>
      <c r="E585" s="65"/>
      <c r="F585" s="65"/>
    </row>
    <row r="586" spans="3:6">
      <c r="C586" s="65"/>
      <c r="D586" s="1"/>
      <c r="E586" s="65"/>
      <c r="F586" s="65"/>
    </row>
    <row r="587" spans="3:6">
      <c r="C587" s="65"/>
      <c r="D587" s="1"/>
      <c r="E587" s="65"/>
      <c r="F587" s="65"/>
    </row>
    <row r="588" spans="3:6">
      <c r="C588" s="65"/>
      <c r="D588" s="1"/>
      <c r="E588" s="65"/>
      <c r="F588" s="65"/>
    </row>
    <row r="589" spans="3:6">
      <c r="C589" s="65"/>
      <c r="D589" s="1"/>
      <c r="E589" s="65"/>
      <c r="F589" s="65"/>
    </row>
    <row r="590" spans="3:6">
      <c r="C590" s="65"/>
      <c r="D590" s="1"/>
      <c r="E590" s="65"/>
      <c r="F590" s="65"/>
    </row>
    <row r="591" spans="3:6">
      <c r="C591" s="65"/>
      <c r="D591" s="1"/>
      <c r="E591" s="65"/>
      <c r="F591" s="65"/>
    </row>
    <row r="592" spans="3:6">
      <c r="C592" s="65"/>
      <c r="D592" s="1"/>
      <c r="E592" s="65"/>
      <c r="F592" s="65"/>
    </row>
    <row r="593" spans="3:6">
      <c r="C593" s="65"/>
      <c r="D593" s="1"/>
      <c r="E593" s="65"/>
      <c r="F593" s="65"/>
    </row>
    <row r="594" spans="3:6">
      <c r="C594" s="65"/>
      <c r="D594" s="1"/>
      <c r="E594" s="65"/>
      <c r="F594" s="65"/>
    </row>
    <row r="595" spans="3:6">
      <c r="C595" s="65"/>
      <c r="D595" s="1"/>
      <c r="E595" s="65"/>
      <c r="F595" s="65"/>
    </row>
    <row r="596" spans="3:6">
      <c r="C596" s="65"/>
      <c r="D596" s="1"/>
      <c r="E596" s="65"/>
      <c r="F596" s="65"/>
    </row>
    <row r="597" spans="3:6">
      <c r="C597" s="65"/>
      <c r="D597" s="1"/>
      <c r="E597" s="65"/>
      <c r="F597" s="65"/>
    </row>
    <row r="598" spans="3:6">
      <c r="C598" s="65"/>
      <c r="D598" s="1"/>
      <c r="E598" s="65"/>
      <c r="F598" s="65"/>
    </row>
    <row r="599" spans="3:6">
      <c r="C599" s="65"/>
      <c r="D599" s="1"/>
      <c r="E599" s="65"/>
      <c r="F599" s="65"/>
    </row>
    <row r="600" spans="3:6">
      <c r="C600" s="65"/>
      <c r="D600" s="1"/>
      <c r="E600" s="65"/>
      <c r="F600" s="65"/>
    </row>
    <row r="601" spans="3:6">
      <c r="C601" s="65"/>
      <c r="D601" s="1"/>
      <c r="E601" s="65"/>
      <c r="F601" s="65"/>
    </row>
    <row r="602" spans="3:6">
      <c r="C602" s="65"/>
      <c r="D602" s="1"/>
      <c r="E602" s="65"/>
      <c r="F602" s="65"/>
    </row>
    <row r="603" spans="3:6">
      <c r="C603" s="65"/>
      <c r="D603" s="1"/>
      <c r="E603" s="65"/>
      <c r="F603" s="65"/>
    </row>
    <row r="604" spans="3:6">
      <c r="C604" s="65"/>
      <c r="D604" s="1"/>
      <c r="E604" s="65"/>
      <c r="F604" s="65"/>
    </row>
    <row r="605" spans="3:6">
      <c r="C605" s="65"/>
      <c r="D605" s="1"/>
      <c r="E605" s="65"/>
      <c r="F605" s="65"/>
    </row>
    <row r="606" spans="3:6">
      <c r="C606" s="65"/>
      <c r="D606" s="1"/>
      <c r="E606" s="65"/>
      <c r="F606" s="65"/>
    </row>
    <row r="607" spans="3:6">
      <c r="C607" s="65"/>
      <c r="D607" s="1"/>
      <c r="E607" s="65"/>
      <c r="F607" s="65"/>
    </row>
    <row r="608" spans="3:6">
      <c r="C608" s="65"/>
      <c r="D608" s="1"/>
      <c r="E608" s="65"/>
      <c r="F608" s="65"/>
    </row>
    <row r="609" spans="3:6">
      <c r="C609" s="65"/>
      <c r="D609" s="1"/>
      <c r="E609" s="65"/>
      <c r="F609" s="65"/>
    </row>
    <row r="610" spans="3:6">
      <c r="C610" s="65"/>
      <c r="D610" s="1"/>
      <c r="E610" s="65"/>
      <c r="F610" s="65"/>
    </row>
    <row r="611" spans="3:6">
      <c r="C611" s="65"/>
      <c r="D611" s="1"/>
      <c r="E611" s="65"/>
      <c r="F611" s="65"/>
    </row>
    <row r="612" spans="3:6">
      <c r="C612" s="65"/>
      <c r="D612" s="1"/>
      <c r="E612" s="65"/>
      <c r="F612" s="65"/>
    </row>
    <row r="613" spans="3:6">
      <c r="C613" s="65"/>
      <c r="D613" s="1"/>
      <c r="E613" s="65"/>
      <c r="F613" s="65"/>
    </row>
    <row r="614" spans="3:6">
      <c r="C614" s="65"/>
      <c r="D614" s="1"/>
      <c r="E614" s="65"/>
      <c r="F614" s="65"/>
    </row>
    <row r="615" spans="3:6">
      <c r="C615" s="65"/>
      <c r="D615" s="1"/>
      <c r="E615" s="65"/>
      <c r="F615" s="65"/>
    </row>
    <row r="616" spans="3:6">
      <c r="C616" s="65"/>
      <c r="D616" s="1"/>
      <c r="E616" s="65"/>
      <c r="F616" s="65"/>
    </row>
    <row r="617" spans="3:6">
      <c r="C617" s="65"/>
      <c r="D617" s="1"/>
      <c r="E617" s="65"/>
      <c r="F617" s="65"/>
    </row>
    <row r="618" spans="3:6">
      <c r="C618" s="65"/>
      <c r="D618" s="1"/>
      <c r="E618" s="65"/>
      <c r="F618" s="65"/>
    </row>
    <row r="619" spans="3:6">
      <c r="C619" s="65"/>
      <c r="D619" s="1"/>
      <c r="E619" s="65"/>
      <c r="F619" s="65"/>
    </row>
    <row r="620" spans="3:6">
      <c r="C620" s="65"/>
      <c r="D620" s="1"/>
      <c r="E620" s="65"/>
      <c r="F620" s="65"/>
    </row>
    <row r="621" spans="3:6">
      <c r="C621" s="65"/>
      <c r="D621" s="1"/>
      <c r="E621" s="65"/>
      <c r="F621" s="65"/>
    </row>
    <row r="622" spans="3:6">
      <c r="C622" s="65"/>
      <c r="D622" s="1"/>
      <c r="E622" s="65"/>
      <c r="F622" s="65"/>
    </row>
    <row r="623" spans="3:6">
      <c r="C623" s="65"/>
      <c r="D623" s="1"/>
      <c r="E623" s="65"/>
      <c r="F623" s="65"/>
    </row>
    <row r="624" spans="3:6">
      <c r="C624" s="65"/>
      <c r="D624" s="1"/>
      <c r="E624" s="65"/>
      <c r="F624" s="65"/>
    </row>
    <row r="625" spans="3:6">
      <c r="C625" s="65"/>
      <c r="D625" s="1"/>
      <c r="E625" s="65"/>
      <c r="F625" s="65"/>
    </row>
    <row r="626" spans="3:6">
      <c r="C626" s="65"/>
      <c r="D626" s="1"/>
      <c r="E626" s="65"/>
      <c r="F626" s="65"/>
    </row>
    <row r="627" spans="3:6">
      <c r="C627" s="65"/>
      <c r="D627" s="1"/>
      <c r="E627" s="65"/>
      <c r="F627" s="65"/>
    </row>
    <row r="628" spans="3:6">
      <c r="C628" s="65"/>
      <c r="D628" s="1"/>
      <c r="E628" s="65"/>
      <c r="F628" s="65"/>
    </row>
    <row r="629" spans="3:6">
      <c r="C629" s="65"/>
      <c r="D629" s="1"/>
      <c r="E629" s="65"/>
      <c r="F629" s="65"/>
    </row>
    <row r="630" spans="3:6">
      <c r="C630" s="65"/>
      <c r="D630" s="1"/>
      <c r="E630" s="65"/>
      <c r="F630" s="65"/>
    </row>
    <row r="631" spans="3:6">
      <c r="C631" s="65"/>
      <c r="D631" s="1"/>
      <c r="E631" s="65"/>
      <c r="F631" s="65"/>
    </row>
    <row r="632" spans="3:6">
      <c r="C632" s="65"/>
      <c r="D632" s="1"/>
      <c r="E632" s="65"/>
      <c r="F632" s="65"/>
    </row>
    <row r="633" spans="3:6">
      <c r="C633" s="65"/>
      <c r="D633" s="1"/>
      <c r="E633" s="65"/>
      <c r="F633" s="65"/>
    </row>
    <row r="634" spans="3:6">
      <c r="C634" s="65"/>
      <c r="D634" s="1"/>
      <c r="E634" s="65"/>
      <c r="F634" s="65"/>
    </row>
    <row r="635" spans="3:6">
      <c r="C635" s="65"/>
      <c r="D635" s="1"/>
      <c r="E635" s="65"/>
      <c r="F635" s="65"/>
    </row>
    <row r="636" spans="3:6">
      <c r="C636" s="65"/>
      <c r="D636" s="1"/>
      <c r="E636" s="65"/>
      <c r="F636" s="65"/>
    </row>
    <row r="637" spans="3:6">
      <c r="C637" s="65"/>
      <c r="D637" s="1"/>
      <c r="E637" s="65"/>
      <c r="F637" s="65"/>
    </row>
    <row r="638" spans="3:6">
      <c r="C638" s="65"/>
      <c r="D638" s="1"/>
      <c r="E638" s="65"/>
      <c r="F638" s="65"/>
    </row>
    <row r="639" spans="3:6">
      <c r="C639" s="65"/>
      <c r="D639" s="1"/>
      <c r="E639" s="65"/>
      <c r="F639" s="65"/>
    </row>
    <row r="640" spans="3:6">
      <c r="C640" s="65"/>
      <c r="D640" s="1"/>
      <c r="E640" s="65"/>
      <c r="F640" s="65"/>
    </row>
    <row r="641" spans="3:6">
      <c r="C641" s="65"/>
      <c r="D641" s="1"/>
      <c r="E641" s="65"/>
      <c r="F641" s="65"/>
    </row>
    <row r="642" spans="3:6">
      <c r="C642" s="65"/>
      <c r="D642" s="1"/>
      <c r="E642" s="65"/>
      <c r="F642" s="65"/>
    </row>
    <row r="643" spans="3:6">
      <c r="C643" s="65"/>
      <c r="D643" s="1"/>
      <c r="E643" s="65"/>
      <c r="F643" s="65"/>
    </row>
    <row r="644" spans="3:6">
      <c r="C644" s="65"/>
      <c r="D644" s="1"/>
      <c r="E644" s="65"/>
      <c r="F644" s="65"/>
    </row>
    <row r="645" spans="3:6">
      <c r="C645" s="65"/>
      <c r="D645" s="1"/>
      <c r="E645" s="65"/>
      <c r="F645" s="65"/>
    </row>
    <row r="646" spans="3:6">
      <c r="C646" s="65"/>
      <c r="D646" s="1"/>
      <c r="E646" s="65"/>
      <c r="F646" s="65"/>
    </row>
    <row r="647" spans="3:6">
      <c r="C647" s="65"/>
      <c r="D647" s="1"/>
      <c r="E647" s="65"/>
      <c r="F647" s="65"/>
    </row>
    <row r="648" spans="3:6">
      <c r="C648" s="65"/>
      <c r="D648" s="1"/>
      <c r="E648" s="65"/>
      <c r="F648" s="65"/>
    </row>
    <row r="649" spans="3:6">
      <c r="C649" s="65"/>
      <c r="D649" s="1"/>
      <c r="E649" s="65"/>
      <c r="F649" s="65"/>
    </row>
    <row r="650" spans="3:6">
      <c r="C650" s="65"/>
      <c r="D650" s="1"/>
      <c r="E650" s="65"/>
      <c r="F650" s="65"/>
    </row>
    <row r="651" spans="3:6">
      <c r="C651" s="65"/>
      <c r="D651" s="1"/>
      <c r="E651" s="65"/>
      <c r="F651" s="65"/>
    </row>
    <row r="652" spans="3:6">
      <c r="C652" s="65"/>
      <c r="D652" s="1"/>
      <c r="E652" s="65"/>
      <c r="F652" s="65"/>
    </row>
    <row r="653" spans="3:6">
      <c r="C653" s="65"/>
      <c r="D653" s="1"/>
      <c r="E653" s="65"/>
      <c r="F653" s="65"/>
    </row>
    <row r="654" spans="3:6">
      <c r="C654" s="65"/>
      <c r="D654" s="1"/>
      <c r="E654" s="65"/>
      <c r="F654" s="65"/>
    </row>
    <row r="655" spans="3:6">
      <c r="C655" s="65"/>
      <c r="D655" s="1"/>
      <c r="E655" s="65"/>
      <c r="F655" s="65"/>
    </row>
    <row r="656" spans="3:6">
      <c r="C656" s="65"/>
      <c r="D656" s="1"/>
      <c r="E656" s="65"/>
      <c r="F656" s="65"/>
    </row>
    <row r="657" spans="3:6">
      <c r="C657" s="65"/>
      <c r="D657" s="1"/>
      <c r="E657" s="65"/>
      <c r="F657" s="65"/>
    </row>
    <row r="658" spans="3:6">
      <c r="C658" s="65"/>
      <c r="D658" s="1"/>
      <c r="E658" s="65"/>
      <c r="F658" s="65"/>
    </row>
    <row r="659" spans="3:6">
      <c r="C659" s="65"/>
      <c r="D659" s="1"/>
      <c r="E659" s="65"/>
      <c r="F659" s="65"/>
    </row>
    <row r="660" spans="3:6">
      <c r="C660" s="65"/>
      <c r="D660" s="1"/>
      <c r="E660" s="65"/>
      <c r="F660" s="65"/>
    </row>
    <row r="661" spans="3:6">
      <c r="C661" s="65"/>
      <c r="D661" s="1"/>
      <c r="E661" s="65"/>
      <c r="F661" s="65"/>
    </row>
    <row r="662" spans="3:6">
      <c r="C662" s="65"/>
      <c r="D662" s="1"/>
      <c r="E662" s="65"/>
      <c r="F662" s="65"/>
    </row>
    <row r="663" spans="3:6">
      <c r="C663" s="65"/>
      <c r="D663" s="1"/>
      <c r="E663" s="65"/>
      <c r="F663" s="65"/>
    </row>
    <row r="664" spans="3:6">
      <c r="C664" s="65"/>
      <c r="D664" s="1"/>
      <c r="E664" s="65"/>
      <c r="F664" s="65"/>
    </row>
    <row r="665" spans="3:6">
      <c r="C665" s="65"/>
      <c r="D665" s="11" t="s">
        <v>18</v>
      </c>
      <c r="E665" s="65"/>
      <c r="F665" s="65"/>
    </row>
    <row r="666" spans="3:6">
      <c r="C666" s="65"/>
      <c r="D666" s="66" t="s">
        <v>33</v>
      </c>
      <c r="E666" s="65"/>
      <c r="F666" s="65"/>
    </row>
    <row r="667" spans="3:6">
      <c r="C667" s="65"/>
      <c r="D667" s="66" t="s">
        <v>44</v>
      </c>
      <c r="E667" s="65"/>
      <c r="F667" s="65"/>
    </row>
    <row r="668" spans="3:6">
      <c r="C668" s="65"/>
      <c r="D668" s="66" t="s">
        <v>52</v>
      </c>
      <c r="E668" s="65"/>
      <c r="F668" s="65"/>
    </row>
    <row r="669" spans="3:6">
      <c r="C669" s="65"/>
      <c r="D669" s="66" t="s">
        <v>61</v>
      </c>
      <c r="E669" s="65"/>
      <c r="F669" s="65"/>
    </row>
    <row r="670" spans="3:6">
      <c r="C670" s="65"/>
      <c r="D670" s="66" t="s">
        <v>67</v>
      </c>
      <c r="E670" s="65"/>
      <c r="F670" s="65"/>
    </row>
    <row r="671" spans="3:6">
      <c r="C671" s="65"/>
      <c r="D671" s="66" t="s">
        <v>76</v>
      </c>
      <c r="E671" s="65"/>
      <c r="F671" s="65"/>
    </row>
    <row r="672" spans="3:6">
      <c r="C672" s="65"/>
      <c r="D672" s="66" t="s">
        <v>84</v>
      </c>
      <c r="E672" s="65"/>
      <c r="F672" s="65"/>
    </row>
    <row r="673" spans="3:6">
      <c r="C673" s="65"/>
      <c r="D673" s="66" t="s">
        <v>91</v>
      </c>
      <c r="E673" s="65"/>
      <c r="F673" s="65"/>
    </row>
    <row r="674" spans="3:6">
      <c r="C674" s="65"/>
      <c r="D674" s="66" t="s">
        <v>98</v>
      </c>
      <c r="E674" s="65"/>
      <c r="F674" s="65"/>
    </row>
    <row r="675" spans="3:6">
      <c r="C675" s="65"/>
      <c r="D675" s="66" t="s">
        <v>105</v>
      </c>
      <c r="E675" s="65"/>
      <c r="F675" s="65"/>
    </row>
    <row r="676" spans="3:6">
      <c r="C676" s="65"/>
      <c r="D676" s="66" t="s">
        <v>112</v>
      </c>
      <c r="E676" s="65"/>
      <c r="F676" s="65"/>
    </row>
    <row r="677" spans="3:6">
      <c r="C677" s="65"/>
      <c r="D677" s="66" t="s">
        <v>118</v>
      </c>
      <c r="E677" s="65"/>
      <c r="F677" s="65"/>
    </row>
    <row r="678" spans="3:6">
      <c r="C678" s="65"/>
      <c r="D678" s="66" t="s">
        <v>126</v>
      </c>
      <c r="E678" s="65"/>
      <c r="F678" s="65"/>
    </row>
    <row r="679" spans="3:6">
      <c r="C679" s="65"/>
      <c r="D679" s="66" t="s">
        <v>133</v>
      </c>
      <c r="E679" s="65"/>
      <c r="F679" s="65"/>
    </row>
    <row r="680" spans="3:6">
      <c r="C680" s="65"/>
      <c r="D680" s="66" t="s">
        <v>139</v>
      </c>
      <c r="E680" s="65"/>
      <c r="F680" s="65"/>
    </row>
    <row r="681" spans="3:6">
      <c r="C681" s="65"/>
      <c r="D681" s="66" t="s">
        <v>144</v>
      </c>
      <c r="E681" s="65"/>
      <c r="F681" s="65"/>
    </row>
    <row r="682" spans="3:6">
      <c r="C682" s="65"/>
      <c r="D682" s="66" t="s">
        <v>149</v>
      </c>
      <c r="E682" s="65"/>
      <c r="F682" s="65"/>
    </row>
    <row r="683" spans="3:6">
      <c r="C683" s="65"/>
      <c r="D683" s="66" t="s">
        <v>154</v>
      </c>
      <c r="E683" s="65"/>
      <c r="F683" s="65"/>
    </row>
    <row r="684" spans="3:6">
      <c r="C684" s="65"/>
      <c r="D684" s="66" t="s">
        <v>160</v>
      </c>
      <c r="E684" s="65"/>
      <c r="F684" s="65"/>
    </row>
    <row r="685" spans="3:6">
      <c r="C685" s="65"/>
      <c r="D685" s="66" t="s">
        <v>163</v>
      </c>
      <c r="E685" s="65"/>
      <c r="F685" s="65"/>
    </row>
    <row r="686" spans="3:6">
      <c r="C686" s="65"/>
      <c r="D686" s="66" t="s">
        <v>167</v>
      </c>
      <c r="E686" s="65"/>
      <c r="F686" s="65"/>
    </row>
    <row r="687" spans="3:6">
      <c r="C687" s="65"/>
      <c r="D687" s="66" t="s">
        <v>174</v>
      </c>
      <c r="E687" s="65"/>
      <c r="F687" s="65"/>
    </row>
    <row r="688" spans="3:6">
      <c r="C688" s="65"/>
      <c r="D688" s="66" t="s">
        <v>180</v>
      </c>
      <c r="E688" s="65"/>
      <c r="F688" s="65"/>
    </row>
    <row r="689" spans="3:6">
      <c r="C689" s="65"/>
      <c r="D689" s="66" t="s">
        <v>184</v>
      </c>
      <c r="E689" s="65"/>
      <c r="F689" s="65"/>
    </row>
    <row r="690" spans="3:6">
      <c r="C690" s="65"/>
      <c r="D690" s="66" t="s">
        <v>190</v>
      </c>
      <c r="E690" s="65"/>
      <c r="F690" s="65"/>
    </row>
    <row r="691" spans="3:6">
      <c r="C691" s="65"/>
      <c r="D691" s="66" t="s">
        <v>196</v>
      </c>
      <c r="E691" s="65"/>
      <c r="F691" s="65"/>
    </row>
    <row r="692" spans="3:6">
      <c r="C692" s="65"/>
      <c r="D692" s="66" t="s">
        <v>203</v>
      </c>
      <c r="E692" s="65"/>
      <c r="F692" s="65"/>
    </row>
    <row r="693" spans="3:6">
      <c r="C693" s="65"/>
      <c r="D693" s="66" t="s">
        <v>210</v>
      </c>
      <c r="E693" s="65"/>
      <c r="F693" s="65"/>
    </row>
    <row r="694" spans="3:6">
      <c r="C694" s="65"/>
      <c r="D694" s="66" t="s">
        <v>215</v>
      </c>
      <c r="E694" s="65"/>
      <c r="F694" s="65"/>
    </row>
    <row r="695" spans="3:6">
      <c r="C695" s="65"/>
      <c r="D695" s="66" t="s">
        <v>222</v>
      </c>
      <c r="E695" s="65"/>
      <c r="F695" s="65"/>
    </row>
    <row r="696" spans="3:6">
      <c r="C696" s="65"/>
      <c r="D696" s="66" t="s">
        <v>226</v>
      </c>
      <c r="E696" s="65"/>
      <c r="F696" s="65"/>
    </row>
    <row r="697" spans="3:6">
      <c r="C697" s="65"/>
      <c r="D697" s="66" t="s">
        <v>230</v>
      </c>
      <c r="E697" s="65"/>
      <c r="F697" s="65"/>
    </row>
    <row r="698" spans="3:6">
      <c r="C698" s="65"/>
      <c r="D698" s="66" t="s">
        <v>238</v>
      </c>
      <c r="E698" s="65"/>
      <c r="F698" s="65"/>
    </row>
    <row r="699" spans="3:6">
      <c r="C699" s="65"/>
      <c r="D699" s="66" t="s">
        <v>243</v>
      </c>
      <c r="E699" s="65"/>
      <c r="F699" s="65"/>
    </row>
    <row r="700" spans="3:6">
      <c r="C700" s="65"/>
      <c r="D700" s="66" t="s">
        <v>246</v>
      </c>
      <c r="E700" s="65"/>
      <c r="F700" s="65"/>
    </row>
    <row r="701" spans="3:6">
      <c r="C701" s="65"/>
      <c r="D701" s="66" t="s">
        <v>249</v>
      </c>
      <c r="E701" s="65"/>
      <c r="F701" s="65"/>
    </row>
    <row r="702" spans="3:6">
      <c r="C702" s="65"/>
      <c r="D702" s="66" t="s">
        <v>253</v>
      </c>
      <c r="E702" s="65"/>
      <c r="F702" s="65"/>
    </row>
    <row r="703" spans="3:6">
      <c r="C703" s="65"/>
      <c r="D703" s="66" t="s">
        <v>257</v>
      </c>
      <c r="E703" s="65"/>
      <c r="F703" s="65"/>
    </row>
    <row r="704" spans="3:6">
      <c r="C704" s="65"/>
      <c r="D704" s="66" t="s">
        <v>263</v>
      </c>
      <c r="E704" s="65"/>
      <c r="F704" s="65"/>
    </row>
    <row r="705" spans="3:6">
      <c r="C705" s="65"/>
      <c r="D705" s="66" t="s">
        <v>269</v>
      </c>
      <c r="E705" s="65"/>
      <c r="F705" s="65"/>
    </row>
    <row r="706" spans="3:6">
      <c r="C706" s="65"/>
      <c r="D706" s="66" t="s">
        <v>272</v>
      </c>
      <c r="E706" s="65"/>
      <c r="F706" s="65"/>
    </row>
    <row r="707" spans="3:6">
      <c r="C707" s="65"/>
      <c r="D707" s="66" t="s">
        <v>275</v>
      </c>
      <c r="E707" s="65"/>
      <c r="F707" s="65"/>
    </row>
    <row r="708" spans="3:6">
      <c r="C708" s="65"/>
      <c r="D708" s="66" t="s">
        <v>276</v>
      </c>
      <c r="E708" s="65"/>
      <c r="F708" s="65"/>
    </row>
    <row r="709" spans="3:6">
      <c r="C709" s="65"/>
      <c r="D709" s="66" t="s">
        <v>280</v>
      </c>
      <c r="E709" s="65"/>
      <c r="F709" s="65"/>
    </row>
    <row r="710" spans="3:6">
      <c r="C710" s="65"/>
      <c r="D710" s="66" t="s">
        <v>163</v>
      </c>
      <c r="E710" s="65"/>
      <c r="F710" s="65"/>
    </row>
    <row r="711" spans="3:6">
      <c r="C711" s="65"/>
      <c r="D711" s="66" t="s">
        <v>289</v>
      </c>
      <c r="E711" s="65"/>
      <c r="F711" s="65"/>
    </row>
    <row r="712" spans="3:6">
      <c r="C712" s="65"/>
      <c r="D712" s="66" t="s">
        <v>297</v>
      </c>
      <c r="E712" s="65"/>
      <c r="F712" s="65"/>
    </row>
    <row r="713" spans="3:6">
      <c r="C713" s="65"/>
      <c r="D713" s="66" t="s">
        <v>304</v>
      </c>
      <c r="E713" s="65"/>
      <c r="F713" s="65"/>
    </row>
    <row r="714" spans="3:6">
      <c r="C714" s="65"/>
      <c r="D714" s="66" t="s">
        <v>308</v>
      </c>
      <c r="E714" s="65"/>
      <c r="F714" s="65"/>
    </row>
    <row r="715" spans="3:6">
      <c r="C715" s="65"/>
      <c r="D715" s="66" t="s">
        <v>312</v>
      </c>
      <c r="E715" s="65"/>
      <c r="F715" s="65"/>
    </row>
    <row r="716" spans="3:6">
      <c r="C716" s="65"/>
      <c r="D716" s="66" t="s">
        <v>317</v>
      </c>
      <c r="E716" s="65"/>
      <c r="F716" s="65"/>
    </row>
    <row r="717" spans="3:6">
      <c r="C717" s="65"/>
      <c r="D717" s="66" t="s">
        <v>320</v>
      </c>
      <c r="E717" s="65"/>
      <c r="F717" s="65"/>
    </row>
    <row r="718" spans="3:6">
      <c r="C718" s="65"/>
      <c r="D718" s="66" t="s">
        <v>323</v>
      </c>
      <c r="E718" s="65"/>
      <c r="F718" s="65"/>
    </row>
    <row r="719" spans="3:6">
      <c r="C719" s="65"/>
      <c r="D719" s="66" t="s">
        <v>327</v>
      </c>
      <c r="E719" s="65"/>
      <c r="F719" s="65"/>
    </row>
    <row r="720" spans="3:6">
      <c r="C720" s="65"/>
      <c r="D720" s="66" t="s">
        <v>333</v>
      </c>
      <c r="E720" s="65"/>
      <c r="F720" s="65"/>
    </row>
    <row r="721" spans="3:6">
      <c r="C721" s="65"/>
      <c r="D721" s="66" t="s">
        <v>339</v>
      </c>
      <c r="E721" s="65"/>
      <c r="F721" s="65"/>
    </row>
    <row r="722" spans="3:6">
      <c r="C722" s="65"/>
      <c r="D722" s="66" t="s">
        <v>343</v>
      </c>
      <c r="E722" s="65"/>
      <c r="F722" s="65"/>
    </row>
    <row r="723" spans="3:6">
      <c r="C723" s="65"/>
      <c r="D723" s="66" t="s">
        <v>348</v>
      </c>
      <c r="E723" s="65"/>
      <c r="F723" s="65"/>
    </row>
    <row r="724" spans="3:6">
      <c r="C724" s="65"/>
      <c r="D724" s="66" t="s">
        <v>353</v>
      </c>
      <c r="E724" s="65"/>
      <c r="F724" s="65"/>
    </row>
    <row r="725" spans="3:6">
      <c r="C725" s="65"/>
      <c r="D725" s="66" t="s">
        <v>356</v>
      </c>
      <c r="E725" s="65"/>
      <c r="F725" s="65"/>
    </row>
    <row r="726" spans="3:6">
      <c r="C726" s="65"/>
      <c r="D726" s="66" t="s">
        <v>360</v>
      </c>
      <c r="E726" s="65"/>
      <c r="F726" s="65"/>
    </row>
    <row r="727" spans="3:6">
      <c r="C727" s="65"/>
      <c r="D727" s="66" t="s">
        <v>364</v>
      </c>
      <c r="E727" s="65"/>
      <c r="F727" s="65"/>
    </row>
    <row r="728" spans="3:6">
      <c r="C728" s="65"/>
      <c r="D728" s="66" t="s">
        <v>369</v>
      </c>
      <c r="E728" s="65"/>
      <c r="F728" s="65"/>
    </row>
    <row r="729" spans="3:6">
      <c r="C729" s="65"/>
      <c r="D729" s="66" t="s">
        <v>372</v>
      </c>
      <c r="E729" s="65"/>
      <c r="F729" s="65"/>
    </row>
    <row r="730" spans="3:6">
      <c r="C730" s="65"/>
      <c r="D730" s="66" t="s">
        <v>375</v>
      </c>
      <c r="E730" s="65"/>
      <c r="F730" s="65"/>
    </row>
    <row r="731" spans="3:6">
      <c r="C731" s="65"/>
      <c r="D731" s="66" t="s">
        <v>381</v>
      </c>
      <c r="E731" s="65"/>
      <c r="F731" s="65"/>
    </row>
    <row r="732" spans="3:6">
      <c r="C732" s="65"/>
      <c r="D732" s="66" t="s">
        <v>384</v>
      </c>
      <c r="E732" s="65"/>
      <c r="F732" s="65"/>
    </row>
    <row r="733" spans="3:6">
      <c r="C733" s="65"/>
      <c r="D733" s="66" t="s">
        <v>388</v>
      </c>
      <c r="E733" s="65"/>
      <c r="F733" s="65"/>
    </row>
    <row r="734" spans="3:6">
      <c r="C734" s="65"/>
      <c r="D734" s="66" t="s">
        <v>391</v>
      </c>
      <c r="E734" s="65"/>
      <c r="F734" s="65"/>
    </row>
    <row r="735" spans="3:6">
      <c r="C735" s="65"/>
      <c r="D735" s="66" t="s">
        <v>395</v>
      </c>
      <c r="E735" s="65"/>
      <c r="F735" s="65"/>
    </row>
    <row r="736" spans="3:6">
      <c r="C736" s="65"/>
      <c r="D736" s="66" t="s">
        <v>402</v>
      </c>
      <c r="E736" s="65"/>
      <c r="F736" s="65"/>
    </row>
    <row r="737" spans="3:6">
      <c r="C737" s="65"/>
      <c r="D737" s="66" t="s">
        <v>406</v>
      </c>
      <c r="E737" s="65"/>
      <c r="F737" s="65"/>
    </row>
    <row r="738" spans="3:6">
      <c r="C738" s="65"/>
      <c r="D738" s="66" t="s">
        <v>411</v>
      </c>
      <c r="E738" s="65"/>
      <c r="F738" s="65"/>
    </row>
    <row r="739" spans="3:6">
      <c r="C739" s="65"/>
      <c r="D739" s="66" t="s">
        <v>414</v>
      </c>
      <c r="E739" s="65"/>
      <c r="F739" s="65"/>
    </row>
    <row r="740" spans="3:6">
      <c r="C740" s="65"/>
      <c r="D740" s="66" t="s">
        <v>418</v>
      </c>
      <c r="E740" s="65"/>
      <c r="F740" s="65"/>
    </row>
    <row r="741" spans="3:6">
      <c r="C741" s="65"/>
      <c r="D741" s="66" t="s">
        <v>422</v>
      </c>
      <c r="E741" s="65"/>
      <c r="F741" s="65"/>
    </row>
    <row r="742" spans="3:6">
      <c r="C742" s="65"/>
      <c r="D742" s="66" t="s">
        <v>426</v>
      </c>
      <c r="E742" s="65"/>
      <c r="F742" s="65"/>
    </row>
    <row r="743" spans="3:6">
      <c r="C743" s="65"/>
      <c r="D743" s="66" t="s">
        <v>429</v>
      </c>
      <c r="E743" s="65"/>
      <c r="F743" s="65"/>
    </row>
    <row r="744" spans="3:6">
      <c r="C744" s="65"/>
      <c r="D744" s="66" t="s">
        <v>431</v>
      </c>
      <c r="E744" s="65"/>
      <c r="F744" s="65"/>
    </row>
    <row r="745" spans="3:6">
      <c r="C745" s="65"/>
      <c r="D745" s="66" t="s">
        <v>434</v>
      </c>
      <c r="E745" s="65"/>
      <c r="F745" s="65"/>
    </row>
    <row r="746" spans="3:6">
      <c r="C746" s="65"/>
      <c r="D746" s="66" t="s">
        <v>438</v>
      </c>
      <c r="E746" s="65"/>
      <c r="F746" s="65"/>
    </row>
    <row r="747" spans="3:6">
      <c r="C747" s="65"/>
      <c r="D747" s="66" t="s">
        <v>441</v>
      </c>
      <c r="E747" s="65"/>
      <c r="F747" s="65"/>
    </row>
    <row r="748" spans="3:6">
      <c r="C748" s="65"/>
      <c r="D748" s="66" t="s">
        <v>446</v>
      </c>
      <c r="E748" s="65"/>
      <c r="F748" s="65"/>
    </row>
    <row r="749" spans="3:6">
      <c r="C749" s="65"/>
      <c r="D749" s="66" t="s">
        <v>451</v>
      </c>
      <c r="E749" s="65"/>
      <c r="F749" s="65"/>
    </row>
    <row r="750" spans="3:6">
      <c r="C750" s="65"/>
      <c r="D750" s="66" t="s">
        <v>43</v>
      </c>
      <c r="E750" s="65"/>
      <c r="F750" s="65"/>
    </row>
    <row r="751" spans="3:6">
      <c r="C751" s="65"/>
      <c r="D751" s="66" t="s">
        <v>457</v>
      </c>
      <c r="E751" s="65"/>
      <c r="F751" s="65"/>
    </row>
    <row r="752" spans="3:6">
      <c r="C752" s="65"/>
      <c r="D752" s="66" t="s">
        <v>461</v>
      </c>
      <c r="E752" s="65"/>
      <c r="F752" s="65"/>
    </row>
    <row r="753" spans="3:6">
      <c r="C753" s="65"/>
      <c r="D753" s="66" t="s">
        <v>465</v>
      </c>
      <c r="E753" s="65"/>
      <c r="F753" s="65"/>
    </row>
    <row r="754" spans="3:6">
      <c r="C754" s="65"/>
      <c r="D754" s="66" t="s">
        <v>470</v>
      </c>
      <c r="E754" s="65"/>
      <c r="F754" s="65"/>
    </row>
    <row r="755" spans="3:6">
      <c r="C755" s="65"/>
      <c r="D755" s="66" t="s">
        <v>474</v>
      </c>
      <c r="E755" s="65"/>
      <c r="F755" s="65"/>
    </row>
    <row r="756" spans="3:6">
      <c r="C756" s="65"/>
      <c r="D756" s="66" t="s">
        <v>478</v>
      </c>
      <c r="E756" s="65"/>
      <c r="F756" s="65"/>
    </row>
    <row r="757" spans="3:6">
      <c r="C757" s="65"/>
      <c r="D757" s="66" t="s">
        <v>482</v>
      </c>
      <c r="E757" s="65"/>
      <c r="F757" s="65"/>
    </row>
    <row r="758" spans="3:6">
      <c r="C758" s="65"/>
      <c r="D758" s="66" t="s">
        <v>429</v>
      </c>
      <c r="E758" s="65"/>
      <c r="F758" s="65"/>
    </row>
    <row r="759" spans="3:6">
      <c r="C759" s="65"/>
      <c r="D759" s="66" t="s">
        <v>491</v>
      </c>
      <c r="E759" s="65"/>
      <c r="F759" s="65"/>
    </row>
    <row r="760" spans="3:6">
      <c r="C760" s="65"/>
      <c r="D760" s="66" t="s">
        <v>495</v>
      </c>
      <c r="E760" s="65"/>
      <c r="F760" s="65"/>
    </row>
    <row r="761" spans="3:6">
      <c r="C761" s="65"/>
      <c r="D761" s="66" t="s">
        <v>500</v>
      </c>
      <c r="E761" s="65"/>
      <c r="F761" s="65"/>
    </row>
    <row r="762" spans="3:6">
      <c r="C762" s="65"/>
      <c r="D762" s="66" t="s">
        <v>505</v>
      </c>
      <c r="E762" s="65"/>
      <c r="F762" s="65"/>
    </row>
    <row r="763" spans="3:6">
      <c r="C763" s="65"/>
      <c r="D763" s="66" t="s">
        <v>509</v>
      </c>
      <c r="E763" s="65"/>
      <c r="F763" s="65"/>
    </row>
    <row r="764" spans="3:6">
      <c r="C764" s="65"/>
      <c r="D764" s="66" t="s">
        <v>512</v>
      </c>
      <c r="E764" s="65"/>
      <c r="F764" s="65"/>
    </row>
    <row r="765" spans="3:6">
      <c r="C765" s="65"/>
      <c r="D765" s="66" t="s">
        <v>517</v>
      </c>
      <c r="E765" s="65"/>
      <c r="F765" s="65"/>
    </row>
    <row r="766" spans="3:6">
      <c r="C766" s="65"/>
      <c r="D766" s="66" t="s">
        <v>524</v>
      </c>
      <c r="E766" s="65"/>
      <c r="F766" s="65"/>
    </row>
    <row r="767" spans="3:6">
      <c r="C767" s="65"/>
      <c r="D767" s="66" t="s">
        <v>527</v>
      </c>
      <c r="E767" s="65"/>
      <c r="F767" s="65"/>
    </row>
    <row r="768" spans="3:6">
      <c r="C768" s="65"/>
      <c r="D768" s="66" t="s">
        <v>529</v>
      </c>
      <c r="E768" s="65"/>
      <c r="F768" s="65"/>
    </row>
    <row r="769" spans="3:6">
      <c r="C769" s="65"/>
      <c r="D769" s="66" t="s">
        <v>531</v>
      </c>
      <c r="E769" s="65"/>
      <c r="F769" s="65"/>
    </row>
    <row r="770" spans="3:6">
      <c r="C770" s="65"/>
      <c r="D770" s="66" t="s">
        <v>534</v>
      </c>
      <c r="E770" s="65"/>
      <c r="F770" s="65"/>
    </row>
    <row r="771" spans="3:6">
      <c r="C771" s="65"/>
      <c r="D771" s="66" t="s">
        <v>540</v>
      </c>
      <c r="E771" s="65"/>
      <c r="F771" s="65"/>
    </row>
    <row r="772" spans="3:6">
      <c r="C772" s="65"/>
      <c r="D772" s="66" t="s">
        <v>546</v>
      </c>
      <c r="E772" s="65"/>
      <c r="F772" s="65"/>
    </row>
    <row r="773" spans="3:6">
      <c r="C773" s="65"/>
      <c r="D773" s="66" t="s">
        <v>549</v>
      </c>
      <c r="E773" s="65"/>
      <c r="F773" s="65"/>
    </row>
    <row r="774" spans="3:6">
      <c r="C774" s="65"/>
      <c r="D774" s="66" t="s">
        <v>554</v>
      </c>
      <c r="E774" s="65"/>
      <c r="F774" s="65"/>
    </row>
    <row r="775" spans="3:6">
      <c r="C775" s="65"/>
      <c r="D775" s="66" t="s">
        <v>558</v>
      </c>
      <c r="E775" s="65"/>
      <c r="F775" s="65"/>
    </row>
    <row r="776" spans="3:6">
      <c r="C776" s="65"/>
      <c r="D776" s="66" t="s">
        <v>561</v>
      </c>
      <c r="E776" s="65"/>
      <c r="F776" s="65"/>
    </row>
    <row r="777" spans="3:6">
      <c r="C777" s="65"/>
      <c r="D777" s="66" t="s">
        <v>564</v>
      </c>
      <c r="E777" s="65"/>
      <c r="F777" s="65"/>
    </row>
    <row r="778" spans="3:6">
      <c r="C778" s="65"/>
      <c r="D778" s="66" t="s">
        <v>568</v>
      </c>
      <c r="E778" s="65"/>
      <c r="F778" s="65"/>
    </row>
    <row r="779" spans="3:6">
      <c r="C779" s="65"/>
      <c r="D779" s="66" t="s">
        <v>571</v>
      </c>
      <c r="E779" s="65"/>
      <c r="F779" s="65"/>
    </row>
    <row r="780" spans="3:6">
      <c r="C780" s="65"/>
      <c r="D780" s="66" t="s">
        <v>574</v>
      </c>
      <c r="E780" s="65"/>
      <c r="F780" s="65"/>
    </row>
    <row r="781" spans="3:6">
      <c r="C781" s="65"/>
      <c r="D781" s="66" t="s">
        <v>577</v>
      </c>
      <c r="E781" s="65"/>
      <c r="F781" s="65"/>
    </row>
    <row r="782" spans="3:6">
      <c r="C782" s="65"/>
      <c r="D782" s="66" t="s">
        <v>582</v>
      </c>
      <c r="E782" s="65"/>
      <c r="F782" s="65"/>
    </row>
    <row r="783" spans="3:6">
      <c r="C783" s="65"/>
      <c r="D783" s="66" t="s">
        <v>586</v>
      </c>
      <c r="E783" s="65"/>
      <c r="F783" s="65"/>
    </row>
    <row r="784" spans="3:6">
      <c r="C784" s="65"/>
      <c r="D784" s="66" t="s">
        <v>591</v>
      </c>
      <c r="E784" s="65"/>
      <c r="F784" s="65"/>
    </row>
    <row r="785" spans="3:6">
      <c r="C785" s="65"/>
      <c r="D785" s="66" t="s">
        <v>595</v>
      </c>
      <c r="E785" s="65"/>
      <c r="F785" s="65"/>
    </row>
    <row r="786" spans="3:6">
      <c r="C786" s="65"/>
      <c r="D786" s="66" t="s">
        <v>600</v>
      </c>
      <c r="E786" s="65"/>
      <c r="F786" s="65"/>
    </row>
    <row r="787" spans="3:6">
      <c r="C787" s="65"/>
      <c r="D787" s="1"/>
      <c r="E787" s="65"/>
      <c r="F787" s="65"/>
    </row>
    <row r="788" spans="3:6">
      <c r="C788" s="65"/>
      <c r="D788" s="1"/>
      <c r="E788" s="65"/>
      <c r="F788" s="65"/>
    </row>
    <row r="789" spans="3:6">
      <c r="C789" s="65"/>
      <c r="D789" s="1"/>
      <c r="E789" s="65"/>
      <c r="F789" s="65"/>
    </row>
    <row r="790" spans="3:6">
      <c r="C790" s="65"/>
      <c r="D790" s="1"/>
      <c r="E790" s="65"/>
      <c r="F790" s="65"/>
    </row>
    <row r="791" spans="3:6">
      <c r="C791" s="65"/>
      <c r="D791" s="1"/>
      <c r="E791" s="65"/>
      <c r="F791" s="65"/>
    </row>
    <row r="792" spans="3:6">
      <c r="C792" s="65"/>
      <c r="D792" s="1"/>
      <c r="E792" s="65"/>
      <c r="F792" s="65"/>
    </row>
    <row r="793" spans="3:6">
      <c r="C793" s="65"/>
      <c r="D793" s="1"/>
      <c r="E793" s="65"/>
      <c r="F793" s="65"/>
    </row>
    <row r="794" spans="3:6">
      <c r="C794" s="65"/>
      <c r="D794" s="1"/>
      <c r="E794" s="65"/>
      <c r="F794" s="65"/>
    </row>
    <row r="795" spans="3:6">
      <c r="C795" s="65"/>
      <c r="D795" s="1"/>
      <c r="E795" s="65"/>
      <c r="F795" s="65"/>
    </row>
    <row r="796" spans="3:6">
      <c r="C796" s="65"/>
      <c r="D796" s="1"/>
      <c r="E796" s="65"/>
      <c r="F796" s="65"/>
    </row>
    <row r="797" spans="3:6">
      <c r="C797" s="65"/>
      <c r="D797" s="1"/>
      <c r="E797" s="65"/>
      <c r="F797" s="65"/>
    </row>
    <row r="798" spans="3:6">
      <c r="C798" s="65"/>
      <c r="D798" s="1"/>
      <c r="E798" s="65"/>
      <c r="F798" s="65"/>
    </row>
    <row r="799" spans="3:6">
      <c r="C799" s="65"/>
      <c r="D799" s="1"/>
      <c r="E799" s="65"/>
      <c r="F799" s="65"/>
    </row>
    <row r="800" spans="3:6">
      <c r="C800" s="65"/>
      <c r="D800" s="1"/>
      <c r="E800" s="65"/>
      <c r="F800" s="65"/>
    </row>
    <row r="801" spans="3:6">
      <c r="C801" s="65"/>
      <c r="D801" s="1"/>
      <c r="E801" s="65"/>
      <c r="F801" s="65"/>
    </row>
    <row r="802" spans="3:6">
      <c r="C802" s="65"/>
      <c r="D802" s="1"/>
      <c r="E802" s="65"/>
      <c r="F802" s="65"/>
    </row>
    <row r="803" spans="3:6">
      <c r="C803" s="65"/>
      <c r="D803" s="1"/>
      <c r="E803" s="65"/>
      <c r="F803" s="65"/>
    </row>
    <row r="804" spans="3:6">
      <c r="C804" s="65"/>
      <c r="D804" s="1"/>
      <c r="E804" s="65"/>
      <c r="F804" s="65"/>
    </row>
    <row r="805" spans="3:6">
      <c r="C805" s="65"/>
      <c r="D805" s="1"/>
      <c r="E805" s="65"/>
      <c r="F805" s="65"/>
    </row>
    <row r="806" spans="3:6">
      <c r="C806" s="65"/>
      <c r="D806" s="1"/>
      <c r="E806" s="65"/>
      <c r="F806" s="65"/>
    </row>
    <row r="807" spans="3:6">
      <c r="C807" s="65"/>
      <c r="D807" s="1"/>
      <c r="E807" s="65"/>
      <c r="F807" s="65"/>
    </row>
    <row r="808" spans="3:6">
      <c r="C808" s="65"/>
      <c r="D808" s="1"/>
      <c r="E808" s="65"/>
      <c r="F808" s="65"/>
    </row>
    <row r="809" spans="3:6">
      <c r="C809" s="65"/>
      <c r="D809" s="1"/>
      <c r="E809" s="65"/>
      <c r="F809" s="65"/>
    </row>
    <row r="810" spans="3:6">
      <c r="C810" s="65"/>
      <c r="D810" s="1"/>
      <c r="E810" s="65"/>
      <c r="F810" s="65"/>
    </row>
    <row r="811" spans="3:6">
      <c r="C811" s="65"/>
      <c r="D811" s="1"/>
      <c r="E811" s="65"/>
      <c r="F811" s="65"/>
    </row>
    <row r="812" spans="3:6">
      <c r="C812" s="65"/>
      <c r="D812" s="1"/>
      <c r="E812" s="65"/>
      <c r="F812" s="65"/>
    </row>
    <row r="813" spans="3:6">
      <c r="C813" s="65"/>
      <c r="D813" s="1"/>
      <c r="E813" s="65"/>
      <c r="F813" s="65"/>
    </row>
    <row r="814" spans="3:6">
      <c r="C814" s="65"/>
      <c r="D814" s="1"/>
      <c r="E814" s="65"/>
      <c r="F814" s="65"/>
    </row>
    <row r="815" spans="3:6">
      <c r="C815" s="65"/>
      <c r="D815" s="1"/>
      <c r="E815" s="65"/>
      <c r="F815" s="65"/>
    </row>
    <row r="816" spans="3:6">
      <c r="C816" s="65"/>
      <c r="D816" s="1"/>
      <c r="E816" s="65"/>
      <c r="F816" s="65"/>
    </row>
    <row r="817" spans="3:6">
      <c r="C817" s="65"/>
      <c r="D817" s="1"/>
      <c r="E817" s="65"/>
      <c r="F817" s="65"/>
    </row>
    <row r="818" spans="3:6">
      <c r="C818" s="65"/>
      <c r="D818" s="1"/>
      <c r="E818" s="65"/>
      <c r="F818" s="65"/>
    </row>
    <row r="819" spans="3:6">
      <c r="C819" s="65"/>
      <c r="D819" s="1"/>
      <c r="E819" s="65"/>
      <c r="F819" s="65"/>
    </row>
    <row r="820" spans="3:6">
      <c r="C820" s="65"/>
      <c r="D820" s="1"/>
      <c r="E820" s="65"/>
      <c r="F820" s="65"/>
    </row>
    <row r="821" spans="3:6">
      <c r="C821" s="65"/>
      <c r="D821" s="1"/>
      <c r="E821" s="65"/>
      <c r="F821" s="65"/>
    </row>
    <row r="822" spans="3:6">
      <c r="C822" s="65"/>
      <c r="D822" s="1"/>
      <c r="E822" s="65"/>
      <c r="F822" s="65"/>
    </row>
    <row r="823" spans="3:6">
      <c r="C823" s="65"/>
      <c r="D823" s="1"/>
      <c r="E823" s="65"/>
      <c r="F823" s="65"/>
    </row>
    <row r="824" spans="3:6">
      <c r="C824" s="65"/>
      <c r="D824" s="1"/>
      <c r="E824" s="65"/>
      <c r="F824" s="65"/>
    </row>
    <row r="825" spans="3:6">
      <c r="C825" s="65"/>
      <c r="D825" s="1"/>
      <c r="E825" s="65"/>
      <c r="F825" s="65"/>
    </row>
    <row r="826" spans="3:6">
      <c r="C826" s="65"/>
      <c r="D826" s="1"/>
      <c r="E826" s="65"/>
      <c r="F826" s="65"/>
    </row>
    <row r="827" spans="3:6">
      <c r="C827" s="65"/>
      <c r="D827" s="1"/>
      <c r="E827" s="65"/>
      <c r="F827" s="65"/>
    </row>
    <row r="828" spans="3:6">
      <c r="C828" s="65"/>
      <c r="D828" s="1"/>
      <c r="E828" s="65"/>
      <c r="F828" s="65"/>
    </row>
    <row r="829" spans="3:6">
      <c r="C829" s="65"/>
      <c r="D829" s="1"/>
      <c r="E829" s="65"/>
      <c r="F829" s="65"/>
    </row>
    <row r="830" spans="3:6">
      <c r="C830" s="65"/>
      <c r="D830" s="1"/>
      <c r="E830" s="65"/>
      <c r="F830" s="65"/>
    </row>
    <row r="831" spans="3:6">
      <c r="C831" s="65"/>
      <c r="D831" s="1"/>
      <c r="E831" s="65"/>
      <c r="F831" s="65"/>
    </row>
    <row r="832" spans="3:6">
      <c r="C832" s="65"/>
      <c r="D832" s="1"/>
      <c r="E832" s="65"/>
      <c r="F832" s="65"/>
    </row>
    <row r="833" spans="3:6">
      <c r="C833" s="65"/>
      <c r="D833" s="1"/>
      <c r="E833" s="65"/>
      <c r="F833" s="65"/>
    </row>
    <row r="834" spans="3:6">
      <c r="C834" s="65"/>
      <c r="D834" s="1"/>
      <c r="E834" s="65"/>
      <c r="F834" s="65"/>
    </row>
    <row r="835" spans="3:6">
      <c r="C835" s="65"/>
      <c r="D835" s="1"/>
      <c r="E835" s="65"/>
      <c r="F835" s="65"/>
    </row>
    <row r="836" spans="3:6">
      <c r="C836" s="65"/>
      <c r="D836" s="1"/>
      <c r="E836" s="65"/>
      <c r="F836" s="65"/>
    </row>
    <row r="837" spans="3:6">
      <c r="C837" s="65"/>
      <c r="D837" s="1"/>
      <c r="E837" s="65"/>
      <c r="F837" s="65"/>
    </row>
    <row r="838" spans="3:6">
      <c r="C838" s="65"/>
      <c r="D838" s="1"/>
      <c r="E838" s="65"/>
      <c r="F838" s="65"/>
    </row>
    <row r="839" spans="3:6">
      <c r="C839" s="65"/>
      <c r="D839" s="1"/>
      <c r="E839" s="65"/>
      <c r="F839" s="65"/>
    </row>
    <row r="840" spans="3:6">
      <c r="C840" s="65"/>
      <c r="D840" s="1"/>
      <c r="E840" s="65"/>
      <c r="F840" s="65"/>
    </row>
    <row r="841" spans="3:6">
      <c r="C841" s="65"/>
      <c r="D841" s="1"/>
      <c r="E841" s="65"/>
      <c r="F841" s="65"/>
    </row>
    <row r="842" spans="3:6">
      <c r="C842" s="65"/>
      <c r="D842" s="1"/>
      <c r="E842" s="65"/>
      <c r="F842" s="65"/>
    </row>
    <row r="843" spans="3:6">
      <c r="C843" s="65"/>
      <c r="D843" s="1"/>
      <c r="E843" s="65"/>
      <c r="F843" s="65"/>
    </row>
    <row r="844" spans="3:6">
      <c r="C844" s="65"/>
      <c r="D844" s="1"/>
      <c r="E844" s="65"/>
      <c r="F844" s="65"/>
    </row>
    <row r="845" spans="3:6">
      <c r="C845" s="65"/>
      <c r="D845" s="1"/>
      <c r="E845" s="65"/>
      <c r="F845" s="65"/>
    </row>
    <row r="846" spans="3:6">
      <c r="C846" s="65"/>
      <c r="D846" s="1"/>
      <c r="E846" s="65"/>
      <c r="F846" s="65"/>
    </row>
    <row r="847" spans="3:6">
      <c r="C847" s="65"/>
      <c r="D847" s="1"/>
      <c r="E847" s="65"/>
      <c r="F847" s="65"/>
    </row>
    <row r="848" spans="3:6">
      <c r="C848" s="65"/>
      <c r="D848" s="1"/>
      <c r="E848" s="65"/>
      <c r="F848" s="65"/>
    </row>
    <row r="849" spans="3:6">
      <c r="C849" s="65"/>
      <c r="D849" s="1"/>
      <c r="E849" s="65"/>
      <c r="F849" s="65"/>
    </row>
    <row r="850" spans="3:6">
      <c r="C850" s="65"/>
      <c r="D850" s="1"/>
      <c r="E850" s="65"/>
      <c r="F850" s="65"/>
    </row>
    <row r="851" spans="3:6">
      <c r="C851" s="65"/>
      <c r="D851" s="1"/>
      <c r="E851" s="65"/>
      <c r="F851" s="65"/>
    </row>
    <row r="852" spans="3:6">
      <c r="C852" s="65"/>
      <c r="D852" s="1"/>
      <c r="E852" s="65"/>
      <c r="F852" s="65"/>
    </row>
    <row r="853" spans="3:6">
      <c r="C853" s="65"/>
      <c r="D853" s="1"/>
      <c r="E853" s="65"/>
      <c r="F853" s="65"/>
    </row>
    <row r="854" spans="3:6">
      <c r="C854" s="65"/>
      <c r="D854" s="1"/>
      <c r="E854" s="65"/>
      <c r="F854" s="65"/>
    </row>
    <row r="855" spans="3:6">
      <c r="C855" s="65"/>
      <c r="D855" s="1"/>
      <c r="E855" s="65"/>
      <c r="F855" s="65"/>
    </row>
    <row r="856" spans="3:6">
      <c r="C856" s="65"/>
      <c r="D856" s="1"/>
      <c r="E856" s="65"/>
      <c r="F856" s="65"/>
    </row>
    <row r="857" spans="3:6">
      <c r="C857" s="65"/>
      <c r="D857" s="1"/>
      <c r="E857" s="65"/>
      <c r="F857" s="65"/>
    </row>
    <row r="858" spans="3:6">
      <c r="C858" s="65"/>
      <c r="D858" s="1"/>
      <c r="E858" s="65"/>
      <c r="F858" s="65"/>
    </row>
    <row r="859" spans="3:6">
      <c r="C859" s="65"/>
      <c r="D859" s="1"/>
      <c r="E859" s="65"/>
      <c r="F859" s="65"/>
    </row>
    <row r="860" spans="3:6">
      <c r="C860" s="65"/>
      <c r="D860" s="1"/>
      <c r="E860" s="65"/>
      <c r="F860" s="65"/>
    </row>
    <row r="861" spans="3:6">
      <c r="C861" s="65"/>
      <c r="D861" s="1"/>
      <c r="E861" s="65"/>
      <c r="F861" s="65"/>
    </row>
    <row r="862" spans="3:6">
      <c r="C862" s="65"/>
      <c r="D862" s="1"/>
      <c r="E862" s="65"/>
      <c r="F862" s="65"/>
    </row>
    <row r="863" spans="3:6">
      <c r="C863" s="65"/>
      <c r="D863" s="1"/>
      <c r="E863" s="65"/>
      <c r="F863" s="65"/>
    </row>
    <row r="864" spans="3:6">
      <c r="C864" s="65"/>
      <c r="D864" s="1"/>
      <c r="E864" s="65"/>
      <c r="F864" s="65"/>
    </row>
    <row r="865" spans="3:6">
      <c r="C865" s="65"/>
      <c r="D865" s="1"/>
      <c r="E865" s="65"/>
      <c r="F865" s="65"/>
    </row>
    <row r="866" spans="3:6">
      <c r="C866" s="65"/>
      <c r="D866" s="1"/>
      <c r="E866" s="65"/>
      <c r="F866" s="65"/>
    </row>
    <row r="867" spans="3:6">
      <c r="C867" s="65"/>
      <c r="D867" s="1"/>
      <c r="E867" s="65"/>
      <c r="F867" s="65"/>
    </row>
    <row r="868" spans="3:6">
      <c r="C868" s="65"/>
      <c r="D868" s="1"/>
      <c r="E868" s="65"/>
      <c r="F868" s="65"/>
    </row>
    <row r="869" spans="3:6">
      <c r="C869" s="65"/>
      <c r="D869" s="1"/>
      <c r="E869" s="65"/>
      <c r="F869" s="65"/>
    </row>
    <row r="870" spans="3:6">
      <c r="C870" s="65"/>
      <c r="D870" s="1"/>
      <c r="E870" s="65"/>
      <c r="F870" s="65"/>
    </row>
    <row r="871" spans="3:6">
      <c r="C871" s="65"/>
      <c r="D871" s="1"/>
      <c r="E871" s="65"/>
      <c r="F871" s="65"/>
    </row>
    <row r="872" spans="3:6">
      <c r="C872" s="65"/>
      <c r="D872" s="1"/>
      <c r="E872" s="65"/>
      <c r="F872" s="65"/>
    </row>
    <row r="873" spans="3:6">
      <c r="C873" s="65"/>
      <c r="D873" s="1"/>
      <c r="E873" s="65"/>
      <c r="F873" s="65"/>
    </row>
    <row r="874" spans="3:6">
      <c r="C874" s="65"/>
      <c r="D874" s="1"/>
      <c r="E874" s="65"/>
      <c r="F874" s="65"/>
    </row>
    <row r="875" spans="3:6">
      <c r="C875" s="65"/>
      <c r="D875" s="1"/>
      <c r="E875" s="65"/>
      <c r="F875" s="65"/>
    </row>
    <row r="876" spans="3:6">
      <c r="C876" s="65"/>
      <c r="D876" s="1"/>
      <c r="E876" s="65"/>
      <c r="F876" s="65"/>
    </row>
    <row r="877" spans="3:6">
      <c r="C877" s="65"/>
      <c r="D877" s="1"/>
      <c r="E877" s="65"/>
      <c r="F877" s="65"/>
    </row>
    <row r="878" spans="3:6">
      <c r="C878" s="65"/>
      <c r="D878" s="1"/>
      <c r="E878" s="65"/>
      <c r="F878" s="65"/>
    </row>
    <row r="879" spans="3:6">
      <c r="C879" s="65"/>
      <c r="D879" s="1"/>
      <c r="E879" s="65"/>
      <c r="F879" s="65"/>
    </row>
    <row r="880" spans="3:6">
      <c r="C880" s="65"/>
      <c r="D880" s="1"/>
      <c r="E880" s="65"/>
      <c r="F880" s="65"/>
    </row>
    <row r="881" spans="3:6">
      <c r="C881" s="65"/>
      <c r="D881" s="1"/>
      <c r="E881" s="65"/>
      <c r="F881" s="65"/>
    </row>
    <row r="882" spans="3:6">
      <c r="C882" s="65"/>
      <c r="D882" s="1"/>
      <c r="E882" s="65"/>
      <c r="F882" s="65"/>
    </row>
    <row r="883" spans="3:6">
      <c r="C883" s="65"/>
      <c r="D883" s="1"/>
      <c r="E883" s="65"/>
      <c r="F883" s="65"/>
    </row>
    <row r="884" spans="3:6">
      <c r="C884" s="65"/>
      <c r="D884" s="1"/>
      <c r="E884" s="65"/>
      <c r="F884" s="65"/>
    </row>
    <row r="885" spans="3:6">
      <c r="C885" s="65"/>
      <c r="D885" s="1"/>
      <c r="E885" s="65"/>
      <c r="F885" s="65"/>
    </row>
    <row r="886" spans="3:6">
      <c r="C886" s="65"/>
      <c r="D886" s="1"/>
      <c r="E886" s="65"/>
      <c r="F886" s="65"/>
    </row>
    <row r="887" spans="3:6">
      <c r="C887" s="65"/>
      <c r="D887" s="65"/>
      <c r="E887" s="65"/>
      <c r="F887" s="65"/>
    </row>
    <row r="888" spans="3:6">
      <c r="C888" s="65"/>
      <c r="D888" s="65"/>
      <c r="E888" s="65"/>
      <c r="F888" s="65"/>
    </row>
    <row r="889" spans="3:6">
      <c r="C889" s="65"/>
      <c r="D889" s="65"/>
      <c r="E889" s="65"/>
      <c r="F889" s="65"/>
    </row>
    <row r="890" spans="3:6">
      <c r="C890" s="65"/>
      <c r="D890" s="65"/>
      <c r="E890" s="65"/>
      <c r="F890" s="65"/>
    </row>
    <row r="891" spans="3:6">
      <c r="C891" s="65"/>
      <c r="D891" s="65"/>
      <c r="E891" s="65"/>
      <c r="F891" s="65"/>
    </row>
    <row r="892" spans="3:6">
      <c r="C892" s="65"/>
      <c r="D892" s="65"/>
      <c r="E892" s="65"/>
      <c r="F892" s="65"/>
    </row>
    <row r="893" spans="3:6">
      <c r="C893" s="65"/>
      <c r="D893" s="65"/>
      <c r="E893" s="65"/>
      <c r="F893" s="65"/>
    </row>
    <row r="894" spans="3:6">
      <c r="C894" s="65"/>
      <c r="D894" s="65"/>
      <c r="E894" s="65"/>
      <c r="F894" s="65"/>
    </row>
    <row r="895" spans="3:6">
      <c r="C895" s="65"/>
      <c r="D895" s="65"/>
      <c r="E895" s="65"/>
      <c r="F895" s="65"/>
    </row>
    <row r="896" spans="3:6">
      <c r="C896" s="65"/>
      <c r="D896" s="65"/>
      <c r="E896" s="65"/>
      <c r="F896" s="65"/>
    </row>
    <row r="897" spans="3:6">
      <c r="C897" s="65"/>
      <c r="D897" s="65"/>
      <c r="E897" s="65"/>
      <c r="F897" s="65"/>
    </row>
    <row r="898" spans="3:6">
      <c r="C898" s="65"/>
      <c r="D898" s="65"/>
      <c r="E898" s="65"/>
      <c r="F898" s="65"/>
    </row>
    <row r="899" spans="3:6">
      <c r="C899" s="65"/>
      <c r="D899" s="65"/>
      <c r="E899" s="65"/>
      <c r="F899" s="65"/>
    </row>
    <row r="900" spans="3:6">
      <c r="C900" s="65"/>
      <c r="D900" s="65"/>
      <c r="E900" s="65"/>
      <c r="F900" s="65"/>
    </row>
    <row r="901" spans="3:6">
      <c r="C901" s="65"/>
      <c r="D901" s="65"/>
      <c r="E901" s="65"/>
      <c r="F901" s="65"/>
    </row>
    <row r="902" spans="3:6">
      <c r="C902" s="65"/>
      <c r="D902" s="65"/>
      <c r="E902" s="65"/>
      <c r="F902" s="65"/>
    </row>
    <row r="903" spans="3:6">
      <c r="C903" s="65"/>
      <c r="D903" s="65"/>
      <c r="E903" s="65"/>
      <c r="F903" s="65"/>
    </row>
    <row r="904" spans="3:6">
      <c r="C904" s="65"/>
      <c r="D904" s="65"/>
      <c r="E904" s="65"/>
      <c r="F904" s="65"/>
    </row>
    <row r="905" spans="3:6">
      <c r="C905" s="65"/>
      <c r="D905" s="65"/>
      <c r="E905" s="65"/>
      <c r="F905" s="65"/>
    </row>
    <row r="906" spans="3:6">
      <c r="C906" s="65"/>
      <c r="D906" s="65"/>
      <c r="E906" s="65"/>
      <c r="F906" s="65"/>
    </row>
    <row r="907" spans="3:6">
      <c r="C907" s="65"/>
      <c r="D907" s="65"/>
      <c r="E907" s="65"/>
      <c r="F907" s="65"/>
    </row>
    <row r="908" spans="3:6">
      <c r="C908" s="65"/>
      <c r="D908" s="65"/>
      <c r="E908" s="65"/>
      <c r="F908" s="65"/>
    </row>
    <row r="909" spans="3:6">
      <c r="C909" s="65"/>
      <c r="D909" s="65"/>
      <c r="E909" s="65"/>
      <c r="F909" s="65"/>
    </row>
    <row r="910" spans="3:6">
      <c r="C910" s="65"/>
      <c r="D910" s="65"/>
      <c r="E910" s="65"/>
      <c r="F910" s="65"/>
    </row>
    <row r="911" spans="3:6">
      <c r="C911" s="65"/>
      <c r="D911" s="65"/>
      <c r="E911" s="65"/>
      <c r="F911" s="65"/>
    </row>
    <row r="912" spans="3:6">
      <c r="C912" s="65"/>
      <c r="D912" s="65"/>
      <c r="E912" s="65"/>
      <c r="F912" s="65"/>
    </row>
    <row r="913" spans="3:6">
      <c r="C913" s="65"/>
      <c r="D913" s="65"/>
      <c r="E913" s="65"/>
      <c r="F913" s="65"/>
    </row>
    <row r="914" spans="3:6">
      <c r="C914" s="65"/>
      <c r="D914" s="65"/>
      <c r="E914" s="65"/>
      <c r="F914" s="65"/>
    </row>
    <row r="915" spans="3:6">
      <c r="C915" s="65"/>
      <c r="D915" s="65"/>
      <c r="E915" s="65"/>
      <c r="F915" s="65"/>
    </row>
    <row r="916" spans="3:6">
      <c r="C916" s="65"/>
      <c r="D916" s="65"/>
      <c r="E916" s="65"/>
      <c r="F916" s="65"/>
    </row>
    <row r="917" spans="3:6">
      <c r="C917" s="65"/>
      <c r="D917" s="65"/>
      <c r="E917" s="65"/>
      <c r="F917" s="65"/>
    </row>
    <row r="918" spans="3:6">
      <c r="C918" s="65"/>
      <c r="D918" s="65"/>
      <c r="E918" s="65"/>
      <c r="F918" s="65"/>
    </row>
    <row r="919" spans="3:6">
      <c r="C919" s="65"/>
      <c r="D919" s="65"/>
      <c r="E919" s="65"/>
      <c r="F919" s="65"/>
    </row>
    <row r="920" spans="3:6">
      <c r="C920" s="65"/>
      <c r="D920" s="65"/>
      <c r="E920" s="65"/>
      <c r="F920" s="65"/>
    </row>
    <row r="921" spans="3:6">
      <c r="C921" s="65"/>
      <c r="D921" s="65"/>
      <c r="E921" s="65"/>
      <c r="F921" s="65"/>
    </row>
    <row r="922" spans="3:6">
      <c r="C922" s="65"/>
      <c r="D922" s="65"/>
      <c r="E922" s="65"/>
      <c r="F922" s="65"/>
    </row>
    <row r="923" spans="3:6">
      <c r="C923" s="65"/>
      <c r="D923" s="65"/>
      <c r="E923" s="65"/>
      <c r="F923" s="65"/>
    </row>
    <row r="924" spans="3:6">
      <c r="C924" s="65"/>
      <c r="D924" s="65"/>
      <c r="E924" s="65"/>
      <c r="F924" s="65"/>
    </row>
    <row r="925" spans="3:6">
      <c r="C925" s="65"/>
      <c r="D925" s="65"/>
      <c r="E925" s="65"/>
      <c r="F925" s="65"/>
    </row>
    <row r="926" spans="3:6">
      <c r="C926" s="65"/>
      <c r="D926" s="65"/>
      <c r="E926" s="65"/>
      <c r="F926" s="65"/>
    </row>
    <row r="927" spans="3:6">
      <c r="C927" s="65"/>
      <c r="D927" s="65"/>
      <c r="E927" s="65"/>
      <c r="F927" s="65"/>
    </row>
    <row r="928" spans="3:6">
      <c r="C928" s="65"/>
      <c r="D928" s="65"/>
      <c r="E928" s="65"/>
      <c r="F928" s="65"/>
    </row>
    <row r="929" spans="3:6">
      <c r="C929" s="65"/>
      <c r="D929" s="65"/>
      <c r="E929" s="65"/>
      <c r="F929" s="65"/>
    </row>
    <row r="930" spans="3:6">
      <c r="C930" s="65"/>
      <c r="D930" s="65"/>
      <c r="E930" s="65"/>
      <c r="F930" s="65"/>
    </row>
    <row r="931" spans="3:6">
      <c r="C931" s="65"/>
      <c r="D931" s="65"/>
      <c r="E931" s="65"/>
      <c r="F931" s="65"/>
    </row>
    <row r="932" spans="3:6">
      <c r="C932" s="65"/>
      <c r="D932" s="65"/>
      <c r="E932" s="65"/>
      <c r="F932" s="65"/>
    </row>
    <row r="933" spans="3:6">
      <c r="C933" s="65"/>
      <c r="D933" s="65"/>
      <c r="E933" s="65"/>
      <c r="F933" s="65"/>
    </row>
    <row r="934" spans="3:6">
      <c r="C934" s="65"/>
      <c r="D934" s="65"/>
      <c r="E934" s="65"/>
      <c r="F934" s="65"/>
    </row>
    <row r="935" spans="3:6">
      <c r="C935" s="65"/>
      <c r="D935" s="65"/>
      <c r="E935" s="65"/>
      <c r="F935" s="65"/>
    </row>
    <row r="936" spans="3:6">
      <c r="C936" s="65"/>
      <c r="D936" s="65"/>
      <c r="E936" s="65"/>
      <c r="F936" s="65"/>
    </row>
    <row r="937" spans="3:6">
      <c r="C937" s="65"/>
      <c r="D937" s="65"/>
      <c r="E937" s="65"/>
      <c r="F937" s="65"/>
    </row>
    <row r="938" spans="3:6">
      <c r="C938" s="65"/>
      <c r="D938" s="65"/>
      <c r="E938" s="65"/>
      <c r="F938" s="65"/>
    </row>
    <row r="939" spans="3:6">
      <c r="C939" s="65"/>
      <c r="D939" s="65"/>
      <c r="E939" s="65"/>
      <c r="F939" s="65"/>
    </row>
    <row r="940" spans="3:6">
      <c r="C940" s="65"/>
      <c r="D940" s="65"/>
      <c r="E940" s="65"/>
      <c r="F940" s="65"/>
    </row>
    <row r="941" spans="3:6">
      <c r="C941" s="65"/>
      <c r="D941" s="65"/>
      <c r="E941" s="65"/>
      <c r="F941" s="65"/>
    </row>
    <row r="942" spans="3:6">
      <c r="C942" s="65"/>
      <c r="D942" s="65"/>
      <c r="E942" s="65"/>
      <c r="F942" s="65"/>
    </row>
    <row r="943" spans="3:6">
      <c r="C943" s="65"/>
      <c r="D943" s="65"/>
      <c r="E943" s="65"/>
      <c r="F943" s="65"/>
    </row>
    <row r="944" spans="3:6">
      <c r="C944" s="65"/>
      <c r="D944" s="65"/>
      <c r="E944" s="65"/>
      <c r="F944" s="65"/>
    </row>
    <row r="945" spans="3:6">
      <c r="C945" s="65"/>
      <c r="D945" s="65"/>
      <c r="E945" s="65"/>
      <c r="F945" s="65"/>
    </row>
    <row r="946" spans="3:6">
      <c r="C946" s="65"/>
      <c r="D946" s="65"/>
      <c r="E946" s="65"/>
      <c r="F946" s="65"/>
    </row>
    <row r="947" spans="3:6">
      <c r="C947" s="65"/>
      <c r="D947" s="65"/>
      <c r="E947" s="65"/>
      <c r="F947" s="65"/>
    </row>
    <row r="948" spans="3:6">
      <c r="C948" s="65"/>
      <c r="D948" s="65"/>
      <c r="E948" s="65"/>
      <c r="F948" s="65"/>
    </row>
    <row r="949" spans="3:6">
      <c r="C949" s="65"/>
      <c r="D949" s="65"/>
      <c r="E949" s="65"/>
      <c r="F949" s="65"/>
    </row>
    <row r="950" spans="3:6">
      <c r="C950" s="65"/>
      <c r="D950" s="65"/>
      <c r="E950" s="65"/>
      <c r="F950" s="65"/>
    </row>
    <row r="951" spans="3:6">
      <c r="C951" s="65"/>
      <c r="D951" s="65"/>
      <c r="E951" s="65"/>
      <c r="F951" s="65"/>
    </row>
    <row r="952" spans="3:6">
      <c r="C952" s="65"/>
      <c r="D952" s="65"/>
      <c r="E952" s="65"/>
      <c r="F952" s="65"/>
    </row>
    <row r="953" spans="3:6">
      <c r="C953" s="65"/>
      <c r="D953" s="65"/>
      <c r="E953" s="65"/>
      <c r="F953" s="65"/>
    </row>
    <row r="954" spans="3:6">
      <c r="C954" s="65"/>
      <c r="D954" s="65"/>
      <c r="E954" s="65"/>
      <c r="F954" s="65"/>
    </row>
    <row r="955" spans="3:6">
      <c r="C955" s="65"/>
      <c r="D955" s="65"/>
      <c r="E955" s="65"/>
      <c r="F955" s="65"/>
    </row>
    <row r="956" spans="3:6">
      <c r="C956" s="65"/>
      <c r="D956" s="65"/>
      <c r="E956" s="65"/>
      <c r="F956" s="65"/>
    </row>
    <row r="957" spans="3:6">
      <c r="C957" s="65"/>
      <c r="D957" s="65"/>
      <c r="E957" s="65"/>
      <c r="F957" s="65"/>
    </row>
    <row r="958" spans="3:6">
      <c r="C958" s="65"/>
      <c r="D958" s="65"/>
      <c r="E958" s="65"/>
      <c r="F958" s="65"/>
    </row>
    <row r="959" spans="3:6">
      <c r="C959" s="65"/>
      <c r="D959" s="65"/>
      <c r="E959" s="65"/>
      <c r="F959" s="65"/>
    </row>
    <row r="960" spans="3:6">
      <c r="C960" s="65"/>
      <c r="D960" s="65"/>
      <c r="E960" s="65"/>
      <c r="F960" s="65"/>
    </row>
    <row r="961" spans="3:6">
      <c r="C961" s="65"/>
      <c r="D961" s="65"/>
      <c r="E961" s="65"/>
      <c r="F961" s="65"/>
    </row>
    <row r="962" spans="3:6">
      <c r="C962" s="65"/>
      <c r="D962" s="65"/>
      <c r="E962" s="65"/>
      <c r="F962" s="65"/>
    </row>
    <row r="963" spans="3:6">
      <c r="C963" s="65"/>
      <c r="D963" s="65"/>
      <c r="E963" s="65"/>
      <c r="F963" s="65"/>
    </row>
    <row r="964" spans="3:6">
      <c r="C964" s="65"/>
      <c r="D964" s="65"/>
      <c r="E964" s="65"/>
      <c r="F964" s="65"/>
    </row>
    <row r="965" spans="3:6">
      <c r="C965" s="65"/>
      <c r="D965" s="65"/>
      <c r="E965" s="65"/>
      <c r="F965" s="65"/>
    </row>
    <row r="966" spans="3:6">
      <c r="C966" s="65"/>
      <c r="D966" s="65"/>
      <c r="E966" s="65"/>
      <c r="F966" s="65"/>
    </row>
    <row r="967" spans="3:6">
      <c r="C967" s="65"/>
      <c r="D967" s="65"/>
      <c r="E967" s="65"/>
      <c r="F967" s="65"/>
    </row>
    <row r="968" spans="3:6">
      <c r="C968" s="65"/>
      <c r="D968" s="65"/>
      <c r="E968" s="65"/>
      <c r="F968" s="65"/>
    </row>
    <row r="969" spans="3:6">
      <c r="C969" s="65"/>
      <c r="D969" s="65"/>
      <c r="E969" s="65"/>
      <c r="F969" s="65"/>
    </row>
    <row r="970" spans="3:6">
      <c r="C970" s="65"/>
      <c r="D970" s="65"/>
      <c r="E970" s="65"/>
      <c r="F970" s="65"/>
    </row>
    <row r="971" spans="3:6">
      <c r="C971" s="65"/>
      <c r="D971" s="65"/>
      <c r="E971" s="65"/>
      <c r="F971" s="65"/>
    </row>
    <row r="972" spans="3:6">
      <c r="C972" s="65"/>
      <c r="D972" s="65"/>
      <c r="E972" s="65"/>
      <c r="F972" s="65"/>
    </row>
    <row r="973" spans="3:6">
      <c r="C973" s="65"/>
      <c r="D973" s="65"/>
      <c r="E973" s="65"/>
      <c r="F973" s="65"/>
    </row>
    <row r="974" spans="3:6">
      <c r="C974" s="65"/>
      <c r="D974" s="65"/>
      <c r="E974" s="65"/>
      <c r="F974" s="65"/>
    </row>
    <row r="975" spans="3:6">
      <c r="C975" s="65"/>
      <c r="D975" s="65"/>
      <c r="E975" s="65"/>
      <c r="F975" s="65"/>
    </row>
    <row r="976" spans="3:6">
      <c r="C976" s="65"/>
      <c r="D976" s="65"/>
      <c r="E976" s="65"/>
      <c r="F976" s="65"/>
    </row>
    <row r="977" spans="3:6">
      <c r="C977" s="65"/>
      <c r="D977" s="65"/>
      <c r="E977" s="65"/>
      <c r="F977" s="65"/>
    </row>
    <row r="978" spans="3:6">
      <c r="C978" s="65"/>
      <c r="D978" s="65"/>
      <c r="E978" s="65"/>
      <c r="F978" s="65"/>
    </row>
    <row r="979" spans="3:6">
      <c r="C979" s="65"/>
      <c r="D979" s="65"/>
      <c r="E979" s="65"/>
      <c r="F979" s="65"/>
    </row>
    <row r="980" spans="3:6">
      <c r="C980" s="65"/>
      <c r="D980" s="65"/>
      <c r="E980" s="65"/>
      <c r="F980" s="65"/>
    </row>
    <row r="981" spans="3:6">
      <c r="C981" s="65"/>
      <c r="D981" s="65"/>
      <c r="E981" s="65"/>
      <c r="F981" s="65"/>
    </row>
    <row r="982" spans="3:6">
      <c r="C982" s="65"/>
      <c r="D982" s="65"/>
      <c r="E982" s="65"/>
      <c r="F982" s="65"/>
    </row>
    <row r="983" spans="3:6">
      <c r="C983" s="65"/>
      <c r="D983" s="65"/>
      <c r="E983" s="65"/>
      <c r="F983" s="65"/>
    </row>
    <row r="984" spans="3:6">
      <c r="C984" s="65"/>
      <c r="D984" s="65"/>
      <c r="E984" s="65"/>
      <c r="F984" s="65"/>
    </row>
    <row r="985" spans="3:6">
      <c r="C985" s="65"/>
      <c r="D985" s="65"/>
      <c r="E985" s="65"/>
      <c r="F985" s="65"/>
    </row>
    <row r="986" spans="3:6">
      <c r="C986" s="65"/>
      <c r="D986" s="65"/>
      <c r="E986" s="65"/>
      <c r="F986" s="65"/>
    </row>
    <row r="987" spans="3:6">
      <c r="C987" s="65"/>
      <c r="D987" s="65"/>
      <c r="E987" s="65"/>
      <c r="F987" s="65"/>
    </row>
    <row r="988" spans="3:6">
      <c r="C988" s="65"/>
      <c r="D988" s="65"/>
      <c r="E988" s="65"/>
      <c r="F988" s="65"/>
    </row>
    <row r="989" spans="3:6">
      <c r="C989" s="65"/>
      <c r="D989" s="65"/>
      <c r="E989" s="65"/>
      <c r="F989" s="65"/>
    </row>
    <row r="990" spans="3:6">
      <c r="C990" s="65"/>
      <c r="D990" s="65"/>
      <c r="E990" s="65"/>
      <c r="F990" s="65"/>
    </row>
    <row r="991" spans="3:6">
      <c r="C991" s="65"/>
      <c r="D991" s="65"/>
      <c r="E991" s="65"/>
      <c r="F991" s="65"/>
    </row>
    <row r="992" spans="3:6">
      <c r="C992" s="65"/>
      <c r="D992" s="65"/>
      <c r="E992" s="65"/>
      <c r="F992" s="65"/>
    </row>
    <row r="993" spans="3:6">
      <c r="C993" s="65"/>
      <c r="D993" s="65"/>
      <c r="E993" s="65"/>
      <c r="F993" s="65"/>
    </row>
    <row r="994" spans="3:6">
      <c r="C994" s="65"/>
      <c r="D994" s="65"/>
      <c r="E994" s="65"/>
      <c r="F994" s="65"/>
    </row>
    <row r="995" spans="3:6">
      <c r="C995" s="65"/>
      <c r="D995" s="65"/>
      <c r="E995" s="65"/>
      <c r="F995" s="65"/>
    </row>
    <row r="996" spans="3:6">
      <c r="C996" s="65"/>
      <c r="D996" s="65"/>
      <c r="E996" s="65"/>
      <c r="F996" s="65"/>
    </row>
    <row r="997" spans="3:6">
      <c r="C997" s="65"/>
      <c r="D997" s="65"/>
      <c r="E997" s="65"/>
      <c r="F997" s="65"/>
    </row>
    <row r="998" spans="3:6">
      <c r="C998" s="65"/>
      <c r="D998" s="65"/>
      <c r="E998" s="65"/>
      <c r="F998" s="65"/>
    </row>
  </sheetData>
  <mergeCells count="1">
    <mergeCell ref="B1:B122"/>
  </mergeCells>
  <hyperlinks>
    <hyperlink ref="C123" r:id="rId1" xr:uid="{00000000-0004-0000-0700-000000000000}"/>
    <hyperlink ref="D123" r:id="rId2" xr:uid="{00000000-0004-0000-0700-000001000000}"/>
    <hyperlink ref="E123" r:id="rId3" xr:uid="{00000000-0004-0000-0700-000002000000}"/>
    <hyperlink ref="F123" r:id="rId4" xr:uid="{00000000-0004-0000-0700-000003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B1:F992"/>
  <sheetViews>
    <sheetView showGridLines="0" workbookViewId="0"/>
  </sheetViews>
  <sheetFormatPr baseColWidth="10" defaultColWidth="12.5703125" defaultRowHeight="15.75" customHeight="1"/>
  <cols>
    <col min="2" max="2" width="33.42578125" customWidth="1"/>
    <col min="3" max="3" width="8.42578125" customWidth="1"/>
    <col min="4" max="4" width="33.42578125" customWidth="1"/>
    <col min="5" max="5" width="8.42578125" customWidth="1"/>
  </cols>
  <sheetData>
    <row r="1" spans="2:6">
      <c r="C1" s="67"/>
    </row>
    <row r="2" spans="2:6">
      <c r="C2" s="67"/>
    </row>
    <row r="3" spans="2:6">
      <c r="C3" s="67"/>
    </row>
    <row r="4" spans="2:6">
      <c r="C4" s="67"/>
    </row>
    <row r="5" spans="2:6">
      <c r="B5" s="68" t="s">
        <v>691</v>
      </c>
      <c r="C5" s="68" t="s">
        <v>603</v>
      </c>
      <c r="D5" s="68" t="s">
        <v>691</v>
      </c>
      <c r="E5" s="68" t="s">
        <v>603</v>
      </c>
    </row>
    <row r="6" spans="2:6">
      <c r="B6" s="39" t="s">
        <v>640</v>
      </c>
      <c r="C6" s="26">
        <v>30</v>
      </c>
      <c r="D6" s="39" t="s">
        <v>644</v>
      </c>
      <c r="E6" s="26">
        <v>2</v>
      </c>
    </row>
    <row r="7" spans="2:6">
      <c r="B7" s="39" t="s">
        <v>638</v>
      </c>
      <c r="C7" s="26">
        <v>20</v>
      </c>
      <c r="D7" s="39" t="s">
        <v>650</v>
      </c>
      <c r="E7" s="26">
        <v>2</v>
      </c>
    </row>
    <row r="8" spans="2:6">
      <c r="B8" s="39" t="s">
        <v>636</v>
      </c>
      <c r="C8" s="26">
        <v>14</v>
      </c>
      <c r="D8" s="39" t="s">
        <v>655</v>
      </c>
      <c r="E8" s="26">
        <v>2</v>
      </c>
    </row>
    <row r="9" spans="2:6">
      <c r="B9" s="39" t="s">
        <v>648</v>
      </c>
      <c r="C9" s="26">
        <v>11</v>
      </c>
      <c r="D9" s="39" t="s">
        <v>656</v>
      </c>
      <c r="E9" s="26">
        <v>2</v>
      </c>
    </row>
    <row r="10" spans="2:6">
      <c r="B10" s="39" t="s">
        <v>635</v>
      </c>
      <c r="C10" s="26">
        <v>10</v>
      </c>
      <c r="D10" s="39" t="s">
        <v>646</v>
      </c>
      <c r="E10" s="26">
        <v>1</v>
      </c>
    </row>
    <row r="11" spans="2:6">
      <c r="B11" s="39" t="s">
        <v>642</v>
      </c>
      <c r="C11" s="26">
        <v>9</v>
      </c>
      <c r="D11" s="39" t="s">
        <v>647</v>
      </c>
      <c r="E11" s="26">
        <v>1</v>
      </c>
    </row>
    <row r="12" spans="2:6">
      <c r="B12" s="39" t="s">
        <v>639</v>
      </c>
      <c r="C12" s="26">
        <v>8</v>
      </c>
      <c r="D12" s="39" t="s">
        <v>652</v>
      </c>
      <c r="E12" s="26">
        <v>1</v>
      </c>
    </row>
    <row r="13" spans="2:6">
      <c r="B13" s="39" t="s">
        <v>649</v>
      </c>
      <c r="C13" s="26">
        <v>7</v>
      </c>
      <c r="D13" s="39" t="s">
        <v>653</v>
      </c>
      <c r="E13" s="26">
        <v>1</v>
      </c>
      <c r="F13" s="67"/>
    </row>
    <row r="14" spans="2:6">
      <c r="B14" s="39" t="s">
        <v>645</v>
      </c>
      <c r="C14" s="26">
        <v>5</v>
      </c>
      <c r="D14" s="39" t="s">
        <v>654</v>
      </c>
      <c r="E14" s="26">
        <v>1</v>
      </c>
    </row>
    <row r="15" spans="2:6">
      <c r="B15" s="39" t="s">
        <v>651</v>
      </c>
      <c r="C15" s="26">
        <v>5</v>
      </c>
      <c r="D15" s="39" t="s">
        <v>657</v>
      </c>
      <c r="E15" s="26">
        <v>1</v>
      </c>
    </row>
    <row r="16" spans="2:6">
      <c r="B16" s="39" t="s">
        <v>637</v>
      </c>
      <c r="C16" s="26">
        <v>3</v>
      </c>
      <c r="D16" s="69"/>
      <c r="E16" s="69"/>
    </row>
    <row r="17" spans="2:3">
      <c r="B17" s="65"/>
      <c r="C17" s="54"/>
    </row>
    <row r="18" spans="2:3">
      <c r="B18" s="65"/>
      <c r="C18" s="54"/>
    </row>
    <row r="19" spans="2:3">
      <c r="B19" s="65"/>
      <c r="C19" s="54"/>
    </row>
    <row r="20" spans="2:3">
      <c r="B20" s="65"/>
      <c r="C20" s="54"/>
    </row>
    <row r="21" spans="2:3">
      <c r="B21" s="65"/>
      <c r="C21" s="54"/>
    </row>
    <row r="22" spans="2:3">
      <c r="B22" s="65"/>
      <c r="C22" s="54"/>
    </row>
    <row r="23" spans="2:3">
      <c r="B23" s="65"/>
      <c r="C23" s="54"/>
    </row>
    <row r="24" spans="2:3">
      <c r="B24" s="65"/>
      <c r="C24" s="54"/>
    </row>
    <row r="25" spans="2:3">
      <c r="B25" s="65"/>
      <c r="C25" s="54"/>
    </row>
    <row r="26" spans="2:3">
      <c r="B26" s="65"/>
      <c r="C26" s="54"/>
    </row>
    <row r="27" spans="2:3">
      <c r="C27" s="67"/>
    </row>
    <row r="28" spans="2:3">
      <c r="C28" s="67"/>
    </row>
    <row r="29" spans="2:3">
      <c r="C29" s="67"/>
    </row>
    <row r="30" spans="2:3">
      <c r="C30" s="67"/>
    </row>
    <row r="31" spans="2:3">
      <c r="C31" s="67"/>
    </row>
    <row r="32" spans="2:3">
      <c r="C32" s="67"/>
    </row>
    <row r="33" spans="3:3">
      <c r="C33" s="67"/>
    </row>
    <row r="34" spans="3:3">
      <c r="C34" s="67"/>
    </row>
    <row r="35" spans="3:3">
      <c r="C35" s="67"/>
    </row>
    <row r="36" spans="3:3">
      <c r="C36" s="67"/>
    </row>
    <row r="37" spans="3:3">
      <c r="C37" s="67"/>
    </row>
    <row r="38" spans="3:3">
      <c r="C38" s="67"/>
    </row>
    <row r="39" spans="3:3">
      <c r="C39" s="67"/>
    </row>
    <row r="40" spans="3:3">
      <c r="C40" s="67"/>
    </row>
    <row r="41" spans="3:3">
      <c r="C41" s="67"/>
    </row>
    <row r="42" spans="3:3">
      <c r="C42" s="67"/>
    </row>
    <row r="43" spans="3:3">
      <c r="C43" s="67"/>
    </row>
    <row r="44" spans="3:3">
      <c r="C44" s="67"/>
    </row>
    <row r="45" spans="3:3">
      <c r="C45" s="67"/>
    </row>
    <row r="46" spans="3:3">
      <c r="C46" s="67"/>
    </row>
    <row r="47" spans="3:3">
      <c r="C47" s="67"/>
    </row>
    <row r="48" spans="3:3">
      <c r="C48" s="67"/>
    </row>
    <row r="49" spans="3:3">
      <c r="C49" s="67"/>
    </row>
    <row r="50" spans="3:3">
      <c r="C50" s="67"/>
    </row>
    <row r="51" spans="3:3">
      <c r="C51" s="67"/>
    </row>
    <row r="52" spans="3:3">
      <c r="C52" s="67"/>
    </row>
    <row r="53" spans="3:3">
      <c r="C53" s="67"/>
    </row>
    <row r="54" spans="3:3">
      <c r="C54" s="67"/>
    </row>
    <row r="55" spans="3:3">
      <c r="C55" s="67"/>
    </row>
    <row r="56" spans="3:3">
      <c r="C56" s="67"/>
    </row>
    <row r="57" spans="3:3">
      <c r="C57" s="67"/>
    </row>
    <row r="58" spans="3:3">
      <c r="C58" s="67"/>
    </row>
    <row r="59" spans="3:3">
      <c r="C59" s="67"/>
    </row>
    <row r="60" spans="3:3">
      <c r="C60" s="67"/>
    </row>
    <row r="61" spans="3:3">
      <c r="C61" s="67"/>
    </row>
    <row r="62" spans="3:3">
      <c r="C62" s="67"/>
    </row>
    <row r="63" spans="3:3">
      <c r="C63" s="67"/>
    </row>
    <row r="64" spans="3:3">
      <c r="C64" s="67"/>
    </row>
    <row r="65" spans="3:3">
      <c r="C65" s="67"/>
    </row>
    <row r="66" spans="3:3">
      <c r="C66" s="67"/>
    </row>
    <row r="67" spans="3:3">
      <c r="C67" s="67"/>
    </row>
    <row r="68" spans="3:3">
      <c r="C68" s="67"/>
    </row>
    <row r="69" spans="3:3">
      <c r="C69" s="67"/>
    </row>
    <row r="70" spans="3:3">
      <c r="C70" s="67"/>
    </row>
    <row r="71" spans="3:3">
      <c r="C71" s="67"/>
    </row>
    <row r="72" spans="3:3">
      <c r="C72" s="67"/>
    </row>
    <row r="73" spans="3:3">
      <c r="C73" s="67"/>
    </row>
    <row r="74" spans="3:3">
      <c r="C74" s="67"/>
    </row>
    <row r="75" spans="3:3">
      <c r="C75" s="67"/>
    </row>
    <row r="76" spans="3:3">
      <c r="C76" s="67"/>
    </row>
    <row r="77" spans="3:3">
      <c r="C77" s="67"/>
    </row>
    <row r="78" spans="3:3">
      <c r="C78" s="67"/>
    </row>
    <row r="79" spans="3:3">
      <c r="C79" s="67"/>
    </row>
    <row r="80" spans="3:3">
      <c r="C80" s="67"/>
    </row>
    <row r="81" spans="3:3">
      <c r="C81" s="67"/>
    </row>
    <row r="82" spans="3:3">
      <c r="C82" s="67"/>
    </row>
    <row r="83" spans="3:3">
      <c r="C83" s="67"/>
    </row>
    <row r="84" spans="3:3">
      <c r="C84" s="67"/>
    </row>
    <row r="85" spans="3:3">
      <c r="C85" s="67"/>
    </row>
    <row r="86" spans="3:3">
      <c r="C86" s="67"/>
    </row>
    <row r="87" spans="3:3">
      <c r="C87" s="67"/>
    </row>
    <row r="88" spans="3:3">
      <c r="C88" s="67"/>
    </row>
    <row r="89" spans="3:3">
      <c r="C89" s="67"/>
    </row>
    <row r="90" spans="3:3">
      <c r="C90" s="67"/>
    </row>
    <row r="91" spans="3:3">
      <c r="C91" s="67"/>
    </row>
    <row r="92" spans="3:3">
      <c r="C92" s="67"/>
    </row>
    <row r="93" spans="3:3">
      <c r="C93" s="67"/>
    </row>
    <row r="94" spans="3:3">
      <c r="C94" s="67"/>
    </row>
    <row r="95" spans="3:3">
      <c r="C95" s="67"/>
    </row>
    <row r="96" spans="3:3">
      <c r="C96" s="67"/>
    </row>
    <row r="97" spans="3:3">
      <c r="C97" s="67"/>
    </row>
    <row r="98" spans="3:3">
      <c r="C98" s="67"/>
    </row>
    <row r="99" spans="3:3">
      <c r="C99" s="67"/>
    </row>
    <row r="100" spans="3:3">
      <c r="C100" s="67"/>
    </row>
    <row r="101" spans="3:3">
      <c r="C101" s="67"/>
    </row>
    <row r="102" spans="3:3">
      <c r="C102" s="67"/>
    </row>
    <row r="103" spans="3:3">
      <c r="C103" s="67"/>
    </row>
    <row r="104" spans="3:3">
      <c r="C104" s="67"/>
    </row>
    <row r="105" spans="3:3">
      <c r="C105" s="67"/>
    </row>
    <row r="106" spans="3:3">
      <c r="C106" s="67"/>
    </row>
    <row r="107" spans="3:3">
      <c r="C107" s="67"/>
    </row>
    <row r="108" spans="3:3">
      <c r="C108" s="67"/>
    </row>
    <row r="109" spans="3:3">
      <c r="C109" s="67"/>
    </row>
    <row r="110" spans="3:3">
      <c r="C110" s="67"/>
    </row>
    <row r="111" spans="3:3">
      <c r="C111" s="67"/>
    </row>
    <row r="112" spans="3:3">
      <c r="C112" s="67"/>
    </row>
    <row r="113" spans="3:3">
      <c r="C113" s="67"/>
    </row>
    <row r="114" spans="3:3">
      <c r="C114" s="67"/>
    </row>
    <row r="115" spans="3:3">
      <c r="C115" s="67"/>
    </row>
    <row r="116" spans="3:3">
      <c r="C116" s="67"/>
    </row>
    <row r="117" spans="3:3">
      <c r="C117" s="67"/>
    </row>
    <row r="118" spans="3:3">
      <c r="C118" s="67"/>
    </row>
    <row r="119" spans="3:3">
      <c r="C119" s="67"/>
    </row>
    <row r="120" spans="3:3">
      <c r="C120" s="67"/>
    </row>
    <row r="121" spans="3:3">
      <c r="C121" s="67"/>
    </row>
    <row r="122" spans="3:3">
      <c r="C122" s="67"/>
    </row>
    <row r="123" spans="3:3">
      <c r="C123" s="67"/>
    </row>
    <row r="124" spans="3:3">
      <c r="C124" s="67"/>
    </row>
    <row r="125" spans="3:3">
      <c r="C125" s="67"/>
    </row>
    <row r="126" spans="3:3">
      <c r="C126" s="67"/>
    </row>
    <row r="127" spans="3:3">
      <c r="C127" s="67"/>
    </row>
    <row r="128" spans="3:3">
      <c r="C128" s="67"/>
    </row>
    <row r="129" spans="3:3">
      <c r="C129" s="67"/>
    </row>
    <row r="130" spans="3:3">
      <c r="C130" s="67"/>
    </row>
    <row r="131" spans="3:3">
      <c r="C131" s="67"/>
    </row>
    <row r="132" spans="3:3">
      <c r="C132" s="67"/>
    </row>
    <row r="133" spans="3:3">
      <c r="C133" s="67"/>
    </row>
    <row r="134" spans="3:3">
      <c r="C134" s="67"/>
    </row>
    <row r="135" spans="3:3">
      <c r="C135" s="67"/>
    </row>
    <row r="136" spans="3:3">
      <c r="C136" s="67"/>
    </row>
    <row r="137" spans="3:3">
      <c r="C137" s="67"/>
    </row>
    <row r="138" spans="3:3">
      <c r="C138" s="67"/>
    </row>
    <row r="139" spans="3:3">
      <c r="C139" s="67"/>
    </row>
    <row r="140" spans="3:3">
      <c r="C140" s="67"/>
    </row>
    <row r="141" spans="3:3">
      <c r="C141" s="67"/>
    </row>
    <row r="142" spans="3:3">
      <c r="C142" s="67"/>
    </row>
    <row r="143" spans="3:3">
      <c r="C143" s="67"/>
    </row>
    <row r="144" spans="3:3">
      <c r="C144" s="67"/>
    </row>
    <row r="145" spans="3:3">
      <c r="C145" s="67"/>
    </row>
    <row r="146" spans="3:3">
      <c r="C146" s="67"/>
    </row>
    <row r="147" spans="3:3">
      <c r="C147" s="67"/>
    </row>
    <row r="148" spans="3:3">
      <c r="C148" s="67"/>
    </row>
    <row r="149" spans="3:3">
      <c r="C149" s="67"/>
    </row>
    <row r="150" spans="3:3">
      <c r="C150" s="67"/>
    </row>
    <row r="151" spans="3:3">
      <c r="C151" s="67"/>
    </row>
    <row r="152" spans="3:3">
      <c r="C152" s="67"/>
    </row>
    <row r="153" spans="3:3">
      <c r="C153" s="67"/>
    </row>
    <row r="154" spans="3:3">
      <c r="C154" s="67"/>
    </row>
    <row r="155" spans="3:3">
      <c r="C155" s="67"/>
    </row>
    <row r="156" spans="3:3">
      <c r="C156" s="67"/>
    </row>
    <row r="157" spans="3:3">
      <c r="C157" s="67"/>
    </row>
    <row r="158" spans="3:3">
      <c r="C158" s="67"/>
    </row>
    <row r="159" spans="3:3">
      <c r="C159" s="67"/>
    </row>
    <row r="160" spans="3:3">
      <c r="C160" s="67"/>
    </row>
    <row r="161" spans="3:3">
      <c r="C161" s="67"/>
    </row>
    <row r="162" spans="3:3">
      <c r="C162" s="67"/>
    </row>
    <row r="163" spans="3:3">
      <c r="C163" s="67"/>
    </row>
    <row r="164" spans="3:3">
      <c r="C164" s="67"/>
    </row>
    <row r="165" spans="3:3">
      <c r="C165" s="67"/>
    </row>
    <row r="166" spans="3:3">
      <c r="C166" s="67"/>
    </row>
    <row r="167" spans="3:3">
      <c r="C167" s="67"/>
    </row>
    <row r="168" spans="3:3">
      <c r="C168" s="67"/>
    </row>
    <row r="169" spans="3:3">
      <c r="C169" s="67"/>
    </row>
    <row r="170" spans="3:3">
      <c r="C170" s="67"/>
    </row>
    <row r="171" spans="3:3">
      <c r="C171" s="67"/>
    </row>
    <row r="172" spans="3:3">
      <c r="C172" s="67"/>
    </row>
    <row r="173" spans="3:3">
      <c r="C173" s="67"/>
    </row>
    <row r="174" spans="3:3">
      <c r="C174" s="67"/>
    </row>
    <row r="175" spans="3:3">
      <c r="C175" s="67"/>
    </row>
    <row r="176" spans="3:3">
      <c r="C176" s="67"/>
    </row>
    <row r="177" spans="3:3">
      <c r="C177" s="67"/>
    </row>
    <row r="178" spans="3:3">
      <c r="C178" s="67"/>
    </row>
    <row r="179" spans="3:3">
      <c r="C179" s="67"/>
    </row>
    <row r="180" spans="3:3">
      <c r="C180" s="67"/>
    </row>
    <row r="181" spans="3:3">
      <c r="C181" s="67"/>
    </row>
    <row r="182" spans="3:3">
      <c r="C182" s="67"/>
    </row>
    <row r="183" spans="3:3">
      <c r="C183" s="67"/>
    </row>
    <row r="184" spans="3:3">
      <c r="C184" s="67"/>
    </row>
    <row r="185" spans="3:3">
      <c r="C185" s="67"/>
    </row>
    <row r="186" spans="3:3">
      <c r="C186" s="67"/>
    </row>
    <row r="187" spans="3:3">
      <c r="C187" s="67"/>
    </row>
    <row r="188" spans="3:3">
      <c r="C188" s="67"/>
    </row>
    <row r="189" spans="3:3">
      <c r="C189" s="67"/>
    </row>
    <row r="190" spans="3:3">
      <c r="C190" s="67"/>
    </row>
    <row r="191" spans="3:3">
      <c r="C191" s="67"/>
    </row>
    <row r="192" spans="3:3">
      <c r="C192" s="67"/>
    </row>
    <row r="193" spans="3:3">
      <c r="C193" s="67"/>
    </row>
    <row r="194" spans="3:3">
      <c r="C194" s="67"/>
    </row>
    <row r="195" spans="3:3">
      <c r="C195" s="67"/>
    </row>
    <row r="196" spans="3:3">
      <c r="C196" s="67"/>
    </row>
    <row r="197" spans="3:3">
      <c r="C197" s="67"/>
    </row>
    <row r="198" spans="3:3">
      <c r="C198" s="67"/>
    </row>
    <row r="199" spans="3:3">
      <c r="C199" s="67"/>
    </row>
    <row r="200" spans="3:3">
      <c r="C200" s="67"/>
    </row>
    <row r="201" spans="3:3">
      <c r="C201" s="67"/>
    </row>
    <row r="202" spans="3:3">
      <c r="C202" s="67"/>
    </row>
    <row r="203" spans="3:3">
      <c r="C203" s="67"/>
    </row>
    <row r="204" spans="3:3">
      <c r="C204" s="67"/>
    </row>
    <row r="205" spans="3:3">
      <c r="C205" s="67"/>
    </row>
    <row r="206" spans="3:3">
      <c r="C206" s="67"/>
    </row>
    <row r="207" spans="3:3">
      <c r="C207" s="67"/>
    </row>
    <row r="208" spans="3:3">
      <c r="C208" s="67"/>
    </row>
    <row r="209" spans="3:3">
      <c r="C209" s="67"/>
    </row>
    <row r="210" spans="3:3">
      <c r="C210" s="67"/>
    </row>
    <row r="211" spans="3:3">
      <c r="C211" s="67"/>
    </row>
    <row r="212" spans="3:3">
      <c r="C212" s="67"/>
    </row>
    <row r="213" spans="3:3">
      <c r="C213" s="67"/>
    </row>
    <row r="214" spans="3:3">
      <c r="C214" s="67"/>
    </row>
    <row r="215" spans="3:3">
      <c r="C215" s="67"/>
    </row>
    <row r="216" spans="3:3">
      <c r="C216" s="67"/>
    </row>
    <row r="217" spans="3:3">
      <c r="C217" s="67"/>
    </row>
    <row r="218" spans="3:3">
      <c r="C218" s="67"/>
    </row>
    <row r="219" spans="3:3">
      <c r="C219" s="67"/>
    </row>
    <row r="220" spans="3:3">
      <c r="C220" s="67"/>
    </row>
    <row r="221" spans="3:3">
      <c r="C221" s="67"/>
    </row>
    <row r="222" spans="3:3">
      <c r="C222" s="67"/>
    </row>
    <row r="223" spans="3:3">
      <c r="C223" s="67"/>
    </row>
    <row r="224" spans="3:3">
      <c r="C224" s="67"/>
    </row>
    <row r="225" spans="3:3">
      <c r="C225" s="67"/>
    </row>
    <row r="226" spans="3:3">
      <c r="C226" s="67"/>
    </row>
    <row r="227" spans="3:3">
      <c r="C227" s="67"/>
    </row>
    <row r="228" spans="3:3">
      <c r="C228" s="67"/>
    </row>
    <row r="229" spans="3:3">
      <c r="C229" s="67"/>
    </row>
    <row r="230" spans="3:3">
      <c r="C230" s="67"/>
    </row>
    <row r="231" spans="3:3">
      <c r="C231" s="67"/>
    </row>
    <row r="232" spans="3:3">
      <c r="C232" s="67"/>
    </row>
    <row r="233" spans="3:3">
      <c r="C233" s="67"/>
    </row>
    <row r="234" spans="3:3">
      <c r="C234" s="67"/>
    </row>
    <row r="235" spans="3:3">
      <c r="C235" s="67"/>
    </row>
    <row r="236" spans="3:3">
      <c r="C236" s="67"/>
    </row>
    <row r="237" spans="3:3">
      <c r="C237" s="67"/>
    </row>
    <row r="238" spans="3:3">
      <c r="C238" s="67"/>
    </row>
    <row r="239" spans="3:3">
      <c r="C239" s="67"/>
    </row>
    <row r="240" spans="3:3">
      <c r="C240" s="67"/>
    </row>
    <row r="241" spans="3:3">
      <c r="C241" s="67"/>
    </row>
    <row r="242" spans="3:3">
      <c r="C242" s="67"/>
    </row>
    <row r="243" spans="3:3">
      <c r="C243" s="67"/>
    </row>
    <row r="244" spans="3:3">
      <c r="C244" s="67"/>
    </row>
    <row r="245" spans="3:3">
      <c r="C245" s="67"/>
    </row>
    <row r="246" spans="3:3">
      <c r="C246" s="67"/>
    </row>
    <row r="247" spans="3:3">
      <c r="C247" s="67"/>
    </row>
    <row r="248" spans="3:3">
      <c r="C248" s="67"/>
    </row>
    <row r="249" spans="3:3">
      <c r="C249" s="67"/>
    </row>
    <row r="250" spans="3:3">
      <c r="C250" s="67"/>
    </row>
    <row r="251" spans="3:3">
      <c r="C251" s="67"/>
    </row>
    <row r="252" spans="3:3">
      <c r="C252" s="67"/>
    </row>
    <row r="253" spans="3:3">
      <c r="C253" s="67"/>
    </row>
    <row r="254" spans="3:3">
      <c r="C254" s="67"/>
    </row>
    <row r="255" spans="3:3">
      <c r="C255" s="67"/>
    </row>
    <row r="256" spans="3:3">
      <c r="C256" s="67"/>
    </row>
    <row r="257" spans="3:3">
      <c r="C257" s="67"/>
    </row>
    <row r="258" spans="3:3">
      <c r="C258" s="67"/>
    </row>
    <row r="259" spans="3:3">
      <c r="C259" s="67"/>
    </row>
    <row r="260" spans="3:3">
      <c r="C260" s="67"/>
    </row>
    <row r="261" spans="3:3">
      <c r="C261" s="67"/>
    </row>
    <row r="262" spans="3:3">
      <c r="C262" s="67"/>
    </row>
    <row r="263" spans="3:3">
      <c r="C263" s="67"/>
    </row>
    <row r="264" spans="3:3">
      <c r="C264" s="67"/>
    </row>
    <row r="265" spans="3:3">
      <c r="C265" s="67"/>
    </row>
    <row r="266" spans="3:3">
      <c r="C266" s="67"/>
    </row>
    <row r="267" spans="3:3">
      <c r="C267" s="67"/>
    </row>
    <row r="268" spans="3:3">
      <c r="C268" s="67"/>
    </row>
    <row r="269" spans="3:3">
      <c r="C269" s="67"/>
    </row>
    <row r="270" spans="3:3">
      <c r="C270" s="67"/>
    </row>
    <row r="271" spans="3:3">
      <c r="C271" s="67"/>
    </row>
    <row r="272" spans="3:3">
      <c r="C272" s="67"/>
    </row>
    <row r="273" spans="3:3">
      <c r="C273" s="67"/>
    </row>
    <row r="274" spans="3:3">
      <c r="C274" s="67"/>
    </row>
    <row r="275" spans="3:3">
      <c r="C275" s="67"/>
    </row>
    <row r="276" spans="3:3">
      <c r="C276" s="67"/>
    </row>
    <row r="277" spans="3:3">
      <c r="C277" s="67"/>
    </row>
    <row r="278" spans="3:3">
      <c r="C278" s="67"/>
    </row>
    <row r="279" spans="3:3">
      <c r="C279" s="67"/>
    </row>
    <row r="280" spans="3:3">
      <c r="C280" s="67"/>
    </row>
    <row r="281" spans="3:3">
      <c r="C281" s="67"/>
    </row>
    <row r="282" spans="3:3">
      <c r="C282" s="67"/>
    </row>
    <row r="283" spans="3:3">
      <c r="C283" s="67"/>
    </row>
    <row r="284" spans="3:3">
      <c r="C284" s="67"/>
    </row>
    <row r="285" spans="3:3">
      <c r="C285" s="67"/>
    </row>
    <row r="286" spans="3:3">
      <c r="C286" s="67"/>
    </row>
    <row r="287" spans="3:3">
      <c r="C287" s="67"/>
    </row>
    <row r="288" spans="3:3">
      <c r="C288" s="67"/>
    </row>
    <row r="289" spans="3:3">
      <c r="C289" s="67"/>
    </row>
    <row r="290" spans="3:3">
      <c r="C290" s="67"/>
    </row>
    <row r="291" spans="3:3">
      <c r="C291" s="67"/>
    </row>
    <row r="292" spans="3:3">
      <c r="C292" s="67"/>
    </row>
    <row r="293" spans="3:3">
      <c r="C293" s="67"/>
    </row>
    <row r="294" spans="3:3">
      <c r="C294" s="67"/>
    </row>
    <row r="295" spans="3:3">
      <c r="C295" s="67"/>
    </row>
    <row r="296" spans="3:3">
      <c r="C296" s="67"/>
    </row>
    <row r="297" spans="3:3">
      <c r="C297" s="67"/>
    </row>
    <row r="298" spans="3:3">
      <c r="C298" s="67"/>
    </row>
    <row r="299" spans="3:3">
      <c r="C299" s="67"/>
    </row>
    <row r="300" spans="3:3">
      <c r="C300" s="67"/>
    </row>
    <row r="301" spans="3:3">
      <c r="C301" s="67"/>
    </row>
    <row r="302" spans="3:3">
      <c r="C302" s="67"/>
    </row>
    <row r="303" spans="3:3">
      <c r="C303" s="67"/>
    </row>
    <row r="304" spans="3:3">
      <c r="C304" s="67"/>
    </row>
    <row r="305" spans="3:3">
      <c r="C305" s="67"/>
    </row>
    <row r="306" spans="3:3">
      <c r="C306" s="67"/>
    </row>
    <row r="307" spans="3:3">
      <c r="C307" s="67"/>
    </row>
    <row r="308" spans="3:3">
      <c r="C308" s="67"/>
    </row>
    <row r="309" spans="3:3">
      <c r="C309" s="67"/>
    </row>
    <row r="310" spans="3:3">
      <c r="C310" s="67"/>
    </row>
    <row r="311" spans="3:3">
      <c r="C311" s="67"/>
    </row>
    <row r="312" spans="3:3">
      <c r="C312" s="67"/>
    </row>
    <row r="313" spans="3:3">
      <c r="C313" s="67"/>
    </row>
    <row r="314" spans="3:3">
      <c r="C314" s="67"/>
    </row>
    <row r="315" spans="3:3">
      <c r="C315" s="67"/>
    </row>
    <row r="316" spans="3:3">
      <c r="C316" s="67"/>
    </row>
    <row r="317" spans="3:3">
      <c r="C317" s="67"/>
    </row>
    <row r="318" spans="3:3">
      <c r="C318" s="67"/>
    </row>
    <row r="319" spans="3:3">
      <c r="C319" s="67"/>
    </row>
    <row r="320" spans="3:3">
      <c r="C320" s="67"/>
    </row>
    <row r="321" spans="3:3">
      <c r="C321" s="67"/>
    </row>
    <row r="322" spans="3:3">
      <c r="C322" s="67"/>
    </row>
    <row r="323" spans="3:3">
      <c r="C323" s="67"/>
    </row>
    <row r="324" spans="3:3">
      <c r="C324" s="67"/>
    </row>
    <row r="325" spans="3:3">
      <c r="C325" s="67"/>
    </row>
    <row r="326" spans="3:3">
      <c r="C326" s="67"/>
    </row>
    <row r="327" spans="3:3">
      <c r="C327" s="67"/>
    </row>
    <row r="328" spans="3:3">
      <c r="C328" s="67"/>
    </row>
    <row r="329" spans="3:3">
      <c r="C329" s="67"/>
    </row>
    <row r="330" spans="3:3">
      <c r="C330" s="67"/>
    </row>
    <row r="331" spans="3:3">
      <c r="C331" s="67"/>
    </row>
    <row r="332" spans="3:3">
      <c r="C332" s="67"/>
    </row>
    <row r="333" spans="3:3">
      <c r="C333" s="67"/>
    </row>
    <row r="334" spans="3:3">
      <c r="C334" s="67"/>
    </row>
    <row r="335" spans="3:3">
      <c r="C335" s="67"/>
    </row>
    <row r="336" spans="3:3">
      <c r="C336" s="67"/>
    </row>
    <row r="337" spans="3:3">
      <c r="C337" s="67"/>
    </row>
    <row r="338" spans="3:3">
      <c r="C338" s="67"/>
    </row>
    <row r="339" spans="3:3">
      <c r="C339" s="67"/>
    </row>
    <row r="340" spans="3:3">
      <c r="C340" s="67"/>
    </row>
    <row r="341" spans="3:3">
      <c r="C341" s="67"/>
    </row>
    <row r="342" spans="3:3">
      <c r="C342" s="67"/>
    </row>
    <row r="343" spans="3:3">
      <c r="C343" s="67"/>
    </row>
    <row r="344" spans="3:3">
      <c r="C344" s="67"/>
    </row>
    <row r="345" spans="3:3">
      <c r="C345" s="67"/>
    </row>
    <row r="346" spans="3:3">
      <c r="C346" s="67"/>
    </row>
    <row r="347" spans="3:3">
      <c r="C347" s="67"/>
    </row>
    <row r="348" spans="3:3">
      <c r="C348" s="67"/>
    </row>
    <row r="349" spans="3:3">
      <c r="C349" s="67"/>
    </row>
    <row r="350" spans="3:3">
      <c r="C350" s="67"/>
    </row>
    <row r="351" spans="3:3">
      <c r="C351" s="67"/>
    </row>
    <row r="352" spans="3:3">
      <c r="C352" s="67"/>
    </row>
    <row r="353" spans="3:3">
      <c r="C353" s="67"/>
    </row>
    <row r="354" spans="3:3">
      <c r="C354" s="67"/>
    </row>
    <row r="355" spans="3:3">
      <c r="C355" s="67"/>
    </row>
    <row r="356" spans="3:3">
      <c r="C356" s="67"/>
    </row>
    <row r="357" spans="3:3">
      <c r="C357" s="67"/>
    </row>
    <row r="358" spans="3:3">
      <c r="C358" s="67"/>
    </row>
    <row r="359" spans="3:3">
      <c r="C359" s="67"/>
    </row>
    <row r="360" spans="3:3">
      <c r="C360" s="67"/>
    </row>
    <row r="361" spans="3:3">
      <c r="C361" s="67"/>
    </row>
    <row r="362" spans="3:3">
      <c r="C362" s="67"/>
    </row>
    <row r="363" spans="3:3">
      <c r="C363" s="67"/>
    </row>
    <row r="364" spans="3:3">
      <c r="C364" s="67"/>
    </row>
    <row r="365" spans="3:3">
      <c r="C365" s="67"/>
    </row>
    <row r="366" spans="3:3">
      <c r="C366" s="67"/>
    </row>
    <row r="367" spans="3:3">
      <c r="C367" s="67"/>
    </row>
    <row r="368" spans="3:3">
      <c r="C368" s="67"/>
    </row>
    <row r="369" spans="3:3">
      <c r="C369" s="67"/>
    </row>
    <row r="370" spans="3:3">
      <c r="C370" s="67"/>
    </row>
    <row r="371" spans="3:3">
      <c r="C371" s="67"/>
    </row>
    <row r="372" spans="3:3">
      <c r="C372" s="67"/>
    </row>
    <row r="373" spans="3:3">
      <c r="C373" s="67"/>
    </row>
    <row r="374" spans="3:3">
      <c r="C374" s="67"/>
    </row>
    <row r="375" spans="3:3">
      <c r="C375" s="67"/>
    </row>
    <row r="376" spans="3:3">
      <c r="C376" s="67"/>
    </row>
    <row r="377" spans="3:3">
      <c r="C377" s="67"/>
    </row>
    <row r="378" spans="3:3">
      <c r="C378" s="67"/>
    </row>
    <row r="379" spans="3:3">
      <c r="C379" s="67"/>
    </row>
    <row r="380" spans="3:3">
      <c r="C380" s="67"/>
    </row>
    <row r="381" spans="3:3">
      <c r="C381" s="67"/>
    </row>
    <row r="382" spans="3:3">
      <c r="C382" s="67"/>
    </row>
    <row r="383" spans="3:3">
      <c r="C383" s="67"/>
    </row>
    <row r="384" spans="3:3">
      <c r="C384" s="67"/>
    </row>
    <row r="385" spans="3:3">
      <c r="C385" s="67"/>
    </row>
    <row r="386" spans="3:3">
      <c r="C386" s="67"/>
    </row>
    <row r="387" spans="3:3">
      <c r="C387" s="67"/>
    </row>
    <row r="388" spans="3:3">
      <c r="C388" s="67"/>
    </row>
    <row r="389" spans="3:3">
      <c r="C389" s="67"/>
    </row>
    <row r="390" spans="3:3">
      <c r="C390" s="67"/>
    </row>
    <row r="391" spans="3:3">
      <c r="C391" s="67"/>
    </row>
    <row r="392" spans="3:3">
      <c r="C392" s="67"/>
    </row>
    <row r="393" spans="3:3">
      <c r="C393" s="67"/>
    </row>
    <row r="394" spans="3:3">
      <c r="C394" s="67"/>
    </row>
    <row r="395" spans="3:3">
      <c r="C395" s="67"/>
    </row>
    <row r="396" spans="3:3">
      <c r="C396" s="67"/>
    </row>
    <row r="397" spans="3:3">
      <c r="C397" s="67"/>
    </row>
    <row r="398" spans="3:3">
      <c r="C398" s="67"/>
    </row>
    <row r="399" spans="3:3">
      <c r="C399" s="67"/>
    </row>
    <row r="400" spans="3:3">
      <c r="C400" s="67"/>
    </row>
    <row r="401" spans="3:3">
      <c r="C401" s="67"/>
    </row>
    <row r="402" spans="3:3">
      <c r="C402" s="67"/>
    </row>
    <row r="403" spans="3:3">
      <c r="C403" s="67"/>
    </row>
    <row r="404" spans="3:3">
      <c r="C404" s="67"/>
    </row>
    <row r="405" spans="3:3">
      <c r="C405" s="67"/>
    </row>
    <row r="406" spans="3:3">
      <c r="C406" s="67"/>
    </row>
    <row r="407" spans="3:3">
      <c r="C407" s="67"/>
    </row>
    <row r="408" spans="3:3">
      <c r="C408" s="67"/>
    </row>
    <row r="409" spans="3:3">
      <c r="C409" s="67"/>
    </row>
    <row r="410" spans="3:3">
      <c r="C410" s="67"/>
    </row>
    <row r="411" spans="3:3">
      <c r="C411" s="67"/>
    </row>
    <row r="412" spans="3:3">
      <c r="C412" s="67"/>
    </row>
    <row r="413" spans="3:3">
      <c r="C413" s="67"/>
    </row>
    <row r="414" spans="3:3">
      <c r="C414" s="67"/>
    </row>
    <row r="415" spans="3:3">
      <c r="C415" s="67"/>
    </row>
    <row r="416" spans="3:3">
      <c r="C416" s="67"/>
    </row>
    <row r="417" spans="3:3">
      <c r="C417" s="67"/>
    </row>
    <row r="418" spans="3:3">
      <c r="C418" s="67"/>
    </row>
    <row r="419" spans="3:3">
      <c r="C419" s="67"/>
    </row>
    <row r="420" spans="3:3">
      <c r="C420" s="67"/>
    </row>
    <row r="421" spans="3:3">
      <c r="C421" s="67"/>
    </row>
    <row r="422" spans="3:3">
      <c r="C422" s="67"/>
    </row>
    <row r="423" spans="3:3">
      <c r="C423" s="67"/>
    </row>
    <row r="424" spans="3:3">
      <c r="C424" s="67"/>
    </row>
    <row r="425" spans="3:3">
      <c r="C425" s="67"/>
    </row>
    <row r="426" spans="3:3">
      <c r="C426" s="67"/>
    </row>
    <row r="427" spans="3:3">
      <c r="C427" s="67"/>
    </row>
    <row r="428" spans="3:3">
      <c r="C428" s="67"/>
    </row>
    <row r="429" spans="3:3">
      <c r="C429" s="67"/>
    </row>
    <row r="430" spans="3:3">
      <c r="C430" s="67"/>
    </row>
    <row r="431" spans="3:3">
      <c r="C431" s="67"/>
    </row>
    <row r="432" spans="3:3">
      <c r="C432" s="67"/>
    </row>
    <row r="433" spans="3:3">
      <c r="C433" s="67"/>
    </row>
    <row r="434" spans="3:3">
      <c r="C434" s="67"/>
    </row>
    <row r="435" spans="3:3">
      <c r="C435" s="67"/>
    </row>
    <row r="436" spans="3:3">
      <c r="C436" s="67"/>
    </row>
    <row r="437" spans="3:3">
      <c r="C437" s="67"/>
    </row>
    <row r="438" spans="3:3">
      <c r="C438" s="67"/>
    </row>
    <row r="439" spans="3:3">
      <c r="C439" s="67"/>
    </row>
    <row r="440" spans="3:3">
      <c r="C440" s="67"/>
    </row>
    <row r="441" spans="3:3">
      <c r="C441" s="67"/>
    </row>
    <row r="442" spans="3:3">
      <c r="C442" s="67"/>
    </row>
    <row r="443" spans="3:3">
      <c r="C443" s="67"/>
    </row>
    <row r="444" spans="3:3">
      <c r="C444" s="67"/>
    </row>
    <row r="445" spans="3:3">
      <c r="C445" s="67"/>
    </row>
    <row r="446" spans="3:3">
      <c r="C446" s="67"/>
    </row>
    <row r="447" spans="3:3">
      <c r="C447" s="67"/>
    </row>
    <row r="448" spans="3:3">
      <c r="C448" s="67"/>
    </row>
    <row r="449" spans="3:3">
      <c r="C449" s="67"/>
    </row>
    <row r="450" spans="3:3">
      <c r="C450" s="67"/>
    </row>
    <row r="451" spans="3:3">
      <c r="C451" s="67"/>
    </row>
    <row r="452" spans="3:3">
      <c r="C452" s="67"/>
    </row>
    <row r="453" spans="3:3">
      <c r="C453" s="67"/>
    </row>
    <row r="454" spans="3:3">
      <c r="C454" s="67"/>
    </row>
    <row r="455" spans="3:3">
      <c r="C455" s="67"/>
    </row>
    <row r="456" spans="3:3">
      <c r="C456" s="67"/>
    </row>
    <row r="457" spans="3:3">
      <c r="C457" s="67"/>
    </row>
    <row r="458" spans="3:3">
      <c r="C458" s="67"/>
    </row>
    <row r="459" spans="3:3">
      <c r="C459" s="67"/>
    </row>
    <row r="460" spans="3:3">
      <c r="C460" s="67"/>
    </row>
    <row r="461" spans="3:3">
      <c r="C461" s="67"/>
    </row>
    <row r="462" spans="3:3">
      <c r="C462" s="67"/>
    </row>
    <row r="463" spans="3:3">
      <c r="C463" s="67"/>
    </row>
    <row r="464" spans="3:3">
      <c r="C464" s="67"/>
    </row>
    <row r="465" spans="3:3">
      <c r="C465" s="67"/>
    </row>
    <row r="466" spans="3:3">
      <c r="C466" s="67"/>
    </row>
    <row r="467" spans="3:3">
      <c r="C467" s="67"/>
    </row>
    <row r="468" spans="3:3">
      <c r="C468" s="67"/>
    </row>
    <row r="469" spans="3:3">
      <c r="C469" s="67"/>
    </row>
    <row r="470" spans="3:3">
      <c r="C470" s="67"/>
    </row>
    <row r="471" spans="3:3">
      <c r="C471" s="67"/>
    </row>
    <row r="472" spans="3:3">
      <c r="C472" s="67"/>
    </row>
    <row r="473" spans="3:3">
      <c r="C473" s="67"/>
    </row>
    <row r="474" spans="3:3">
      <c r="C474" s="67"/>
    </row>
    <row r="475" spans="3:3">
      <c r="C475" s="67"/>
    </row>
    <row r="476" spans="3:3">
      <c r="C476" s="67"/>
    </row>
    <row r="477" spans="3:3">
      <c r="C477" s="67"/>
    </row>
    <row r="478" spans="3:3">
      <c r="C478" s="67"/>
    </row>
    <row r="479" spans="3:3">
      <c r="C479" s="67"/>
    </row>
    <row r="480" spans="3:3">
      <c r="C480" s="67"/>
    </row>
    <row r="481" spans="3:3">
      <c r="C481" s="67"/>
    </row>
    <row r="482" spans="3:3">
      <c r="C482" s="67"/>
    </row>
    <row r="483" spans="3:3">
      <c r="C483" s="67"/>
    </row>
    <row r="484" spans="3:3">
      <c r="C484" s="67"/>
    </row>
    <row r="485" spans="3:3">
      <c r="C485" s="67"/>
    </row>
    <row r="486" spans="3:3">
      <c r="C486" s="67"/>
    </row>
    <row r="487" spans="3:3">
      <c r="C487" s="67"/>
    </row>
    <row r="488" spans="3:3">
      <c r="C488" s="67"/>
    </row>
    <row r="489" spans="3:3">
      <c r="C489" s="67"/>
    </row>
    <row r="490" spans="3:3">
      <c r="C490" s="67"/>
    </row>
    <row r="491" spans="3:3">
      <c r="C491" s="67"/>
    </row>
    <row r="492" spans="3:3">
      <c r="C492" s="67"/>
    </row>
    <row r="493" spans="3:3">
      <c r="C493" s="67"/>
    </row>
    <row r="494" spans="3:3">
      <c r="C494" s="67"/>
    </row>
    <row r="495" spans="3:3">
      <c r="C495" s="67"/>
    </row>
    <row r="496" spans="3:3">
      <c r="C496" s="67"/>
    </row>
    <row r="497" spans="3:3">
      <c r="C497" s="67"/>
    </row>
    <row r="498" spans="3:3">
      <c r="C498" s="67"/>
    </row>
    <row r="499" spans="3:3">
      <c r="C499" s="67"/>
    </row>
    <row r="500" spans="3:3">
      <c r="C500" s="67"/>
    </row>
    <row r="501" spans="3:3">
      <c r="C501" s="67"/>
    </row>
    <row r="502" spans="3:3">
      <c r="C502" s="67"/>
    </row>
    <row r="503" spans="3:3">
      <c r="C503" s="67"/>
    </row>
    <row r="504" spans="3:3">
      <c r="C504" s="67"/>
    </row>
    <row r="505" spans="3:3">
      <c r="C505" s="67"/>
    </row>
    <row r="506" spans="3:3">
      <c r="C506" s="67"/>
    </row>
    <row r="507" spans="3:3">
      <c r="C507" s="67"/>
    </row>
    <row r="508" spans="3:3">
      <c r="C508" s="67"/>
    </row>
    <row r="509" spans="3:3">
      <c r="C509" s="67"/>
    </row>
    <row r="510" spans="3:3">
      <c r="C510" s="67"/>
    </row>
    <row r="511" spans="3:3">
      <c r="C511" s="67"/>
    </row>
    <row r="512" spans="3:3">
      <c r="C512" s="67"/>
    </row>
    <row r="513" spans="3:3">
      <c r="C513" s="67"/>
    </row>
    <row r="514" spans="3:3">
      <c r="C514" s="67"/>
    </row>
    <row r="515" spans="3:3">
      <c r="C515" s="67"/>
    </row>
    <row r="516" spans="3:3">
      <c r="C516" s="67"/>
    </row>
    <row r="517" spans="3:3">
      <c r="C517" s="67"/>
    </row>
    <row r="518" spans="3:3">
      <c r="C518" s="67"/>
    </row>
    <row r="519" spans="3:3">
      <c r="C519" s="67"/>
    </row>
    <row r="520" spans="3:3">
      <c r="C520" s="67"/>
    </row>
    <row r="521" spans="3:3">
      <c r="C521" s="67"/>
    </row>
    <row r="522" spans="3:3">
      <c r="C522" s="67"/>
    </row>
    <row r="523" spans="3:3">
      <c r="C523" s="67"/>
    </row>
    <row r="524" spans="3:3">
      <c r="C524" s="67"/>
    </row>
    <row r="525" spans="3:3">
      <c r="C525" s="67"/>
    </row>
    <row r="526" spans="3:3">
      <c r="C526" s="67"/>
    </row>
    <row r="527" spans="3:3">
      <c r="C527" s="67"/>
    </row>
    <row r="528" spans="3:3">
      <c r="C528" s="67"/>
    </row>
    <row r="529" spans="3:3">
      <c r="C529" s="67"/>
    </row>
    <row r="530" spans="3:3">
      <c r="C530" s="67"/>
    </row>
    <row r="531" spans="3:3">
      <c r="C531" s="67"/>
    </row>
    <row r="532" spans="3:3">
      <c r="C532" s="67"/>
    </row>
    <row r="533" spans="3:3">
      <c r="C533" s="67"/>
    </row>
    <row r="534" spans="3:3">
      <c r="C534" s="67"/>
    </row>
    <row r="535" spans="3:3">
      <c r="C535" s="67"/>
    </row>
    <row r="536" spans="3:3">
      <c r="C536" s="67"/>
    </row>
    <row r="537" spans="3:3">
      <c r="C537" s="67"/>
    </row>
    <row r="538" spans="3:3">
      <c r="C538" s="67"/>
    </row>
    <row r="539" spans="3:3">
      <c r="C539" s="67"/>
    </row>
    <row r="540" spans="3:3">
      <c r="C540" s="67"/>
    </row>
    <row r="541" spans="3:3">
      <c r="C541" s="67"/>
    </row>
    <row r="542" spans="3:3">
      <c r="C542" s="67"/>
    </row>
    <row r="543" spans="3:3">
      <c r="C543" s="67"/>
    </row>
    <row r="544" spans="3:3">
      <c r="C544" s="67"/>
    </row>
    <row r="545" spans="3:3">
      <c r="C545" s="67"/>
    </row>
    <row r="546" spans="3:3">
      <c r="C546" s="67"/>
    </row>
    <row r="547" spans="3:3">
      <c r="C547" s="67"/>
    </row>
    <row r="548" spans="3:3">
      <c r="C548" s="67"/>
    </row>
    <row r="549" spans="3:3">
      <c r="C549" s="67"/>
    </row>
    <row r="550" spans="3:3">
      <c r="C550" s="67"/>
    </row>
    <row r="551" spans="3:3">
      <c r="C551" s="67"/>
    </row>
    <row r="552" spans="3:3">
      <c r="C552" s="67"/>
    </row>
    <row r="553" spans="3:3">
      <c r="C553" s="67"/>
    </row>
    <row r="554" spans="3:3">
      <c r="C554" s="67"/>
    </row>
    <row r="555" spans="3:3">
      <c r="C555" s="67"/>
    </row>
    <row r="556" spans="3:3">
      <c r="C556" s="67"/>
    </row>
    <row r="557" spans="3:3">
      <c r="C557" s="67"/>
    </row>
    <row r="558" spans="3:3">
      <c r="C558" s="67"/>
    </row>
    <row r="559" spans="3:3">
      <c r="C559" s="67"/>
    </row>
    <row r="560" spans="3:3">
      <c r="C560" s="67"/>
    </row>
    <row r="561" spans="3:3">
      <c r="C561" s="67"/>
    </row>
    <row r="562" spans="3:3">
      <c r="C562" s="67"/>
    </row>
    <row r="563" spans="3:3">
      <c r="C563" s="67"/>
    </row>
    <row r="564" spans="3:3">
      <c r="C564" s="67"/>
    </row>
    <row r="565" spans="3:3">
      <c r="C565" s="67"/>
    </row>
    <row r="566" spans="3:3">
      <c r="C566" s="67"/>
    </row>
    <row r="567" spans="3:3">
      <c r="C567" s="67"/>
    </row>
    <row r="568" spans="3:3">
      <c r="C568" s="67"/>
    </row>
    <row r="569" spans="3:3">
      <c r="C569" s="67"/>
    </row>
    <row r="570" spans="3:3">
      <c r="C570" s="67"/>
    </row>
    <row r="571" spans="3:3">
      <c r="C571" s="67"/>
    </row>
    <row r="572" spans="3:3">
      <c r="C572" s="67"/>
    </row>
    <row r="573" spans="3:3">
      <c r="C573" s="67"/>
    </row>
    <row r="574" spans="3:3">
      <c r="C574" s="67"/>
    </row>
    <row r="575" spans="3:3">
      <c r="C575" s="67"/>
    </row>
    <row r="576" spans="3:3">
      <c r="C576" s="67"/>
    </row>
    <row r="577" spans="3:3">
      <c r="C577" s="67"/>
    </row>
    <row r="578" spans="3:3">
      <c r="C578" s="67"/>
    </row>
    <row r="579" spans="3:3">
      <c r="C579" s="67"/>
    </row>
    <row r="580" spans="3:3">
      <c r="C580" s="67"/>
    </row>
    <row r="581" spans="3:3">
      <c r="C581" s="67"/>
    </row>
    <row r="582" spans="3:3">
      <c r="C582" s="67"/>
    </row>
    <row r="583" spans="3:3">
      <c r="C583" s="67"/>
    </row>
    <row r="584" spans="3:3">
      <c r="C584" s="67"/>
    </row>
    <row r="585" spans="3:3">
      <c r="C585" s="67"/>
    </row>
    <row r="586" spans="3:3">
      <c r="C586" s="67"/>
    </row>
    <row r="587" spans="3:3">
      <c r="C587" s="67"/>
    </row>
    <row r="588" spans="3:3">
      <c r="C588" s="67"/>
    </row>
    <row r="589" spans="3:3">
      <c r="C589" s="67"/>
    </row>
    <row r="590" spans="3:3">
      <c r="C590" s="67"/>
    </row>
    <row r="591" spans="3:3">
      <c r="C591" s="67"/>
    </row>
    <row r="592" spans="3:3">
      <c r="C592" s="67"/>
    </row>
    <row r="593" spans="3:3">
      <c r="C593" s="67"/>
    </row>
    <row r="594" spans="3:3">
      <c r="C594" s="67"/>
    </row>
    <row r="595" spans="3:3">
      <c r="C595" s="67"/>
    </row>
    <row r="596" spans="3:3">
      <c r="C596" s="67"/>
    </row>
    <row r="597" spans="3:3">
      <c r="C597" s="67"/>
    </row>
    <row r="598" spans="3:3">
      <c r="C598" s="67"/>
    </row>
    <row r="599" spans="3:3">
      <c r="C599" s="67"/>
    </row>
    <row r="600" spans="3:3">
      <c r="C600" s="67"/>
    </row>
    <row r="601" spans="3:3">
      <c r="C601" s="67"/>
    </row>
    <row r="602" spans="3:3">
      <c r="C602" s="67"/>
    </row>
    <row r="603" spans="3:3">
      <c r="C603" s="67"/>
    </row>
    <row r="604" spans="3:3">
      <c r="C604" s="67"/>
    </row>
    <row r="605" spans="3:3">
      <c r="C605" s="67"/>
    </row>
    <row r="606" spans="3:3">
      <c r="C606" s="67"/>
    </row>
    <row r="607" spans="3:3">
      <c r="C607" s="67"/>
    </row>
    <row r="608" spans="3:3">
      <c r="C608" s="67"/>
    </row>
    <row r="609" spans="3:3">
      <c r="C609" s="67"/>
    </row>
    <row r="610" spans="3:3">
      <c r="C610" s="67"/>
    </row>
    <row r="611" spans="3:3">
      <c r="C611" s="67"/>
    </row>
    <row r="612" spans="3:3">
      <c r="C612" s="67"/>
    </row>
    <row r="613" spans="3:3">
      <c r="C613" s="67"/>
    </row>
    <row r="614" spans="3:3">
      <c r="C614" s="67"/>
    </row>
    <row r="615" spans="3:3">
      <c r="C615" s="67"/>
    </row>
    <row r="616" spans="3:3">
      <c r="C616" s="67"/>
    </row>
    <row r="617" spans="3:3">
      <c r="C617" s="67"/>
    </row>
    <row r="618" spans="3:3">
      <c r="C618" s="67"/>
    </row>
    <row r="619" spans="3:3">
      <c r="C619" s="67"/>
    </row>
    <row r="620" spans="3:3">
      <c r="C620" s="67"/>
    </row>
    <row r="621" spans="3:3">
      <c r="C621" s="67"/>
    </row>
    <row r="622" spans="3:3">
      <c r="C622" s="67"/>
    </row>
    <row r="623" spans="3:3">
      <c r="C623" s="67"/>
    </row>
    <row r="624" spans="3:3">
      <c r="C624" s="67"/>
    </row>
    <row r="625" spans="3:3">
      <c r="C625" s="67"/>
    </row>
    <row r="626" spans="3:3">
      <c r="C626" s="67"/>
    </row>
    <row r="627" spans="3:3">
      <c r="C627" s="67"/>
    </row>
    <row r="628" spans="3:3">
      <c r="C628" s="67"/>
    </row>
    <row r="629" spans="3:3">
      <c r="C629" s="67"/>
    </row>
    <row r="630" spans="3:3">
      <c r="C630" s="67"/>
    </row>
    <row r="631" spans="3:3">
      <c r="C631" s="67"/>
    </row>
    <row r="632" spans="3:3">
      <c r="C632" s="67"/>
    </row>
    <row r="633" spans="3:3">
      <c r="C633" s="67"/>
    </row>
    <row r="634" spans="3:3">
      <c r="C634" s="67"/>
    </row>
    <row r="635" spans="3:3">
      <c r="C635" s="67"/>
    </row>
    <row r="636" spans="3:3">
      <c r="C636" s="67"/>
    </row>
    <row r="637" spans="3:3">
      <c r="C637" s="67"/>
    </row>
    <row r="638" spans="3:3">
      <c r="C638" s="67"/>
    </row>
    <row r="639" spans="3:3">
      <c r="C639" s="67"/>
    </row>
    <row r="640" spans="3:3">
      <c r="C640" s="67"/>
    </row>
    <row r="641" spans="3:3">
      <c r="C641" s="67"/>
    </row>
    <row r="642" spans="3:3">
      <c r="C642" s="67"/>
    </row>
    <row r="643" spans="3:3">
      <c r="C643" s="67"/>
    </row>
    <row r="644" spans="3:3">
      <c r="C644" s="67"/>
    </row>
    <row r="645" spans="3:3">
      <c r="C645" s="67"/>
    </row>
    <row r="646" spans="3:3">
      <c r="C646" s="67"/>
    </row>
    <row r="647" spans="3:3">
      <c r="C647" s="67"/>
    </row>
    <row r="648" spans="3:3">
      <c r="C648" s="67"/>
    </row>
    <row r="649" spans="3:3">
      <c r="C649" s="67"/>
    </row>
    <row r="650" spans="3:3">
      <c r="C650" s="67"/>
    </row>
    <row r="651" spans="3:3">
      <c r="C651" s="67"/>
    </row>
    <row r="652" spans="3:3">
      <c r="C652" s="67"/>
    </row>
    <row r="653" spans="3:3">
      <c r="C653" s="67"/>
    </row>
    <row r="654" spans="3:3">
      <c r="C654" s="67"/>
    </row>
    <row r="655" spans="3:3">
      <c r="C655" s="67"/>
    </row>
    <row r="656" spans="3:3">
      <c r="C656" s="67"/>
    </row>
    <row r="657" spans="3:3">
      <c r="C657" s="67"/>
    </row>
    <row r="658" spans="3:3">
      <c r="C658" s="67"/>
    </row>
    <row r="659" spans="3:3">
      <c r="C659" s="67"/>
    </row>
    <row r="660" spans="3:3">
      <c r="C660" s="67"/>
    </row>
    <row r="661" spans="3:3">
      <c r="C661" s="67"/>
    </row>
    <row r="662" spans="3:3">
      <c r="C662" s="67"/>
    </row>
    <row r="663" spans="3:3">
      <c r="C663" s="67"/>
    </row>
    <row r="664" spans="3:3">
      <c r="C664" s="67"/>
    </row>
    <row r="665" spans="3:3">
      <c r="C665" s="67"/>
    </row>
    <row r="666" spans="3:3">
      <c r="C666" s="67"/>
    </row>
    <row r="667" spans="3:3">
      <c r="C667" s="67"/>
    </row>
    <row r="668" spans="3:3">
      <c r="C668" s="67"/>
    </row>
    <row r="669" spans="3:3">
      <c r="C669" s="67"/>
    </row>
    <row r="670" spans="3:3">
      <c r="C670" s="67"/>
    </row>
    <row r="671" spans="3:3">
      <c r="C671" s="67"/>
    </row>
    <row r="672" spans="3:3">
      <c r="C672" s="67"/>
    </row>
    <row r="673" spans="3:3">
      <c r="C673" s="67"/>
    </row>
    <row r="674" spans="3:3">
      <c r="C674" s="67"/>
    </row>
    <row r="675" spans="3:3">
      <c r="C675" s="67"/>
    </row>
    <row r="676" spans="3:3">
      <c r="C676" s="67"/>
    </row>
    <row r="677" spans="3:3">
      <c r="C677" s="67"/>
    </row>
    <row r="678" spans="3:3">
      <c r="C678" s="67"/>
    </row>
    <row r="679" spans="3:3">
      <c r="C679" s="67"/>
    </row>
    <row r="680" spans="3:3">
      <c r="C680" s="67"/>
    </row>
    <row r="681" spans="3:3">
      <c r="C681" s="67"/>
    </row>
    <row r="682" spans="3:3">
      <c r="C682" s="67"/>
    </row>
    <row r="683" spans="3:3">
      <c r="C683" s="67"/>
    </row>
    <row r="684" spans="3:3">
      <c r="C684" s="67"/>
    </row>
    <row r="685" spans="3:3">
      <c r="C685" s="67"/>
    </row>
    <row r="686" spans="3:3">
      <c r="C686" s="67"/>
    </row>
    <row r="687" spans="3:3">
      <c r="C687" s="67"/>
    </row>
    <row r="688" spans="3:3">
      <c r="C688" s="67"/>
    </row>
    <row r="689" spans="3:3">
      <c r="C689" s="67"/>
    </row>
    <row r="690" spans="3:3">
      <c r="C690" s="67"/>
    </row>
    <row r="691" spans="3:3">
      <c r="C691" s="67"/>
    </row>
    <row r="692" spans="3:3">
      <c r="C692" s="67"/>
    </row>
    <row r="693" spans="3:3">
      <c r="C693" s="67"/>
    </row>
    <row r="694" spans="3:3">
      <c r="C694" s="67"/>
    </row>
    <row r="695" spans="3:3">
      <c r="C695" s="67"/>
    </row>
    <row r="696" spans="3:3">
      <c r="C696" s="67"/>
    </row>
    <row r="697" spans="3:3">
      <c r="C697" s="67"/>
    </row>
    <row r="698" spans="3:3">
      <c r="C698" s="67"/>
    </row>
    <row r="699" spans="3:3">
      <c r="C699" s="67"/>
    </row>
    <row r="700" spans="3:3">
      <c r="C700" s="67"/>
    </row>
    <row r="701" spans="3:3">
      <c r="C701" s="67"/>
    </row>
    <row r="702" spans="3:3">
      <c r="C702" s="67"/>
    </row>
    <row r="703" spans="3:3">
      <c r="C703" s="67"/>
    </row>
    <row r="704" spans="3:3">
      <c r="C704" s="67"/>
    </row>
    <row r="705" spans="3:3">
      <c r="C705" s="67"/>
    </row>
    <row r="706" spans="3:3">
      <c r="C706" s="67"/>
    </row>
    <row r="707" spans="3:3">
      <c r="C707" s="67"/>
    </row>
    <row r="708" spans="3:3">
      <c r="C708" s="67"/>
    </row>
    <row r="709" spans="3:3">
      <c r="C709" s="67"/>
    </row>
    <row r="710" spans="3:3">
      <c r="C710" s="67"/>
    </row>
    <row r="711" spans="3:3">
      <c r="C711" s="67"/>
    </row>
    <row r="712" spans="3:3">
      <c r="C712" s="67"/>
    </row>
    <row r="713" spans="3:3">
      <c r="C713" s="67"/>
    </row>
    <row r="714" spans="3:3">
      <c r="C714" s="67"/>
    </row>
    <row r="715" spans="3:3">
      <c r="C715" s="67"/>
    </row>
    <row r="716" spans="3:3">
      <c r="C716" s="67"/>
    </row>
    <row r="717" spans="3:3">
      <c r="C717" s="67"/>
    </row>
    <row r="718" spans="3:3">
      <c r="C718" s="67"/>
    </row>
    <row r="719" spans="3:3">
      <c r="C719" s="67"/>
    </row>
    <row r="720" spans="3:3">
      <c r="C720" s="67"/>
    </row>
    <row r="721" spans="3:3">
      <c r="C721" s="67"/>
    </row>
    <row r="722" spans="3:3">
      <c r="C722" s="67"/>
    </row>
    <row r="723" spans="3:3">
      <c r="C723" s="67"/>
    </row>
    <row r="724" spans="3:3">
      <c r="C724" s="67"/>
    </row>
    <row r="725" spans="3:3">
      <c r="C725" s="67"/>
    </row>
    <row r="726" spans="3:3">
      <c r="C726" s="67"/>
    </row>
    <row r="727" spans="3:3">
      <c r="C727" s="67"/>
    </row>
    <row r="728" spans="3:3">
      <c r="C728" s="67"/>
    </row>
    <row r="729" spans="3:3">
      <c r="C729" s="67"/>
    </row>
    <row r="730" spans="3:3">
      <c r="C730" s="67"/>
    </row>
    <row r="731" spans="3:3">
      <c r="C731" s="67"/>
    </row>
    <row r="732" spans="3:3">
      <c r="C732" s="67"/>
    </row>
    <row r="733" spans="3:3">
      <c r="C733" s="67"/>
    </row>
    <row r="734" spans="3:3">
      <c r="C734" s="67"/>
    </row>
    <row r="735" spans="3:3">
      <c r="C735" s="67"/>
    </row>
    <row r="736" spans="3:3">
      <c r="C736" s="67"/>
    </row>
    <row r="737" spans="3:3">
      <c r="C737" s="67"/>
    </row>
    <row r="738" spans="3:3">
      <c r="C738" s="67"/>
    </row>
    <row r="739" spans="3:3">
      <c r="C739" s="67"/>
    </row>
    <row r="740" spans="3:3">
      <c r="C740" s="67"/>
    </row>
    <row r="741" spans="3:3">
      <c r="C741" s="67"/>
    </row>
    <row r="742" spans="3:3">
      <c r="C742" s="67"/>
    </row>
    <row r="743" spans="3:3">
      <c r="C743" s="67"/>
    </row>
    <row r="744" spans="3:3">
      <c r="C744" s="67"/>
    </row>
    <row r="745" spans="3:3">
      <c r="C745" s="67"/>
    </row>
    <row r="746" spans="3:3">
      <c r="C746" s="67"/>
    </row>
    <row r="747" spans="3:3">
      <c r="C747" s="67"/>
    </row>
    <row r="748" spans="3:3">
      <c r="C748" s="67"/>
    </row>
    <row r="749" spans="3:3">
      <c r="C749" s="67"/>
    </row>
    <row r="750" spans="3:3">
      <c r="C750" s="67"/>
    </row>
    <row r="751" spans="3:3">
      <c r="C751" s="67"/>
    </row>
    <row r="752" spans="3:3">
      <c r="C752" s="67"/>
    </row>
    <row r="753" spans="3:3">
      <c r="C753" s="67"/>
    </row>
    <row r="754" spans="3:3">
      <c r="C754" s="67"/>
    </row>
    <row r="755" spans="3:3">
      <c r="C755" s="67"/>
    </row>
    <row r="756" spans="3:3">
      <c r="C756" s="67"/>
    </row>
    <row r="757" spans="3:3">
      <c r="C757" s="67"/>
    </row>
    <row r="758" spans="3:3">
      <c r="C758" s="67"/>
    </row>
    <row r="759" spans="3:3">
      <c r="C759" s="67"/>
    </row>
    <row r="760" spans="3:3">
      <c r="C760" s="67"/>
    </row>
    <row r="761" spans="3:3">
      <c r="C761" s="67"/>
    </row>
    <row r="762" spans="3:3">
      <c r="C762" s="67"/>
    </row>
    <row r="763" spans="3:3">
      <c r="C763" s="67"/>
    </row>
    <row r="764" spans="3:3">
      <c r="C764" s="67"/>
    </row>
    <row r="765" spans="3:3">
      <c r="C765" s="67"/>
    </row>
    <row r="766" spans="3:3">
      <c r="C766" s="67"/>
    </row>
    <row r="767" spans="3:3">
      <c r="C767" s="67"/>
    </row>
    <row r="768" spans="3:3">
      <c r="C768" s="67"/>
    </row>
    <row r="769" spans="3:3">
      <c r="C769" s="67"/>
    </row>
    <row r="770" spans="3:3">
      <c r="C770" s="67"/>
    </row>
    <row r="771" spans="3:3">
      <c r="C771" s="67"/>
    </row>
    <row r="772" spans="3:3">
      <c r="C772" s="67"/>
    </row>
    <row r="773" spans="3:3">
      <c r="C773" s="67"/>
    </row>
    <row r="774" spans="3:3">
      <c r="C774" s="67"/>
    </row>
    <row r="775" spans="3:3">
      <c r="C775" s="67"/>
    </row>
    <row r="776" spans="3:3">
      <c r="C776" s="67"/>
    </row>
    <row r="777" spans="3:3">
      <c r="C777" s="67"/>
    </row>
    <row r="778" spans="3:3">
      <c r="C778" s="67"/>
    </row>
    <row r="779" spans="3:3">
      <c r="C779" s="67"/>
    </row>
    <row r="780" spans="3:3">
      <c r="C780" s="67"/>
    </row>
    <row r="781" spans="3:3">
      <c r="C781" s="67"/>
    </row>
    <row r="782" spans="3:3">
      <c r="C782" s="67"/>
    </row>
    <row r="783" spans="3:3">
      <c r="C783" s="67"/>
    </row>
    <row r="784" spans="3:3">
      <c r="C784" s="67"/>
    </row>
    <row r="785" spans="3:3">
      <c r="C785" s="67"/>
    </row>
    <row r="786" spans="3:3">
      <c r="C786" s="67"/>
    </row>
    <row r="787" spans="3:3">
      <c r="C787" s="67"/>
    </row>
    <row r="788" spans="3:3">
      <c r="C788" s="67"/>
    </row>
    <row r="789" spans="3:3">
      <c r="C789" s="67"/>
    </row>
    <row r="790" spans="3:3">
      <c r="C790" s="67"/>
    </row>
    <row r="791" spans="3:3">
      <c r="C791" s="67"/>
    </row>
    <row r="792" spans="3:3">
      <c r="C792" s="67"/>
    </row>
    <row r="793" spans="3:3">
      <c r="C793" s="67"/>
    </row>
    <row r="794" spans="3:3">
      <c r="C794" s="67"/>
    </row>
    <row r="795" spans="3:3">
      <c r="C795" s="67"/>
    </row>
    <row r="796" spans="3:3">
      <c r="C796" s="67"/>
    </row>
    <row r="797" spans="3:3">
      <c r="C797" s="67"/>
    </row>
    <row r="798" spans="3:3">
      <c r="C798" s="67"/>
    </row>
    <row r="799" spans="3:3">
      <c r="C799" s="67"/>
    </row>
    <row r="800" spans="3:3">
      <c r="C800" s="67"/>
    </row>
    <row r="801" spans="3:3">
      <c r="C801" s="67"/>
    </row>
    <row r="802" spans="3:3">
      <c r="C802" s="67"/>
    </row>
    <row r="803" spans="3:3">
      <c r="C803" s="67"/>
    </row>
    <row r="804" spans="3:3">
      <c r="C804" s="67"/>
    </row>
    <row r="805" spans="3:3">
      <c r="C805" s="67"/>
    </row>
    <row r="806" spans="3:3">
      <c r="C806" s="67"/>
    </row>
    <row r="807" spans="3:3">
      <c r="C807" s="67"/>
    </row>
    <row r="808" spans="3:3">
      <c r="C808" s="67"/>
    </row>
    <row r="809" spans="3:3">
      <c r="C809" s="67"/>
    </row>
    <row r="810" spans="3:3">
      <c r="C810" s="67"/>
    </row>
    <row r="811" spans="3:3">
      <c r="C811" s="67"/>
    </row>
    <row r="812" spans="3:3">
      <c r="C812" s="67"/>
    </row>
    <row r="813" spans="3:3">
      <c r="C813" s="67"/>
    </row>
    <row r="814" spans="3:3">
      <c r="C814" s="67"/>
    </row>
    <row r="815" spans="3:3">
      <c r="C815" s="67"/>
    </row>
    <row r="816" spans="3:3">
      <c r="C816" s="67"/>
    </row>
    <row r="817" spans="3:3">
      <c r="C817" s="67"/>
    </row>
    <row r="818" spans="3:3">
      <c r="C818" s="67"/>
    </row>
    <row r="819" spans="3:3">
      <c r="C819" s="67"/>
    </row>
    <row r="820" spans="3:3">
      <c r="C820" s="67"/>
    </row>
    <row r="821" spans="3:3">
      <c r="C821" s="67"/>
    </row>
    <row r="822" spans="3:3">
      <c r="C822" s="67"/>
    </row>
    <row r="823" spans="3:3">
      <c r="C823" s="67"/>
    </row>
    <row r="824" spans="3:3">
      <c r="C824" s="67"/>
    </row>
    <row r="825" spans="3:3">
      <c r="C825" s="67"/>
    </row>
    <row r="826" spans="3:3">
      <c r="C826" s="67"/>
    </row>
    <row r="827" spans="3:3">
      <c r="C827" s="67"/>
    </row>
    <row r="828" spans="3:3">
      <c r="C828" s="67"/>
    </row>
    <row r="829" spans="3:3">
      <c r="C829" s="67"/>
    </row>
    <row r="830" spans="3:3">
      <c r="C830" s="67"/>
    </row>
    <row r="831" spans="3:3">
      <c r="C831" s="67"/>
    </row>
    <row r="832" spans="3:3">
      <c r="C832" s="67"/>
    </row>
    <row r="833" spans="3:3">
      <c r="C833" s="67"/>
    </row>
    <row r="834" spans="3:3">
      <c r="C834" s="67"/>
    </row>
    <row r="835" spans="3:3">
      <c r="C835" s="67"/>
    </row>
    <row r="836" spans="3:3">
      <c r="C836" s="67"/>
    </row>
    <row r="837" spans="3:3">
      <c r="C837" s="67"/>
    </row>
    <row r="838" spans="3:3">
      <c r="C838" s="67"/>
    </row>
    <row r="839" spans="3:3">
      <c r="C839" s="67"/>
    </row>
    <row r="840" spans="3:3">
      <c r="C840" s="67"/>
    </row>
    <row r="841" spans="3:3">
      <c r="C841" s="67"/>
    </row>
    <row r="842" spans="3:3">
      <c r="C842" s="67"/>
    </row>
    <row r="843" spans="3:3">
      <c r="C843" s="67"/>
    </row>
    <row r="844" spans="3:3">
      <c r="C844" s="67"/>
    </row>
    <row r="845" spans="3:3">
      <c r="C845" s="67"/>
    </row>
    <row r="846" spans="3:3">
      <c r="C846" s="67"/>
    </row>
    <row r="847" spans="3:3">
      <c r="C847" s="67"/>
    </row>
    <row r="848" spans="3:3">
      <c r="C848" s="67"/>
    </row>
    <row r="849" spans="3:3">
      <c r="C849" s="67"/>
    </row>
    <row r="850" spans="3:3">
      <c r="C850" s="67"/>
    </row>
    <row r="851" spans="3:3">
      <c r="C851" s="67"/>
    </row>
    <row r="852" spans="3:3">
      <c r="C852" s="67"/>
    </row>
    <row r="853" spans="3:3">
      <c r="C853" s="67"/>
    </row>
    <row r="854" spans="3:3">
      <c r="C854" s="67"/>
    </row>
    <row r="855" spans="3:3">
      <c r="C855" s="67"/>
    </row>
    <row r="856" spans="3:3">
      <c r="C856" s="67"/>
    </row>
    <row r="857" spans="3:3">
      <c r="C857" s="67"/>
    </row>
    <row r="858" spans="3:3">
      <c r="C858" s="67"/>
    </row>
    <row r="859" spans="3:3">
      <c r="C859" s="67"/>
    </row>
    <row r="860" spans="3:3">
      <c r="C860" s="67"/>
    </row>
    <row r="861" spans="3:3">
      <c r="C861" s="67"/>
    </row>
    <row r="862" spans="3:3">
      <c r="C862" s="67"/>
    </row>
    <row r="863" spans="3:3">
      <c r="C863" s="67"/>
    </row>
    <row r="864" spans="3:3">
      <c r="C864" s="67"/>
    </row>
    <row r="865" spans="3:3">
      <c r="C865" s="67"/>
    </row>
    <row r="866" spans="3:3">
      <c r="C866" s="67"/>
    </row>
    <row r="867" spans="3:3">
      <c r="C867" s="67"/>
    </row>
    <row r="868" spans="3:3">
      <c r="C868" s="67"/>
    </row>
    <row r="869" spans="3:3">
      <c r="C869" s="67"/>
    </row>
    <row r="870" spans="3:3">
      <c r="C870" s="67"/>
    </row>
    <row r="871" spans="3:3">
      <c r="C871" s="67"/>
    </row>
    <row r="872" spans="3:3">
      <c r="C872" s="67"/>
    </row>
    <row r="873" spans="3:3">
      <c r="C873" s="67"/>
    </row>
    <row r="874" spans="3:3">
      <c r="C874" s="67"/>
    </row>
    <row r="875" spans="3:3">
      <c r="C875" s="67"/>
    </row>
    <row r="876" spans="3:3">
      <c r="C876" s="67"/>
    </row>
    <row r="877" spans="3:3">
      <c r="C877" s="67"/>
    </row>
    <row r="878" spans="3:3">
      <c r="C878" s="67"/>
    </row>
    <row r="879" spans="3:3">
      <c r="C879" s="67"/>
    </row>
    <row r="880" spans="3:3">
      <c r="C880" s="67"/>
    </row>
    <row r="881" spans="3:3">
      <c r="C881" s="67"/>
    </row>
    <row r="882" spans="3:3">
      <c r="C882" s="67"/>
    </row>
    <row r="883" spans="3:3">
      <c r="C883" s="67"/>
    </row>
    <row r="884" spans="3:3">
      <c r="C884" s="67"/>
    </row>
    <row r="885" spans="3:3">
      <c r="C885" s="67"/>
    </row>
    <row r="886" spans="3:3">
      <c r="C886" s="67"/>
    </row>
    <row r="887" spans="3:3">
      <c r="C887" s="67"/>
    </row>
    <row r="888" spans="3:3">
      <c r="C888" s="67"/>
    </row>
    <row r="889" spans="3:3">
      <c r="C889" s="67"/>
    </row>
    <row r="890" spans="3:3">
      <c r="C890" s="67"/>
    </row>
    <row r="891" spans="3:3">
      <c r="C891" s="67"/>
    </row>
    <row r="892" spans="3:3">
      <c r="C892" s="67"/>
    </row>
    <row r="893" spans="3:3">
      <c r="C893" s="67"/>
    </row>
    <row r="894" spans="3:3">
      <c r="C894" s="67"/>
    </row>
    <row r="895" spans="3:3">
      <c r="C895" s="67"/>
    </row>
    <row r="896" spans="3:3">
      <c r="C896" s="67"/>
    </row>
    <row r="897" spans="3:3">
      <c r="C897" s="67"/>
    </row>
    <row r="898" spans="3:3">
      <c r="C898" s="67"/>
    </row>
    <row r="899" spans="3:3">
      <c r="C899" s="67"/>
    </row>
    <row r="900" spans="3:3">
      <c r="C900" s="67"/>
    </row>
    <row r="901" spans="3:3">
      <c r="C901" s="67"/>
    </row>
    <row r="902" spans="3:3">
      <c r="C902" s="67"/>
    </row>
    <row r="903" spans="3:3">
      <c r="C903" s="67"/>
    </row>
    <row r="904" spans="3:3">
      <c r="C904" s="67"/>
    </row>
    <row r="905" spans="3:3">
      <c r="C905" s="67"/>
    </row>
    <row r="906" spans="3:3">
      <c r="C906" s="67"/>
    </row>
    <row r="907" spans="3:3">
      <c r="C907" s="67"/>
    </row>
    <row r="908" spans="3:3">
      <c r="C908" s="67"/>
    </row>
    <row r="909" spans="3:3">
      <c r="C909" s="67"/>
    </row>
    <row r="910" spans="3:3">
      <c r="C910" s="67"/>
    </row>
    <row r="911" spans="3:3">
      <c r="C911" s="67"/>
    </row>
    <row r="912" spans="3:3">
      <c r="C912" s="67"/>
    </row>
    <row r="913" spans="3:3">
      <c r="C913" s="67"/>
    </row>
    <row r="914" spans="3:3">
      <c r="C914" s="67"/>
    </row>
    <row r="915" spans="3:3">
      <c r="C915" s="67"/>
    </row>
    <row r="916" spans="3:3">
      <c r="C916" s="67"/>
    </row>
    <row r="917" spans="3:3">
      <c r="C917" s="67"/>
    </row>
    <row r="918" spans="3:3">
      <c r="C918" s="67"/>
    </row>
    <row r="919" spans="3:3">
      <c r="C919" s="67"/>
    </row>
    <row r="920" spans="3:3">
      <c r="C920" s="67"/>
    </row>
    <row r="921" spans="3:3">
      <c r="C921" s="67"/>
    </row>
    <row r="922" spans="3:3">
      <c r="C922" s="67"/>
    </row>
    <row r="923" spans="3:3">
      <c r="C923" s="67"/>
    </row>
    <row r="924" spans="3:3">
      <c r="C924" s="67"/>
    </row>
    <row r="925" spans="3:3">
      <c r="C925" s="67"/>
    </row>
    <row r="926" spans="3:3">
      <c r="C926" s="67"/>
    </row>
    <row r="927" spans="3:3">
      <c r="C927" s="67"/>
    </row>
    <row r="928" spans="3:3">
      <c r="C928" s="67"/>
    </row>
    <row r="929" spans="3:3">
      <c r="C929" s="67"/>
    </row>
    <row r="930" spans="3:3">
      <c r="C930" s="67"/>
    </row>
    <row r="931" spans="3:3">
      <c r="C931" s="67"/>
    </row>
    <row r="932" spans="3:3">
      <c r="C932" s="67"/>
    </row>
    <row r="933" spans="3:3">
      <c r="C933" s="67"/>
    </row>
    <row r="934" spans="3:3">
      <c r="C934" s="67"/>
    </row>
    <row r="935" spans="3:3">
      <c r="C935" s="67"/>
    </row>
    <row r="936" spans="3:3">
      <c r="C936" s="67"/>
    </row>
    <row r="937" spans="3:3">
      <c r="C937" s="67"/>
    </row>
    <row r="938" spans="3:3">
      <c r="C938" s="67"/>
    </row>
    <row r="939" spans="3:3">
      <c r="C939" s="67"/>
    </row>
    <row r="940" spans="3:3">
      <c r="C940" s="67"/>
    </row>
    <row r="941" spans="3:3">
      <c r="C941" s="67"/>
    </row>
    <row r="942" spans="3:3">
      <c r="C942" s="67"/>
    </row>
    <row r="943" spans="3:3">
      <c r="C943" s="67"/>
    </row>
    <row r="944" spans="3:3">
      <c r="C944" s="67"/>
    </row>
    <row r="945" spans="3:3">
      <c r="C945" s="67"/>
    </row>
    <row r="946" spans="3:3">
      <c r="C946" s="67"/>
    </row>
    <row r="947" spans="3:3">
      <c r="C947" s="67"/>
    </row>
    <row r="948" spans="3:3">
      <c r="C948" s="67"/>
    </row>
    <row r="949" spans="3:3">
      <c r="C949" s="67"/>
    </row>
    <row r="950" spans="3:3">
      <c r="C950" s="67"/>
    </row>
    <row r="951" spans="3:3">
      <c r="C951" s="67"/>
    </row>
    <row r="952" spans="3:3">
      <c r="C952" s="67"/>
    </row>
    <row r="953" spans="3:3">
      <c r="C953" s="67"/>
    </row>
    <row r="954" spans="3:3">
      <c r="C954" s="67"/>
    </row>
    <row r="955" spans="3:3">
      <c r="C955" s="67"/>
    </row>
    <row r="956" spans="3:3">
      <c r="C956" s="67"/>
    </row>
    <row r="957" spans="3:3">
      <c r="C957" s="67"/>
    </row>
    <row r="958" spans="3:3">
      <c r="C958" s="67"/>
    </row>
    <row r="959" spans="3:3">
      <c r="C959" s="67"/>
    </row>
    <row r="960" spans="3:3">
      <c r="C960" s="67"/>
    </row>
    <row r="961" spans="3:3">
      <c r="C961" s="67"/>
    </row>
    <row r="962" spans="3:3">
      <c r="C962" s="67"/>
    </row>
    <row r="963" spans="3:3">
      <c r="C963" s="67"/>
    </row>
    <row r="964" spans="3:3">
      <c r="C964" s="67"/>
    </row>
    <row r="965" spans="3:3">
      <c r="C965" s="67"/>
    </row>
    <row r="966" spans="3:3">
      <c r="C966" s="67"/>
    </row>
    <row r="967" spans="3:3">
      <c r="C967" s="67"/>
    </row>
    <row r="968" spans="3:3">
      <c r="C968" s="67"/>
    </row>
    <row r="969" spans="3:3">
      <c r="C969" s="67"/>
    </row>
    <row r="970" spans="3:3">
      <c r="C970" s="67"/>
    </row>
    <row r="971" spans="3:3">
      <c r="C971" s="67"/>
    </row>
    <row r="972" spans="3:3">
      <c r="C972" s="67"/>
    </row>
    <row r="973" spans="3:3">
      <c r="C973" s="67"/>
    </row>
    <row r="974" spans="3:3">
      <c r="C974" s="67"/>
    </row>
    <row r="975" spans="3:3">
      <c r="C975" s="67"/>
    </row>
    <row r="976" spans="3:3">
      <c r="C976" s="67"/>
    </row>
    <row r="977" spans="3:3">
      <c r="C977" s="67"/>
    </row>
    <row r="978" spans="3:3">
      <c r="C978" s="67"/>
    </row>
    <row r="979" spans="3:3">
      <c r="C979" s="67"/>
    </row>
    <row r="980" spans="3:3">
      <c r="C980" s="67"/>
    </row>
    <row r="981" spans="3:3">
      <c r="C981" s="67"/>
    </row>
    <row r="982" spans="3:3">
      <c r="C982" s="67"/>
    </row>
    <row r="983" spans="3:3">
      <c r="C983" s="67"/>
    </row>
    <row r="984" spans="3:3">
      <c r="C984" s="67"/>
    </row>
    <row r="985" spans="3:3">
      <c r="C985" s="67"/>
    </row>
    <row r="986" spans="3:3">
      <c r="C986" s="67"/>
    </row>
    <row r="987" spans="3:3">
      <c r="C987" s="67"/>
    </row>
    <row r="988" spans="3:3">
      <c r="C988" s="67"/>
    </row>
    <row r="989" spans="3:3">
      <c r="C989" s="67"/>
    </row>
    <row r="990" spans="3:3">
      <c r="C990" s="67"/>
    </row>
    <row r="991" spans="3:3">
      <c r="C991" s="67"/>
    </row>
    <row r="992" spans="3:3">
      <c r="C992" s="6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Respuestas de formulario 1</vt:lpstr>
      <vt:lpstr>Respuestas</vt:lpstr>
      <vt:lpstr>Análisis sección 1</vt:lpstr>
      <vt:lpstr>Análisis sección 2</vt:lpstr>
      <vt:lpstr>Análisis sección 3</vt:lpstr>
      <vt:lpstr>Analisis por género</vt:lpstr>
      <vt:lpstr>Analisis por edad</vt:lpstr>
      <vt:lpstr>Analisis preguntas abiertas por</vt:lpstr>
      <vt:lpstr>Analisis soluciones planteadas</vt:lpstr>
      <vt:lpstr>Analisis Dosis Potencial inhala</vt:lpstr>
      <vt:lpstr>Flujo Vehicular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maria luisa castro</cp:lastModifiedBy>
  <dcterms:modified xsi:type="dcterms:W3CDTF">2022-08-08T03:31:34Z</dcterms:modified>
</cp:coreProperties>
</file>