
<file path=[Content_Types].xml><?xml version="1.0" encoding="utf-8"?>
<Types xmlns="http://schemas.openxmlformats.org/package/2006/content-types">
  <Override PartName="/xl/charts/chart6.xml" ContentType="application/vnd.openxmlformats-officedocument.drawingml.chart+xml"/>
  <Override PartName="/xl/charts/style8.xml" ContentType="application/vnd.ms-office.chartstyle+xml"/>
  <Override PartName="/xl/theme/theme1.xml" ContentType="application/vnd.openxmlformats-officedocument.theme+xml"/>
  <Override PartName="/xl/styles.xml" ContentType="application/vnd.openxmlformats-officedocument.spreadsheetml.styles+xml"/>
  <Override PartName="/xl/drawings/drawing6.xml" ContentType="application/vnd.openxmlformats-officedocument.drawing+xml"/>
  <Override PartName="/xl/charts/chart4.xml" ContentType="application/vnd.openxmlformats-officedocument.drawingml.chart+xml"/>
  <Override PartName="/xl/charts/style6.xml" ContentType="application/vnd.ms-office.chartstyle+xml"/>
  <Override PartName="/xl/worksheets/sheet6.xml" ContentType="application/vnd.openxmlformats-officedocument.spreadsheetml.worksheet+xml"/>
  <Default Extension="jpeg" ContentType="image/jpeg"/>
  <Override PartName="/xl/drawings/drawing4.xml" ContentType="application/vnd.openxmlformats-officedocument.drawing+xml"/>
  <Override PartName="/xl/drawings/drawing5.xml" ContentType="application/vnd.openxmlformats-officedocument.drawing+xml"/>
  <Override PartName="/xl/comments6.xml" ContentType="application/vnd.openxmlformats-officedocument.spreadsheetml.comments+xml"/>
  <Override PartName="/xl/charts/chart2.xml" ContentType="application/vnd.openxmlformats-officedocument.drawingml.chart+xml"/>
  <Override PartName="/xl/charts/chart3.xml" ContentType="application/vnd.openxmlformats-officedocument.drawingml.chart+xml"/>
  <Override PartName="/xl/charts/style4.xml" ContentType="application/vnd.ms-office.chartstyle+xml"/>
  <Override PartName="/xl/charts/style5.xml" ContentType="application/vnd.ms-office.chartstyle+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charts/chart1.xml" ContentType="application/vnd.openxmlformats-officedocument.drawingml.chart+xml"/>
  <Override PartName="/xl/charts/colors8.xml" ContentType="application/vnd.ms-office.chartcolorstyle+xml"/>
  <Override PartName="/xl/charts/colors9.xml" ContentType="application/vnd.ms-office.chartcolorstyle+xml"/>
  <Override PartName="/xl/charts/style2.xml" ContentType="application/vnd.ms-office.chartstyle+xml"/>
  <Override PartName="/xl/charts/style3.xml" ContentType="application/vnd.ms-office.chartstyle+xml"/>
  <Override PartName="/xl/charts/style1.xml" ContentType="application/vnd.ms-office.chartstyle+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comments2.xml" ContentType="application/vnd.openxmlformats-officedocument.spreadsheetml.comments+xml"/>
  <Override PartName="/xl/comments3.xml" ContentType="application/vnd.openxmlformats-officedocument.spreadsheetml.comments+xml"/>
  <Override PartName="/xl/charts/colors6.xml" ContentType="application/vnd.ms-office.chartcolorstyle+xml"/>
  <Override PartName="/xl/charts/colors7.xml" ContentType="application/vnd.ms-office.chartcolorstyle+xml"/>
  <Override PartName="/xl/worksheets/sheet1.xml" ContentType="application/vnd.openxmlformats-officedocument.spreadsheetml.worksheet+xml"/>
  <Default Extension="vml" ContentType="application/vnd.openxmlformats-officedocument.vmlDrawing"/>
  <Override PartName="/xl/comments1.xml" ContentType="application/vnd.openxmlformats-officedocument.spreadsheetml.comments+xml"/>
  <Override PartName="/xl/calcChain.xml" ContentType="application/vnd.openxmlformats-officedocument.spreadsheetml.calcChain+xml"/>
  <Override PartName="/xl/charts/colors4.xml" ContentType="application/vnd.ms-office.chartcolorstyle+xml"/>
  <Override PartName="/xl/charts/colors5.xml" ContentType="application/vnd.ms-office.chartcolorstyle+xml"/>
  <Override PartName="/xl/sharedStrings.xml" ContentType="application/vnd.openxmlformats-officedocument.spreadsheetml.sharedStrings+xml"/>
  <Override PartName="/xl/charts/colors2.xml" ContentType="application/vnd.ms-office.chartcolorstyle+xml"/>
  <Override PartName="/xl/charts/colors3.xml" ContentType="application/vnd.ms-office.chartcolorstyle+xml"/>
  <Override PartName="/xl/charts/chart8.xml" ContentType="application/vnd.openxmlformats-officedocument.drawingml.chart+xml"/>
  <Override PartName="/xl/charts/chart9.xml" ContentType="application/vnd.openxmlformats-officedocument.drawingml.chart+xml"/>
  <Override PartName="/xl/charts/colors1.xml" ContentType="application/vnd.ms-office.chartcolorstyle+xml"/>
  <Override PartName="/docProps/core.xml" ContentType="application/vnd.openxmlformats-package.core-properties+xml"/>
  <Default Extension="bin" ContentType="application/vnd.openxmlformats-officedocument.spreadsheetml.printerSettings"/>
  <Override PartName="/xl/charts/chart7.xml" ContentType="application/vnd.openxmlformats-officedocument.drawingml.chart+xml"/>
  <Override PartName="/xl/charts/style9.xml" ContentType="application/vnd.ms-office.chartstyle+xml"/>
  <Override PartName="/xl/charts/chart5.xml" ContentType="application/vnd.openxmlformats-officedocument.drawingml.chart+xml"/>
  <Override PartName="/xl/charts/style7.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defaultThemeVersion="124226"/>
  <bookViews>
    <workbookView xWindow="0" yWindow="0" windowWidth="14385" windowHeight="3615" tabRatio="705" activeTab="5"/>
  </bookViews>
  <sheets>
    <sheet name="INTRODUCCIÓN" sheetId="5" r:id="rId1"/>
    <sheet name="IDENTIFICACIÓN" sheetId="1" r:id="rId2"/>
    <sheet name="AÑO BASE " sheetId="2" r:id="rId3"/>
    <sheet name="AÑO 2017" sheetId="6" r:id="rId4"/>
    <sheet name="AÑO 201X" sheetId="9" r:id="rId5"/>
    <sheet name="GRAFICAS Y ANÁLISIS" sheetId="8" r:id="rId6"/>
  </sheets>
  <definedNames>
    <definedName name="Biogás_Genérico">IDENTIFICACIÓN!$W$8:$W$16</definedName>
    <definedName name="Categoría">IDENTIFICACIÓN!$V$8:$V$14</definedName>
    <definedName name="Combustibles_Gaseosos">IDENTIFICACIÓN!$W$7:$W$16</definedName>
    <definedName name="Combustibles_Liquidos">IDENTIFICACIÓN!$X$7:$X$16</definedName>
    <definedName name="Energía_Eléctrica">IDENTIFICACIÓN!$AA$7:$AA$9</definedName>
    <definedName name="Gases_Refrigerantes">IDENTIFICACIÓN!$Y$7:$Y$23</definedName>
    <definedName name="Otro">IDENTIFICACIÓN!$AB$7:$AB$26</definedName>
    <definedName name="Tratamiento_Residuos">IDENTIFICACIÓN!$Z$7:$Z$19</definedName>
  </definedNames>
  <calcPr calcId="125725"/>
</workbook>
</file>

<file path=xl/calcChain.xml><?xml version="1.0" encoding="utf-8"?>
<calcChain xmlns="http://schemas.openxmlformats.org/spreadsheetml/2006/main">
  <c r="E12" i="8"/>
  <c r="E95" i="9" l="1"/>
  <c r="C95"/>
  <c r="Y30"/>
  <c r="W30"/>
  <c r="V30"/>
  <c r="R30"/>
  <c r="Q30"/>
  <c r="T30" s="1"/>
  <c r="P30"/>
  <c r="X30" s="1"/>
  <c r="C30"/>
  <c r="Y29"/>
  <c r="W29"/>
  <c r="V29"/>
  <c r="Q29"/>
  <c r="U29" s="1"/>
  <c r="Z29" s="1"/>
  <c r="P29"/>
  <c r="R29" s="1"/>
  <c r="C29"/>
  <c r="Y28"/>
  <c r="W28"/>
  <c r="V28"/>
  <c r="Q28"/>
  <c r="T28" s="1"/>
  <c r="P28"/>
  <c r="R28" s="1"/>
  <c r="C28"/>
  <c r="Y27"/>
  <c r="W27"/>
  <c r="V27"/>
  <c r="R27"/>
  <c r="Q27"/>
  <c r="T27" s="1"/>
  <c r="P27"/>
  <c r="S27" s="1"/>
  <c r="C27"/>
  <c r="Y26"/>
  <c r="W26"/>
  <c r="V26"/>
  <c r="R26"/>
  <c r="Q26"/>
  <c r="T26" s="1"/>
  <c r="P26"/>
  <c r="X26" s="1"/>
  <c r="C26"/>
  <c r="Y21"/>
  <c r="W21"/>
  <c r="V21"/>
  <c r="Q21"/>
  <c r="T21" s="1"/>
  <c r="P21"/>
  <c r="R21" s="1"/>
  <c r="C21"/>
  <c r="Y16"/>
  <c r="W16"/>
  <c r="V16"/>
  <c r="Q16"/>
  <c r="T16" s="1"/>
  <c r="P16"/>
  <c r="R16" s="1"/>
  <c r="C16"/>
  <c r="Y15"/>
  <c r="W15"/>
  <c r="V15"/>
  <c r="Q15"/>
  <c r="U15" s="1"/>
  <c r="Z15" s="1"/>
  <c r="P15"/>
  <c r="S15" s="1"/>
  <c r="C15"/>
  <c r="Y14"/>
  <c r="W14"/>
  <c r="V14"/>
  <c r="S14"/>
  <c r="Q14"/>
  <c r="T14" s="1"/>
  <c r="P14"/>
  <c r="X14" s="1"/>
  <c r="C14"/>
  <c r="Y13"/>
  <c r="W13"/>
  <c r="V13"/>
  <c r="Q13"/>
  <c r="U13" s="1"/>
  <c r="Z13" s="1"/>
  <c r="P13"/>
  <c r="S13" s="1"/>
  <c r="C13"/>
  <c r="Y12"/>
  <c r="W12"/>
  <c r="V12"/>
  <c r="Q12"/>
  <c r="T12" s="1"/>
  <c r="P12"/>
  <c r="R12" s="1"/>
  <c r="C12"/>
  <c r="Y11"/>
  <c r="W11"/>
  <c r="V11"/>
  <c r="Q11"/>
  <c r="T11" s="1"/>
  <c r="P11"/>
  <c r="C11"/>
  <c r="Y10"/>
  <c r="W10"/>
  <c r="V10"/>
  <c r="Q10"/>
  <c r="U10" s="1"/>
  <c r="P10"/>
  <c r="X10" s="1"/>
  <c r="C10"/>
  <c r="Y9"/>
  <c r="W9"/>
  <c r="V9"/>
  <c r="T9"/>
  <c r="Q9"/>
  <c r="P9"/>
  <c r="C9"/>
  <c r="Y8"/>
  <c r="W8"/>
  <c r="V8"/>
  <c r="Q8"/>
  <c r="T8" s="1"/>
  <c r="P8"/>
  <c r="R8" s="1"/>
  <c r="C8"/>
  <c r="Y7"/>
  <c r="W7"/>
  <c r="V7"/>
  <c r="Q7"/>
  <c r="T7" s="1"/>
  <c r="P7"/>
  <c r="S7" s="1"/>
  <c r="C7"/>
  <c r="Y27" i="6"/>
  <c r="Y28"/>
  <c r="Y29"/>
  <c r="Y30"/>
  <c r="Y26"/>
  <c r="Y26" i="2"/>
  <c r="Y21"/>
  <c r="Y27"/>
  <c r="Y28"/>
  <c r="Y29"/>
  <c r="Y30"/>
  <c r="Y16"/>
  <c r="Y10"/>
  <c r="Y21" i="6"/>
  <c r="Y16"/>
  <c r="Y8"/>
  <c r="Y9"/>
  <c r="Y10"/>
  <c r="Y11"/>
  <c r="Y12"/>
  <c r="Y13"/>
  <c r="Y14"/>
  <c r="Y15"/>
  <c r="Y7"/>
  <c r="Y7" i="2"/>
  <c r="V21"/>
  <c r="X11" i="9" l="1"/>
  <c r="R14"/>
  <c r="R15"/>
  <c r="S26"/>
  <c r="T29"/>
  <c r="S30"/>
  <c r="T10"/>
  <c r="S11"/>
  <c r="R11"/>
  <c r="S10"/>
  <c r="R7"/>
  <c r="T13"/>
  <c r="R10"/>
  <c r="X9"/>
  <c r="Z10"/>
  <c r="AA10" s="1"/>
  <c r="X7"/>
  <c r="AA14"/>
  <c r="U8"/>
  <c r="Z8" s="1"/>
  <c r="U12"/>
  <c r="Z12" s="1"/>
  <c r="X13"/>
  <c r="AA13" s="1"/>
  <c r="U16"/>
  <c r="Z16" s="1"/>
  <c r="U21"/>
  <c r="Z21" s="1"/>
  <c r="Z22" s="1"/>
  <c r="U28"/>
  <c r="Z28" s="1"/>
  <c r="X29"/>
  <c r="AA29" s="1"/>
  <c r="U7"/>
  <c r="Z7" s="1"/>
  <c r="S9"/>
  <c r="U11"/>
  <c r="Z11" s="1"/>
  <c r="AA11" s="1"/>
  <c r="X12"/>
  <c r="U27"/>
  <c r="Z27" s="1"/>
  <c r="S29"/>
  <c r="S8"/>
  <c r="R9"/>
  <c r="U9" s="1"/>
  <c r="Z9" s="1"/>
  <c r="S12"/>
  <c r="R13"/>
  <c r="U14"/>
  <c r="Z14" s="1"/>
  <c r="T15"/>
  <c r="X15"/>
  <c r="AA15" s="1"/>
  <c r="S16"/>
  <c r="S21"/>
  <c r="U26"/>
  <c r="Z26" s="1"/>
  <c r="AA26" s="1"/>
  <c r="X27"/>
  <c r="AA27" s="1"/>
  <c r="S28"/>
  <c r="U30"/>
  <c r="Z30" s="1"/>
  <c r="AA30" s="1"/>
  <c r="X8"/>
  <c r="X16"/>
  <c r="AA16" s="1"/>
  <c r="X21"/>
  <c r="X22" s="1"/>
  <c r="X28"/>
  <c r="AA28" s="1"/>
  <c r="AA9" l="1"/>
  <c r="AA7"/>
  <c r="AA8"/>
  <c r="AA12"/>
  <c r="X17"/>
  <c r="X31"/>
  <c r="Z31" s="1"/>
  <c r="Z17" l="1"/>
  <c r="AA17" s="1"/>
  <c r="X33"/>
  <c r="Z33" l="1"/>
  <c r="Y8" i="2" l="1"/>
  <c r="Y9"/>
  <c r="Y11"/>
  <c r="Y12"/>
  <c r="Y13"/>
  <c r="Y14"/>
  <c r="Y15"/>
  <c r="E95"/>
  <c r="V7"/>
  <c r="F17" i="8" l="1"/>
  <c r="C21" i="6"/>
  <c r="C11"/>
  <c r="C10"/>
  <c r="C9"/>
  <c r="C8"/>
  <c r="C7"/>
  <c r="C9" i="2"/>
  <c r="F9" i="8"/>
  <c r="F25" l="1"/>
  <c r="C28"/>
  <c r="C27"/>
  <c r="C26"/>
  <c r="C25"/>
  <c r="D25" s="1"/>
  <c r="E95" i="6"/>
  <c r="C95"/>
  <c r="W30"/>
  <c r="V30"/>
  <c r="Q30"/>
  <c r="P30"/>
  <c r="S30" s="1"/>
  <c r="C30"/>
  <c r="W29"/>
  <c r="V29"/>
  <c r="Q29"/>
  <c r="P29"/>
  <c r="S29" s="1"/>
  <c r="C29"/>
  <c r="W28"/>
  <c r="V28"/>
  <c r="Q28"/>
  <c r="P28"/>
  <c r="S28" s="1"/>
  <c r="C28"/>
  <c r="W27"/>
  <c r="V27"/>
  <c r="Q27"/>
  <c r="P27"/>
  <c r="S27" s="1"/>
  <c r="C27"/>
  <c r="W26"/>
  <c r="V26"/>
  <c r="Q26"/>
  <c r="P26"/>
  <c r="S26" s="1"/>
  <c r="C26"/>
  <c r="W21"/>
  <c r="V21"/>
  <c r="Q21"/>
  <c r="P21"/>
  <c r="S21" s="1"/>
  <c r="W16"/>
  <c r="V16"/>
  <c r="Q16"/>
  <c r="P16"/>
  <c r="S16" s="1"/>
  <c r="C16"/>
  <c r="W15"/>
  <c r="V15"/>
  <c r="Q15"/>
  <c r="P15"/>
  <c r="S15" s="1"/>
  <c r="C15"/>
  <c r="W14"/>
  <c r="V14"/>
  <c r="Q14"/>
  <c r="P14"/>
  <c r="S14" s="1"/>
  <c r="C14"/>
  <c r="W13"/>
  <c r="V13"/>
  <c r="Q13"/>
  <c r="P13"/>
  <c r="S13" s="1"/>
  <c r="C13"/>
  <c r="W12"/>
  <c r="V12"/>
  <c r="Q12"/>
  <c r="P12"/>
  <c r="S12" s="1"/>
  <c r="C12"/>
  <c r="W11"/>
  <c r="V11"/>
  <c r="Q11"/>
  <c r="P11"/>
  <c r="S11" s="1"/>
  <c r="W10"/>
  <c r="V10"/>
  <c r="Q10"/>
  <c r="P10"/>
  <c r="S10" s="1"/>
  <c r="W9"/>
  <c r="V9"/>
  <c r="Q9"/>
  <c r="P9"/>
  <c r="S9" s="1"/>
  <c r="W8"/>
  <c r="V8"/>
  <c r="Q8"/>
  <c r="P8"/>
  <c r="S8" s="1"/>
  <c r="W7"/>
  <c r="V7"/>
  <c r="Q7"/>
  <c r="P7"/>
  <c r="S7" s="1"/>
  <c r="W27" i="2"/>
  <c r="W28"/>
  <c r="W29"/>
  <c r="W30"/>
  <c r="V27"/>
  <c r="V28"/>
  <c r="V29"/>
  <c r="V30"/>
  <c r="Q27"/>
  <c r="Q28"/>
  <c r="Q29"/>
  <c r="Q30"/>
  <c r="P27"/>
  <c r="P28"/>
  <c r="S28" s="1"/>
  <c r="P29"/>
  <c r="S29" s="1"/>
  <c r="P30"/>
  <c r="S30" s="1"/>
  <c r="W26"/>
  <c r="V26"/>
  <c r="Q26"/>
  <c r="Q21"/>
  <c r="P26"/>
  <c r="S26" s="1"/>
  <c r="P21"/>
  <c r="C27"/>
  <c r="C28"/>
  <c r="C29"/>
  <c r="C30"/>
  <c r="C26"/>
  <c r="C21"/>
  <c r="W21"/>
  <c r="V16"/>
  <c r="Q16"/>
  <c r="C7"/>
  <c r="Q8"/>
  <c r="T8" s="1"/>
  <c r="Q9"/>
  <c r="T9" s="1"/>
  <c r="Q10"/>
  <c r="T10" s="1"/>
  <c r="Q11"/>
  <c r="T11" s="1"/>
  <c r="Q12"/>
  <c r="Q13"/>
  <c r="Q14"/>
  <c r="Q15"/>
  <c r="P8"/>
  <c r="S8" s="1"/>
  <c r="P9"/>
  <c r="S9" s="1"/>
  <c r="P10"/>
  <c r="S10" s="1"/>
  <c r="P11"/>
  <c r="P12"/>
  <c r="R12" s="1"/>
  <c r="P13"/>
  <c r="S13" s="1"/>
  <c r="P14"/>
  <c r="S14" s="1"/>
  <c r="P15"/>
  <c r="R15" s="1"/>
  <c r="P16"/>
  <c r="R16" s="1"/>
  <c r="C8"/>
  <c r="C10"/>
  <c r="C11"/>
  <c r="C12"/>
  <c r="C13"/>
  <c r="C14"/>
  <c r="C15"/>
  <c r="C16"/>
  <c r="W8"/>
  <c r="W9"/>
  <c r="W10"/>
  <c r="W11"/>
  <c r="W12"/>
  <c r="W13"/>
  <c r="W14"/>
  <c r="W15"/>
  <c r="W16"/>
  <c r="V8"/>
  <c r="V9"/>
  <c r="V10"/>
  <c r="V11"/>
  <c r="V12"/>
  <c r="V13"/>
  <c r="V14"/>
  <c r="V15"/>
  <c r="X15" s="1"/>
  <c r="W7"/>
  <c r="U13" l="1"/>
  <c r="Z13" s="1"/>
  <c r="T13"/>
  <c r="U16"/>
  <c r="Z16" s="1"/>
  <c r="T16"/>
  <c r="U26"/>
  <c r="T26"/>
  <c r="U29"/>
  <c r="Z29" s="1"/>
  <c r="T29"/>
  <c r="T28" i="6"/>
  <c r="U28"/>
  <c r="Z28" s="1"/>
  <c r="S21" i="2"/>
  <c r="X21"/>
  <c r="X22" s="1"/>
  <c r="AA22" s="1"/>
  <c r="T28"/>
  <c r="U28"/>
  <c r="Z28" s="1"/>
  <c r="T21" i="6"/>
  <c r="U21"/>
  <c r="Z21" s="1"/>
  <c r="Z22" s="1"/>
  <c r="E18" i="8" s="1"/>
  <c r="U29" i="6"/>
  <c r="Z29" s="1"/>
  <c r="T29"/>
  <c r="T14" i="2"/>
  <c r="U14"/>
  <c r="Z14" s="1"/>
  <c r="T21"/>
  <c r="U30"/>
  <c r="Z30" s="1"/>
  <c r="T30"/>
  <c r="U12"/>
  <c r="Z12" s="1"/>
  <c r="T12"/>
  <c r="T15"/>
  <c r="U15"/>
  <c r="Z15" s="1"/>
  <c r="AA15" s="1"/>
  <c r="S15"/>
  <c r="T27"/>
  <c r="U27"/>
  <c r="Z27" s="1"/>
  <c r="U26" i="6"/>
  <c r="Z26" s="1"/>
  <c r="T26"/>
  <c r="U30"/>
  <c r="Z30" s="1"/>
  <c r="T30"/>
  <c r="U27"/>
  <c r="Z27" s="1"/>
  <c r="T27"/>
  <c r="T7"/>
  <c r="U7" s="1"/>
  <c r="Z7" s="1"/>
  <c r="T8"/>
  <c r="T9"/>
  <c r="T10"/>
  <c r="T11"/>
  <c r="U11" s="1"/>
  <c r="Z11" s="1"/>
  <c r="T15"/>
  <c r="U15"/>
  <c r="Z15" s="1"/>
  <c r="T14"/>
  <c r="U14"/>
  <c r="Z14" s="1"/>
  <c r="T13"/>
  <c r="U13"/>
  <c r="Z13" s="1"/>
  <c r="U12"/>
  <c r="Z12" s="1"/>
  <c r="T12"/>
  <c r="U16"/>
  <c r="Z16" s="1"/>
  <c r="T16"/>
  <c r="D27" i="8"/>
  <c r="D26"/>
  <c r="X14" i="2"/>
  <c r="AA14" s="1"/>
  <c r="X30"/>
  <c r="R14"/>
  <c r="X29"/>
  <c r="AA29" s="1"/>
  <c r="R11"/>
  <c r="S11"/>
  <c r="R21" i="6"/>
  <c r="X21"/>
  <c r="X22" s="1"/>
  <c r="C18" i="8" s="1"/>
  <c r="S12" i="2"/>
  <c r="X11"/>
  <c r="R10"/>
  <c r="U10" s="1"/>
  <c r="Z10" s="1"/>
  <c r="X10"/>
  <c r="X27"/>
  <c r="AA27" s="1"/>
  <c r="R13"/>
  <c r="S16"/>
  <c r="X12"/>
  <c r="AA12" s="1"/>
  <c r="X16"/>
  <c r="AA16" s="1"/>
  <c r="R29"/>
  <c r="X28"/>
  <c r="AA28" s="1"/>
  <c r="R27"/>
  <c r="X13"/>
  <c r="AA13" s="1"/>
  <c r="R30"/>
  <c r="R28"/>
  <c r="S27"/>
  <c r="X26"/>
  <c r="R9"/>
  <c r="U9" s="1"/>
  <c r="Z9" s="1"/>
  <c r="X9"/>
  <c r="R26"/>
  <c r="R21"/>
  <c r="U21" s="1"/>
  <c r="Z21" s="1"/>
  <c r="Z22" s="1"/>
  <c r="E10" i="8" s="1"/>
  <c r="X8" i="2"/>
  <c r="R8"/>
  <c r="U8" s="1"/>
  <c r="Z8" s="1"/>
  <c r="G25" i="8"/>
  <c r="R7" i="6"/>
  <c r="X7"/>
  <c r="R8"/>
  <c r="X8"/>
  <c r="R9"/>
  <c r="X9"/>
  <c r="R10"/>
  <c r="U10" s="1"/>
  <c r="Z10" s="1"/>
  <c r="X10"/>
  <c r="AA10" s="1"/>
  <c r="R11"/>
  <c r="X11"/>
  <c r="R12"/>
  <c r="X12"/>
  <c r="AA12" s="1"/>
  <c r="R13"/>
  <c r="X13"/>
  <c r="AA13" s="1"/>
  <c r="R14"/>
  <c r="X14"/>
  <c r="AA14" s="1"/>
  <c r="R15"/>
  <c r="X15"/>
  <c r="AA15" s="1"/>
  <c r="R16"/>
  <c r="X16"/>
  <c r="AA16" s="1"/>
  <c r="R26"/>
  <c r="X26"/>
  <c r="AA26" s="1"/>
  <c r="R27"/>
  <c r="X27"/>
  <c r="AA27" s="1"/>
  <c r="R28"/>
  <c r="X28"/>
  <c r="AA28" s="1"/>
  <c r="R29"/>
  <c r="X29"/>
  <c r="AA29" s="1"/>
  <c r="R30"/>
  <c r="X30"/>
  <c r="U8" l="1"/>
  <c r="Z8" s="1"/>
  <c r="AA8" s="1"/>
  <c r="AA30"/>
  <c r="AA11"/>
  <c r="AA7"/>
  <c r="U11" i="2"/>
  <c r="Z11" s="1"/>
  <c r="AA11" s="1"/>
  <c r="AA30"/>
  <c r="U9" i="6"/>
  <c r="Z9" s="1"/>
  <c r="AA9" s="1"/>
  <c r="Z26" i="2"/>
  <c r="AA26" s="1"/>
  <c r="AA8"/>
  <c r="AA10"/>
  <c r="D28" i="8"/>
  <c r="AA9" i="2"/>
  <c r="X31"/>
  <c r="C10" i="8"/>
  <c r="X31" i="6"/>
  <c r="X17"/>
  <c r="Z17" l="1"/>
  <c r="E17" i="8" s="1"/>
  <c r="C19"/>
  <c r="Z31" i="6"/>
  <c r="E19" i="8" s="1"/>
  <c r="C11"/>
  <c r="Z31" i="2"/>
  <c r="E11" i="8" s="1"/>
  <c r="X33" i="6"/>
  <c r="C20" i="8" s="1"/>
  <c r="C17"/>
  <c r="P7" i="2"/>
  <c r="S7" l="1"/>
  <c r="X7"/>
  <c r="AA17" i="6"/>
  <c r="Z33"/>
  <c r="E20" i="8" s="1"/>
  <c r="AA31" i="2"/>
  <c r="G17" i="8"/>
  <c r="D18"/>
  <c r="D19"/>
  <c r="D17"/>
  <c r="R7" i="2"/>
  <c r="C95"/>
  <c r="Q7"/>
  <c r="T7" l="1"/>
  <c r="U7" s="1"/>
  <c r="Z7" s="1"/>
  <c r="AA7" s="1"/>
  <c r="D20" i="8"/>
  <c r="X17" i="2"/>
  <c r="X33" l="1"/>
  <c r="C12" i="8" s="1"/>
  <c r="Z17" i="2"/>
  <c r="E9" i="8" s="1"/>
  <c r="C9"/>
  <c r="AA17" i="2" l="1"/>
  <c r="Z33" s="1"/>
  <c r="D9" i="8"/>
  <c r="D11"/>
  <c r="G9"/>
  <c r="D10"/>
  <c r="D12" l="1"/>
</calcChain>
</file>

<file path=xl/comments1.xml><?xml version="1.0" encoding="utf-8"?>
<comments xmlns="http://schemas.openxmlformats.org/spreadsheetml/2006/main">
  <authors>
    <author>gcsip</author>
    <author>ALEJANDRA MOLANO</author>
  </authors>
  <commentList>
    <comment ref="A11" authorId="0">
      <text>
        <r>
          <rPr>
            <b/>
            <sz val="9"/>
            <color indexed="81"/>
            <rFont val="Tahoma"/>
            <family val="2"/>
          </rPr>
          <t>CHC:</t>
        </r>
        <r>
          <rPr>
            <sz val="9"/>
            <color indexed="81"/>
            <rFont val="Tahoma"/>
            <family val="2"/>
          </rPr>
          <t xml:space="preserve">
Incluya la dirección de todas las sedes</t>
        </r>
      </text>
    </comment>
    <comment ref="A18" authorId="1">
      <text>
        <r>
          <rPr>
            <b/>
            <sz val="9"/>
            <color indexed="81"/>
            <rFont val="Tahoma"/>
            <family val="2"/>
          </rPr>
          <t>CHC:</t>
        </r>
        <r>
          <rPr>
            <sz val="9"/>
            <color indexed="81"/>
            <rFont val="Tahoma"/>
            <family val="2"/>
          </rPr>
          <t xml:space="preserve">
Seleccione con una x, el enfoque utilizado para su cálculo. Teniendo en cuenta la información sobre cada casilla.
Para reportes corporativos es posible utilizar dos enfoques distintos orientados a consolidar las emisiones de GEI: </t>
        </r>
        <r>
          <rPr>
            <b/>
            <sz val="9"/>
            <color indexed="81"/>
            <rFont val="Tahoma"/>
            <family val="2"/>
          </rPr>
          <t>el de participación accionaria y los enfoques de control</t>
        </r>
        <r>
          <rPr>
            <sz val="9"/>
            <color indexed="81"/>
            <rFont val="Tahoma"/>
            <family val="2"/>
          </rPr>
          <t xml:space="preserve">.
Fuente: Protocolo de Gases Efecto Invernadero, 2001
</t>
        </r>
      </text>
    </comment>
    <comment ref="C18" authorId="1">
      <text>
        <r>
          <rPr>
            <b/>
            <sz val="9"/>
            <color indexed="81"/>
            <rFont val="Tahoma"/>
            <family val="2"/>
          </rPr>
          <t>CHC:</t>
        </r>
        <r>
          <rPr>
            <sz val="9"/>
            <color indexed="81"/>
            <rFont val="Tahoma"/>
            <family val="2"/>
          </rPr>
          <t xml:space="preserve">
Bajo el enfoque de participación accionaria una empresa contabiliza las emisiones de GEI de acuerdo a la proporción que posee en la estructura accionaria. La participación accionaria refleja directamente un interés económico, el cual representa el alcance de los derechos que una empresa tiene sobre los riesgos y beneficios que se derivan de una operación. 
Fuente: Protocolo de Gases Efecto Invernadero, 2001</t>
        </r>
      </text>
    </comment>
    <comment ref="A20" authorId="1">
      <text>
        <r>
          <rPr>
            <b/>
            <sz val="9"/>
            <color indexed="81"/>
            <rFont val="Tahoma"/>
            <family val="2"/>
          </rPr>
          <t xml:space="preserve">CHC:
</t>
        </r>
        <r>
          <rPr>
            <sz val="9"/>
            <color indexed="81"/>
            <rFont val="Tahoma"/>
            <family val="2"/>
          </rPr>
          <t>El control puede definirse tanto en términos financieros como operacionales. Al utilizar el enfoque de control para contabilizar sus emisiones de GEI las empresas deben decidir cuál criterio utilizar: control financiero o control operacional. 
Fuente: Protocolo de Gases Efecto Invernadero, 2001</t>
        </r>
      </text>
    </comment>
    <comment ref="C20" authorId="1">
      <text>
        <r>
          <rPr>
            <b/>
            <sz val="9"/>
            <color indexed="81"/>
            <rFont val="Tahoma"/>
            <family val="2"/>
          </rPr>
          <t xml:space="preserve">CHC:
</t>
        </r>
        <r>
          <rPr>
            <sz val="9"/>
            <color indexed="81"/>
            <rFont val="Tahoma"/>
            <family val="2"/>
          </rPr>
          <t>Una empresa tiene control financiero sobre una operación si tiene la facultad de dirigir sus políticas financieras y operativas con la finalidad de obtener beneficios económicos de sus
actividades. Por ejemplo, el control financiero existe generalmente si la empresa posee el derecho de apropiarse de la mayoría de los beneficios de la operación, independientemente de cómo sean asumidos estos derechos. De igual manera, se considera que una empresa ejerce el control financiero sobre una operación si es capaz de captar la mayoría de los riesgos y beneficios inherentes a la propiedad sobre los activos de la operación.
Protocolo de Gases Efecto Invernadero, 2001</t>
        </r>
      </text>
    </comment>
    <comment ref="F20" authorId="1">
      <text>
        <r>
          <rPr>
            <b/>
            <sz val="9"/>
            <color indexed="81"/>
            <rFont val="Tahoma"/>
            <family val="2"/>
          </rPr>
          <t>CHC:</t>
        </r>
        <r>
          <rPr>
            <sz val="9"/>
            <color indexed="81"/>
            <rFont val="Tahoma"/>
            <family val="2"/>
          </rPr>
          <t xml:space="preserve">
Bajo el enfoque de control una empresa contabiliza el 100% de sus emisiones de GEI atribuibles a las operaciones sobre las cuales ejerce el control. No debe contabilizar emisiones de GEI provenientes de operaciones de las cuales la empresa es propietaria de alguna participación pero no tiene el control de las mismas.
Fuente: Protocolo de Gases Efecto Invernadero, 2001</t>
        </r>
      </text>
    </comment>
    <comment ref="A22" authorId="1">
      <text>
        <r>
          <rPr>
            <b/>
            <sz val="9"/>
            <color indexed="81"/>
            <rFont val="Tahoma"/>
            <family val="2"/>
          </rPr>
          <t>CHC:</t>
        </r>
        <r>
          <rPr>
            <sz val="9"/>
            <color indexed="81"/>
            <rFont val="Tahoma"/>
            <family val="2"/>
          </rPr>
          <t xml:space="preserve">
Describa brevemente las fuentes de emisión que incluirá en el alcance 1 y las razones por que no se tendrá en cuenta determinada fuente para el cálculo.
Tenga en cuenta que generalmente son emisiones asociadas a la combustión de combustibles en calderas, hornos, quemadores, turbinas, calentadores, medios de transporte.
Tambien se encuentran incluidas las emisiones fungitivas, del tratamiento de agua residual, plantas de procesamiento de gas y equipos de aire acondicionado.
</t>
        </r>
      </text>
    </comment>
    <comment ref="A28" authorId="1">
      <text>
        <r>
          <rPr>
            <b/>
            <sz val="9"/>
            <color indexed="81"/>
            <rFont val="Tahoma"/>
            <family val="2"/>
          </rPr>
          <t>CHC:</t>
        </r>
        <r>
          <rPr>
            <sz val="9"/>
            <color indexed="81"/>
            <rFont val="Tahoma"/>
            <family val="2"/>
          </rPr>
          <t xml:space="preserve">
El alcance 2 solo comprende la energía electrica generada o adquirida por la empresa, en este espacio, indique la empresa que le provee energía o infomación que considere relevante informar.</t>
        </r>
      </text>
    </comment>
    <comment ref="A32" authorId="1">
      <text>
        <r>
          <rPr>
            <b/>
            <sz val="9"/>
            <color indexed="81"/>
            <rFont val="Tahoma"/>
            <family val="2"/>
          </rPr>
          <t>CHC:</t>
        </r>
        <r>
          <rPr>
            <sz val="9"/>
            <color indexed="81"/>
            <rFont val="Tahoma"/>
            <family val="2"/>
          </rPr>
          <t xml:space="preserve">
Describa brevemente las fuentes de emisión que incluirá en el alcance 3 y las razones por que no se tendrá en cuenta determinada fuente para el cálculo.</t>
        </r>
      </text>
    </comment>
  </commentList>
</comments>
</file>

<file path=xl/comments2.xml><?xml version="1.0" encoding="utf-8"?>
<comments xmlns="http://schemas.openxmlformats.org/spreadsheetml/2006/main">
  <authors>
    <author>gcsip</author>
    <author>ALEJANDRA MOLANO</author>
  </authors>
  <commentList>
    <comment ref="B3" authorId="0">
      <text>
        <r>
          <rPr>
            <b/>
            <sz val="9"/>
            <color indexed="81"/>
            <rFont val="Tahoma"/>
            <family val="2"/>
          </rPr>
          <t xml:space="preserve">CHC:
</t>
        </r>
        <r>
          <rPr>
            <sz val="9"/>
            <color indexed="81"/>
            <rFont val="Tahoma"/>
            <family val="2"/>
          </rPr>
          <t>Indique entre:
Combustible
Refrigerante
Extintor
Lubricante
Fugas de CO2 en proceso
Vertimientos</t>
        </r>
      </text>
    </comment>
    <comment ref="D3" authorId="0">
      <text>
        <r>
          <rPr>
            <b/>
            <sz val="9"/>
            <color indexed="81"/>
            <rFont val="Tahoma"/>
            <family val="2"/>
          </rPr>
          <t xml:space="preserve">CHC: 
</t>
        </r>
        <r>
          <rPr>
            <sz val="9"/>
            <color indexed="81"/>
            <rFont val="Tahoma"/>
            <family val="2"/>
          </rPr>
          <t>Describa brevemente la fuente de la emisión (ej. Caldera, vehículos, planta eléctrica), si es una fuente movil o fija.</t>
        </r>
      </text>
    </comment>
    <comment ref="E3" authorId="0">
      <text>
        <r>
          <rPr>
            <b/>
            <sz val="9"/>
            <color indexed="81"/>
            <rFont val="Tahoma"/>
            <family val="2"/>
          </rPr>
          <t>CHC:</t>
        </r>
        <r>
          <rPr>
            <sz val="9"/>
            <color indexed="81"/>
            <rFont val="Tahoma"/>
            <family val="2"/>
          </rPr>
          <t xml:space="preserve">
Indique a que alcance corresponderia esta fuente de emisión teniendo en cuenta la información contenida en la pestaña introducción.
1,2 o 3.</t>
        </r>
      </text>
    </comment>
    <comment ref="J3" authorId="0">
      <text>
        <r>
          <rPr>
            <b/>
            <sz val="9"/>
            <color indexed="81"/>
            <rFont val="Tahoma"/>
            <family val="2"/>
          </rPr>
          <t xml:space="preserve">CHC:
</t>
        </r>
        <r>
          <rPr>
            <sz val="9"/>
            <color indexed="81"/>
            <rFont val="Tahoma"/>
            <family val="2"/>
          </rPr>
          <t>Ton
lb
kg
m2
m3
Gal</t>
        </r>
      </text>
    </comment>
    <comment ref="M3" authorId="0">
      <text>
        <r>
          <rPr>
            <b/>
            <sz val="9"/>
            <color indexed="81"/>
            <rFont val="Tahoma"/>
            <family val="2"/>
          </rPr>
          <t xml:space="preserve">CHC:
</t>
        </r>
        <r>
          <rPr>
            <sz val="9"/>
            <color indexed="81"/>
            <rFont val="Tahoma"/>
            <family val="2"/>
          </rPr>
          <t>g   gramos
GJ   Gigajoule
kg   kilogramo
m3   metro cúbico
MJ   Megajoule
TJ   Terajoule
Ton Tonelada
lb      Libra</t>
        </r>
      </text>
    </comment>
    <comment ref="P3" authorId="1">
      <text>
        <r>
          <rPr>
            <b/>
            <sz val="9"/>
            <color indexed="81"/>
            <rFont val="Tahoma"/>
            <family val="2"/>
          </rPr>
          <t>CHC:</t>
        </r>
        <r>
          <rPr>
            <sz val="9"/>
            <color indexed="81"/>
            <rFont val="Tahoma"/>
            <family val="2"/>
          </rPr>
          <t xml:space="preserve">
Ejemplo:
Ninguna 
Llevar registro digital
Realizar revisión periodica</t>
        </r>
      </text>
    </comment>
  </commentList>
</comments>
</file>

<file path=xl/comments3.xml><?xml version="1.0" encoding="utf-8"?>
<comments xmlns="http://schemas.openxmlformats.org/spreadsheetml/2006/main">
  <authors>
    <author>ALEJANDRA MOLANO</author>
    <author>gcsip</author>
  </authors>
  <commentList>
    <comment ref="D3" authorId="0">
      <text>
        <r>
          <rPr>
            <b/>
            <sz val="9"/>
            <color indexed="81"/>
            <rFont val="Tahoma"/>
            <family val="2"/>
          </rPr>
          <t>CHC:</t>
        </r>
        <r>
          <rPr>
            <sz val="9"/>
            <color indexed="81"/>
            <rFont val="Tahoma"/>
            <family val="2"/>
          </rPr>
          <t xml:space="preserve">
Selecciones la unidad </t>
        </r>
      </text>
    </comment>
    <comment ref="R6" authorId="1">
      <text>
        <r>
          <rPr>
            <b/>
            <sz val="9"/>
            <color indexed="81"/>
            <rFont val="Tahoma"/>
            <family val="2"/>
          </rPr>
          <t>CHC:</t>
        </r>
        <r>
          <rPr>
            <sz val="9"/>
            <color indexed="81"/>
            <rFont val="Tahoma"/>
            <family val="2"/>
          </rPr>
          <t xml:space="preserve">
X</t>
        </r>
      </text>
    </comment>
    <comment ref="S6" authorId="1">
      <text>
        <r>
          <rPr>
            <b/>
            <sz val="9"/>
            <color indexed="81"/>
            <rFont val="Tahoma"/>
            <family val="2"/>
          </rPr>
          <t xml:space="preserve">CHC:
</t>
        </r>
        <r>
          <rPr>
            <sz val="9"/>
            <color indexed="81"/>
            <rFont val="Tahoma"/>
            <family val="2"/>
          </rPr>
          <t>S</t>
        </r>
      </text>
    </comment>
    <comment ref="T6" authorId="1">
      <text>
        <r>
          <rPr>
            <b/>
            <sz val="9"/>
            <color indexed="81"/>
            <rFont val="Tahoma"/>
            <family val="2"/>
          </rPr>
          <t xml:space="preserve">CHC:
</t>
        </r>
        <r>
          <rPr>
            <sz val="9"/>
            <color indexed="81"/>
            <rFont val="Tahoma"/>
            <family val="2"/>
          </rPr>
          <t xml:space="preserve">t
</t>
        </r>
      </text>
    </comment>
    <comment ref="U6" authorId="1">
      <text>
        <r>
          <rPr>
            <b/>
            <sz val="9"/>
            <color indexed="81"/>
            <rFont val="Tahoma"/>
            <family val="2"/>
          </rPr>
          <t>CHC:</t>
        </r>
        <r>
          <rPr>
            <sz val="9"/>
            <color indexed="81"/>
            <rFont val="Tahoma"/>
            <family val="2"/>
          </rPr>
          <t xml:space="preserve">
1-((PROMEDIO-((DESVIACIÓN ESTANDAR *FACTOR T)/(RAIZ(NUMERO DE DATOS))))/PROMEDIO)</t>
        </r>
      </text>
    </comment>
    <comment ref="V7" authorId="0">
      <text>
        <r>
          <rPr>
            <b/>
            <sz val="9"/>
            <color indexed="81"/>
            <rFont val="Tahoma"/>
            <family val="2"/>
          </rPr>
          <t xml:space="preserve">GHC: 
</t>
        </r>
        <r>
          <rPr>
            <sz val="9"/>
            <color indexed="81"/>
            <rFont val="Tahoma"/>
            <family val="2"/>
          </rPr>
          <t xml:space="preserve">Valor
</t>
        </r>
      </text>
    </comment>
    <comment ref="W7" authorId="0">
      <text>
        <r>
          <rPr>
            <b/>
            <sz val="9"/>
            <color indexed="81"/>
            <rFont val="Tahoma"/>
            <family val="2"/>
          </rPr>
          <t xml:space="preserve">GHC:
</t>
        </r>
        <r>
          <rPr>
            <sz val="9"/>
            <color indexed="81"/>
            <rFont val="Tahoma"/>
            <family val="2"/>
          </rPr>
          <t xml:space="preserve">Unidad
</t>
        </r>
      </text>
    </comment>
    <comment ref="Z33" authorId="1">
      <text>
        <r>
          <rPr>
            <b/>
            <sz val="9"/>
            <color indexed="81"/>
            <rFont val="Tahoma"/>
            <family val="2"/>
          </rPr>
          <t xml:space="preserve">CHC:
</t>
        </r>
        <r>
          <rPr>
            <sz val="9"/>
            <color indexed="81"/>
            <rFont val="Tahoma"/>
            <family val="2"/>
          </rPr>
          <t xml:space="preserve">Incluir el alcance 3, en caso de que se tenga en cuenta en el cálculo de la huella de carbono
</t>
        </r>
      </text>
    </comment>
    <comment ref="F97" authorId="1">
      <text>
        <r>
          <rPr>
            <b/>
            <sz val="9"/>
            <color indexed="81"/>
            <rFont val="Tahoma"/>
            <family val="2"/>
          </rPr>
          <t>CHC:</t>
        </r>
        <r>
          <rPr>
            <sz val="9"/>
            <color indexed="81"/>
            <rFont val="Tahoma"/>
            <family val="2"/>
          </rPr>
          <t xml:space="preserve">
UPME, Resolución 804 de 2017</t>
        </r>
      </text>
    </comment>
  </commentList>
</comments>
</file>

<file path=xl/comments4.xml><?xml version="1.0" encoding="utf-8"?>
<comments xmlns="http://schemas.openxmlformats.org/spreadsheetml/2006/main">
  <authors>
    <author>ALEJANDRA MOLANO</author>
    <author>gcsip</author>
  </authors>
  <commentList>
    <comment ref="D3" authorId="0">
      <text>
        <r>
          <rPr>
            <b/>
            <sz val="9"/>
            <color indexed="81"/>
            <rFont val="Tahoma"/>
            <family val="2"/>
          </rPr>
          <t>CHC:</t>
        </r>
        <r>
          <rPr>
            <sz val="9"/>
            <color indexed="81"/>
            <rFont val="Tahoma"/>
            <family val="2"/>
          </rPr>
          <t xml:space="preserve">
Selecciones la unidad </t>
        </r>
      </text>
    </comment>
    <comment ref="V7" authorId="0">
      <text>
        <r>
          <rPr>
            <b/>
            <sz val="9"/>
            <color indexed="81"/>
            <rFont val="Tahoma"/>
            <family val="2"/>
          </rPr>
          <t xml:space="preserve">GHC: 
</t>
        </r>
        <r>
          <rPr>
            <sz val="9"/>
            <color indexed="81"/>
            <rFont val="Tahoma"/>
            <family val="2"/>
          </rPr>
          <t xml:space="preserve">Valor
</t>
        </r>
      </text>
    </comment>
    <comment ref="W7" authorId="0">
      <text>
        <r>
          <rPr>
            <b/>
            <sz val="9"/>
            <color indexed="81"/>
            <rFont val="Tahoma"/>
            <family val="2"/>
          </rPr>
          <t xml:space="preserve">GHC:
</t>
        </r>
        <r>
          <rPr>
            <sz val="9"/>
            <color indexed="81"/>
            <rFont val="Tahoma"/>
            <family val="2"/>
          </rPr>
          <t xml:space="preserve">Unidad
</t>
        </r>
      </text>
    </comment>
    <comment ref="Z33" authorId="1">
      <text>
        <r>
          <rPr>
            <b/>
            <sz val="9"/>
            <color indexed="81"/>
            <rFont val="Tahoma"/>
            <family val="2"/>
          </rPr>
          <t>CHC:</t>
        </r>
        <r>
          <rPr>
            <sz val="9"/>
            <color indexed="81"/>
            <rFont val="Tahoma"/>
            <family val="2"/>
          </rPr>
          <t xml:space="preserve">
Incluir el alcance 3, en caso de que se tenga en cuenta en el cálculo de la huella de carbono
</t>
        </r>
      </text>
    </comment>
    <comment ref="F97" authorId="1">
      <text>
        <r>
          <rPr>
            <b/>
            <sz val="9"/>
            <color indexed="81"/>
            <rFont val="Tahoma"/>
            <family val="2"/>
          </rPr>
          <t>CHC:</t>
        </r>
        <r>
          <rPr>
            <sz val="9"/>
            <color indexed="81"/>
            <rFont val="Tahoma"/>
            <family val="2"/>
          </rPr>
          <t xml:space="preserve">
UPME, Resolución 804 de 2017</t>
        </r>
      </text>
    </comment>
  </commentList>
</comments>
</file>

<file path=xl/comments5.xml><?xml version="1.0" encoding="utf-8"?>
<comments xmlns="http://schemas.openxmlformats.org/spreadsheetml/2006/main">
  <authors>
    <author>ALEJANDRA MOLANO</author>
    <author>gcsip</author>
  </authors>
  <commentList>
    <comment ref="D3" authorId="0">
      <text>
        <r>
          <rPr>
            <b/>
            <sz val="9"/>
            <color indexed="81"/>
            <rFont val="Tahoma"/>
            <family val="2"/>
          </rPr>
          <t>CHC:</t>
        </r>
        <r>
          <rPr>
            <sz val="9"/>
            <color indexed="81"/>
            <rFont val="Tahoma"/>
            <family val="2"/>
          </rPr>
          <t xml:space="preserve">
Selecciones la unidad </t>
        </r>
      </text>
    </comment>
    <comment ref="V7" authorId="0">
      <text>
        <r>
          <rPr>
            <b/>
            <sz val="9"/>
            <color indexed="81"/>
            <rFont val="Tahoma"/>
            <family val="2"/>
          </rPr>
          <t xml:space="preserve">GHC: 
</t>
        </r>
        <r>
          <rPr>
            <sz val="9"/>
            <color indexed="81"/>
            <rFont val="Tahoma"/>
            <family val="2"/>
          </rPr>
          <t xml:space="preserve">Valor
</t>
        </r>
      </text>
    </comment>
    <comment ref="W7" authorId="0">
      <text>
        <r>
          <rPr>
            <b/>
            <sz val="9"/>
            <color indexed="81"/>
            <rFont val="Tahoma"/>
            <family val="2"/>
          </rPr>
          <t xml:space="preserve">GHC:
</t>
        </r>
        <r>
          <rPr>
            <sz val="9"/>
            <color indexed="81"/>
            <rFont val="Tahoma"/>
            <family val="2"/>
          </rPr>
          <t xml:space="preserve">Unidad
</t>
        </r>
      </text>
    </comment>
    <comment ref="Z33" authorId="1">
      <text>
        <r>
          <rPr>
            <b/>
            <sz val="9"/>
            <color indexed="81"/>
            <rFont val="Tahoma"/>
            <family val="2"/>
          </rPr>
          <t>CHC:</t>
        </r>
        <r>
          <rPr>
            <sz val="9"/>
            <color indexed="81"/>
            <rFont val="Tahoma"/>
            <family val="2"/>
          </rPr>
          <t xml:space="preserve">
Incluir el alcance 3, en caso de que se tenga en cuenta en el cálculo de la huella de carbono
</t>
        </r>
      </text>
    </comment>
  </commentList>
</comments>
</file>

<file path=xl/comments6.xml><?xml version="1.0" encoding="utf-8"?>
<comments xmlns="http://schemas.openxmlformats.org/spreadsheetml/2006/main">
  <authors>
    <author>gcsip</author>
  </authors>
  <commentList>
    <comment ref="C1" authorId="0">
      <text>
        <r>
          <rPr>
            <b/>
            <sz val="9"/>
            <color indexed="81"/>
            <rFont val="Tahoma"/>
            <family val="2"/>
          </rPr>
          <t>CHC:</t>
        </r>
        <r>
          <rPr>
            <sz val="9"/>
            <color indexed="81"/>
            <rFont val="Tahoma"/>
            <family val="2"/>
          </rPr>
          <t xml:space="preserve">
Fuente: GHG Protocol guidance on uncertainty assessment in GHG inventories and calculating statistical parameter uncertainty</t>
        </r>
      </text>
    </comment>
  </commentList>
</comments>
</file>

<file path=xl/sharedStrings.xml><?xml version="1.0" encoding="utf-8"?>
<sst xmlns="http://schemas.openxmlformats.org/spreadsheetml/2006/main" count="937" uniqueCount="229">
  <si>
    <t xml:space="preserve">CATEGORÍA </t>
  </si>
  <si>
    <t>ALCANCE</t>
  </si>
  <si>
    <t xml:space="preserve">COBERTURA INFORMACIÓN </t>
  </si>
  <si>
    <t>RESPONSABLE DEL REGISTRO DE LA INFORMACIÓN</t>
  </si>
  <si>
    <t>PERIODICIDAD DEL REGISTRO</t>
  </si>
  <si>
    <t>UNIDAD DEL REGISTRO</t>
  </si>
  <si>
    <t xml:space="preserve">PERIODICIDAD CONSOLIDACIÓN DE LA INFORMACIÓN </t>
  </si>
  <si>
    <t xml:space="preserve">ENCARGADO DE LA CONSOLIDACIÓN DE LA INFORMACIÓN </t>
  </si>
  <si>
    <t>FRECUENCIA REVISIÓN DE LA INFORMACIÓN</t>
  </si>
  <si>
    <t xml:space="preserve">ENCARGADO DE LA REVISIÓN DE LA INFORMACIÓN </t>
  </si>
  <si>
    <t>OPORTUNIDAD DE MEJORA</t>
  </si>
  <si>
    <t xml:space="preserve">FECHA ACTUALIZACIÓN </t>
  </si>
  <si>
    <t xml:space="preserve">IDENTIFICACIÓN DE LAS FUENTES DE EMISIÓN </t>
  </si>
  <si>
    <t>GESTIÓN DEL REGISTRO DE LA INFORMACIÓN</t>
  </si>
  <si>
    <t>UNIDAD DE LA INFORMACIÓN</t>
  </si>
  <si>
    <t>CONSOLIDACIÓN DE LA INFORMACIÓN</t>
  </si>
  <si>
    <t>REVISIÓN DE LA INFORMACIÓN</t>
  </si>
  <si>
    <t>FUENTE DE LA INFORMACIÓN</t>
  </si>
  <si>
    <t>SAP</t>
  </si>
  <si>
    <t>Otro</t>
  </si>
  <si>
    <t>GLP Genérico</t>
  </si>
  <si>
    <t>LPG Propano</t>
  </si>
  <si>
    <t>Gas Natural Mezcla Mariquita</t>
  </si>
  <si>
    <t>HCFC-22 / R-22</t>
  </si>
  <si>
    <t>Diésel o ACPM (sin mezcla biodiesel)</t>
  </si>
  <si>
    <t>Gasolina Motor (sin mezcla bioetanol)</t>
  </si>
  <si>
    <t>Biodiesel palma</t>
  </si>
  <si>
    <t>Diésel B10 (Mezcla comercial)</t>
  </si>
  <si>
    <t>Gasolina E10 (Mezcla comercial)</t>
  </si>
  <si>
    <t>Aceites lubricantes</t>
  </si>
  <si>
    <t>Grasa Lubricante</t>
  </si>
  <si>
    <t>Extintores CO2</t>
  </si>
  <si>
    <t xml:space="preserve">Vertimientos industriales tratados (Digestor anaeróbico) </t>
  </si>
  <si>
    <t>Combustibles_Gaseosos</t>
  </si>
  <si>
    <t>Combustibles_Liquidos</t>
  </si>
  <si>
    <t>Gases_Refrigerantes</t>
  </si>
  <si>
    <t>Tratamiento_Residuos</t>
  </si>
  <si>
    <t>Energía_Eléctrica</t>
  </si>
  <si>
    <t>COMBUSTIBLE /REFRIGERANTE/ RESIDUO</t>
  </si>
  <si>
    <t>ALCANCE 1</t>
  </si>
  <si>
    <t>ALCANCE 2</t>
  </si>
  <si>
    <t>ALCANCE 3</t>
  </si>
  <si>
    <t>UNIDAD</t>
  </si>
  <si>
    <t xml:space="preserve">ENERO </t>
  </si>
  <si>
    <t>FEBRERO</t>
  </si>
  <si>
    <t>MARZO</t>
  </si>
  <si>
    <t>ABRIL</t>
  </si>
  <si>
    <t>MAYO</t>
  </si>
  <si>
    <t>JUNIO</t>
  </si>
  <si>
    <t>JULIO</t>
  </si>
  <si>
    <t>AGOSTO</t>
  </si>
  <si>
    <t>SEPTIEMBRE</t>
  </si>
  <si>
    <t>OCTUBRE</t>
  </si>
  <si>
    <t>NOVIEMBRE</t>
  </si>
  <si>
    <t>DICIEMBRE</t>
  </si>
  <si>
    <t>m3</t>
  </si>
  <si>
    <t>kg</t>
  </si>
  <si>
    <t>TOTAL</t>
  </si>
  <si>
    <t>Combustible</t>
  </si>
  <si>
    <t>Factor Emisión CO2 (kg CO2/gal)</t>
  </si>
  <si>
    <t>Incertidumbre (+/- %)</t>
  </si>
  <si>
    <t>Fuente Bibliográfica</t>
  </si>
  <si>
    <t>Unidad FE</t>
  </si>
  <si>
    <t xml:space="preserve">Unidad </t>
  </si>
  <si>
    <t>Gal</t>
  </si>
  <si>
    <r>
      <t>kg CO</t>
    </r>
    <r>
      <rPr>
        <vertAlign val="subscript"/>
        <sz val="10"/>
        <rFont val="Arial Narrow"/>
        <family val="2"/>
      </rPr>
      <t>2</t>
    </r>
    <r>
      <rPr>
        <sz val="10"/>
        <rFont val="Arial Narrow"/>
        <family val="2"/>
      </rPr>
      <t>/gal</t>
    </r>
  </si>
  <si>
    <t>FECOC, 2015</t>
  </si>
  <si>
    <r>
      <t>kg CO</t>
    </r>
    <r>
      <rPr>
        <vertAlign val="subscript"/>
        <sz val="10"/>
        <rFont val="Arial Narrow"/>
        <family val="2"/>
      </rPr>
      <t>2</t>
    </r>
    <r>
      <rPr>
        <sz val="10"/>
        <rFont val="Arial Narrow"/>
        <family val="2"/>
      </rPr>
      <t>/kg</t>
    </r>
  </si>
  <si>
    <r>
      <t>m</t>
    </r>
    <r>
      <rPr>
        <vertAlign val="superscript"/>
        <sz val="10"/>
        <rFont val="Arial Narrow"/>
        <family val="2"/>
      </rPr>
      <t>3</t>
    </r>
  </si>
  <si>
    <r>
      <t>kg CO</t>
    </r>
    <r>
      <rPr>
        <vertAlign val="subscript"/>
        <sz val="10"/>
        <rFont val="Arial Narrow"/>
        <family val="2"/>
      </rPr>
      <t>2</t>
    </r>
    <r>
      <rPr>
        <sz val="10"/>
        <rFont val="Arial Narrow"/>
        <family val="2"/>
      </rPr>
      <t>/m</t>
    </r>
    <r>
      <rPr>
        <vertAlign val="superscript"/>
        <sz val="10"/>
        <rFont val="Arial Narrow"/>
        <family val="2"/>
      </rPr>
      <t>3</t>
    </r>
  </si>
  <si>
    <t>kg CO2/m3</t>
  </si>
  <si>
    <t>Gas Natural Mezcla Usme</t>
  </si>
  <si>
    <t>HFC-134a</t>
  </si>
  <si>
    <t>R-404A</t>
  </si>
  <si>
    <t>R-407A</t>
  </si>
  <si>
    <t>R-407C</t>
  </si>
  <si>
    <t>R-410A</t>
  </si>
  <si>
    <t>R-507 or R-507A</t>
  </si>
  <si>
    <r>
      <t>kgCO</t>
    </r>
    <r>
      <rPr>
        <vertAlign val="subscript"/>
        <sz val="11"/>
        <rFont val="Calibri"/>
        <family val="2"/>
        <scheme val="minor"/>
      </rPr>
      <t>2</t>
    </r>
    <r>
      <rPr>
        <sz val="11"/>
        <rFont val="Calibri"/>
        <family val="2"/>
        <scheme val="minor"/>
      </rPr>
      <t>e/kg</t>
    </r>
  </si>
  <si>
    <t>GWP-AR5-IPCC</t>
  </si>
  <si>
    <t>R-417A</t>
  </si>
  <si>
    <t>R-422D</t>
  </si>
  <si>
    <t>R-404C</t>
  </si>
  <si>
    <t>http://www.gas-servei.com/images/Ficha-tecnica-R404A.pdf</t>
  </si>
  <si>
    <t>GWP-AR4-IPCC</t>
  </si>
  <si>
    <t>gal</t>
  </si>
  <si>
    <t>kg CO2/galón</t>
  </si>
  <si>
    <t>IPCC 2006</t>
  </si>
  <si>
    <t>kg CO2/kg</t>
  </si>
  <si>
    <t>CO2</t>
  </si>
  <si>
    <t>kg DQO</t>
  </si>
  <si>
    <r>
      <t>kgCH</t>
    </r>
    <r>
      <rPr>
        <vertAlign val="subscript"/>
        <sz val="10"/>
        <rFont val="Arial Narrow"/>
        <family val="2"/>
      </rPr>
      <t>4</t>
    </r>
    <r>
      <rPr>
        <sz val="10"/>
        <rFont val="Arial Narrow"/>
        <family val="2"/>
      </rPr>
      <t>/kg DQO</t>
    </r>
  </si>
  <si>
    <t xml:space="preserve">Vertimientos domésticos tratados (Digestor anaeróbico) </t>
  </si>
  <si>
    <t>kg DBO</t>
  </si>
  <si>
    <r>
      <t>kgCH</t>
    </r>
    <r>
      <rPr>
        <vertAlign val="subscript"/>
        <sz val="10"/>
        <rFont val="Arial Narrow"/>
        <family val="2"/>
      </rPr>
      <t>4</t>
    </r>
    <r>
      <rPr>
        <sz val="10"/>
        <rFont val="Arial Narrow"/>
        <family val="2"/>
      </rPr>
      <t>/kg DBO</t>
    </r>
  </si>
  <si>
    <t>KWh</t>
  </si>
  <si>
    <r>
      <t>kgCO</t>
    </r>
    <r>
      <rPr>
        <vertAlign val="subscript"/>
        <sz val="11"/>
        <rFont val="Calibri"/>
        <family val="2"/>
        <scheme val="minor"/>
      </rPr>
      <t>2</t>
    </r>
    <r>
      <rPr>
        <sz val="11"/>
        <rFont val="Calibri"/>
        <family val="2"/>
        <scheme val="minor"/>
      </rPr>
      <t xml:space="preserve"> e/KWh</t>
    </r>
  </si>
  <si>
    <t>DESCRIPCIÓN DE LA FUENTE</t>
  </si>
  <si>
    <t xml:space="preserve">FUENTE DE LA INFORMACIÓN </t>
  </si>
  <si>
    <t>PERIODICIDAD</t>
  </si>
  <si>
    <t>Diario</t>
  </si>
  <si>
    <t>Semanal</t>
  </si>
  <si>
    <t>Mensual</t>
  </si>
  <si>
    <t>Bimensual</t>
  </si>
  <si>
    <t>Trimestral</t>
  </si>
  <si>
    <t>Anual</t>
  </si>
  <si>
    <t>Semestral</t>
  </si>
  <si>
    <t>Planilla Registro Interno</t>
  </si>
  <si>
    <t>Planilla Registro Normalizada</t>
  </si>
  <si>
    <t>Factura de compra o servicio</t>
  </si>
  <si>
    <t>TIPO</t>
  </si>
  <si>
    <t>NOMBRE DE LA EMPRESA:</t>
  </si>
  <si>
    <t>DIRECCIÓN:</t>
  </si>
  <si>
    <t>CARGO:</t>
  </si>
  <si>
    <t>CORREO ELECTRÓNICO:</t>
  </si>
  <si>
    <t>PERSONA QUE DILIGENCIÓ:</t>
  </si>
  <si>
    <t>DEPARTAMENTO/CIUDAD:</t>
  </si>
  <si>
    <t>NÚMERO DE DATOS</t>
  </si>
  <si>
    <t>INCERTIDUMBRE DATOS</t>
  </si>
  <si>
    <t xml:space="preserve">AÑO BASE: </t>
  </si>
  <si>
    <t>NIT.:</t>
  </si>
  <si>
    <t xml:space="preserve">Enfoque de participación accionaria </t>
  </si>
  <si>
    <t xml:space="preserve">Control financiero </t>
  </si>
  <si>
    <t xml:space="preserve">Enfoque de control:    </t>
  </si>
  <si>
    <t xml:space="preserve">Control operacional </t>
  </si>
  <si>
    <t>ENFOQUE ORGANIZACIONAL</t>
  </si>
  <si>
    <t>Registro equipo</t>
  </si>
  <si>
    <t>PROMEDIO</t>
  </si>
  <si>
    <t>FACTOR T</t>
  </si>
  <si>
    <t>DESVIACIÓN ESTANDAR</t>
  </si>
  <si>
    <t>INCERTIDUMBRE 1</t>
  </si>
  <si>
    <t>EMISIONES CO2</t>
  </si>
  <si>
    <t>EMISIONES CO2 (tCO2)</t>
  </si>
  <si>
    <t xml:space="preserve">FACTOR DE EMISIÓN CO2 </t>
  </si>
  <si>
    <t>INCERTIDUMBRE 2 EMISIONES CO2</t>
  </si>
  <si>
    <t>TOTAL ALCANCE 2</t>
  </si>
  <si>
    <t>TOTAL ALCANCE 1</t>
  </si>
  <si>
    <t xml:space="preserve">TOTAL HUELLA DE CARBONO </t>
  </si>
  <si>
    <t>TOTAL ALCANCE 3</t>
  </si>
  <si>
    <t>UPME 2015</t>
  </si>
  <si>
    <t>UPME 2014</t>
  </si>
  <si>
    <t>UPME 2013</t>
  </si>
  <si>
    <t>Energía eléctrica adquirida 2014</t>
  </si>
  <si>
    <t>Energía eléctrica adquirida 2013</t>
  </si>
  <si>
    <t>Energía eléctrica adquirida 2012</t>
  </si>
  <si>
    <t>Energía eléctrica adquirida 2011</t>
  </si>
  <si>
    <t>Energía eléctrica adquirida 2010</t>
  </si>
  <si>
    <t>UPME 2012</t>
  </si>
  <si>
    <t>UPME 2011</t>
  </si>
  <si>
    <t>UPME 2010</t>
  </si>
  <si>
    <t>Combustible gaseoso</t>
  </si>
  <si>
    <t>Gas refrigerante</t>
  </si>
  <si>
    <t>Tratamiento residuos</t>
  </si>
  <si>
    <t>Energía eléctrica</t>
  </si>
  <si>
    <t xml:space="preserve">Combustible líquido </t>
  </si>
  <si>
    <t>Papel</t>
  </si>
  <si>
    <t>Transporte</t>
  </si>
  <si>
    <t>Categoría</t>
  </si>
  <si>
    <t>CATEGORÍA</t>
  </si>
  <si>
    <t>PRODUCCIÓN ANUAL</t>
  </si>
  <si>
    <t>Unidad producción</t>
  </si>
  <si>
    <t>Litros</t>
  </si>
  <si>
    <t xml:space="preserve">Metros Cúbicos </t>
  </si>
  <si>
    <t>Onzas</t>
  </si>
  <si>
    <t>Cajas convertidas</t>
  </si>
  <si>
    <t>INCERTIDUMBRE FACTOR DE EMISIÓN CO2</t>
  </si>
  <si>
    <t>AÑO BASE</t>
  </si>
  <si>
    <t>% DEL TOTAL</t>
  </si>
  <si>
    <t>INCERTIDUMBRE %</t>
  </si>
  <si>
    <t>TOTAL HC</t>
  </si>
  <si>
    <t>PRODUCCIÓN</t>
  </si>
  <si>
    <t>INDICADOR</t>
  </si>
  <si>
    <t>AÑO 20XX</t>
  </si>
  <si>
    <t>GASEOSAS COLOMBIANAS SAS PLANTA CENTRO</t>
  </si>
  <si>
    <t>860005265-8</t>
  </si>
  <si>
    <t>BOGOTÁ D.C</t>
  </si>
  <si>
    <t>TELEFONO DE LA EMPRESA:</t>
  </si>
  <si>
    <t>Av.cra 39 #17-40</t>
  </si>
  <si>
    <t>ALEJANDRA MOLANO MANRIQUE</t>
  </si>
  <si>
    <t>SUPERVISORA GESTIÓN AMBIENTAL</t>
  </si>
  <si>
    <t>SIP@GASCOL.COM.CO</t>
  </si>
  <si>
    <t>X</t>
  </si>
  <si>
    <t>Energía eléctrica adquirida</t>
  </si>
  <si>
    <t>Iluminación y funcionamiento maquinaria</t>
  </si>
  <si>
    <t>Jefe Mantenimiento</t>
  </si>
  <si>
    <t>Kwh</t>
  </si>
  <si>
    <t>Jefe de Mantenimiento</t>
  </si>
  <si>
    <t>Supervisor Gestión Ambiental</t>
  </si>
  <si>
    <t>Ninguna</t>
  </si>
  <si>
    <t>Flota vehícular sector ventas residencial</t>
  </si>
  <si>
    <t>Jefe Almacén</t>
  </si>
  <si>
    <t>Subalmacenista</t>
  </si>
  <si>
    <t>Jefe Transportes</t>
  </si>
  <si>
    <t>Factura Servicio Público</t>
  </si>
  <si>
    <t>Vehículos livianos</t>
  </si>
  <si>
    <t>Gas Natural Genérico</t>
  </si>
  <si>
    <t xml:space="preserve">Combustibles usados por vehículos propiedad de la compañía o asignados a la planta, no se incluye la flota vehícular </t>
  </si>
  <si>
    <t>entregadora ya que pertenece a otra compañía y no existe control sobre Gascol Centro</t>
  </si>
  <si>
    <t>Se inclyen refrigerantes de las neveras a las cuales la planta les realiza mantenimiento</t>
  </si>
  <si>
    <t xml:space="preserve">No se incluye el alcance tres en al cálculo </t>
  </si>
  <si>
    <t>Caldera, generación vapor</t>
  </si>
  <si>
    <t>Montacarga</t>
  </si>
  <si>
    <t>Gas Refrigerante</t>
  </si>
  <si>
    <t>Mantenimiento neveras</t>
  </si>
  <si>
    <t>Jefe Dispensadores</t>
  </si>
  <si>
    <t>Combustible de la caldera, no se incluyen extintores, ya que la recarga la realiza un externo.</t>
  </si>
  <si>
    <t xml:space="preserve">Llevar registro digital y realziar revisión con mayor frecuencia </t>
  </si>
  <si>
    <t>Energía eléctrica adquirida 2015</t>
  </si>
  <si>
    <t>AÑO 2017</t>
  </si>
  <si>
    <t>COMPARATIVO POR ALCANCE</t>
  </si>
  <si>
    <t xml:space="preserve">ANÁLISIS DE RESULTADOS </t>
  </si>
  <si>
    <t xml:space="preserve">Número de mediciones </t>
  </si>
  <si>
    <t>t- factor para el nivel de confianza</t>
  </si>
  <si>
    <t>Infinito</t>
  </si>
  <si>
    <t>Fuente:</t>
  </si>
  <si>
    <t>Short Guidance for Calculating Measurement and Estimation Uncertainty for GHG Emissions</t>
  </si>
  <si>
    <t>INCERTIDUMBRE EMISIÓN CO2</t>
  </si>
  <si>
    <t>Alto</t>
  </si>
  <si>
    <t>Buena</t>
  </si>
  <si>
    <t>Razonable</t>
  </si>
  <si>
    <t>Pobre</t>
  </si>
  <si>
    <t xml:space="preserve">Porcentaje </t>
  </si>
  <si>
    <r>
      <t>EMISIONES CO</t>
    </r>
    <r>
      <rPr>
        <b/>
        <vertAlign val="subscript"/>
        <sz val="10"/>
        <color theme="0"/>
        <rFont val="Arial"/>
        <family val="2"/>
      </rPr>
      <t>2</t>
    </r>
    <r>
      <rPr>
        <b/>
        <sz val="10"/>
        <color theme="0"/>
        <rFont val="Arial"/>
        <family val="2"/>
      </rPr>
      <t xml:space="preserve"> (t CO</t>
    </r>
    <r>
      <rPr>
        <b/>
        <vertAlign val="subscript"/>
        <sz val="10"/>
        <color theme="0"/>
        <rFont val="Arial"/>
        <family val="2"/>
      </rPr>
      <t>2e</t>
    </r>
    <r>
      <rPr>
        <b/>
        <sz val="10"/>
        <color theme="0"/>
        <rFont val="Arial"/>
        <family val="2"/>
      </rPr>
      <t>/año)</t>
    </r>
  </si>
  <si>
    <t>Energía eléctrica adquirida 2016</t>
  </si>
  <si>
    <t>UPME 2016</t>
  </si>
  <si>
    <t>Precisión de los datos</t>
  </si>
  <si>
    <t>Para el año base las emisiones totales de CO2  entre el alcance 1 y 2 corresponden a 2.045,89 TonCO2 equivalente, distribuidas en alcance 1 con el 69,3%, en donde se encuentran los consumos de combustibles y los gases refrigerantes de emisiones directas, el alcance 2 con el 32% perteneciente al consumo de energía eléctrica adquirida por la empresa.</t>
  </si>
  <si>
    <t xml:space="preserve">El año 2017, obtuvo como resultado la generación de 2.199,88 TonCO2 equivalente, el alcance 1 participo con un 73% y el alcance 2 con el 27%.el año base en comparación con el 2017 genero 8% más emisiones de CO2 equivalente, debido a que el alcance 1 presento un incremento del 15% atribuible a un mayor consumo de gas refrigerante; por el contrario, el alcance 2 para el año base generó 651,2 TonCO2 equivalente y el alcance 3 de  589,9 TonCO2 equivalente, lo que representa una reducción del 9%.
</t>
  </si>
  <si>
    <t>&gt; +/- 30%</t>
  </si>
</sst>
</file>

<file path=xl/styles.xml><?xml version="1.0" encoding="utf-8"?>
<styleSheet xmlns="http://schemas.openxmlformats.org/spreadsheetml/2006/main">
  <numFmts count="7">
    <numFmt numFmtId="43" formatCode="_(* #,##0.00_);_(* \(#,##0.00\);_(* &quot;-&quot;??_);_(@_)"/>
    <numFmt numFmtId="164" formatCode="_ [$€-2]\ * #,##0.00_ ;_ [$€-2]\ * \-#,##0.00_ ;_ [$€-2]\ * &quot;-&quot;??_ "/>
    <numFmt numFmtId="165" formatCode="0.0"/>
    <numFmt numFmtId="166" formatCode="0.0000"/>
    <numFmt numFmtId="167" formatCode="0.000"/>
    <numFmt numFmtId="168" formatCode="0.000%"/>
    <numFmt numFmtId="169" formatCode="&quot;+/- &quot;0.0%"/>
  </numFmts>
  <fonts count="29">
    <font>
      <sz val="11"/>
      <color theme="1"/>
      <name val="Calibri"/>
      <family val="2"/>
      <scheme val="minor"/>
    </font>
    <font>
      <sz val="11"/>
      <color theme="1"/>
      <name val="Calibri"/>
      <family val="2"/>
      <scheme val="minor"/>
    </font>
    <font>
      <sz val="10"/>
      <color theme="1"/>
      <name val="Arial"/>
      <family val="2"/>
    </font>
    <font>
      <sz val="11"/>
      <color indexed="8"/>
      <name val="Calibri"/>
      <family val="2"/>
    </font>
    <font>
      <sz val="10"/>
      <name val="Arial"/>
      <family val="2"/>
    </font>
    <font>
      <u/>
      <sz val="10"/>
      <color indexed="12"/>
      <name val="MS Sans Serif"/>
      <family val="2"/>
    </font>
    <font>
      <sz val="10"/>
      <name val="MS Sans Serif"/>
      <family val="2"/>
    </font>
    <font>
      <sz val="10"/>
      <name val="Arial Narrow"/>
      <family val="2"/>
    </font>
    <font>
      <b/>
      <sz val="10"/>
      <name val="Arial Narrow"/>
      <family val="2"/>
    </font>
    <font>
      <vertAlign val="subscript"/>
      <sz val="10"/>
      <name val="Arial Narrow"/>
      <family val="2"/>
    </font>
    <font>
      <vertAlign val="superscript"/>
      <sz val="10"/>
      <name val="Arial Narrow"/>
      <family val="2"/>
    </font>
    <font>
      <vertAlign val="subscript"/>
      <sz val="11"/>
      <name val="Calibri"/>
      <family val="2"/>
      <scheme val="minor"/>
    </font>
    <font>
      <sz val="11"/>
      <name val="Calibri"/>
      <family val="2"/>
      <scheme val="minor"/>
    </font>
    <font>
      <sz val="10"/>
      <color theme="1"/>
      <name val="Arial Narrow"/>
      <family val="2"/>
    </font>
    <font>
      <sz val="9"/>
      <color indexed="81"/>
      <name val="Tahoma"/>
      <family val="2"/>
    </font>
    <font>
      <b/>
      <sz val="9"/>
      <color indexed="81"/>
      <name val="Tahoma"/>
      <family val="2"/>
    </font>
    <font>
      <b/>
      <sz val="10"/>
      <color theme="0"/>
      <name val="Arial"/>
      <family val="2"/>
    </font>
    <font>
      <sz val="10"/>
      <color rgb="FF000000"/>
      <name val="Arial"/>
      <family val="2"/>
    </font>
    <font>
      <b/>
      <sz val="9"/>
      <color theme="0" tint="-4.9989318521683403E-2"/>
      <name val="Arial"/>
      <family val="2"/>
    </font>
    <font>
      <b/>
      <sz val="10"/>
      <color theme="0" tint="-4.9989318521683403E-2"/>
      <name val="Arial"/>
      <family val="2"/>
    </font>
    <font>
      <sz val="11"/>
      <color theme="3" tint="-0.499984740745262"/>
      <name val="Arial"/>
      <family val="2"/>
    </font>
    <font>
      <b/>
      <sz val="10"/>
      <name val="Arial"/>
      <family val="2"/>
    </font>
    <font>
      <b/>
      <sz val="10"/>
      <color theme="1"/>
      <name val="Arial"/>
      <family val="2"/>
    </font>
    <font>
      <sz val="11"/>
      <color theme="1"/>
      <name val="Arial"/>
      <family val="2"/>
    </font>
    <font>
      <sz val="10"/>
      <color theme="0"/>
      <name val="Arial"/>
      <family val="2"/>
    </font>
    <font>
      <b/>
      <vertAlign val="subscript"/>
      <sz val="10"/>
      <color theme="0"/>
      <name val="Arial"/>
      <family val="2"/>
    </font>
    <font>
      <sz val="10"/>
      <color theme="3" tint="-0.499984740745262"/>
      <name val="Arial"/>
      <family val="2"/>
    </font>
    <font>
      <b/>
      <sz val="10"/>
      <color rgb="FFFF0000"/>
      <name val="Arial"/>
      <family val="2"/>
    </font>
    <font>
      <sz val="12"/>
      <color theme="1"/>
      <name val="Arial"/>
      <family val="2"/>
    </font>
  </fonts>
  <fills count="17">
    <fill>
      <patternFill patternType="none"/>
    </fill>
    <fill>
      <patternFill patternType="gray125"/>
    </fill>
    <fill>
      <patternFill patternType="solid">
        <fgColor theme="5" tint="0.79998168889431442"/>
        <bgColor indexed="64"/>
      </patternFill>
    </fill>
    <fill>
      <patternFill patternType="solid">
        <fgColor theme="6" tint="0.79998168889431442"/>
        <bgColor indexed="64"/>
      </patternFill>
    </fill>
    <fill>
      <patternFill patternType="solid">
        <fgColor theme="9" tint="0.79998168889431442"/>
        <bgColor indexed="64"/>
      </patternFill>
    </fill>
    <fill>
      <patternFill patternType="solid">
        <fgColor theme="9" tint="-0.499984740745262"/>
        <bgColor indexed="64"/>
      </patternFill>
    </fill>
    <fill>
      <patternFill patternType="solid">
        <fgColor theme="6" tint="-0.499984740745262"/>
        <bgColor indexed="64"/>
      </patternFill>
    </fill>
    <fill>
      <patternFill patternType="solid">
        <fgColor theme="5" tint="-0.499984740745262"/>
        <bgColor indexed="64"/>
      </patternFill>
    </fill>
    <fill>
      <patternFill patternType="solid">
        <fgColor theme="3" tint="-0.249977111117893"/>
        <bgColor indexed="64"/>
      </patternFill>
    </fill>
    <fill>
      <patternFill patternType="solid">
        <fgColor theme="3" tint="-0.499984740745262"/>
        <bgColor indexed="64"/>
      </patternFill>
    </fill>
    <fill>
      <patternFill patternType="solid">
        <fgColor theme="3" tint="0.79998168889431442"/>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9" tint="0.39997558519241921"/>
        <bgColor indexed="64"/>
      </patternFill>
    </fill>
    <fill>
      <patternFill patternType="solid">
        <fgColor rgb="FFAEC87A"/>
        <bgColor indexed="64"/>
      </patternFill>
    </fill>
    <fill>
      <patternFill patternType="solid">
        <fgColor rgb="FFEAE890"/>
        <bgColor indexed="64"/>
      </patternFill>
    </fill>
    <fill>
      <patternFill patternType="solid">
        <fgColor rgb="FFE0817A"/>
        <bgColor indexed="64"/>
      </patternFill>
    </fill>
  </fills>
  <borders count="100">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dashed">
        <color rgb="FF002060"/>
      </left>
      <right style="dashed">
        <color rgb="FF002060"/>
      </right>
      <top style="dashed">
        <color rgb="FF002060"/>
      </top>
      <bottom style="dashed">
        <color rgb="FF002060"/>
      </bottom>
      <diagonal/>
    </border>
    <border>
      <left style="dashed">
        <color rgb="FF002060"/>
      </left>
      <right/>
      <top style="dashed">
        <color rgb="FF002060"/>
      </top>
      <bottom/>
      <diagonal/>
    </border>
    <border>
      <left style="dashed">
        <color rgb="FF002060"/>
      </left>
      <right style="dashed">
        <color rgb="FF002060"/>
      </right>
      <top style="dashed">
        <color rgb="FF002060"/>
      </top>
      <bottom/>
      <diagonal/>
    </border>
    <border>
      <left/>
      <right style="dashed">
        <color rgb="FF002060"/>
      </right>
      <top style="dashed">
        <color rgb="FF002060"/>
      </top>
      <bottom/>
      <diagonal/>
    </border>
    <border>
      <left/>
      <right style="dashed">
        <color rgb="FF002060"/>
      </right>
      <top/>
      <bottom style="dashed">
        <color rgb="FF002060"/>
      </bottom>
      <diagonal/>
    </border>
    <border>
      <left/>
      <right style="dashed">
        <color rgb="FF002060"/>
      </right>
      <top/>
      <bottom/>
      <diagonal/>
    </border>
    <border>
      <left/>
      <right style="dashed">
        <color rgb="FF002060"/>
      </right>
      <top style="dashed">
        <color rgb="FF002060"/>
      </top>
      <bottom style="dashed">
        <color rgb="FF002060"/>
      </bottom>
      <diagonal/>
    </border>
    <border>
      <left style="dashed">
        <color rgb="FF002060"/>
      </left>
      <right style="dashed">
        <color rgb="FF002060"/>
      </right>
      <top/>
      <bottom style="dashed">
        <color rgb="FF002060"/>
      </bottom>
      <diagonal/>
    </border>
    <border>
      <left style="dashed">
        <color rgb="FF002060"/>
      </left>
      <right style="dashed">
        <color rgb="FF002060"/>
      </right>
      <top/>
      <bottom/>
      <diagonal/>
    </border>
    <border>
      <left/>
      <right/>
      <top style="dashed">
        <color rgb="FF002060"/>
      </top>
      <bottom style="dashed">
        <color rgb="FF002060"/>
      </bottom>
      <diagonal/>
    </border>
    <border>
      <left style="dashed">
        <color theme="6" tint="-0.249977111117893"/>
      </left>
      <right style="dashed">
        <color theme="6" tint="-0.249977111117893"/>
      </right>
      <top style="dashed">
        <color theme="6" tint="-0.249977111117893"/>
      </top>
      <bottom style="dashed">
        <color theme="6" tint="-0.249977111117893"/>
      </bottom>
      <diagonal/>
    </border>
    <border>
      <left/>
      <right/>
      <top style="dashed">
        <color theme="6" tint="-0.249977111117893"/>
      </top>
      <bottom/>
      <diagonal/>
    </border>
    <border>
      <left/>
      <right/>
      <top style="dashed">
        <color rgb="FF002060"/>
      </top>
      <bottom/>
      <diagonal/>
    </border>
    <border>
      <left style="dashed">
        <color rgb="FF002060"/>
      </left>
      <right/>
      <top style="dashed">
        <color rgb="FF002060"/>
      </top>
      <bottom style="dashed">
        <color rgb="FF002060"/>
      </bottom>
      <diagonal/>
    </border>
    <border>
      <left/>
      <right/>
      <top/>
      <bottom style="dashed">
        <color rgb="FF002060"/>
      </bottom>
      <diagonal/>
    </border>
    <border>
      <left style="dashed">
        <color theme="6" tint="-0.249977111117893"/>
      </left>
      <right/>
      <top style="dashed">
        <color theme="6" tint="-0.249977111117893"/>
      </top>
      <bottom/>
      <diagonal/>
    </border>
    <border>
      <left/>
      <right/>
      <top style="dashed">
        <color theme="6" tint="-0.249977111117893"/>
      </top>
      <bottom style="dashed">
        <color theme="6" tint="-0.249977111117893"/>
      </bottom>
      <diagonal/>
    </border>
    <border>
      <left style="dashed">
        <color theme="6" tint="-0.249977111117893"/>
      </left>
      <right style="dashed">
        <color theme="6" tint="-0.249977111117893"/>
      </right>
      <top/>
      <bottom/>
      <diagonal/>
    </border>
    <border>
      <left style="dashed">
        <color theme="6" tint="-0.249977111117893"/>
      </left>
      <right style="dashed">
        <color theme="6" tint="-0.249977111117893"/>
      </right>
      <top/>
      <bottom style="dashed">
        <color theme="6" tint="-0.249977111117893"/>
      </bottom>
      <diagonal/>
    </border>
    <border>
      <left/>
      <right/>
      <top/>
      <bottom style="dashed">
        <color theme="6" tint="-0.249977111117893"/>
      </bottom>
      <diagonal/>
    </border>
    <border>
      <left style="dashed">
        <color theme="6" tint="-0.249977111117893"/>
      </left>
      <right style="dashed">
        <color theme="6" tint="-0.249977111117893"/>
      </right>
      <top style="dashed">
        <color theme="2" tint="-0.499984740745262"/>
      </top>
      <bottom/>
      <diagonal/>
    </border>
    <border>
      <left style="dashed">
        <color theme="6" tint="-0.249977111117893"/>
      </left>
      <right style="dashed">
        <color theme="6" tint="-0.249977111117893"/>
      </right>
      <top style="dashed">
        <color theme="6" tint="-0.249977111117893"/>
      </top>
      <bottom/>
      <diagonal/>
    </border>
    <border>
      <left style="dashed">
        <color theme="9" tint="-0.499984740745262"/>
      </left>
      <right style="dashed">
        <color theme="9" tint="-0.499984740745262"/>
      </right>
      <top style="dashed">
        <color theme="9" tint="-0.499984740745262"/>
      </top>
      <bottom style="dashed">
        <color theme="9" tint="-0.499984740745262"/>
      </bottom>
      <diagonal/>
    </border>
    <border>
      <left style="dashed">
        <color theme="6" tint="-0.249977111117893"/>
      </left>
      <right/>
      <top style="dashed">
        <color theme="6" tint="-0.249977111117893"/>
      </top>
      <bottom style="dashed">
        <color theme="6" tint="-0.249977111117893"/>
      </bottom>
      <diagonal/>
    </border>
    <border>
      <left style="dashed">
        <color theme="9" tint="-0.499984740745262"/>
      </left>
      <right/>
      <top style="dashed">
        <color theme="9" tint="-0.499984740745262"/>
      </top>
      <bottom style="dashed">
        <color theme="9" tint="-0.499984740745262"/>
      </bottom>
      <diagonal/>
    </border>
    <border>
      <left/>
      <right/>
      <top style="dashed">
        <color theme="9" tint="-0.499984740745262"/>
      </top>
      <bottom style="dashed">
        <color theme="9" tint="-0.499984740745262"/>
      </bottom>
      <diagonal/>
    </border>
    <border>
      <left/>
      <right/>
      <top/>
      <bottom style="dashed">
        <color theme="9" tint="-0.499984740745262"/>
      </bottom>
      <diagonal/>
    </border>
    <border>
      <left style="dashed">
        <color theme="9" tint="-0.499984740745262"/>
      </left>
      <right style="dashed">
        <color theme="9" tint="-0.499984740745262"/>
      </right>
      <top style="dashed">
        <color theme="9" tint="-0.499984740745262"/>
      </top>
      <bottom/>
      <diagonal/>
    </border>
    <border>
      <left style="dashed">
        <color theme="9" tint="-0.499984740745262"/>
      </left>
      <right/>
      <top style="dashed">
        <color theme="9" tint="-0.499984740745262"/>
      </top>
      <bottom/>
      <diagonal/>
    </border>
    <border>
      <left style="dashed">
        <color theme="9" tint="-0.499984740745262"/>
      </left>
      <right style="dashed">
        <color theme="9" tint="-0.499984740745262"/>
      </right>
      <top/>
      <bottom/>
      <diagonal/>
    </border>
    <border>
      <left style="dashed">
        <color theme="9" tint="-0.499984740745262"/>
      </left>
      <right/>
      <top/>
      <bottom/>
      <diagonal/>
    </border>
    <border>
      <left style="dashed">
        <color theme="5" tint="-0.499984740745262"/>
      </left>
      <right style="dashed">
        <color theme="5" tint="-0.499984740745262"/>
      </right>
      <top style="dashed">
        <color theme="5" tint="-0.499984740745262"/>
      </top>
      <bottom style="dashed">
        <color theme="5" tint="-0.499984740745262"/>
      </bottom>
      <diagonal/>
    </border>
    <border>
      <left/>
      <right/>
      <top style="dashed">
        <color theme="9" tint="-0.499984740745262"/>
      </top>
      <bottom/>
      <diagonal/>
    </border>
    <border>
      <left/>
      <right/>
      <top style="dashed">
        <color theme="5" tint="-0.499984740745262"/>
      </top>
      <bottom/>
      <diagonal/>
    </border>
    <border>
      <left/>
      <right style="dashed">
        <color theme="5" tint="-0.499984740745262"/>
      </right>
      <top style="dashed">
        <color theme="5" tint="-0.499984740745262"/>
      </top>
      <bottom/>
      <diagonal/>
    </border>
    <border>
      <left style="dashed">
        <color theme="5" tint="-0.499984740745262"/>
      </left>
      <right/>
      <top style="dashed">
        <color theme="5" tint="-0.499984740745262"/>
      </top>
      <bottom/>
      <diagonal/>
    </border>
    <border>
      <left style="dashed">
        <color theme="5" tint="-0.499984740745262"/>
      </left>
      <right style="dashed">
        <color theme="5" tint="-0.499984740745262"/>
      </right>
      <top/>
      <bottom/>
      <diagonal/>
    </border>
    <border>
      <left style="dashed">
        <color theme="5" tint="-0.499984740745262"/>
      </left>
      <right style="dashed">
        <color theme="5" tint="-0.499984740745262"/>
      </right>
      <top/>
      <bottom style="dashed">
        <color theme="5" tint="-0.499984740745262"/>
      </bottom>
      <diagonal/>
    </border>
    <border>
      <left style="dashed">
        <color theme="1"/>
      </left>
      <right style="dashed">
        <color theme="1"/>
      </right>
      <top style="dashed">
        <color theme="1"/>
      </top>
      <bottom style="dashed">
        <color theme="1"/>
      </bottom>
      <diagonal/>
    </border>
    <border>
      <left/>
      <right style="dashed">
        <color theme="1"/>
      </right>
      <top style="dashed">
        <color theme="5" tint="-0.499984740745262"/>
      </top>
      <bottom style="dashed">
        <color theme="5" tint="-0.499984740745262"/>
      </bottom>
      <diagonal/>
    </border>
    <border>
      <left style="dashed">
        <color theme="1"/>
      </left>
      <right/>
      <top style="dashed">
        <color theme="1"/>
      </top>
      <bottom/>
      <diagonal/>
    </border>
    <border>
      <left/>
      <right style="dashed">
        <color theme="1"/>
      </right>
      <top style="dashed">
        <color theme="5" tint="-0.499984740745262"/>
      </top>
      <bottom style="dashed">
        <color theme="1"/>
      </bottom>
      <diagonal/>
    </border>
    <border>
      <left style="dashed">
        <color theme="1"/>
      </left>
      <right/>
      <top/>
      <bottom style="dashed">
        <color theme="5" tint="-0.499984740745262"/>
      </bottom>
      <diagonal/>
    </border>
    <border>
      <left style="dashed">
        <color theme="1"/>
      </left>
      <right/>
      <top/>
      <bottom/>
      <diagonal/>
    </border>
    <border>
      <left style="dashed">
        <color theme="1"/>
      </left>
      <right style="dashed">
        <color theme="1"/>
      </right>
      <top style="dashed">
        <color theme="1"/>
      </top>
      <bottom/>
      <diagonal/>
    </border>
    <border>
      <left/>
      <right/>
      <top style="dashed">
        <color theme="1"/>
      </top>
      <bottom/>
      <diagonal/>
    </border>
    <border>
      <left/>
      <right/>
      <top/>
      <bottom style="dashed">
        <color theme="1"/>
      </bottom>
      <diagonal/>
    </border>
    <border>
      <left style="medium">
        <color indexed="64"/>
      </left>
      <right/>
      <top/>
      <bottom/>
      <diagonal/>
    </border>
    <border>
      <left/>
      <right/>
      <top/>
      <bottom style="dashed">
        <color theme="3" tint="-0.499984740745262"/>
      </bottom>
      <diagonal/>
    </border>
    <border>
      <left style="dashed">
        <color theme="3" tint="-0.499984740745262"/>
      </left>
      <right style="dashed">
        <color theme="3" tint="-0.499984740745262"/>
      </right>
      <top style="dashed">
        <color theme="3" tint="-0.499984740745262"/>
      </top>
      <bottom style="dashed">
        <color theme="3" tint="-0.499984740745262"/>
      </bottom>
      <diagonal/>
    </border>
    <border>
      <left style="dashed">
        <color theme="3" tint="-0.499984740745262"/>
      </left>
      <right/>
      <top style="dashed">
        <color theme="3" tint="-0.499984740745262"/>
      </top>
      <bottom style="dashed">
        <color theme="3" tint="-0.499984740745262"/>
      </bottom>
      <diagonal/>
    </border>
    <border>
      <left style="dashed">
        <color indexed="64"/>
      </left>
      <right style="dashed">
        <color indexed="64"/>
      </right>
      <top style="dashed">
        <color indexed="64"/>
      </top>
      <bottom style="dashed">
        <color indexed="64"/>
      </bottom>
      <diagonal/>
    </border>
    <border>
      <left/>
      <right/>
      <top style="dashed">
        <color indexed="64"/>
      </top>
      <bottom style="dashed">
        <color indexed="64"/>
      </bottom>
      <diagonal/>
    </border>
    <border>
      <left/>
      <right/>
      <top/>
      <bottom style="dashed">
        <color indexed="64"/>
      </bottom>
      <diagonal/>
    </border>
    <border>
      <left/>
      <right style="dashed">
        <color theme="6" tint="-0.249977111117893"/>
      </right>
      <top style="dashed">
        <color rgb="FF002060"/>
      </top>
      <bottom style="dashed">
        <color rgb="FF002060"/>
      </bottom>
      <diagonal/>
    </border>
    <border>
      <left/>
      <right style="dashed">
        <color indexed="64"/>
      </right>
      <top/>
      <bottom/>
      <diagonal/>
    </border>
    <border>
      <left style="dashed">
        <color theme="3" tint="-0.499984740745262"/>
      </left>
      <right style="dashed">
        <color theme="3" tint="-0.499984740745262"/>
      </right>
      <top/>
      <bottom style="dashed">
        <color theme="3" tint="-0.499984740745262"/>
      </bottom>
      <diagonal/>
    </border>
    <border>
      <left style="dashed">
        <color theme="1"/>
      </left>
      <right/>
      <top style="dashed">
        <color theme="1"/>
      </top>
      <bottom style="dashed">
        <color theme="1"/>
      </bottom>
      <diagonal/>
    </border>
    <border>
      <left style="dashed">
        <color theme="1"/>
      </left>
      <right/>
      <top/>
      <bottom style="dashed">
        <color theme="1"/>
      </bottom>
      <diagonal/>
    </border>
    <border>
      <left/>
      <right/>
      <top/>
      <bottom style="dashed">
        <color theme="5" tint="-0.499984740745262"/>
      </bottom>
      <diagonal/>
    </border>
    <border>
      <left/>
      <right/>
      <top style="dashed">
        <color theme="5" tint="-0.499984740745262"/>
      </top>
      <bottom style="dashed">
        <color theme="1"/>
      </bottom>
      <diagonal/>
    </border>
    <border>
      <left style="dashed">
        <color theme="5" tint="-0.499984740745262"/>
      </left>
      <right/>
      <top/>
      <bottom style="dashed">
        <color theme="1"/>
      </bottom>
      <diagonal/>
    </border>
    <border>
      <left style="dashed">
        <color theme="3" tint="-0.499984740745262"/>
      </left>
      <right/>
      <top/>
      <bottom style="dashed">
        <color theme="3" tint="-0.499984740745262"/>
      </bottom>
      <diagonal/>
    </border>
    <border>
      <left style="dashed">
        <color indexed="64"/>
      </left>
      <right/>
      <top style="dashed">
        <color indexed="64"/>
      </top>
      <bottom style="dashed">
        <color indexed="64"/>
      </bottom>
      <diagonal/>
    </border>
    <border>
      <left/>
      <right style="dashed">
        <color indexed="64"/>
      </right>
      <top style="dashed">
        <color indexed="64"/>
      </top>
      <bottom style="dashed">
        <color indexed="64"/>
      </bottom>
      <diagonal/>
    </border>
    <border>
      <left style="medium">
        <color indexed="64"/>
      </left>
      <right style="medium">
        <color indexed="64"/>
      </right>
      <top style="medium">
        <color indexed="64"/>
      </top>
      <bottom style="medium">
        <color indexed="64"/>
      </bottom>
      <diagonal/>
    </border>
    <border>
      <left/>
      <right/>
      <top/>
      <bottom style="double">
        <color indexed="64"/>
      </bottom>
      <diagonal/>
    </border>
    <border>
      <left/>
      <right style="double">
        <color indexed="64"/>
      </right>
      <top/>
      <bottom style="double">
        <color indexed="64"/>
      </bottom>
      <diagonal/>
    </border>
    <border>
      <left/>
      <right style="double">
        <color indexed="64"/>
      </right>
      <top/>
      <bottom/>
      <diagonal/>
    </border>
    <border>
      <left/>
      <right style="double">
        <color indexed="64"/>
      </right>
      <top/>
      <bottom style="dashed">
        <color theme="3" tint="-0.499984740745262"/>
      </bottom>
      <diagonal/>
    </border>
    <border>
      <left/>
      <right style="double">
        <color indexed="64"/>
      </right>
      <top/>
      <bottom style="dashed">
        <color indexed="64"/>
      </bottom>
      <diagonal/>
    </border>
    <border>
      <left/>
      <right style="double">
        <color indexed="64"/>
      </right>
      <top style="dashed">
        <color indexed="64"/>
      </top>
      <bottom style="dashed">
        <color indexed="64"/>
      </bottom>
      <diagonal/>
    </border>
    <border>
      <left style="dashed">
        <color indexed="64"/>
      </left>
      <right/>
      <top/>
      <bottom style="dashed">
        <color indexed="64"/>
      </bottom>
      <diagonal/>
    </border>
    <border>
      <left style="dashed">
        <color indexed="64"/>
      </left>
      <right style="dashed">
        <color indexed="64"/>
      </right>
      <top/>
      <bottom style="dashed">
        <color indexed="64"/>
      </bottom>
      <diagonal/>
    </border>
    <border>
      <left style="dashed">
        <color indexed="64"/>
      </left>
      <right/>
      <top/>
      <bottom/>
      <diagonal/>
    </border>
    <border>
      <left/>
      <right/>
      <top style="dashed">
        <color theme="3" tint="-0.499984740745262"/>
      </top>
      <bottom style="dashed">
        <color theme="3" tint="-0.499984740745262"/>
      </bottom>
      <diagonal/>
    </border>
    <border>
      <left/>
      <right style="double">
        <color indexed="64"/>
      </right>
      <top style="dashed">
        <color theme="3" tint="-0.499984740745262"/>
      </top>
      <bottom style="dashed">
        <color theme="3" tint="-0.499984740745262"/>
      </bottom>
      <diagonal/>
    </border>
    <border>
      <left/>
      <right style="thin">
        <color indexed="64"/>
      </right>
      <top style="dashed">
        <color indexed="64"/>
      </top>
      <bottom style="dashed">
        <color indexed="64"/>
      </bottom>
      <diagonal/>
    </border>
    <border>
      <left style="dashed">
        <color theme="5" tint="-0.499984740745262"/>
      </left>
      <right style="dashed">
        <color theme="5" tint="-0.499984740745262"/>
      </right>
      <top style="dashed">
        <color theme="5" tint="-0.499984740745262"/>
      </top>
      <bottom/>
      <diagonal/>
    </border>
    <border>
      <left/>
      <right style="dashed">
        <color indexed="64"/>
      </right>
      <top/>
      <bottom style="dashed">
        <color indexed="64"/>
      </bottom>
      <diagonal/>
    </border>
    <border>
      <left style="dashed">
        <color indexed="64"/>
      </left>
      <right style="dashed">
        <color indexed="64"/>
      </right>
      <top style="dashed">
        <color indexed="64"/>
      </top>
      <bottom/>
      <diagonal/>
    </border>
    <border>
      <left/>
      <right style="dashed">
        <color theme="3" tint="-0.499984740745262"/>
      </right>
      <top style="dashed">
        <color theme="3" tint="-0.499984740745262"/>
      </top>
      <bottom style="dashed">
        <color theme="3" tint="-0.499984740745262"/>
      </bottom>
      <diagonal/>
    </border>
    <border>
      <left style="dashed">
        <color theme="3" tint="-0.499984740745262"/>
      </left>
      <right style="dashed">
        <color theme="3" tint="-0.499984740745262"/>
      </right>
      <top style="dashed">
        <color theme="3" tint="-0.499984740745262"/>
      </top>
      <bottom/>
      <diagonal/>
    </border>
    <border>
      <left/>
      <right style="dashed">
        <color indexed="64"/>
      </right>
      <top style="dashed">
        <color indexed="64"/>
      </top>
      <bottom/>
      <diagonal/>
    </border>
    <border>
      <left style="medium">
        <color indexed="64"/>
      </left>
      <right/>
      <top style="dashed">
        <color theme="3" tint="-0.499984740745262"/>
      </top>
      <bottom/>
      <diagonal/>
    </border>
    <border>
      <left/>
      <right/>
      <top style="dashed">
        <color theme="3" tint="-0.499984740745262"/>
      </top>
      <bottom/>
      <diagonal/>
    </border>
    <border>
      <left/>
      <right style="dashed">
        <color indexed="64"/>
      </right>
      <top style="dashed">
        <color theme="3" tint="-0.499984740745262"/>
      </top>
      <bottom/>
      <diagonal/>
    </border>
    <border>
      <left style="dashed">
        <color indexed="64"/>
      </left>
      <right style="dashed">
        <color indexed="64"/>
      </right>
      <top/>
      <bottom/>
      <diagonal/>
    </border>
    <border>
      <left style="dashed">
        <color theme="3" tint="-0.499984740745262"/>
      </left>
      <right/>
      <top/>
      <bottom/>
      <diagonal/>
    </border>
    <border>
      <left style="medium">
        <color theme="3" tint="-0.499984740745262"/>
      </left>
      <right style="medium">
        <color theme="3" tint="-0.499984740745262"/>
      </right>
      <top style="medium">
        <color theme="3" tint="-0.499984740745262"/>
      </top>
      <bottom style="medium">
        <color theme="3" tint="-0.499984740745262"/>
      </bottom>
      <diagonal/>
    </border>
    <border>
      <left style="dashed">
        <color theme="3" tint="-0.499984740745262"/>
      </left>
      <right/>
      <top style="dashed">
        <color theme="3" tint="-0.499984740745262"/>
      </top>
      <bottom/>
      <diagonal/>
    </border>
    <border>
      <left/>
      <right style="dashed">
        <color theme="3" tint="-0.499984740745262"/>
      </right>
      <top style="dashed">
        <color theme="3" tint="-0.499984740745262"/>
      </top>
      <bottom/>
      <diagonal/>
    </border>
    <border>
      <left/>
      <right style="dashed">
        <color theme="3" tint="-0.499984740745262"/>
      </right>
      <top/>
      <bottom/>
      <diagonal/>
    </border>
    <border>
      <left/>
      <right style="dashed">
        <color theme="3" tint="-0.499984740745262"/>
      </right>
      <top/>
      <bottom style="dashed">
        <color theme="3" tint="-0.499984740745262"/>
      </bottom>
      <diagonal/>
    </border>
    <border>
      <left style="dashed">
        <color indexed="64"/>
      </left>
      <right/>
      <top style="dashed">
        <color theme="3" tint="-0.499984740745262"/>
      </top>
      <bottom style="dashed">
        <color theme="3" tint="-0.499984740745262"/>
      </bottom>
      <diagonal/>
    </border>
  </borders>
  <cellStyleXfs count="16">
    <xf numFmtId="0" fontId="0" fillId="0" borderId="0"/>
    <xf numFmtId="164" fontId="4" fillId="0" borderId="0" applyFont="0" applyFill="0" applyBorder="0" applyAlignment="0" applyProtection="0"/>
    <xf numFmtId="0" fontId="5" fillId="0" borderId="0" applyNumberFormat="0" applyFill="0" applyBorder="0" applyAlignment="0" applyProtection="0"/>
    <xf numFmtId="43" fontId="4" fillId="0" borderId="0" applyFont="0" applyFill="0" applyBorder="0" applyAlignment="0" applyProtection="0"/>
    <xf numFmtId="0" fontId="6" fillId="0" borderId="0"/>
    <xf numFmtId="0" fontId="4" fillId="0" borderId="0"/>
    <xf numFmtId="0" fontId="1" fillId="0" borderId="0"/>
    <xf numFmtId="0" fontId="4" fillId="0" borderId="0"/>
    <xf numFmtId="0" fontId="4" fillId="0" borderId="0"/>
    <xf numFmtId="0" fontId="4" fillId="0" borderId="0"/>
    <xf numFmtId="0" fontId="4" fillId="0" borderId="0"/>
    <xf numFmtId="9" fontId="3" fillId="0" borderId="0" applyFont="0" applyFill="0" applyBorder="0" applyAlignment="0" applyProtection="0"/>
    <xf numFmtId="0" fontId="3" fillId="0" borderId="0"/>
    <xf numFmtId="43" fontId="3" fillId="0" borderId="0" applyFont="0" applyFill="0" applyBorder="0" applyAlignment="0" applyProtection="0"/>
    <xf numFmtId="43" fontId="1" fillId="0" borderId="0" applyFont="0" applyFill="0" applyBorder="0" applyAlignment="0" applyProtection="0"/>
    <xf numFmtId="9" fontId="1" fillId="0" borderId="0" applyFont="0" applyFill="0" applyBorder="0" applyAlignment="0" applyProtection="0"/>
  </cellStyleXfs>
  <cellXfs count="341">
    <xf numFmtId="0" fontId="0" fillId="0" borderId="0" xfId="0"/>
    <xf numFmtId="0" fontId="2" fillId="0" borderId="0" xfId="0" applyFont="1" applyAlignment="1">
      <alignment horizontal="center" vertical="center" wrapText="1"/>
    </xf>
    <xf numFmtId="0" fontId="2" fillId="0" borderId="0" xfId="0" applyFont="1" applyFill="1" applyAlignment="1">
      <alignment vertical="center"/>
    </xf>
    <xf numFmtId="0" fontId="2" fillId="0" borderId="0" xfId="0" applyFont="1" applyAlignment="1">
      <alignment horizontal="center" vertical="center"/>
    </xf>
    <xf numFmtId="0" fontId="2" fillId="0" borderId="0" xfId="0" applyFont="1"/>
    <xf numFmtId="0" fontId="2" fillId="0" borderId="0" xfId="0" applyFont="1" applyFill="1" applyAlignment="1">
      <alignment horizontal="left" vertical="center"/>
    </xf>
    <xf numFmtId="0" fontId="2" fillId="0" borderId="0" xfId="0" applyFont="1" applyAlignment="1">
      <alignment horizontal="left"/>
    </xf>
    <xf numFmtId="0" fontId="2" fillId="0" borderId="0" xfId="0" applyFont="1" applyBorder="1"/>
    <xf numFmtId="0" fontId="8" fillId="0" borderId="2" xfId="0" applyFont="1" applyBorder="1" applyAlignment="1" applyProtection="1">
      <alignment horizontal="center" vertical="center" wrapText="1"/>
    </xf>
    <xf numFmtId="0" fontId="7" fillId="0" borderId="1" xfId="0" applyFont="1" applyBorder="1" applyAlignment="1" applyProtection="1">
      <alignment horizontal="left" vertical="center" wrapText="1"/>
    </xf>
    <xf numFmtId="0" fontId="7" fillId="0" borderId="1" xfId="0" applyFont="1" applyBorder="1" applyAlignment="1" applyProtection="1">
      <alignment horizontal="center" vertical="center" wrapText="1"/>
    </xf>
    <xf numFmtId="10" fontId="7" fillId="0" borderId="1" xfId="0" applyNumberFormat="1" applyFont="1" applyBorder="1" applyAlignment="1" applyProtection="1">
      <alignment horizontal="center" vertical="center" wrapText="1"/>
    </xf>
    <xf numFmtId="0" fontId="7" fillId="0" borderId="1" xfId="0" applyFont="1" applyFill="1" applyBorder="1" applyAlignment="1" applyProtection="1">
      <alignment horizontal="left" vertical="center" wrapText="1"/>
    </xf>
    <xf numFmtId="0" fontId="7" fillId="0" borderId="3" xfId="0" applyFont="1" applyBorder="1" applyAlignment="1" applyProtection="1">
      <alignment horizontal="left" vertical="center" wrapText="1"/>
    </xf>
    <xf numFmtId="0" fontId="0" fillId="0" borderId="0" xfId="0" applyBorder="1"/>
    <xf numFmtId="0" fontId="0" fillId="0" borderId="1" xfId="0" applyBorder="1"/>
    <xf numFmtId="0" fontId="7" fillId="0" borderId="2" xfId="0" applyFont="1" applyBorder="1" applyAlignment="1" applyProtection="1">
      <alignment horizontal="left" vertical="center" wrapText="1"/>
    </xf>
    <xf numFmtId="0" fontId="0" fillId="0" borderId="2" xfId="0" applyBorder="1"/>
    <xf numFmtId="0" fontId="0" fillId="0" borderId="3" xfId="0" applyBorder="1"/>
    <xf numFmtId="0" fontId="7" fillId="0" borderId="2" xfId="0" applyFont="1" applyBorder="1" applyAlignment="1" applyProtection="1">
      <alignment horizontal="center" vertical="center" wrapText="1"/>
    </xf>
    <xf numFmtId="10" fontId="7" fillId="0" borderId="2" xfId="0" applyNumberFormat="1" applyFont="1" applyBorder="1" applyAlignment="1" applyProtection="1">
      <alignment horizontal="center" vertical="center" wrapText="1"/>
    </xf>
    <xf numFmtId="0" fontId="7" fillId="0" borderId="4" xfId="0" applyFont="1" applyBorder="1" applyAlignment="1" applyProtection="1">
      <alignment horizontal="left" vertical="center" wrapText="1"/>
    </xf>
    <xf numFmtId="0" fontId="13" fillId="0" borderId="1" xfId="0" applyFont="1" applyFill="1" applyBorder="1" applyAlignment="1" applyProtection="1">
      <alignment horizontal="left" vertical="center" wrapText="1"/>
    </xf>
    <xf numFmtId="0" fontId="2" fillId="0" borderId="10" xfId="0" applyFont="1" applyFill="1" applyBorder="1" applyAlignment="1">
      <alignment vertical="center"/>
    </xf>
    <xf numFmtId="0" fontId="2" fillId="0" borderId="10" xfId="0" applyFont="1" applyFill="1" applyBorder="1" applyAlignment="1">
      <alignment horizontal="center" vertical="center"/>
    </xf>
    <xf numFmtId="0" fontId="2" fillId="3" borderId="15" xfId="0" applyFont="1" applyFill="1" applyBorder="1" applyAlignment="1">
      <alignment horizontal="center" vertical="center" wrapText="1"/>
    </xf>
    <xf numFmtId="0" fontId="2" fillId="0" borderId="0" xfId="0" applyFont="1" applyFill="1" applyBorder="1" applyAlignment="1">
      <alignment horizontal="center" vertical="center"/>
    </xf>
    <xf numFmtId="9" fontId="2" fillId="0" borderId="15" xfId="0" applyNumberFormat="1" applyFont="1" applyBorder="1" applyAlignment="1">
      <alignment horizontal="center" vertical="center"/>
    </xf>
    <xf numFmtId="0" fontId="2" fillId="0" borderId="15" xfId="0" applyFont="1" applyBorder="1" applyAlignment="1">
      <alignment horizontal="center" vertical="center"/>
    </xf>
    <xf numFmtId="0" fontId="2" fillId="3" borderId="21" xfId="0" applyFont="1" applyFill="1" applyBorder="1" applyAlignment="1">
      <alignment horizontal="center" vertical="center" wrapText="1"/>
    </xf>
    <xf numFmtId="0" fontId="2" fillId="0" borderId="21" xfId="0" applyFont="1" applyBorder="1" applyAlignment="1">
      <alignment horizontal="center" vertical="center"/>
    </xf>
    <xf numFmtId="0" fontId="2" fillId="3" borderId="28" xfId="0" applyFont="1" applyFill="1" applyBorder="1" applyAlignment="1">
      <alignment horizontal="center" vertical="center" wrapText="1"/>
    </xf>
    <xf numFmtId="0" fontId="2" fillId="4" borderId="35" xfId="0" applyFont="1" applyFill="1" applyBorder="1" applyAlignment="1">
      <alignment horizontal="center" vertical="center" wrapText="1"/>
    </xf>
    <xf numFmtId="0" fontId="2" fillId="4" borderId="32" xfId="0" applyFont="1" applyFill="1" applyBorder="1" applyAlignment="1">
      <alignment horizontal="center" vertical="center" wrapText="1"/>
    </xf>
    <xf numFmtId="0" fontId="2" fillId="0" borderId="29" xfId="0" applyFont="1" applyBorder="1" applyAlignment="1">
      <alignment horizontal="center" vertical="center"/>
    </xf>
    <xf numFmtId="0" fontId="2" fillId="0" borderId="27" xfId="0" applyFont="1" applyBorder="1" applyAlignment="1">
      <alignment horizontal="center" vertical="center"/>
    </xf>
    <xf numFmtId="0" fontId="2" fillId="4" borderId="37" xfId="0" applyFont="1" applyFill="1" applyBorder="1" applyAlignment="1">
      <alignment horizontal="center" vertical="center" wrapText="1"/>
    </xf>
    <xf numFmtId="0" fontId="2" fillId="0" borderId="30" xfId="0" applyFont="1" applyBorder="1" applyAlignment="1">
      <alignment horizontal="center" vertical="center"/>
    </xf>
    <xf numFmtId="0" fontId="2" fillId="2" borderId="36" xfId="0" applyFont="1" applyFill="1" applyBorder="1" applyAlignment="1">
      <alignment horizontal="center" vertical="center" wrapText="1"/>
    </xf>
    <xf numFmtId="0" fontId="2" fillId="0" borderId="36" xfId="0" applyFont="1" applyBorder="1" applyAlignment="1">
      <alignment horizontal="center" vertical="center"/>
    </xf>
    <xf numFmtId="0" fontId="4" fillId="0" borderId="0" xfId="0" applyFont="1" applyBorder="1" applyAlignment="1" applyProtection="1">
      <alignment horizontal="center" vertical="center" wrapText="1"/>
    </xf>
    <xf numFmtId="0" fontId="2" fillId="0" borderId="45" xfId="0" applyFont="1" applyBorder="1" applyAlignment="1">
      <alignment horizontal="center" vertical="center" wrapText="1"/>
    </xf>
    <xf numFmtId="0" fontId="2" fillId="0" borderId="43" xfId="0" applyFont="1" applyBorder="1" applyAlignment="1">
      <alignment horizontal="center" vertical="center" wrapText="1"/>
    </xf>
    <xf numFmtId="14" fontId="2" fillId="0" borderId="36" xfId="0" applyNumberFormat="1" applyFont="1" applyBorder="1" applyAlignment="1">
      <alignment horizontal="center" vertical="center"/>
    </xf>
    <xf numFmtId="0" fontId="2" fillId="0" borderId="14" xfId="0" applyFont="1" applyFill="1" applyBorder="1" applyAlignment="1">
      <alignment horizontal="center" vertical="center"/>
    </xf>
    <xf numFmtId="0" fontId="2" fillId="0" borderId="43" xfId="0" applyFont="1" applyBorder="1" applyAlignment="1">
      <alignment horizontal="center" vertical="center"/>
    </xf>
    <xf numFmtId="0" fontId="2" fillId="0" borderId="17" xfId="0" applyFont="1" applyFill="1" applyBorder="1" applyAlignment="1">
      <alignment horizontal="center" vertical="center"/>
    </xf>
    <xf numFmtId="0" fontId="2" fillId="0" borderId="23" xfId="0" applyFont="1" applyBorder="1" applyAlignment="1">
      <alignment horizontal="center" vertical="center"/>
    </xf>
    <xf numFmtId="0" fontId="2" fillId="0" borderId="42" xfId="0" applyFont="1" applyBorder="1" applyAlignment="1">
      <alignment horizontal="center" vertical="center"/>
    </xf>
    <xf numFmtId="0" fontId="2" fillId="0" borderId="5" xfId="0" applyFont="1" applyFill="1" applyBorder="1" applyAlignment="1">
      <alignment horizontal="center" vertical="center"/>
    </xf>
    <xf numFmtId="0" fontId="2" fillId="0" borderId="13" xfId="0" applyFont="1" applyFill="1" applyBorder="1" applyAlignment="1">
      <alignment horizontal="center" vertical="center"/>
    </xf>
    <xf numFmtId="0" fontId="17" fillId="0" borderId="45" xfId="0" applyFont="1" applyBorder="1" applyAlignment="1">
      <alignment horizontal="center" vertical="center"/>
    </xf>
    <xf numFmtId="0" fontId="2" fillId="0" borderId="11" xfId="0" applyFont="1" applyFill="1" applyBorder="1" applyAlignment="1">
      <alignment horizontal="center" vertical="center"/>
    </xf>
    <xf numFmtId="0" fontId="2" fillId="0" borderId="33" xfId="0" applyFont="1" applyBorder="1" applyAlignment="1">
      <alignment horizontal="center" vertical="center"/>
    </xf>
    <xf numFmtId="0" fontId="2" fillId="0" borderId="32" xfId="0" applyFont="1" applyBorder="1" applyAlignment="1">
      <alignment horizontal="center" vertical="center"/>
    </xf>
    <xf numFmtId="0" fontId="2" fillId="0" borderId="37" xfId="0" applyFont="1" applyBorder="1" applyAlignment="1">
      <alignment horizontal="center" vertical="center"/>
    </xf>
    <xf numFmtId="0" fontId="2" fillId="0" borderId="48" xfId="0" applyFont="1" applyBorder="1" applyAlignment="1">
      <alignment horizontal="center" vertical="center"/>
    </xf>
    <xf numFmtId="0" fontId="17" fillId="0" borderId="43" xfId="0" applyFont="1" applyBorder="1" applyAlignment="1">
      <alignment horizontal="center" vertical="center"/>
    </xf>
    <xf numFmtId="0" fontId="2" fillId="0" borderId="7" xfId="0" applyFont="1" applyFill="1" applyBorder="1" applyAlignment="1">
      <alignment horizontal="center" vertical="center"/>
    </xf>
    <xf numFmtId="0" fontId="2" fillId="0" borderId="22" xfId="0" applyFont="1" applyBorder="1" applyAlignment="1">
      <alignment horizontal="center" vertical="center"/>
    </xf>
    <xf numFmtId="0" fontId="17" fillId="0" borderId="47" xfId="0" applyFont="1" applyBorder="1" applyAlignment="1">
      <alignment horizontal="center" vertical="center"/>
    </xf>
    <xf numFmtId="0" fontId="2" fillId="0" borderId="0" xfId="0" applyFont="1" applyBorder="1" applyAlignment="1">
      <alignment horizontal="center" vertical="center"/>
    </xf>
    <xf numFmtId="0" fontId="2" fillId="0" borderId="31" xfId="0" applyFont="1" applyBorder="1" applyAlignment="1">
      <alignment horizontal="center" vertical="center"/>
    </xf>
    <xf numFmtId="0" fontId="2" fillId="0" borderId="49" xfId="0" applyFont="1" applyBorder="1" applyAlignment="1">
      <alignment horizontal="center" vertical="center"/>
    </xf>
    <xf numFmtId="0" fontId="17" fillId="0" borderId="44" xfId="0" applyFont="1" applyBorder="1" applyAlignment="1">
      <alignment horizontal="center" vertical="center"/>
    </xf>
    <xf numFmtId="0" fontId="2" fillId="0" borderId="26" xfId="0" applyFont="1" applyBorder="1" applyAlignment="1">
      <alignment horizontal="center" vertical="center"/>
    </xf>
    <xf numFmtId="0" fontId="2" fillId="0" borderId="16" xfId="0" applyFont="1" applyBorder="1" applyAlignment="1">
      <alignment horizontal="center" vertical="center"/>
    </xf>
    <xf numFmtId="0" fontId="2" fillId="0" borderId="41" xfId="0" applyFont="1" applyBorder="1" applyAlignment="1">
      <alignment horizontal="center" vertical="center"/>
    </xf>
    <xf numFmtId="0" fontId="17" fillId="0" borderId="46" xfId="0" applyFont="1" applyBorder="1" applyAlignment="1">
      <alignment horizontal="center" vertical="center"/>
    </xf>
    <xf numFmtId="0" fontId="2" fillId="0" borderId="51" xfId="0" applyFont="1" applyBorder="1" applyAlignment="1">
      <alignment horizontal="center" vertical="center"/>
    </xf>
    <xf numFmtId="0" fontId="2" fillId="0" borderId="24" xfId="0" applyFont="1" applyBorder="1" applyAlignment="1">
      <alignment horizontal="center" vertical="center"/>
    </xf>
    <xf numFmtId="0" fontId="2" fillId="0" borderId="50" xfId="0" applyFont="1" applyBorder="1" applyAlignment="1">
      <alignment horizontal="center" vertical="center"/>
    </xf>
    <xf numFmtId="0" fontId="2" fillId="0" borderId="34" xfId="0" applyFont="1" applyBorder="1" applyAlignment="1">
      <alignment horizontal="center" vertical="center"/>
    </xf>
    <xf numFmtId="0" fontId="2" fillId="0" borderId="12" xfId="0" applyFont="1" applyFill="1" applyBorder="1" applyAlignment="1">
      <alignment horizontal="center" vertical="center"/>
    </xf>
    <xf numFmtId="0" fontId="2" fillId="0" borderId="9" xfId="0" applyFont="1" applyFill="1" applyBorder="1" applyAlignment="1">
      <alignment horizontal="center" vertical="center"/>
    </xf>
    <xf numFmtId="0" fontId="2" fillId="0" borderId="18" xfId="0" applyFont="1" applyFill="1" applyBorder="1" applyAlignment="1">
      <alignment horizontal="center" vertical="center"/>
    </xf>
    <xf numFmtId="0" fontId="2" fillId="0" borderId="6" xfId="0" applyFont="1" applyFill="1" applyBorder="1" applyAlignment="1">
      <alignment horizontal="center" vertical="center"/>
    </xf>
    <xf numFmtId="0" fontId="2" fillId="0" borderId="19" xfId="0" applyFont="1" applyFill="1" applyBorder="1" applyAlignment="1">
      <alignment horizontal="center" vertical="center"/>
    </xf>
    <xf numFmtId="0" fontId="0" fillId="0" borderId="0" xfId="0" applyBorder="1" applyAlignment="1">
      <alignment horizontal="center"/>
    </xf>
    <xf numFmtId="0" fontId="2" fillId="10" borderId="5"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4" xfId="0" applyFont="1" applyFill="1" applyBorder="1" applyAlignment="1">
      <alignment horizontal="center" vertical="center" wrapText="1"/>
    </xf>
    <xf numFmtId="0" fontId="18" fillId="0" borderId="0" xfId="0" applyNumberFormat="1" applyFont="1" applyFill="1" applyBorder="1" applyAlignment="1" applyProtection="1">
      <alignment horizontal="left" vertical="center" wrapText="1"/>
    </xf>
    <xf numFmtId="0" fontId="0" fillId="0" borderId="56" xfId="0" applyBorder="1" applyAlignment="1">
      <alignment horizontal="center"/>
    </xf>
    <xf numFmtId="0" fontId="20" fillId="0" borderId="0" xfId="0" applyFont="1" applyFill="1" applyBorder="1" applyAlignment="1">
      <alignment horizontal="center" vertical="center"/>
    </xf>
    <xf numFmtId="0" fontId="0" fillId="0" borderId="0" xfId="0" applyFill="1" applyBorder="1" applyAlignment="1">
      <alignment horizontal="center"/>
    </xf>
    <xf numFmtId="0" fontId="0" fillId="0" borderId="0" xfId="0" applyFill="1"/>
    <xf numFmtId="0" fontId="20" fillId="0" borderId="57" xfId="0" applyFont="1" applyBorder="1"/>
    <xf numFmtId="0" fontId="20" fillId="0" borderId="57" xfId="0" applyFont="1" applyBorder="1" applyAlignment="1">
      <alignment horizontal="center"/>
    </xf>
    <xf numFmtId="0" fontId="2" fillId="0" borderId="62" xfId="0" applyFont="1" applyBorder="1" applyAlignment="1">
      <alignment horizontal="center" vertical="center" wrapText="1"/>
    </xf>
    <xf numFmtId="0" fontId="2" fillId="0" borderId="62" xfId="0" applyFont="1" applyBorder="1" applyAlignment="1">
      <alignment horizontal="center" vertical="center"/>
    </xf>
    <xf numFmtId="0" fontId="2" fillId="0" borderId="63" xfId="0" applyFont="1" applyBorder="1" applyAlignment="1">
      <alignment horizontal="center" vertical="center"/>
    </xf>
    <xf numFmtId="0" fontId="2" fillId="0" borderId="64" xfId="0" applyFont="1" applyBorder="1" applyAlignment="1">
      <alignment horizontal="center" vertical="center"/>
    </xf>
    <xf numFmtId="0" fontId="4" fillId="0" borderId="65" xfId="0" applyFont="1" applyBorder="1" applyAlignment="1" applyProtection="1">
      <alignment horizontal="center" vertical="center" wrapText="1"/>
    </xf>
    <xf numFmtId="0" fontId="4" fillId="0" borderId="66" xfId="0" applyFont="1" applyBorder="1" applyAlignment="1" applyProtection="1">
      <alignment horizontal="center" vertical="center" wrapText="1"/>
    </xf>
    <xf numFmtId="0" fontId="4" fillId="0" borderId="62" xfId="0" applyFont="1" applyBorder="1" applyAlignment="1" applyProtection="1">
      <alignment horizontal="center" vertical="center" wrapText="1"/>
    </xf>
    <xf numFmtId="0" fontId="2" fillId="0" borderId="56" xfId="0" applyFont="1" applyBorder="1" applyAlignment="1">
      <alignment horizontal="center" vertical="center" wrapText="1"/>
    </xf>
    <xf numFmtId="0" fontId="4" fillId="0" borderId="56" xfId="0" applyFont="1" applyBorder="1" applyAlignment="1" applyProtection="1">
      <alignment horizontal="center" vertical="center" wrapText="1"/>
    </xf>
    <xf numFmtId="0" fontId="2" fillId="0" borderId="0" xfId="0" applyFont="1" applyAlignment="1">
      <alignment horizontal="center"/>
    </xf>
    <xf numFmtId="4" fontId="21" fillId="0" borderId="0" xfId="0" applyNumberFormat="1" applyFont="1" applyFill="1" applyBorder="1" applyAlignment="1" applyProtection="1">
      <alignment horizontal="center" vertical="center" wrapText="1"/>
    </xf>
    <xf numFmtId="2" fontId="21" fillId="0" borderId="0" xfId="0" applyNumberFormat="1" applyFont="1" applyFill="1" applyBorder="1" applyAlignment="1" applyProtection="1">
      <alignment horizontal="center" vertical="center" wrapText="1"/>
    </xf>
    <xf numFmtId="0" fontId="19" fillId="8" borderId="52" xfId="0" applyNumberFormat="1" applyFont="1" applyFill="1" applyBorder="1" applyAlignment="1" applyProtection="1">
      <alignment vertical="center" wrapText="1"/>
    </xf>
    <xf numFmtId="0" fontId="19" fillId="0" borderId="0" xfId="0" applyNumberFormat="1" applyFont="1" applyFill="1" applyBorder="1" applyAlignment="1" applyProtection="1">
      <alignment vertical="center" wrapText="1"/>
    </xf>
    <xf numFmtId="0" fontId="2" fillId="0" borderId="0" xfId="0" applyFont="1" applyBorder="1" applyAlignment="1">
      <alignment horizontal="center"/>
    </xf>
    <xf numFmtId="0" fontId="22" fillId="11" borderId="54" xfId="0" applyFont="1" applyFill="1" applyBorder="1" applyAlignment="1">
      <alignment horizontal="center"/>
    </xf>
    <xf numFmtId="0" fontId="22" fillId="11" borderId="55" xfId="0" applyFont="1" applyFill="1" applyBorder="1" applyAlignment="1">
      <alignment horizontal="center"/>
    </xf>
    <xf numFmtId="0" fontId="22" fillId="10" borderId="56" xfId="0" applyFont="1" applyFill="1" applyBorder="1" applyAlignment="1">
      <alignment horizontal="center"/>
    </xf>
    <xf numFmtId="0" fontId="22" fillId="10" borderId="68" xfId="0" applyFont="1" applyFill="1" applyBorder="1" applyAlignment="1">
      <alignment horizontal="center"/>
    </xf>
    <xf numFmtId="0" fontId="2" fillId="0" borderId="56" xfId="0" applyFont="1" applyBorder="1" applyAlignment="1">
      <alignment horizontal="center"/>
    </xf>
    <xf numFmtId="0" fontId="2" fillId="11" borderId="54" xfId="0" applyFont="1" applyFill="1" applyBorder="1"/>
    <xf numFmtId="0" fontId="2" fillId="11" borderId="54" xfId="0" applyFont="1" applyFill="1" applyBorder="1" applyAlignment="1">
      <alignment horizontal="center"/>
    </xf>
    <xf numFmtId="0" fontId="2" fillId="10" borderId="61" xfId="0" applyFont="1" applyFill="1" applyBorder="1" applyAlignment="1">
      <alignment horizontal="center"/>
    </xf>
    <xf numFmtId="0" fontId="2" fillId="0" borderId="56" xfId="0" applyFont="1" applyBorder="1"/>
    <xf numFmtId="0" fontId="22" fillId="11" borderId="56" xfId="0" applyFont="1" applyFill="1" applyBorder="1" applyAlignment="1">
      <alignment horizontal="center"/>
    </xf>
    <xf numFmtId="0" fontId="2" fillId="0" borderId="0" xfId="0" applyFont="1" applyFill="1"/>
    <xf numFmtId="0" fontId="2" fillId="9" borderId="56" xfId="0" applyFont="1" applyFill="1" applyBorder="1"/>
    <xf numFmtId="0" fontId="2" fillId="9" borderId="0" xfId="0" applyFont="1" applyFill="1"/>
    <xf numFmtId="0" fontId="0" fillId="0" borderId="2" xfId="0" applyBorder="1" applyAlignment="1">
      <alignment horizontal="center"/>
    </xf>
    <xf numFmtId="0" fontId="0" fillId="0" borderId="3" xfId="0" applyBorder="1" applyAlignment="1">
      <alignment horizontal="center"/>
    </xf>
    <xf numFmtId="0" fontId="0" fillId="0" borderId="1" xfId="0" applyBorder="1" applyAlignment="1">
      <alignment horizontal="center"/>
    </xf>
    <xf numFmtId="0" fontId="8" fillId="0" borderId="1" xfId="0" applyFont="1" applyBorder="1" applyAlignment="1" applyProtection="1">
      <alignment horizontal="left" vertical="center" wrapText="1"/>
    </xf>
    <xf numFmtId="0" fontId="2" fillId="11" borderId="56" xfId="0" applyFont="1" applyFill="1" applyBorder="1" applyAlignment="1">
      <alignment horizontal="center"/>
    </xf>
    <xf numFmtId="0" fontId="2" fillId="11" borderId="54" xfId="0" applyFont="1" applyFill="1" applyBorder="1" applyAlignment="1">
      <alignment vertical="center"/>
    </xf>
    <xf numFmtId="0" fontId="2" fillId="0" borderId="0" xfId="0" applyFont="1" applyAlignment="1"/>
    <xf numFmtId="0" fontId="2" fillId="11" borderId="54" xfId="0" applyFont="1" applyFill="1" applyBorder="1" applyAlignment="1">
      <alignment horizontal="center" vertical="center"/>
    </xf>
    <xf numFmtId="0" fontId="2" fillId="10" borderId="61" xfId="0" applyFont="1" applyFill="1" applyBorder="1" applyAlignment="1">
      <alignment horizontal="center" vertical="center"/>
    </xf>
    <xf numFmtId="0" fontId="2" fillId="11" borderId="56" xfId="0" applyFont="1" applyFill="1" applyBorder="1" applyAlignment="1">
      <alignment horizontal="center" vertical="center"/>
    </xf>
    <xf numFmtId="0" fontId="2" fillId="0" borderId="0" xfId="0" applyFont="1" applyAlignment="1">
      <alignment vertical="center"/>
    </xf>
    <xf numFmtId="0" fontId="0" fillId="0" borderId="0" xfId="0" applyFill="1" applyBorder="1"/>
    <xf numFmtId="0" fontId="0" fillId="0" borderId="0" xfId="0" applyBorder="1" applyAlignment="1">
      <alignment horizontal="left"/>
    </xf>
    <xf numFmtId="0" fontId="0" fillId="0" borderId="71" xfId="0" applyBorder="1"/>
    <xf numFmtId="0" fontId="0" fillId="0" borderId="73" xfId="0" applyBorder="1"/>
    <xf numFmtId="0" fontId="0" fillId="0" borderId="73" xfId="0" applyBorder="1" applyAlignment="1">
      <alignment horizontal="center"/>
    </xf>
    <xf numFmtId="0" fontId="0" fillId="0" borderId="73" xfId="0" applyFill="1" applyBorder="1"/>
    <xf numFmtId="0" fontId="20" fillId="0" borderId="76" xfId="0" applyFont="1" applyBorder="1"/>
    <xf numFmtId="0" fontId="0" fillId="0" borderId="72" xfId="0" applyBorder="1"/>
    <xf numFmtId="0" fontId="19" fillId="8" borderId="52" xfId="0" applyNumberFormat="1" applyFont="1" applyFill="1" applyBorder="1" applyAlignment="1" applyProtection="1">
      <alignment horizontal="center" vertical="center" wrapText="1"/>
    </xf>
    <xf numFmtId="0" fontId="22" fillId="11" borderId="56" xfId="0" applyFont="1" applyFill="1" applyBorder="1" applyAlignment="1">
      <alignment horizontal="center" vertical="center"/>
    </xf>
    <xf numFmtId="0" fontId="23" fillId="0" borderId="56" xfId="0" applyFont="1" applyBorder="1" applyAlignment="1">
      <alignment horizontal="center" vertical="center"/>
    </xf>
    <xf numFmtId="2" fontId="2" fillId="11" borderId="56" xfId="0" applyNumberFormat="1" applyFont="1" applyFill="1" applyBorder="1" applyAlignment="1">
      <alignment horizontal="center"/>
    </xf>
    <xf numFmtId="0" fontId="19" fillId="9" borderId="52" xfId="0" applyNumberFormat="1" applyFont="1" applyFill="1" applyBorder="1" applyAlignment="1" applyProtection="1">
      <alignment horizontal="left" vertical="center" wrapText="1"/>
    </xf>
    <xf numFmtId="0" fontId="19" fillId="9" borderId="0" xfId="0" applyNumberFormat="1" applyFont="1" applyFill="1" applyBorder="1" applyAlignment="1" applyProtection="1">
      <alignment horizontal="left" vertical="center" wrapText="1"/>
    </xf>
    <xf numFmtId="0" fontId="2" fillId="0" borderId="10" xfId="0" applyFont="1" applyFill="1" applyBorder="1" applyAlignment="1">
      <alignment horizontal="left" vertical="center"/>
    </xf>
    <xf numFmtId="165" fontId="2" fillId="11" borderId="54" xfId="0" applyNumberFormat="1" applyFont="1" applyFill="1" applyBorder="1" applyAlignment="1">
      <alignment horizontal="center" vertical="center"/>
    </xf>
    <xf numFmtId="2" fontId="2" fillId="10" borderId="61" xfId="0" applyNumberFormat="1" applyFont="1" applyFill="1" applyBorder="1" applyAlignment="1">
      <alignment horizontal="center" vertical="center"/>
    </xf>
    <xf numFmtId="2" fontId="2" fillId="11" borderId="56" xfId="0" applyNumberFormat="1" applyFont="1" applyFill="1" applyBorder="1" applyAlignment="1">
      <alignment horizontal="center" vertical="center"/>
    </xf>
    <xf numFmtId="2" fontId="22" fillId="11" borderId="56" xfId="0" applyNumberFormat="1" applyFont="1" applyFill="1" applyBorder="1" applyAlignment="1">
      <alignment horizontal="center"/>
    </xf>
    <xf numFmtId="0" fontId="2" fillId="0" borderId="11" xfId="0" applyFont="1" applyFill="1" applyBorder="1" applyAlignment="1">
      <alignment horizontal="left" vertical="center"/>
    </xf>
    <xf numFmtId="165" fontId="2" fillId="11" borderId="54" xfId="0" applyNumberFormat="1" applyFont="1" applyFill="1" applyBorder="1" applyAlignment="1">
      <alignment horizontal="center"/>
    </xf>
    <xf numFmtId="0" fontId="2" fillId="0" borderId="68" xfId="0" applyFont="1" applyBorder="1" applyAlignment="1"/>
    <xf numFmtId="9" fontId="2" fillId="0" borderId="22" xfId="0" applyNumberFormat="1" applyFont="1" applyBorder="1" applyAlignment="1">
      <alignment horizontal="center" vertical="center"/>
    </xf>
    <xf numFmtId="167" fontId="2" fillId="11" borderId="56" xfId="0" applyNumberFormat="1" applyFont="1" applyFill="1" applyBorder="1" applyAlignment="1">
      <alignment horizontal="center"/>
    </xf>
    <xf numFmtId="9" fontId="2" fillId="0" borderId="25" xfId="0" applyNumberFormat="1" applyFont="1" applyBorder="1" applyAlignment="1">
      <alignment horizontal="center" vertical="center"/>
    </xf>
    <xf numFmtId="9" fontId="2" fillId="0" borderId="26" xfId="0" applyNumberFormat="1" applyFont="1" applyBorder="1" applyAlignment="1">
      <alignment horizontal="center" vertical="center"/>
    </xf>
    <xf numFmtId="0" fontId="2" fillId="0" borderId="36" xfId="0" applyFont="1" applyBorder="1" applyAlignment="1">
      <alignment horizontal="left" vertical="center"/>
    </xf>
    <xf numFmtId="0" fontId="2" fillId="0" borderId="8" xfId="0" applyFont="1" applyFill="1" applyBorder="1" applyAlignment="1">
      <alignment horizontal="left" vertical="center"/>
    </xf>
    <xf numFmtId="0" fontId="2" fillId="0" borderId="83" xfId="0" applyFont="1" applyBorder="1" applyAlignment="1">
      <alignment horizontal="center" vertical="center"/>
    </xf>
    <xf numFmtId="0" fontId="2" fillId="0" borderId="0" xfId="0" applyFont="1" applyFill="1" applyBorder="1" applyAlignment="1">
      <alignment horizontal="left" vertical="center"/>
    </xf>
    <xf numFmtId="0" fontId="2" fillId="0" borderId="0" xfId="0" applyFont="1" applyBorder="1" applyAlignment="1">
      <alignment horizontal="left"/>
    </xf>
    <xf numFmtId="0" fontId="2" fillId="0" borderId="56" xfId="0" applyFont="1" applyFill="1" applyBorder="1" applyAlignment="1">
      <alignment horizontal="center" vertical="center"/>
    </xf>
    <xf numFmtId="0" fontId="2" fillId="0" borderId="56" xfId="0" applyFont="1" applyFill="1" applyBorder="1" applyAlignment="1">
      <alignment horizontal="left" vertical="center"/>
    </xf>
    <xf numFmtId="0" fontId="2" fillId="0" borderId="56" xfId="0" applyFont="1" applyBorder="1" applyAlignment="1">
      <alignment horizontal="center" vertical="center"/>
    </xf>
    <xf numFmtId="2" fontId="22" fillId="3" borderId="70" xfId="0" applyNumberFormat="1" applyFont="1" applyFill="1" applyBorder="1" applyAlignment="1">
      <alignment horizontal="center"/>
    </xf>
    <xf numFmtId="0" fontId="22" fillId="10" borderId="56" xfId="0" applyFont="1" applyFill="1" applyBorder="1" applyAlignment="1">
      <alignment horizontal="center"/>
    </xf>
    <xf numFmtId="4" fontId="21" fillId="0" borderId="0" xfId="0" applyNumberFormat="1" applyFont="1" applyFill="1" applyBorder="1" applyAlignment="1" applyProtection="1">
      <alignment horizontal="center" vertical="center" wrapText="1"/>
    </xf>
    <xf numFmtId="0" fontId="8" fillId="0" borderId="1" xfId="0" applyFont="1" applyBorder="1" applyAlignment="1" applyProtection="1">
      <alignment horizontal="center" vertical="center" wrapText="1"/>
    </xf>
    <xf numFmtId="0" fontId="2" fillId="10" borderId="67" xfId="0" applyFont="1" applyFill="1" applyBorder="1" applyAlignment="1">
      <alignment horizontal="center"/>
    </xf>
    <xf numFmtId="0" fontId="22" fillId="11" borderId="78" xfId="0" applyFont="1" applyFill="1" applyBorder="1" applyAlignment="1">
      <alignment horizontal="center"/>
    </xf>
    <xf numFmtId="43" fontId="7" fillId="0" borderId="1" xfId="14" applyFont="1" applyBorder="1" applyAlignment="1" applyProtection="1">
      <alignment horizontal="center" vertical="center" wrapText="1"/>
    </xf>
    <xf numFmtId="167" fontId="7" fillId="0" borderId="1" xfId="0" applyNumberFormat="1" applyFont="1" applyBorder="1" applyAlignment="1" applyProtection="1">
      <alignment horizontal="center" vertical="center" wrapText="1"/>
    </xf>
    <xf numFmtId="10" fontId="7" fillId="0" borderId="1" xfId="14" applyNumberFormat="1" applyFont="1" applyBorder="1" applyAlignment="1" applyProtection="1">
      <alignment horizontal="center" vertical="center" wrapText="1"/>
    </xf>
    <xf numFmtId="168" fontId="7" fillId="0" borderId="1" xfId="14" applyNumberFormat="1" applyFont="1" applyBorder="1" applyAlignment="1" applyProtection="1">
      <alignment horizontal="center" vertical="center" wrapText="1"/>
    </xf>
    <xf numFmtId="9" fontId="7" fillId="0" borderId="2" xfId="14" applyNumberFormat="1" applyFont="1" applyBorder="1" applyAlignment="1" applyProtection="1">
      <alignment horizontal="center" vertical="center" wrapText="1"/>
    </xf>
    <xf numFmtId="43" fontId="0" fillId="0" borderId="3" xfId="14" applyFont="1" applyBorder="1" applyAlignment="1">
      <alignment horizontal="center"/>
    </xf>
    <xf numFmtId="43" fontId="0" fillId="0" borderId="1" xfId="14" applyFont="1" applyBorder="1" applyAlignment="1">
      <alignment horizontal="center"/>
    </xf>
    <xf numFmtId="43" fontId="0" fillId="0" borderId="2" xfId="14" applyFont="1" applyBorder="1" applyAlignment="1">
      <alignment horizontal="center"/>
    </xf>
    <xf numFmtId="165" fontId="24" fillId="0" borderId="0" xfId="0" applyNumberFormat="1" applyFont="1" applyFill="1"/>
    <xf numFmtId="0" fontId="24" fillId="0" borderId="0" xfId="0" applyFont="1"/>
    <xf numFmtId="0" fontId="24" fillId="0" borderId="0" xfId="0" applyFont="1" applyAlignment="1">
      <alignment horizontal="center"/>
    </xf>
    <xf numFmtId="0" fontId="24" fillId="0" borderId="0" xfId="0" applyFont="1" applyAlignment="1">
      <alignment vertical="center"/>
    </xf>
    <xf numFmtId="0" fontId="2" fillId="10" borderId="67" xfId="0" applyFont="1" applyFill="1" applyBorder="1" applyAlignment="1">
      <alignment horizontal="center" vertical="center"/>
    </xf>
    <xf numFmtId="0" fontId="2" fillId="11" borderId="69" xfId="0" applyFont="1" applyFill="1" applyBorder="1" applyAlignment="1">
      <alignment horizontal="center"/>
    </xf>
    <xf numFmtId="1" fontId="2" fillId="10" borderId="54" xfId="0" applyNumberFormat="1" applyFont="1" applyFill="1" applyBorder="1" applyAlignment="1">
      <alignment horizontal="center"/>
    </xf>
    <xf numFmtId="0" fontId="2" fillId="10" borderId="54" xfId="0" applyFont="1" applyFill="1" applyBorder="1" applyAlignment="1">
      <alignment horizontal="center"/>
    </xf>
    <xf numFmtId="0" fontId="2" fillId="11" borderId="87" xfId="0" applyFont="1" applyFill="1" applyBorder="1"/>
    <xf numFmtId="0" fontId="2" fillId="11" borderId="87" xfId="0" applyFont="1" applyFill="1" applyBorder="1" applyAlignment="1">
      <alignment horizontal="center"/>
    </xf>
    <xf numFmtId="0" fontId="2" fillId="11" borderId="88" xfId="0" applyFont="1" applyFill="1" applyBorder="1" applyAlignment="1">
      <alignment horizontal="center"/>
    </xf>
    <xf numFmtId="0" fontId="2" fillId="11" borderId="85" xfId="0" applyFont="1" applyFill="1" applyBorder="1" applyAlignment="1">
      <alignment horizontal="center"/>
    </xf>
    <xf numFmtId="169" fontId="23" fillId="10" borderId="54" xfId="0" applyNumberFormat="1" applyFont="1" applyFill="1" applyBorder="1" applyAlignment="1" applyProtection="1">
      <alignment horizontal="center" vertical="center" wrapText="1"/>
    </xf>
    <xf numFmtId="2" fontId="2" fillId="11" borderId="68" xfId="0" applyNumberFormat="1" applyFont="1" applyFill="1" applyBorder="1" applyAlignment="1">
      <alignment horizontal="center"/>
    </xf>
    <xf numFmtId="0" fontId="2" fillId="11" borderId="68" xfId="0" applyFont="1" applyFill="1" applyBorder="1" applyAlignment="1">
      <alignment horizontal="center"/>
    </xf>
    <xf numFmtId="0" fontId="2" fillId="9" borderId="78" xfId="0" applyFont="1" applyFill="1" applyBorder="1"/>
    <xf numFmtId="169" fontId="23" fillId="11" borderId="54" xfId="0" applyNumberFormat="1" applyFont="1" applyFill="1" applyBorder="1" applyAlignment="1" applyProtection="1">
      <alignment horizontal="center" vertical="center" wrapText="1"/>
    </xf>
    <xf numFmtId="0" fontId="22" fillId="11" borderId="92" xfId="0" applyFont="1" applyFill="1" applyBorder="1" applyAlignment="1">
      <alignment horizontal="center"/>
    </xf>
    <xf numFmtId="0" fontId="22" fillId="11" borderId="78" xfId="0" applyFont="1" applyFill="1" applyBorder="1" applyAlignment="1">
      <alignment horizontal="center" vertical="center"/>
    </xf>
    <xf numFmtId="165" fontId="2" fillId="11" borderId="67" xfId="0" applyNumberFormat="1" applyFont="1" applyFill="1" applyBorder="1" applyAlignment="1">
      <alignment horizontal="center"/>
    </xf>
    <xf numFmtId="0" fontId="2" fillId="11" borderId="67" xfId="0" applyFont="1" applyFill="1" applyBorder="1" applyAlignment="1">
      <alignment horizontal="center"/>
    </xf>
    <xf numFmtId="0" fontId="2" fillId="11" borderId="93" xfId="0" applyFont="1" applyFill="1" applyBorder="1" applyAlignment="1">
      <alignment horizontal="center"/>
    </xf>
    <xf numFmtId="0" fontId="22" fillId="10" borderId="54" xfId="0" applyFont="1" applyFill="1" applyBorder="1" applyAlignment="1">
      <alignment horizontal="center"/>
    </xf>
    <xf numFmtId="2" fontId="2" fillId="10" borderId="54" xfId="0" applyNumberFormat="1" applyFont="1" applyFill="1" applyBorder="1" applyAlignment="1">
      <alignment horizontal="center"/>
    </xf>
    <xf numFmtId="165" fontId="2" fillId="10" borderId="54" xfId="0" applyNumberFormat="1" applyFont="1" applyFill="1" applyBorder="1" applyAlignment="1">
      <alignment horizontal="center"/>
    </xf>
    <xf numFmtId="0" fontId="2" fillId="10" borderId="54" xfId="0" applyFont="1" applyFill="1" applyBorder="1" applyAlignment="1">
      <alignment horizontal="center" vertical="center"/>
    </xf>
    <xf numFmtId="169" fontId="2" fillId="11" borderId="54" xfId="0" applyNumberFormat="1" applyFont="1" applyFill="1" applyBorder="1" applyAlignment="1" applyProtection="1">
      <alignment horizontal="center" vertical="center" wrapText="1"/>
    </xf>
    <xf numFmtId="169" fontId="2" fillId="10" borderId="54" xfId="0" applyNumberFormat="1" applyFont="1" applyFill="1" applyBorder="1" applyAlignment="1" applyProtection="1">
      <alignment horizontal="center" vertical="center" wrapText="1"/>
    </xf>
    <xf numFmtId="169" fontId="2" fillId="14" borderId="61" xfId="0" applyNumberFormat="1" applyFont="1" applyFill="1" applyBorder="1" applyAlignment="1" applyProtection="1">
      <alignment horizontal="center" vertical="center" wrapText="1"/>
    </xf>
    <xf numFmtId="169" fontId="2" fillId="0" borderId="54" xfId="0" applyNumberFormat="1" applyFont="1" applyFill="1" applyBorder="1" applyAlignment="1" applyProtection="1">
      <alignment horizontal="center" vertical="center" wrapText="1"/>
    </xf>
    <xf numFmtId="169" fontId="2" fillId="15" borderId="54" xfId="0" applyNumberFormat="1" applyFont="1" applyFill="1" applyBorder="1" applyAlignment="1" applyProtection="1">
      <alignment horizontal="center" vertical="center" wrapText="1"/>
    </xf>
    <xf numFmtId="169" fontId="2" fillId="13" borderId="54" xfId="0" applyNumberFormat="1" applyFont="1" applyFill="1" applyBorder="1" applyAlignment="1" applyProtection="1">
      <alignment horizontal="center" vertical="center" wrapText="1"/>
    </xf>
    <xf numFmtId="169" fontId="2" fillId="16" borderId="54" xfId="0" applyNumberFormat="1" applyFont="1" applyFill="1" applyBorder="1" applyAlignment="1" applyProtection="1">
      <alignment horizontal="center" vertical="center" wrapText="1"/>
    </xf>
    <xf numFmtId="169" fontId="22" fillId="3" borderId="94" xfId="0" applyNumberFormat="1" applyFont="1" applyFill="1" applyBorder="1" applyAlignment="1" applyProtection="1">
      <alignment horizontal="center" vertical="center" wrapText="1"/>
    </xf>
    <xf numFmtId="169" fontId="22" fillId="3" borderId="54" xfId="0" applyNumberFormat="1" applyFont="1" applyFill="1" applyBorder="1" applyAlignment="1" applyProtection="1">
      <alignment horizontal="center" vertical="center" wrapText="1"/>
    </xf>
    <xf numFmtId="0" fontId="16" fillId="9" borderId="68" xfId="0" applyFont="1" applyFill="1" applyBorder="1" applyAlignment="1" applyProtection="1">
      <alignment horizontal="center" vertical="center"/>
    </xf>
    <xf numFmtId="0" fontId="16" fillId="0" borderId="0" xfId="0" applyFont="1" applyFill="1" applyBorder="1" applyAlignment="1" applyProtection="1">
      <alignment vertical="center"/>
    </xf>
    <xf numFmtId="0" fontId="16" fillId="12" borderId="57" xfId="0" applyFont="1" applyFill="1" applyBorder="1" applyAlignment="1" applyProtection="1">
      <alignment horizontal="center" vertical="center" wrapText="1"/>
    </xf>
    <xf numFmtId="0" fontId="2" fillId="0" borderId="0" xfId="0" applyFont="1" applyFill="1" applyBorder="1"/>
    <xf numFmtId="0" fontId="16" fillId="0" borderId="57" xfId="0" applyFont="1" applyFill="1" applyBorder="1" applyAlignment="1" applyProtection="1">
      <alignment horizontal="center" vertical="center" wrapText="1"/>
    </xf>
    <xf numFmtId="0" fontId="2" fillId="0" borderId="60" xfId="0" applyFont="1" applyBorder="1"/>
    <xf numFmtId="0" fontId="16" fillId="9" borderId="56" xfId="0" applyFont="1" applyFill="1" applyBorder="1" applyAlignment="1" applyProtection="1">
      <alignment horizontal="center" vertical="center" wrapText="1"/>
    </xf>
    <xf numFmtId="0" fontId="16" fillId="12" borderId="78" xfId="0" applyFont="1" applyFill="1" applyBorder="1" applyAlignment="1" applyProtection="1">
      <alignment horizontal="center" vertical="center" wrapText="1"/>
    </xf>
    <xf numFmtId="0" fontId="16" fillId="12" borderId="58" xfId="0" applyFont="1" applyFill="1" applyBorder="1" applyAlignment="1" applyProtection="1">
      <alignment horizontal="center" vertical="center" wrapText="1"/>
    </xf>
    <xf numFmtId="10" fontId="16" fillId="12" borderId="77" xfId="0" applyNumberFormat="1" applyFont="1" applyFill="1" applyBorder="1" applyAlignment="1" applyProtection="1">
      <alignment horizontal="center" vertical="center" wrapText="1"/>
    </xf>
    <xf numFmtId="0" fontId="16" fillId="12" borderId="60" xfId="0" applyFont="1" applyFill="1" applyBorder="1" applyAlignment="1" applyProtection="1">
      <alignment horizontal="center" vertical="center" wrapText="1"/>
    </xf>
    <xf numFmtId="165" fontId="2" fillId="0" borderId="56" xfId="0" applyNumberFormat="1" applyFont="1" applyBorder="1" applyAlignment="1">
      <alignment horizontal="center"/>
    </xf>
    <xf numFmtId="0" fontId="16" fillId="12" borderId="0" xfId="0" applyFont="1" applyFill="1" applyBorder="1" applyAlignment="1" applyProtection="1">
      <alignment horizontal="center" vertical="center" wrapText="1"/>
    </xf>
    <xf numFmtId="0" fontId="16" fillId="9" borderId="57" xfId="0" applyFont="1" applyFill="1" applyBorder="1" applyAlignment="1" applyProtection="1">
      <alignment vertical="center"/>
    </xf>
    <xf numFmtId="165" fontId="22" fillId="3" borderId="56" xfId="0" applyNumberFormat="1" applyFont="1" applyFill="1" applyBorder="1" applyAlignment="1" applyProtection="1">
      <alignment horizontal="center" vertical="center"/>
    </xf>
    <xf numFmtId="0" fontId="22" fillId="3" borderId="56" xfId="0" applyFont="1" applyFill="1" applyBorder="1" applyAlignment="1" applyProtection="1">
      <alignment horizontal="center" vertical="center"/>
    </xf>
    <xf numFmtId="0" fontId="16" fillId="12" borderId="56" xfId="0" applyFont="1" applyFill="1" applyBorder="1" applyAlignment="1" applyProtection="1">
      <alignment horizontal="center" vertical="center" wrapText="1"/>
    </xf>
    <xf numFmtId="10" fontId="16" fillId="12" borderId="68" xfId="0" applyNumberFormat="1" applyFont="1" applyFill="1" applyBorder="1" applyAlignment="1" applyProtection="1">
      <alignment horizontal="center" vertical="center" wrapText="1"/>
    </xf>
    <xf numFmtId="165" fontId="2" fillId="0" borderId="56" xfId="0" applyNumberFormat="1" applyFont="1" applyBorder="1" applyAlignment="1">
      <alignment horizontal="center" vertical="center"/>
    </xf>
    <xf numFmtId="2" fontId="22" fillId="3" borderId="56" xfId="0" applyNumberFormat="1" applyFont="1" applyFill="1" applyBorder="1" applyAlignment="1" applyProtection="1">
      <alignment horizontal="center" vertical="center"/>
    </xf>
    <xf numFmtId="0" fontId="16" fillId="3" borderId="56" xfId="0" applyFont="1" applyFill="1" applyBorder="1" applyAlignment="1" applyProtection="1">
      <alignment vertical="center"/>
    </xf>
    <xf numFmtId="165" fontId="24" fillId="0" borderId="0" xfId="0" applyNumberFormat="1" applyFont="1"/>
    <xf numFmtId="0" fontId="24" fillId="0" borderId="0" xfId="0" applyFont="1" applyFill="1"/>
    <xf numFmtId="169" fontId="22" fillId="11" borderId="54" xfId="0" applyNumberFormat="1" applyFont="1" applyFill="1" applyBorder="1" applyAlignment="1" applyProtection="1">
      <alignment horizontal="center" vertical="center" wrapText="1"/>
    </xf>
    <xf numFmtId="0" fontId="16" fillId="0" borderId="0" xfId="0" applyFont="1" applyFill="1" applyBorder="1" applyAlignment="1" applyProtection="1">
      <alignment horizontal="center" vertical="center" wrapText="1"/>
    </xf>
    <xf numFmtId="0" fontId="2" fillId="0" borderId="0" xfId="0" applyFont="1" applyBorder="1" applyAlignment="1">
      <alignment horizontal="center"/>
    </xf>
    <xf numFmtId="0" fontId="2" fillId="0" borderId="95" xfId="0" applyFont="1" applyBorder="1"/>
    <xf numFmtId="0" fontId="2" fillId="0" borderId="90" xfId="0" applyFont="1" applyBorder="1"/>
    <xf numFmtId="0" fontId="2" fillId="0" borderId="96" xfId="0" applyFont="1" applyBorder="1"/>
    <xf numFmtId="0" fontId="2" fillId="0" borderId="93" xfId="0" applyFont="1" applyBorder="1"/>
    <xf numFmtId="0" fontId="2" fillId="0" borderId="97" xfId="0" applyFont="1" applyBorder="1"/>
    <xf numFmtId="0" fontId="2" fillId="0" borderId="67" xfId="0" applyFont="1" applyBorder="1"/>
    <xf numFmtId="0" fontId="2" fillId="0" borderId="53" xfId="0" applyFont="1" applyBorder="1"/>
    <xf numFmtId="0" fontId="2" fillId="0" borderId="98" xfId="0" applyFont="1" applyBorder="1"/>
    <xf numFmtId="0" fontId="2" fillId="0" borderId="53" xfId="0" applyFont="1" applyFill="1" applyBorder="1"/>
    <xf numFmtId="0" fontId="2" fillId="0" borderId="80" xfId="0" applyFont="1" applyBorder="1"/>
    <xf numFmtId="0" fontId="26" fillId="0" borderId="57" xfId="0" applyFont="1" applyBorder="1"/>
    <xf numFmtId="0" fontId="26" fillId="0" borderId="76" xfId="0" applyFont="1" applyBorder="1"/>
    <xf numFmtId="0" fontId="26" fillId="0" borderId="57" xfId="0" applyFont="1" applyBorder="1" applyAlignment="1">
      <alignment horizontal="center"/>
    </xf>
    <xf numFmtId="43" fontId="7" fillId="0" borderId="1" xfId="14" applyFont="1" applyBorder="1" applyAlignment="1" applyProtection="1">
      <alignment vertical="center" wrapText="1"/>
    </xf>
    <xf numFmtId="10" fontId="7" fillId="0" borderId="2" xfId="0" applyNumberFormat="1" applyFont="1" applyBorder="1" applyAlignment="1" applyProtection="1">
      <alignment vertical="center" wrapText="1"/>
    </xf>
    <xf numFmtId="0" fontId="2" fillId="0" borderId="56" xfId="0" applyFont="1" applyBorder="1" applyAlignment="1"/>
    <xf numFmtId="0" fontId="7" fillId="0" borderId="1" xfId="0" applyFont="1" applyBorder="1" applyAlignment="1" applyProtection="1">
      <alignment horizontal="left" vertical="center"/>
    </xf>
    <xf numFmtId="0" fontId="7" fillId="0" borderId="1" xfId="0" applyFont="1" applyBorder="1" applyAlignment="1" applyProtection="1">
      <alignment horizontal="center" vertical="center"/>
    </xf>
    <xf numFmtId="10" fontId="7" fillId="0" borderId="2" xfId="0" applyNumberFormat="1" applyFont="1" applyBorder="1" applyAlignment="1" applyProtection="1">
      <alignment vertical="center"/>
    </xf>
    <xf numFmtId="10" fontId="7" fillId="0" borderId="1" xfId="0" applyNumberFormat="1" applyFont="1" applyBorder="1" applyAlignment="1" applyProtection="1">
      <alignment horizontal="center" vertical="center"/>
    </xf>
    <xf numFmtId="0" fontId="7" fillId="0" borderId="2" xfId="0" applyFont="1" applyBorder="1" applyAlignment="1" applyProtection="1">
      <alignment horizontal="left" vertical="center"/>
    </xf>
    <xf numFmtId="0" fontId="7" fillId="0" borderId="2" xfId="0" applyFont="1" applyBorder="1" applyAlignment="1" applyProtection="1">
      <alignment horizontal="center" vertical="center"/>
    </xf>
    <xf numFmtId="10" fontId="7" fillId="0" borderId="2" xfId="0" applyNumberFormat="1" applyFont="1" applyBorder="1" applyAlignment="1" applyProtection="1">
      <alignment horizontal="center" vertical="center"/>
    </xf>
    <xf numFmtId="0" fontId="26" fillId="0" borderId="58" xfId="0" applyFont="1" applyBorder="1" applyAlignment="1">
      <alignment horizontal="left"/>
    </xf>
    <xf numFmtId="0" fontId="26" fillId="0" borderId="75" xfId="0" applyFont="1" applyBorder="1" applyAlignment="1">
      <alignment horizontal="left"/>
    </xf>
    <xf numFmtId="0" fontId="19" fillId="9" borderId="52" xfId="0" applyNumberFormat="1" applyFont="1" applyFill="1" applyBorder="1" applyAlignment="1" applyProtection="1">
      <alignment horizontal="left" vertical="center" wrapText="1"/>
    </xf>
    <xf numFmtId="0" fontId="19" fillId="9" borderId="0" xfId="0" applyNumberFormat="1" applyFont="1" applyFill="1" applyBorder="1" applyAlignment="1" applyProtection="1">
      <alignment horizontal="left" vertical="center" wrapText="1"/>
    </xf>
    <xf numFmtId="0" fontId="20" fillId="0" borderId="0" xfId="0" applyFont="1" applyBorder="1" applyAlignment="1">
      <alignment horizontal="center" vertical="center"/>
    </xf>
    <xf numFmtId="0" fontId="18" fillId="8" borderId="52" xfId="0" applyNumberFormat="1" applyFont="1" applyFill="1" applyBorder="1" applyAlignment="1" applyProtection="1">
      <alignment horizontal="left" vertical="center" wrapText="1"/>
    </xf>
    <xf numFmtId="0" fontId="18" fillId="8" borderId="0" xfId="0" applyNumberFormat="1" applyFont="1" applyFill="1" applyBorder="1" applyAlignment="1" applyProtection="1">
      <alignment horizontal="left" vertical="center" wrapText="1"/>
    </xf>
    <xf numFmtId="0" fontId="18" fillId="9" borderId="52" xfId="0" applyNumberFormat="1" applyFont="1" applyFill="1" applyBorder="1" applyAlignment="1" applyProtection="1">
      <alignment horizontal="left" vertical="center" wrapText="1"/>
    </xf>
    <xf numFmtId="0" fontId="18" fillId="9" borderId="0" xfId="0" applyNumberFormat="1" applyFont="1" applyFill="1" applyBorder="1" applyAlignment="1" applyProtection="1">
      <alignment horizontal="left" vertical="center" wrapText="1"/>
    </xf>
    <xf numFmtId="0" fontId="20" fillId="0" borderId="0" xfId="0" applyNumberFormat="1" applyFont="1" applyFill="1" applyBorder="1" applyAlignment="1" applyProtection="1">
      <alignment horizontal="center" vertical="center" wrapText="1"/>
    </xf>
    <xf numFmtId="0" fontId="20" fillId="0" borderId="60" xfId="0" applyFont="1" applyBorder="1" applyAlignment="1">
      <alignment horizontal="center" vertical="center"/>
    </xf>
    <xf numFmtId="0" fontId="26" fillId="0" borderId="80" xfId="0" applyFont="1" applyBorder="1" applyAlignment="1">
      <alignment horizontal="left" vertical="center"/>
    </xf>
    <xf numFmtId="0" fontId="26" fillId="0" borderId="81" xfId="0" applyFont="1" applyBorder="1" applyAlignment="1">
      <alignment horizontal="left" vertical="center"/>
    </xf>
    <xf numFmtId="0" fontId="26" fillId="0" borderId="53" xfId="0" applyFont="1" applyBorder="1" applyAlignment="1">
      <alignment horizontal="left" vertical="center"/>
    </xf>
    <xf numFmtId="0" fontId="26" fillId="0" borderId="74" xfId="0" applyFont="1" applyBorder="1" applyAlignment="1">
      <alignment horizontal="left" vertical="center"/>
    </xf>
    <xf numFmtId="0" fontId="19" fillId="9" borderId="18" xfId="0" applyFont="1" applyFill="1" applyBorder="1" applyAlignment="1">
      <alignment horizontal="center" vertical="center"/>
    </xf>
    <xf numFmtId="0" fontId="19" fillId="9" borderId="14" xfId="0" applyFont="1" applyFill="1" applyBorder="1" applyAlignment="1">
      <alignment horizontal="center" vertical="center"/>
    </xf>
    <xf numFmtId="0" fontId="19" fillId="9" borderId="59" xfId="0" applyFont="1" applyFill="1" applyBorder="1" applyAlignment="1">
      <alignment horizontal="center" vertical="center"/>
    </xf>
    <xf numFmtId="0" fontId="16" fillId="6" borderId="20" xfId="0" applyFont="1" applyFill="1" applyBorder="1" applyAlignment="1">
      <alignment horizontal="center" vertical="center"/>
    </xf>
    <xf numFmtId="0" fontId="16" fillId="6" borderId="16" xfId="0" applyFont="1" applyFill="1" applyBorder="1" applyAlignment="1">
      <alignment horizontal="center" vertical="center"/>
    </xf>
    <xf numFmtId="0" fontId="16" fillId="5" borderId="29" xfId="0" applyFont="1" applyFill="1" applyBorder="1" applyAlignment="1">
      <alignment horizontal="center" vertical="center"/>
    </xf>
    <xf numFmtId="0" fontId="16" fillId="5" borderId="30" xfId="0" applyFont="1" applyFill="1" applyBorder="1" applyAlignment="1">
      <alignment horizontal="center" vertical="center"/>
    </xf>
    <xf numFmtId="0" fontId="16" fillId="7" borderId="40" xfId="0" applyFont="1" applyFill="1" applyBorder="1" applyAlignment="1">
      <alignment horizontal="center" vertical="center"/>
    </xf>
    <xf numFmtId="0" fontId="16" fillId="7" borderId="38" xfId="0" applyFont="1" applyFill="1" applyBorder="1" applyAlignment="1">
      <alignment horizontal="center" vertical="center"/>
    </xf>
    <xf numFmtId="0" fontId="16" fillId="7" borderId="39" xfId="0" applyFont="1" applyFill="1" applyBorder="1" applyAlignment="1">
      <alignment horizontal="center" vertical="center"/>
    </xf>
    <xf numFmtId="0" fontId="22" fillId="11" borderId="68" xfId="0" applyFont="1" applyFill="1" applyBorder="1" applyAlignment="1">
      <alignment horizontal="center"/>
    </xf>
    <xf numFmtId="0" fontId="22" fillId="11" borderId="69" xfId="0" applyFont="1" applyFill="1" applyBorder="1" applyAlignment="1">
      <alignment horizontal="center"/>
    </xf>
    <xf numFmtId="0" fontId="19" fillId="8" borderId="89" xfId="0" applyNumberFormat="1" applyFont="1" applyFill="1" applyBorder="1" applyAlignment="1" applyProtection="1">
      <alignment horizontal="left" vertical="center" wrapText="1"/>
    </xf>
    <xf numFmtId="0" fontId="19" fillId="8" borderId="90" xfId="0" applyNumberFormat="1" applyFont="1" applyFill="1" applyBorder="1" applyAlignment="1" applyProtection="1">
      <alignment horizontal="left" vertical="center" wrapText="1"/>
    </xf>
    <xf numFmtId="0" fontId="19" fillId="8" borderId="91" xfId="0" applyNumberFormat="1" applyFont="1" applyFill="1" applyBorder="1" applyAlignment="1" applyProtection="1">
      <alignment horizontal="left" vertical="center" wrapText="1"/>
    </xf>
    <xf numFmtId="0" fontId="19" fillId="8" borderId="52" xfId="0" applyNumberFormat="1" applyFont="1" applyFill="1" applyBorder="1" applyAlignment="1" applyProtection="1">
      <alignment horizontal="left" vertical="center" wrapText="1"/>
    </xf>
    <xf numFmtId="0" fontId="19" fillId="8" borderId="0" xfId="0" applyNumberFormat="1" applyFont="1" applyFill="1" applyBorder="1" applyAlignment="1" applyProtection="1">
      <alignment horizontal="left" vertical="center" wrapText="1"/>
    </xf>
    <xf numFmtId="0" fontId="22" fillId="10" borderId="56" xfId="0" applyFont="1" applyFill="1" applyBorder="1" applyAlignment="1">
      <alignment horizontal="center"/>
    </xf>
    <xf numFmtId="0" fontId="22" fillId="11" borderId="56" xfId="0" applyFont="1" applyFill="1" applyBorder="1" applyAlignment="1">
      <alignment horizontal="center"/>
    </xf>
    <xf numFmtId="0" fontId="2" fillId="0" borderId="68" xfId="0" applyFont="1" applyBorder="1" applyAlignment="1">
      <alignment horizontal="center"/>
    </xf>
    <xf numFmtId="0" fontId="2" fillId="0" borderId="82" xfId="0" applyFont="1" applyBorder="1" applyAlignment="1">
      <alignment horizontal="center"/>
    </xf>
    <xf numFmtId="4" fontId="21" fillId="0" borderId="0" xfId="0" applyNumberFormat="1" applyFont="1" applyFill="1" applyBorder="1" applyAlignment="1" applyProtection="1">
      <alignment horizontal="center" vertical="center" wrapText="1"/>
    </xf>
    <xf numFmtId="0" fontId="22" fillId="11" borderId="58" xfId="0" applyFont="1" applyFill="1" applyBorder="1" applyAlignment="1">
      <alignment horizontal="center"/>
    </xf>
    <xf numFmtId="0" fontId="22" fillId="11" borderId="84" xfId="0" applyFont="1" applyFill="1" applyBorder="1" applyAlignment="1">
      <alignment horizontal="center"/>
    </xf>
    <xf numFmtId="0" fontId="22" fillId="10" borderId="54" xfId="0" applyFont="1" applyFill="1" applyBorder="1" applyAlignment="1">
      <alignment horizontal="center"/>
    </xf>
    <xf numFmtId="0" fontId="22" fillId="11" borderId="86" xfId="0" applyFont="1" applyFill="1" applyBorder="1" applyAlignment="1">
      <alignment horizontal="center"/>
    </xf>
    <xf numFmtId="0" fontId="22" fillId="11" borderId="54" xfId="0" applyFont="1" applyFill="1" applyBorder="1" applyAlignment="1">
      <alignment horizontal="center"/>
    </xf>
    <xf numFmtId="0" fontId="22" fillId="11" borderId="57" xfId="0" applyFont="1" applyFill="1" applyBorder="1" applyAlignment="1">
      <alignment horizontal="center"/>
    </xf>
    <xf numFmtId="9" fontId="27" fillId="0" borderId="0" xfId="15" applyFont="1" applyFill="1" applyBorder="1" applyAlignment="1" applyProtection="1">
      <alignment horizontal="center" vertical="center"/>
    </xf>
    <xf numFmtId="0" fontId="2" fillId="0" borderId="85" xfId="0" applyFont="1" applyBorder="1" applyAlignment="1">
      <alignment horizontal="center" vertical="center"/>
    </xf>
    <xf numFmtId="0" fontId="2" fillId="0" borderId="92" xfId="0" applyFont="1" applyBorder="1" applyAlignment="1">
      <alignment horizontal="center" vertical="center"/>
    </xf>
    <xf numFmtId="0" fontId="2" fillId="0" borderId="78" xfId="0" applyFont="1" applyBorder="1" applyAlignment="1">
      <alignment horizontal="center" vertical="center"/>
    </xf>
    <xf numFmtId="166" fontId="2" fillId="0" borderId="85" xfId="0" applyNumberFormat="1" applyFont="1" applyBorder="1" applyAlignment="1">
      <alignment horizontal="center" vertical="center"/>
    </xf>
    <xf numFmtId="166" fontId="2" fillId="0" borderId="92" xfId="0" applyNumberFormat="1" applyFont="1" applyBorder="1" applyAlignment="1">
      <alignment horizontal="center" vertical="center"/>
    </xf>
    <xf numFmtId="166" fontId="2" fillId="0" borderId="78" xfId="0" applyNumberFormat="1" applyFont="1" applyBorder="1" applyAlignment="1">
      <alignment horizontal="center" vertical="center"/>
    </xf>
    <xf numFmtId="0" fontId="2" fillId="0" borderId="56" xfId="0" applyFont="1" applyBorder="1" applyAlignment="1">
      <alignment horizontal="center"/>
    </xf>
    <xf numFmtId="0" fontId="16" fillId="12" borderId="0" xfId="0" applyFont="1" applyFill="1" applyBorder="1" applyAlignment="1" applyProtection="1">
      <alignment horizontal="center" vertical="center" wrapText="1"/>
    </xf>
    <xf numFmtId="0" fontId="16" fillId="9" borderId="79" xfId="0" applyFont="1" applyFill="1" applyBorder="1" applyAlignment="1" applyProtection="1">
      <alignment horizontal="center" vertical="center" wrapText="1"/>
    </xf>
    <xf numFmtId="0" fontId="16" fillId="9" borderId="0" xfId="0" applyFont="1" applyFill="1" applyBorder="1" applyAlignment="1" applyProtection="1">
      <alignment horizontal="center" vertical="center" wrapText="1"/>
    </xf>
    <xf numFmtId="0" fontId="16" fillId="12" borderId="55" xfId="0" applyFont="1" applyFill="1" applyBorder="1" applyAlignment="1" applyProtection="1">
      <alignment horizontal="center" vertical="center" wrapText="1"/>
    </xf>
    <xf numFmtId="0" fontId="16" fillId="12" borderId="80" xfId="0" applyFont="1" applyFill="1" applyBorder="1" applyAlignment="1" applyProtection="1">
      <alignment horizontal="center" vertical="center" wrapText="1"/>
    </xf>
    <xf numFmtId="0" fontId="16" fillId="12" borderId="86" xfId="0" applyFont="1" applyFill="1" applyBorder="1" applyAlignment="1" applyProtection="1">
      <alignment horizontal="center" vertical="center" wrapText="1"/>
    </xf>
    <xf numFmtId="0" fontId="28" fillId="0" borderId="85" xfId="0" applyFont="1" applyBorder="1" applyAlignment="1">
      <alignment horizontal="left" vertical="top" wrapText="1"/>
    </xf>
    <xf numFmtId="0" fontId="28" fillId="0" borderId="92" xfId="0" applyFont="1" applyBorder="1" applyAlignment="1">
      <alignment horizontal="left" vertical="top" wrapText="1"/>
    </xf>
    <xf numFmtId="0" fontId="28" fillId="0" borderId="78" xfId="0" applyFont="1" applyBorder="1" applyAlignment="1">
      <alignment horizontal="left" vertical="top" wrapText="1"/>
    </xf>
    <xf numFmtId="0" fontId="28" fillId="0" borderId="56" xfId="0" applyFont="1" applyBorder="1" applyAlignment="1">
      <alignment horizontal="left" vertical="top" wrapText="1"/>
    </xf>
    <xf numFmtId="0" fontId="28" fillId="0" borderId="56" xfId="0" applyFont="1" applyBorder="1" applyAlignment="1">
      <alignment horizontal="left" vertical="top"/>
    </xf>
    <xf numFmtId="0" fontId="2" fillId="0" borderId="95" xfId="0" applyFont="1" applyBorder="1" applyAlignment="1">
      <alignment horizontal="center"/>
    </xf>
    <xf numFmtId="0" fontId="2" fillId="0" borderId="90" xfId="0" applyFont="1" applyBorder="1" applyAlignment="1">
      <alignment horizontal="center"/>
    </xf>
    <xf numFmtId="0" fontId="2" fillId="0" borderId="96" xfId="0" applyFont="1" applyBorder="1" applyAlignment="1">
      <alignment horizontal="center"/>
    </xf>
    <xf numFmtId="0" fontId="2" fillId="0" borderId="93" xfId="0" applyFont="1" applyBorder="1" applyAlignment="1">
      <alignment horizontal="center"/>
    </xf>
    <xf numFmtId="0" fontId="2" fillId="0" borderId="0" xfId="0" applyFont="1" applyBorder="1" applyAlignment="1">
      <alignment horizontal="center"/>
    </xf>
    <xf numFmtId="0" fontId="2" fillId="0" borderId="97" xfId="0" applyFont="1" applyBorder="1" applyAlignment="1">
      <alignment horizontal="center"/>
    </xf>
    <xf numFmtId="0" fontId="2" fillId="0" borderId="67" xfId="0" applyFont="1" applyBorder="1" applyAlignment="1">
      <alignment horizontal="center"/>
    </xf>
    <xf numFmtId="0" fontId="2" fillId="0" borderId="53" xfId="0" applyFont="1" applyBorder="1" applyAlignment="1">
      <alignment horizontal="center"/>
    </xf>
    <xf numFmtId="0" fontId="2" fillId="0" borderId="98" xfId="0" applyFont="1" applyBorder="1" applyAlignment="1">
      <alignment horizontal="center"/>
    </xf>
    <xf numFmtId="0" fontId="16" fillId="9" borderId="99" xfId="0" applyFont="1" applyFill="1" applyBorder="1" applyAlignment="1" applyProtection="1">
      <alignment horizontal="center" vertical="center" wrapText="1"/>
    </xf>
    <xf numFmtId="0" fontId="16" fillId="9" borderId="80" xfId="0" applyFont="1" applyFill="1" applyBorder="1" applyAlignment="1" applyProtection="1">
      <alignment horizontal="center" vertical="center" wrapText="1"/>
    </xf>
    <xf numFmtId="0" fontId="16" fillId="9" borderId="55" xfId="0" applyFont="1" applyFill="1" applyBorder="1" applyAlignment="1" applyProtection="1">
      <alignment horizontal="center" vertical="center" wrapText="1"/>
    </xf>
    <xf numFmtId="0" fontId="16" fillId="9" borderId="86" xfId="0" applyFont="1" applyFill="1" applyBorder="1" applyAlignment="1" applyProtection="1">
      <alignment horizontal="center" vertical="center" wrapText="1"/>
    </xf>
    <xf numFmtId="1" fontId="2" fillId="0" borderId="85" xfId="0" applyNumberFormat="1" applyFont="1" applyBorder="1" applyAlignment="1">
      <alignment horizontal="center" vertical="center"/>
    </xf>
    <xf numFmtId="1" fontId="2" fillId="0" borderId="92" xfId="0" applyNumberFormat="1" applyFont="1" applyBorder="1" applyAlignment="1">
      <alignment horizontal="center" vertical="center"/>
    </xf>
    <xf numFmtId="1" fontId="2" fillId="0" borderId="78" xfId="0" applyNumberFormat="1" applyFont="1" applyBorder="1" applyAlignment="1">
      <alignment horizontal="center" vertical="center"/>
    </xf>
    <xf numFmtId="0" fontId="16" fillId="9" borderId="68" xfId="0" applyFont="1" applyFill="1" applyBorder="1" applyAlignment="1" applyProtection="1">
      <alignment horizontal="center" vertical="center" wrapText="1"/>
    </xf>
    <xf numFmtId="0" fontId="16" fillId="9" borderId="57" xfId="0" applyFont="1" applyFill="1" applyBorder="1" applyAlignment="1" applyProtection="1">
      <alignment horizontal="center" vertical="center" wrapText="1"/>
    </xf>
    <xf numFmtId="0" fontId="16" fillId="9" borderId="69" xfId="0" applyFont="1" applyFill="1" applyBorder="1" applyAlignment="1" applyProtection="1">
      <alignment horizontal="center" vertical="center" wrapText="1"/>
    </xf>
  </cellXfs>
  <cellStyles count="16">
    <cellStyle name="Euro" xfId="1"/>
    <cellStyle name="Excel Built-in Normal" xfId="12"/>
    <cellStyle name="Hipervínculo 2" xfId="2"/>
    <cellStyle name="Millares" xfId="14" builtinId="3"/>
    <cellStyle name="Millares 2" xfId="3"/>
    <cellStyle name="Millares 3" xfId="13"/>
    <cellStyle name="Normal" xfId="0" builtinId="0"/>
    <cellStyle name="Normal 2" xfId="4"/>
    <cellStyle name="Normal 3" xfId="5"/>
    <cellStyle name="Normal 4" xfId="6"/>
    <cellStyle name="Normal 5" xfId="7"/>
    <cellStyle name="Normal 6" xfId="8"/>
    <cellStyle name="Normal 7" xfId="9"/>
    <cellStyle name="Normal 8" xfId="10"/>
    <cellStyle name="Porcentaje 2" xfId="11"/>
    <cellStyle name="Porcentual" xfId="15" builtinId="5"/>
  </cellStyles>
  <dxfs count="0"/>
  <tableStyles count="0" defaultTableStyle="TableStyleMedium2" defaultPivotStyle="PivotStyleLight16"/>
  <colors>
    <mruColors>
      <color rgb="FFFFFF99"/>
      <color rgb="FFE0817A"/>
      <color rgb="FFEAE890"/>
      <color rgb="FFAEC87A"/>
      <color rgb="FF009900"/>
      <color rgb="FF33CC33"/>
      <color rgb="FF66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lang val="es-CO"/>
  <c:style val="7"/>
  <c:chart>
    <c:title>
      <c:layout/>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title>
    <c:view3D>
      <c:rotX val="50"/>
      <c:depthPercent val="100"/>
      <c:perspective val="30"/>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3.5180299032541791E-3"/>
          <c:y val="0.19687107054196876"/>
          <c:w val="0.99648197009674533"/>
          <c:h val="0.74868037839699653"/>
        </c:manualLayout>
      </c:layout>
      <c:pie3DChart>
        <c:varyColors val="1"/>
        <c:ser>
          <c:idx val="1"/>
          <c:order val="0"/>
          <c:tx>
            <c:strRef>
              <c:f>'GRAFICAS Y ANÁLISIS'!$D$8</c:f>
              <c:strCache>
                <c:ptCount val="1"/>
                <c:pt idx="0">
                  <c:v>% DEL TOTAL</c:v>
                </c:pt>
              </c:strCache>
            </c:strRef>
          </c:tx>
          <c:dPt>
            <c:idx val="0"/>
            <c:spPr>
              <a:solidFill>
                <a:schemeClr val="accent5">
                  <a:shade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1-1074-40BA-B157-52646D2D37A9}"/>
              </c:ext>
            </c:extLst>
          </c:dPt>
          <c:dPt>
            <c:idx val="1"/>
            <c:spPr>
              <a:solidFill>
                <a:schemeClr val="accent5"/>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3-1074-40BA-B157-52646D2D37A9}"/>
              </c:ext>
            </c:extLst>
          </c:dPt>
          <c:dPt>
            <c:idx val="2"/>
            <c:spPr>
              <a:solidFill>
                <a:schemeClr val="accent5">
                  <a:tint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5-1074-40BA-B157-52646D2D37A9}"/>
              </c:ext>
            </c:extLst>
          </c:dPt>
          <c:dLbls>
            <c:dLbl>
              <c:idx val="2"/>
              <c:layout>
                <c:manualLayout>
                  <c:x val="6.8786264141745906E-2"/>
                  <c:y val="0.18409536004639931"/>
                </c:manualLayout>
              </c:layout>
              <c:dLblPos val="bestFit"/>
              <c:showPercent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5-1074-40BA-B157-52646D2D37A9}"/>
                </c:ext>
              </c:extLst>
            </c:dLbl>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Percent val="1"/>
            <c:showLeaderLines val="1"/>
            <c:leaderLines>
              <c:spPr>
                <a:ln w="9525">
                  <a:solidFill>
                    <a:schemeClr val="dk1">
                      <a:lumMod val="50000"/>
                      <a:lumOff val="50000"/>
                    </a:schemeClr>
                  </a:solidFill>
                </a:ln>
                <a:effectLst/>
              </c:spPr>
            </c:leaderLines>
            <c:extLst xmlns:c16r2="http://schemas.microsoft.com/office/drawing/2015/06/chart">
              <c:ext xmlns:c15="http://schemas.microsoft.com/office/drawing/2012/chart" uri="{CE6537A1-D6FC-4f65-9D91-7224C49458BB}"/>
            </c:extLst>
          </c:dLbls>
          <c:val>
            <c:numRef>
              <c:f>'GRAFICAS Y ANÁLISIS'!$D$9:$D$11</c:f>
              <c:numCache>
                <c:formatCode>0.0</c:formatCode>
                <c:ptCount val="3"/>
                <c:pt idx="0">
                  <c:v>68.170845127339717</c:v>
                </c:pt>
                <c:pt idx="1">
                  <c:v>31.829154872660286</c:v>
                </c:pt>
                <c:pt idx="2">
                  <c:v>0</c:v>
                </c:pt>
              </c:numCache>
            </c:numRef>
          </c:val>
          <c:extLst xmlns:c16r2="http://schemas.microsoft.com/office/drawing/2015/06/chart">
            <c:ext xmlns:c16="http://schemas.microsoft.com/office/drawing/2014/chart" uri="{C3380CC4-5D6E-409C-BE32-E72D297353CC}">
              <c16:uniqueId val="{0000000A-6783-44D3-B34C-40D8D386B8FB}"/>
            </c:ext>
          </c:extLst>
        </c:ser>
        <c:ser>
          <c:idx val="0"/>
          <c:order val="1"/>
          <c:tx>
            <c:strRef>
              <c:f>'GRAFICAS Y ANÁLISIS'!$D$8</c:f>
              <c:strCache>
                <c:ptCount val="1"/>
                <c:pt idx="0">
                  <c:v>% DEL TOTAL</c:v>
                </c:pt>
              </c:strCache>
            </c:strRef>
          </c:tx>
          <c:dPt>
            <c:idx val="0"/>
            <c:spPr>
              <a:solidFill>
                <a:schemeClr val="accent5">
                  <a:shade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4-6783-44D3-B34C-40D8D386B8FB}"/>
              </c:ext>
            </c:extLst>
          </c:dPt>
          <c:dPt>
            <c:idx val="1"/>
            <c:spPr>
              <a:solidFill>
                <a:schemeClr val="accent5"/>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6-6783-44D3-B34C-40D8D386B8FB}"/>
              </c:ext>
            </c:extLst>
          </c:dPt>
          <c:dPt>
            <c:idx val="2"/>
            <c:spPr>
              <a:solidFill>
                <a:schemeClr val="accent5">
                  <a:tint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8-6783-44D3-B34C-40D8D386B8FB}"/>
              </c:ext>
            </c:extLst>
          </c:dPt>
          <c:dLbls>
            <c:dLbl>
              <c:idx val="2"/>
              <c:layout>
                <c:manualLayout>
                  <c:x val="0.10553895802602506"/>
                  <c:y val="0.16590011791695189"/>
                </c:manualLayout>
              </c:layout>
              <c:dLblPos val="bestFit"/>
              <c:showPercent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8-6783-44D3-B34C-40D8D386B8FB}"/>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Percent val="1"/>
            <c:showLeaderLines val="1"/>
            <c:leaderLines>
              <c:spPr>
                <a:ln w="9525">
                  <a:solidFill>
                    <a:schemeClr val="dk1">
                      <a:lumMod val="50000"/>
                      <a:lumOff val="50000"/>
                    </a:schemeClr>
                  </a:solidFill>
                </a:ln>
                <a:effectLst/>
              </c:spPr>
            </c:leaderLines>
            <c:extLst xmlns:c16r2="http://schemas.microsoft.com/office/drawing/2015/06/chart">
              <c:ext xmlns:c15="http://schemas.microsoft.com/office/drawing/2012/chart" uri="{CE6537A1-D6FC-4f65-9D91-7224C49458BB}"/>
            </c:extLst>
          </c:dLbls>
          <c:val>
            <c:numRef>
              <c:f>'GRAFICAS Y ANÁLISIS'!$D$9:$D$11</c:f>
              <c:numCache>
                <c:formatCode>0.0</c:formatCode>
                <c:ptCount val="3"/>
                <c:pt idx="0">
                  <c:v>68.170845127339717</c:v>
                </c:pt>
                <c:pt idx="1">
                  <c:v>31.829154872660286</c:v>
                </c:pt>
                <c:pt idx="2">
                  <c:v>0</c:v>
                </c:pt>
              </c:numCache>
            </c:numRef>
          </c:val>
          <c:extLst xmlns:c16r2="http://schemas.microsoft.com/office/drawing/2015/06/chart">
            <c:ext xmlns:c16="http://schemas.microsoft.com/office/drawing/2014/chart" uri="{C3380CC4-5D6E-409C-BE32-E72D297353CC}">
              <c16:uniqueId val="{00000009-6783-44D3-B34C-40D8D386B8FB}"/>
            </c:ext>
          </c:extLst>
        </c:ser>
        <c:dLbls>
          <c:showPercent val="1"/>
        </c:dLbls>
      </c:pie3DChart>
      <c:spPr>
        <a:noFill/>
        <a:ln>
          <a:noFill/>
        </a:ln>
        <a:effectLst/>
      </c:spPr>
    </c:plotArea>
    <c:legend>
      <c:legendPos val="r"/>
      <c:layout/>
      <c:spPr>
        <a:solidFill>
          <a:schemeClr val="lt1">
            <a:lumMod val="95000"/>
            <a:alpha val="39000"/>
          </a:schemeClr>
        </a:solidFill>
        <a:ln>
          <a:noFill/>
        </a:ln>
        <a:effectLst/>
      </c:spPr>
      <c:txPr>
        <a:bodyPr rot="0" spcFirstLastPara="1" vertOverflow="ellipsis" vert="horz" wrap="square" anchor="ctr" anchorCtr="1"/>
        <a:lstStyle/>
        <a:p>
          <a:pPr rtl="0">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zero"/>
    <c:extLst xmlns:c16r2="http://schemas.microsoft.com/office/drawing/2015/06/chart"/>
  </c:chart>
  <c:spPr>
    <a:gradFill flip="none" rotWithShape="1">
      <a:gsLst>
        <a:gs pos="32000">
          <a:schemeClr val="accent1">
            <a:lumMod val="5000"/>
            <a:lumOff val="95000"/>
          </a:schemeClr>
        </a:gs>
        <a:gs pos="57000">
          <a:schemeClr val="bg1">
            <a:lumMod val="85000"/>
          </a:schemeClr>
        </a:gs>
        <a:gs pos="83000">
          <a:schemeClr val="bg1">
            <a:lumMod val="95000"/>
          </a:schemeClr>
        </a:gs>
        <a:gs pos="66000">
          <a:schemeClr val="bg1">
            <a:lumMod val="85000"/>
          </a:schemeClr>
        </a:gs>
      </a:gsLst>
      <a:lin ang="5400000" scaled="1"/>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es-CO"/>
  <c:style val="7"/>
  <c:chart>
    <c:title>
      <c:layout/>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title>
    <c:view3D>
      <c:rotX val="50"/>
      <c:depthPercent val="100"/>
      <c:perspective val="30"/>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3.5180299032541791E-3"/>
          <c:y val="0.19687107054196876"/>
          <c:w val="0.99648197009674533"/>
          <c:h val="0.74868037839699653"/>
        </c:manualLayout>
      </c:layout>
      <c:pie3DChart>
        <c:varyColors val="1"/>
        <c:ser>
          <c:idx val="1"/>
          <c:order val="0"/>
          <c:tx>
            <c:strRef>
              <c:f>'GRAFICAS Y ANÁLISIS'!$D$16</c:f>
              <c:strCache>
                <c:ptCount val="1"/>
                <c:pt idx="0">
                  <c:v>% DEL TOTAL</c:v>
                </c:pt>
              </c:strCache>
            </c:strRef>
          </c:tx>
          <c:dPt>
            <c:idx val="0"/>
            <c:spPr>
              <a:solidFill>
                <a:schemeClr val="accent5">
                  <a:shade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1-4847-40AF-9472-1EB9DEFCC793}"/>
              </c:ext>
            </c:extLst>
          </c:dPt>
          <c:dPt>
            <c:idx val="1"/>
            <c:spPr>
              <a:solidFill>
                <a:schemeClr val="accent5"/>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3-4847-40AF-9472-1EB9DEFCC793}"/>
              </c:ext>
            </c:extLst>
          </c:dPt>
          <c:dPt>
            <c:idx val="2"/>
            <c:spPr>
              <a:solidFill>
                <a:schemeClr val="accent5">
                  <a:tint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5-4847-40AF-9472-1EB9DEFCC793}"/>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Percent val="1"/>
            <c:showLeaderLines val="1"/>
            <c:leaderLines>
              <c:spPr>
                <a:ln w="9525">
                  <a:solidFill>
                    <a:schemeClr val="dk1">
                      <a:lumMod val="50000"/>
                      <a:lumOff val="50000"/>
                    </a:schemeClr>
                  </a:solidFill>
                </a:ln>
                <a:effectLst/>
              </c:spPr>
            </c:leaderLines>
            <c:extLst xmlns:c16r2="http://schemas.microsoft.com/office/drawing/2015/06/chart">
              <c:ext xmlns:c15="http://schemas.microsoft.com/office/drawing/2012/chart" uri="{CE6537A1-D6FC-4f65-9D91-7224C49458BB}"/>
            </c:extLst>
          </c:dLbls>
          <c:val>
            <c:numRef>
              <c:f>'GRAFICAS Y ANÁLISIS'!$D$17:$D$19</c:f>
              <c:numCache>
                <c:formatCode>0.0</c:formatCode>
                <c:ptCount val="3"/>
                <c:pt idx="0">
                  <c:v>73.183251121606219</c:v>
                </c:pt>
                <c:pt idx="1">
                  <c:v>26.816748878393785</c:v>
                </c:pt>
                <c:pt idx="2">
                  <c:v>0</c:v>
                </c:pt>
              </c:numCache>
            </c:numRef>
          </c:val>
          <c:extLst xmlns:c16r2="http://schemas.microsoft.com/office/drawing/2015/06/chart">
            <c:ext xmlns:c16="http://schemas.microsoft.com/office/drawing/2014/chart" uri="{C3380CC4-5D6E-409C-BE32-E72D297353CC}">
              <c16:uniqueId val="{00000006-4847-40AF-9472-1EB9DEFCC793}"/>
            </c:ext>
          </c:extLst>
        </c:ser>
        <c:ser>
          <c:idx val="0"/>
          <c:order val="1"/>
          <c:tx>
            <c:strRef>
              <c:f>'GRAFICAS Y ANÁLISIS'!$D$8</c:f>
              <c:strCache>
                <c:ptCount val="1"/>
                <c:pt idx="0">
                  <c:v>% DEL TOTAL</c:v>
                </c:pt>
              </c:strCache>
            </c:strRef>
          </c:tx>
          <c:dPt>
            <c:idx val="0"/>
            <c:spPr>
              <a:solidFill>
                <a:schemeClr val="accent5">
                  <a:shade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8-4847-40AF-9472-1EB9DEFCC793}"/>
              </c:ext>
            </c:extLst>
          </c:dPt>
          <c:dPt>
            <c:idx val="1"/>
            <c:spPr>
              <a:solidFill>
                <a:schemeClr val="accent5"/>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A-4847-40AF-9472-1EB9DEFCC793}"/>
              </c:ext>
            </c:extLst>
          </c:dPt>
          <c:dPt>
            <c:idx val="2"/>
            <c:spPr>
              <a:solidFill>
                <a:schemeClr val="accent5">
                  <a:tint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C-4847-40AF-9472-1EB9DEFCC793}"/>
              </c:ext>
            </c:extLst>
          </c:dPt>
          <c:dLbls>
            <c:dLbl>
              <c:idx val="2"/>
              <c:layout>
                <c:manualLayout>
                  <c:x val="0.10553895802602506"/>
                  <c:y val="0.16590011791695189"/>
                </c:manualLayout>
              </c:layout>
              <c:dLblPos val="bestFit"/>
              <c:showPercent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C-4847-40AF-9472-1EB9DEFCC793}"/>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Percent val="1"/>
            <c:showLeaderLines val="1"/>
            <c:leaderLines>
              <c:spPr>
                <a:ln w="9525">
                  <a:solidFill>
                    <a:schemeClr val="dk1">
                      <a:lumMod val="50000"/>
                      <a:lumOff val="50000"/>
                    </a:schemeClr>
                  </a:solidFill>
                </a:ln>
                <a:effectLst/>
              </c:spPr>
            </c:leaderLines>
            <c:extLst xmlns:c16r2="http://schemas.microsoft.com/office/drawing/2015/06/chart">
              <c:ext xmlns:c15="http://schemas.microsoft.com/office/drawing/2012/chart" uri="{CE6537A1-D6FC-4f65-9D91-7224C49458BB}"/>
            </c:extLst>
          </c:dLbls>
          <c:val>
            <c:numRef>
              <c:f>'GRAFICAS Y ANÁLISIS'!$D$9:$D$11</c:f>
              <c:numCache>
                <c:formatCode>0.0</c:formatCode>
                <c:ptCount val="3"/>
                <c:pt idx="0">
                  <c:v>68.170845127339717</c:v>
                </c:pt>
                <c:pt idx="1">
                  <c:v>31.829154872660286</c:v>
                </c:pt>
                <c:pt idx="2">
                  <c:v>0</c:v>
                </c:pt>
              </c:numCache>
            </c:numRef>
          </c:val>
          <c:extLst xmlns:c16r2="http://schemas.microsoft.com/office/drawing/2015/06/chart">
            <c:ext xmlns:c16="http://schemas.microsoft.com/office/drawing/2014/chart" uri="{C3380CC4-5D6E-409C-BE32-E72D297353CC}">
              <c16:uniqueId val="{0000000D-4847-40AF-9472-1EB9DEFCC793}"/>
            </c:ext>
          </c:extLst>
        </c:ser>
        <c:dLbls>
          <c:showPercent val="1"/>
        </c:dLbls>
      </c:pie3DChart>
      <c:spPr>
        <a:noFill/>
        <a:ln>
          <a:noFill/>
        </a:ln>
        <a:effectLst/>
      </c:spPr>
    </c:plotArea>
    <c:legend>
      <c:legendPos val="r"/>
      <c:layout/>
      <c:spPr>
        <a:solidFill>
          <a:schemeClr val="lt1">
            <a:lumMod val="95000"/>
            <a:alpha val="39000"/>
          </a:schemeClr>
        </a:solidFill>
        <a:ln>
          <a:noFill/>
        </a:ln>
        <a:effectLst/>
      </c:spPr>
      <c:txPr>
        <a:bodyPr rot="0" spcFirstLastPara="1" vertOverflow="ellipsis" vert="horz" wrap="square" anchor="ctr" anchorCtr="1"/>
        <a:lstStyle/>
        <a:p>
          <a:pPr rtl="0">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zero"/>
    <c:extLst xmlns:c16r2="http://schemas.microsoft.com/office/drawing/2015/06/chart"/>
  </c:chart>
  <c:spPr>
    <a:gradFill flip="none" rotWithShape="1">
      <a:gsLst>
        <a:gs pos="32000">
          <a:schemeClr val="accent1">
            <a:lumMod val="5000"/>
            <a:lumOff val="95000"/>
          </a:schemeClr>
        </a:gs>
        <a:gs pos="57000">
          <a:schemeClr val="bg1">
            <a:lumMod val="85000"/>
          </a:schemeClr>
        </a:gs>
        <a:gs pos="83000">
          <a:schemeClr val="bg1">
            <a:lumMod val="95000"/>
          </a:schemeClr>
        </a:gs>
        <a:gs pos="66000">
          <a:schemeClr val="bg1">
            <a:lumMod val="85000"/>
          </a:schemeClr>
        </a:gs>
      </a:gsLst>
      <a:lin ang="5400000" scaled="1"/>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es-CO"/>
  <c:style val="7"/>
  <c:chart>
    <c:title>
      <c:layout>
        <c:manualLayout>
          <c:xMode val="edge"/>
          <c:yMode val="edge"/>
          <c:x val="0.19802643171806181"/>
          <c:y val="5.4380664652568016E-2"/>
        </c:manualLayout>
      </c:layout>
      <c:spPr>
        <a:noFill/>
        <a:ln>
          <a:noFill/>
        </a:ln>
        <a:effectLst/>
      </c:spPr>
      <c:txPr>
        <a:bodyPr rot="0" spcFirstLastPara="1" vertOverflow="ellipsis" vert="horz" wrap="square" anchor="ctr" anchorCtr="1"/>
        <a:lstStyle/>
        <a:p>
          <a:pPr>
            <a:defRPr sz="1200" b="1" i="0" u="none" strike="noStrike" kern="1200" baseline="0">
              <a:solidFill>
                <a:schemeClr val="tx1"/>
              </a:solidFill>
              <a:effectLst/>
              <a:latin typeface="Arial" panose="020B0604020202020204" pitchFamily="34" charset="0"/>
              <a:ea typeface="+mn-ea"/>
              <a:cs typeface="Arial" panose="020B0604020202020204" pitchFamily="34" charset="0"/>
            </a:defRPr>
          </a:pPr>
          <a:endParaRPr lang="es-CO"/>
        </a:p>
      </c:txPr>
    </c:title>
    <c:plotArea>
      <c:layout/>
      <c:barChart>
        <c:barDir val="col"/>
        <c:grouping val="clustered"/>
        <c:ser>
          <c:idx val="0"/>
          <c:order val="0"/>
          <c:tx>
            <c:strRef>
              <c:f>'GRAFICAS Y ANÁLISIS'!$C$16</c:f>
              <c:strCache>
                <c:ptCount val="1"/>
                <c:pt idx="0">
                  <c:v>EMISIONES CO2 (t CO2e/año)</c:v>
                </c:pt>
              </c:strCache>
            </c:strRef>
          </c:tx>
          <c:spPr>
            <a:gradFill>
              <a:gsLst>
                <a:gs pos="0">
                  <a:schemeClr val="accent5"/>
                </a:gs>
                <a:gs pos="100000">
                  <a:schemeClr val="accent5">
                    <a:lumMod val="84000"/>
                  </a:schemeClr>
                </a:gs>
              </a:gsLst>
              <a:lin ang="5400000" scaled="1"/>
            </a:gradFill>
            <a:ln>
              <a:noFill/>
            </a:ln>
            <a:effectLst>
              <a:outerShdw blurRad="76200" dir="18900000" sy="23000" kx="-1200000" algn="bl" rotWithShape="0">
                <a:prstClr val="black">
                  <a:alpha val="20000"/>
                </a:prstClr>
              </a:outerShdw>
            </a:effectLst>
          </c:spPr>
          <c:dLbls>
            <c:spPr>
              <a:pattFill prst="pct75">
                <a:fgClr>
                  <a:schemeClr val="tx1">
                    <a:lumMod val="75000"/>
                    <a:lumOff val="25000"/>
                  </a:schemeClr>
                </a:fgClr>
                <a:bgClr>
                  <a:schemeClr val="tx1">
                    <a:lumMod val="50000"/>
                    <a:lumOff val="50000"/>
                  </a:schemeClr>
                </a:bgClr>
              </a:patt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'GRAFICAS Y ANÁLISIS'!$C$17:$C$19</c:f>
              <c:numCache>
                <c:formatCode>0.0</c:formatCode>
                <c:ptCount val="3"/>
                <c:pt idx="0">
                  <c:v>1609.9419548599999</c:v>
                </c:pt>
                <c:pt idx="1">
                  <c:v>589.935654</c:v>
                </c:pt>
                <c:pt idx="2" formatCode="General">
                  <c:v>0</c:v>
                </c:pt>
              </c:numCache>
            </c:numRef>
          </c:val>
          <c:extLst xmlns:c16r2="http://schemas.microsoft.com/office/drawing/2015/06/chart">
            <c:ext xmlns:c16="http://schemas.microsoft.com/office/drawing/2014/chart" uri="{C3380CC4-5D6E-409C-BE32-E72D297353CC}">
              <c16:uniqueId val="{00000000-5829-42EF-88AA-6266D747FB86}"/>
            </c:ext>
          </c:extLst>
        </c:ser>
        <c:dLbls>
          <c:showVal val="1"/>
        </c:dLbls>
        <c:gapWidth val="41"/>
        <c:axId val="85779584"/>
        <c:axId val="85781120"/>
      </c:barChart>
      <c:catAx>
        <c:axId val="85779584"/>
        <c:scaling>
          <c:orientation val="minMax"/>
        </c:scaling>
        <c:axPos val="b"/>
        <c:maj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85781120"/>
        <c:crosses val="autoZero"/>
        <c:auto val="1"/>
        <c:lblAlgn val="ctr"/>
        <c:lblOffset val="100"/>
      </c:catAx>
      <c:valAx>
        <c:axId val="85781120"/>
        <c:scaling>
          <c:orientation val="minMax"/>
        </c:scaling>
        <c:delete val="1"/>
        <c:axPos val="l"/>
        <c:numFmt formatCode="0.0" sourceLinked="1"/>
        <c:majorTickMark val="none"/>
        <c:tickLblPos val="none"/>
        <c:crossAx val="85779584"/>
        <c:crosses val="autoZero"/>
        <c:crossBetween val="between"/>
      </c:valAx>
      <c:spPr>
        <a:noFill/>
        <a:ln>
          <a:noFill/>
        </a:ln>
        <a:effectLst/>
      </c:spPr>
    </c:plotArea>
    <c:plotVisOnly val="1"/>
    <c:dispBlanksAs val="gap"/>
    <c:extLst xmlns:c16r2="http://schemas.microsoft.com/office/drawing/2015/06/char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es-CO"/>
  <c:style val="7"/>
  <c:chart>
    <c:title>
      <c:layout>
        <c:manualLayout>
          <c:xMode val="edge"/>
          <c:yMode val="edge"/>
          <c:x val="0.19802643171806181"/>
          <c:y val="5.4380664652568016E-2"/>
        </c:manualLayout>
      </c:layout>
      <c:spPr>
        <a:noFill/>
        <a:ln>
          <a:noFill/>
        </a:ln>
        <a:effectLst/>
      </c:spPr>
      <c:txPr>
        <a:bodyPr rot="0" spcFirstLastPara="1" vertOverflow="ellipsis" vert="horz" wrap="square" anchor="ctr" anchorCtr="1"/>
        <a:lstStyle/>
        <a:p>
          <a:pPr>
            <a:defRPr sz="1200" b="1" i="0" u="none" strike="noStrike" kern="1200" baseline="0">
              <a:solidFill>
                <a:schemeClr val="tx1"/>
              </a:solidFill>
              <a:effectLst/>
              <a:latin typeface="Arial" panose="020B0604020202020204" pitchFamily="34" charset="0"/>
              <a:ea typeface="+mn-ea"/>
              <a:cs typeface="Arial" panose="020B0604020202020204" pitchFamily="34" charset="0"/>
            </a:defRPr>
          </a:pPr>
          <a:endParaRPr lang="es-CO"/>
        </a:p>
      </c:txPr>
    </c:title>
    <c:plotArea>
      <c:layout/>
      <c:barChart>
        <c:barDir val="col"/>
        <c:grouping val="clustered"/>
        <c:ser>
          <c:idx val="0"/>
          <c:order val="0"/>
          <c:tx>
            <c:strRef>
              <c:f>'GRAFICAS Y ANÁLISIS'!$C$24</c:f>
              <c:strCache>
                <c:ptCount val="1"/>
                <c:pt idx="0">
                  <c:v>EMISIONES CO2 (t CO2e/año)</c:v>
                </c:pt>
              </c:strCache>
            </c:strRef>
          </c:tx>
          <c:spPr>
            <a:gradFill>
              <a:gsLst>
                <a:gs pos="0">
                  <a:schemeClr val="accent5"/>
                </a:gs>
                <a:gs pos="100000">
                  <a:schemeClr val="accent5">
                    <a:lumMod val="84000"/>
                  </a:schemeClr>
                </a:gs>
              </a:gsLst>
              <a:lin ang="5400000" scaled="1"/>
            </a:gradFill>
            <a:ln>
              <a:noFill/>
            </a:ln>
            <a:effectLst>
              <a:outerShdw blurRad="76200" dir="18900000" sy="23000" kx="-1200000" algn="bl" rotWithShape="0">
                <a:prstClr val="black">
                  <a:alpha val="20000"/>
                </a:prstClr>
              </a:outerShdw>
            </a:effectLst>
          </c:spPr>
          <c:dLbls>
            <c:spPr>
              <a:pattFill prst="pct75">
                <a:fgClr>
                  <a:schemeClr val="tx1">
                    <a:lumMod val="75000"/>
                    <a:lumOff val="25000"/>
                  </a:schemeClr>
                </a:fgClr>
                <a:bgClr>
                  <a:schemeClr val="tx1">
                    <a:lumMod val="50000"/>
                    <a:lumOff val="50000"/>
                  </a:schemeClr>
                </a:bgClr>
              </a:patt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'GRAFICAS Y ANÁLISIS'!$C$25:$C$27</c:f>
              <c:numCache>
                <c:formatCode>General</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0-682F-4495-AE60-F2E0CE558A9D}"/>
            </c:ext>
          </c:extLst>
        </c:ser>
        <c:dLbls>
          <c:showVal val="1"/>
        </c:dLbls>
        <c:gapWidth val="41"/>
        <c:axId val="86084224"/>
        <c:axId val="86090112"/>
      </c:barChart>
      <c:catAx>
        <c:axId val="86084224"/>
        <c:scaling>
          <c:orientation val="minMax"/>
        </c:scaling>
        <c:axPos val="b"/>
        <c:maj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86090112"/>
        <c:crosses val="autoZero"/>
        <c:auto val="1"/>
        <c:lblAlgn val="ctr"/>
        <c:lblOffset val="100"/>
      </c:catAx>
      <c:valAx>
        <c:axId val="86090112"/>
        <c:scaling>
          <c:orientation val="minMax"/>
        </c:scaling>
        <c:delete val="1"/>
        <c:axPos val="l"/>
        <c:numFmt formatCode="General" sourceLinked="1"/>
        <c:majorTickMark val="none"/>
        <c:tickLblPos val="none"/>
        <c:crossAx val="86084224"/>
        <c:crosses val="autoZero"/>
        <c:crossBetween val="between"/>
      </c:valAx>
      <c:spPr>
        <a:noFill/>
        <a:ln>
          <a:noFill/>
        </a:ln>
        <a:effectLst/>
      </c:spPr>
    </c:plotArea>
    <c:plotVisOnly val="1"/>
    <c:dispBlanksAs val="gap"/>
    <c:extLst xmlns:c16r2="http://schemas.microsoft.com/office/drawing/2015/06/char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es-CO"/>
  <c:style val="7"/>
  <c:chart>
    <c:title>
      <c:layout/>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Arial" panose="020B0604020202020204" pitchFamily="34" charset="0"/>
              <a:ea typeface="+mn-ea"/>
              <a:cs typeface="Arial" panose="020B0604020202020204" pitchFamily="34" charset="0"/>
            </a:defRPr>
          </a:pPr>
          <a:endParaRPr lang="es-CO"/>
        </a:p>
      </c:txPr>
    </c:title>
    <c:view3D>
      <c:rotX val="50"/>
      <c:depthPercent val="100"/>
      <c:perspective val="30"/>
    </c:view3D>
    <c:floor>
      <c:spPr>
        <a:noFill/>
        <a:ln>
          <a:noFill/>
        </a:ln>
        <a:effectLst/>
        <a:sp3d/>
      </c:spPr>
    </c:floor>
    <c:sideWall>
      <c:spPr>
        <a:noFill/>
        <a:ln>
          <a:noFill/>
        </a:ln>
        <a:effectLst/>
        <a:sp3d/>
      </c:spPr>
    </c:sideWall>
    <c:backWall>
      <c:spPr>
        <a:noFill/>
        <a:ln>
          <a:noFill/>
        </a:ln>
        <a:effectLst/>
        <a:sp3d/>
      </c:spPr>
    </c:backWall>
    <c:plotArea>
      <c:layout>
        <c:manualLayout>
          <c:layoutTarget val="inner"/>
          <c:xMode val="edge"/>
          <c:yMode val="edge"/>
          <c:x val="3.5180299032541791E-3"/>
          <c:y val="0.19687107054196876"/>
          <c:w val="0.99648197009674533"/>
          <c:h val="0.74868037839699653"/>
        </c:manualLayout>
      </c:layout>
      <c:pie3DChart>
        <c:varyColors val="1"/>
        <c:ser>
          <c:idx val="1"/>
          <c:order val="0"/>
          <c:tx>
            <c:strRef>
              <c:f>'GRAFICAS Y ANÁLISIS'!$D$24</c:f>
              <c:strCache>
                <c:ptCount val="1"/>
                <c:pt idx="0">
                  <c:v>% DEL TOTAL</c:v>
                </c:pt>
              </c:strCache>
            </c:strRef>
          </c:tx>
          <c:dPt>
            <c:idx val="0"/>
            <c:spPr>
              <a:solidFill>
                <a:schemeClr val="accent5">
                  <a:shade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1-20B2-4697-8F37-C266D2081606}"/>
              </c:ext>
            </c:extLst>
          </c:dPt>
          <c:dPt>
            <c:idx val="1"/>
            <c:spPr>
              <a:solidFill>
                <a:schemeClr val="accent5"/>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3-20B2-4697-8F37-C266D2081606}"/>
              </c:ext>
            </c:extLst>
          </c:dPt>
          <c:dPt>
            <c:idx val="2"/>
            <c:spPr>
              <a:solidFill>
                <a:schemeClr val="accent5">
                  <a:tint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5-20B2-4697-8F37-C266D2081606}"/>
              </c:ext>
            </c:extLst>
          </c:dPt>
          <c:dLbls>
            <c:spPr>
              <a:pattFill prst="pct75">
                <a:fgClr>
                  <a:sysClr val="windowText" lastClr="000000">
                    <a:lumMod val="75000"/>
                    <a:lumOff val="25000"/>
                  </a:sysClr>
                </a:fgClr>
                <a:bgClr>
                  <a:sysClr val="windowText" lastClr="000000">
                    <a:lumMod val="65000"/>
                    <a:lumOff val="35000"/>
                  </a:sys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Percent val="1"/>
            <c:showLeaderLines val="1"/>
            <c:leaderLines>
              <c:spPr>
                <a:ln w="9525">
                  <a:solidFill>
                    <a:schemeClr val="dk1">
                      <a:lumMod val="50000"/>
                      <a:lumOff val="50000"/>
                    </a:schemeClr>
                  </a:solidFill>
                </a:ln>
                <a:effectLst/>
              </c:spPr>
            </c:leaderLines>
            <c:extLst xmlns:c16r2="http://schemas.microsoft.com/office/drawing/2015/06/chart">
              <c:ext xmlns:c15="http://schemas.microsoft.com/office/drawing/2012/chart" uri="{CE6537A1-D6FC-4f65-9D91-7224C49458BB}"/>
            </c:extLst>
          </c:dLbls>
          <c:val>
            <c:numRef>
              <c:f>'GRAFICAS Y ANÁLISIS'!$D$25:$D$27</c:f>
              <c:numCache>
                <c:formatCode>General</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6-20B2-4697-8F37-C266D2081606}"/>
            </c:ext>
          </c:extLst>
        </c:ser>
        <c:ser>
          <c:idx val="0"/>
          <c:order val="1"/>
          <c:tx>
            <c:strRef>
              <c:f>'GRAFICAS Y ANÁLISIS'!$D$8</c:f>
              <c:strCache>
                <c:ptCount val="1"/>
                <c:pt idx="0">
                  <c:v>% DEL TOTAL</c:v>
                </c:pt>
              </c:strCache>
            </c:strRef>
          </c:tx>
          <c:dPt>
            <c:idx val="0"/>
            <c:spPr>
              <a:solidFill>
                <a:schemeClr val="accent5">
                  <a:shade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8-20B2-4697-8F37-C266D2081606}"/>
              </c:ext>
            </c:extLst>
          </c:dPt>
          <c:dPt>
            <c:idx val="1"/>
            <c:spPr>
              <a:solidFill>
                <a:schemeClr val="accent5"/>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A-20B2-4697-8F37-C266D2081606}"/>
              </c:ext>
            </c:extLst>
          </c:dPt>
          <c:dPt>
            <c:idx val="2"/>
            <c:spPr>
              <a:solidFill>
                <a:schemeClr val="accent5">
                  <a:tint val="65000"/>
                </a:schemeClr>
              </a:solidFill>
              <a:ln>
                <a:noFill/>
              </a:ln>
              <a:effectLst>
                <a:outerShdw blurRad="254000" sx="102000" sy="102000" algn="ctr" rotWithShape="0">
                  <a:prstClr val="black">
                    <a:alpha val="20000"/>
                  </a:prstClr>
                </a:outerShdw>
              </a:effectLst>
              <a:sp3d/>
            </c:spPr>
            <c:extLst xmlns:c16r2="http://schemas.microsoft.com/office/drawing/2015/06/chart">
              <c:ext xmlns:c16="http://schemas.microsoft.com/office/drawing/2014/chart" uri="{C3380CC4-5D6E-409C-BE32-E72D297353CC}">
                <c16:uniqueId val="{0000000C-20B2-4697-8F37-C266D2081606}"/>
              </c:ext>
            </c:extLst>
          </c:dPt>
          <c:dLbls>
            <c:dLbl>
              <c:idx val="2"/>
              <c:layout>
                <c:manualLayout>
                  <c:x val="0.10553895802602506"/>
                  <c:y val="0.16590011791695189"/>
                </c:manualLayout>
              </c:layout>
              <c:dLblPos val="bestFit"/>
              <c:showPercent val="1"/>
              <c:extLst xmlns:c16r2="http://schemas.microsoft.com/office/drawing/2015/06/chart">
                <c:ext xmlns:c15="http://schemas.microsoft.com/office/drawing/2012/chart" uri="{CE6537A1-D6FC-4f65-9D91-7224C49458BB}"/>
                <c:ext xmlns:c16="http://schemas.microsoft.com/office/drawing/2014/chart" uri="{C3380CC4-5D6E-409C-BE32-E72D297353CC}">
                  <c16:uniqueId val="{0000000C-20B2-4697-8F37-C266D2081606}"/>
                </c:ext>
              </c:extLst>
            </c:dLbl>
            <c:spPr>
              <a:pattFill prst="pct75">
                <a:fgClr>
                  <a:schemeClr val="dk1">
                    <a:lumMod val="75000"/>
                    <a:lumOff val="25000"/>
                  </a:schemeClr>
                </a:fgClr>
                <a:bgClr>
                  <a:schemeClr val="dk1">
                    <a:lumMod val="65000"/>
                    <a:lumOff val="35000"/>
                  </a:schemeClr>
                </a:bgClr>
              </a:pattFill>
              <a:ln>
                <a:noFill/>
              </a:ln>
              <a:effectLst>
                <a:outerShdw blurRad="50800" dist="38100" dir="2700000" algn="tl" rotWithShape="0">
                  <a:prstClr val="black">
                    <a:alpha val="40000"/>
                  </a:prstClr>
                </a:outerShdw>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ctr"/>
            <c:showPercent val="1"/>
            <c:showLeaderLines val="1"/>
            <c:leaderLines>
              <c:spPr>
                <a:ln w="9525">
                  <a:solidFill>
                    <a:schemeClr val="dk1">
                      <a:lumMod val="50000"/>
                      <a:lumOff val="50000"/>
                    </a:schemeClr>
                  </a:solidFill>
                </a:ln>
                <a:effectLst/>
              </c:spPr>
            </c:leaderLines>
            <c:extLst xmlns:c16r2="http://schemas.microsoft.com/office/drawing/2015/06/chart">
              <c:ext xmlns:c15="http://schemas.microsoft.com/office/drawing/2012/chart" uri="{CE6537A1-D6FC-4f65-9D91-7224C49458BB}"/>
            </c:extLst>
          </c:dLbls>
          <c:val>
            <c:numRef>
              <c:f>'GRAFICAS Y ANÁLISIS'!$D$9:$D$11</c:f>
              <c:numCache>
                <c:formatCode>0.0</c:formatCode>
                <c:ptCount val="3"/>
                <c:pt idx="0">
                  <c:v>68.170845127339717</c:v>
                </c:pt>
                <c:pt idx="1">
                  <c:v>31.829154872660286</c:v>
                </c:pt>
                <c:pt idx="2">
                  <c:v>0</c:v>
                </c:pt>
              </c:numCache>
            </c:numRef>
          </c:val>
          <c:extLst xmlns:c16r2="http://schemas.microsoft.com/office/drawing/2015/06/chart">
            <c:ext xmlns:c16="http://schemas.microsoft.com/office/drawing/2014/chart" uri="{C3380CC4-5D6E-409C-BE32-E72D297353CC}">
              <c16:uniqueId val="{0000000D-20B2-4697-8F37-C266D2081606}"/>
            </c:ext>
          </c:extLst>
        </c:ser>
        <c:dLbls>
          <c:showPercent val="1"/>
        </c:dLbls>
      </c:pie3DChart>
      <c:spPr>
        <a:noFill/>
        <a:ln>
          <a:noFill/>
        </a:ln>
        <a:effectLst/>
      </c:spPr>
    </c:plotArea>
    <c:legend>
      <c:legendPos val="r"/>
      <c:layout/>
      <c:spPr>
        <a:solidFill>
          <a:schemeClr val="lt1">
            <a:lumMod val="95000"/>
            <a:alpha val="39000"/>
          </a:schemeClr>
        </a:solidFill>
        <a:ln>
          <a:noFill/>
        </a:ln>
        <a:effectLst/>
      </c:spPr>
      <c:txPr>
        <a:bodyPr rot="0" spcFirstLastPara="1" vertOverflow="ellipsis" vert="horz" wrap="square" anchor="ctr" anchorCtr="1"/>
        <a:lstStyle/>
        <a:p>
          <a:pPr rtl="0">
            <a:defRPr sz="900" b="0" i="0" u="none" strike="noStrike" kern="1200" baseline="0">
              <a:solidFill>
                <a:schemeClr val="dk1">
                  <a:lumMod val="75000"/>
                  <a:lumOff val="25000"/>
                </a:schemeClr>
              </a:solidFill>
              <a:latin typeface="+mn-lt"/>
              <a:ea typeface="+mn-ea"/>
              <a:cs typeface="+mn-cs"/>
            </a:defRPr>
          </a:pPr>
          <a:endParaRPr lang="es-CO"/>
        </a:p>
      </c:txPr>
    </c:legend>
    <c:plotVisOnly val="1"/>
    <c:dispBlanksAs val="zero"/>
    <c:extLst xmlns:c16r2="http://schemas.microsoft.com/office/drawing/2015/06/chart"/>
  </c:chart>
  <c:spPr>
    <a:gradFill flip="none" rotWithShape="1">
      <a:gsLst>
        <a:gs pos="32000">
          <a:schemeClr val="accent1">
            <a:lumMod val="5000"/>
            <a:lumOff val="95000"/>
          </a:schemeClr>
        </a:gs>
        <a:gs pos="57000">
          <a:schemeClr val="bg1">
            <a:lumMod val="85000"/>
          </a:schemeClr>
        </a:gs>
        <a:gs pos="83000">
          <a:schemeClr val="bg1">
            <a:lumMod val="95000"/>
          </a:schemeClr>
        </a:gs>
        <a:gs pos="66000">
          <a:schemeClr val="bg1">
            <a:lumMod val="85000"/>
          </a:schemeClr>
        </a:gs>
      </a:gsLst>
      <a:lin ang="5400000" scaled="1"/>
      <a:tileRect/>
    </a:gradFill>
    <a:ln w="9525" cap="flat" cmpd="sng" algn="ctr">
      <a:solidFill>
        <a:schemeClr val="dk1">
          <a:lumMod val="25000"/>
          <a:lumOff val="7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es-CO"/>
  <c:style val="7"/>
  <c:chart>
    <c:title>
      <c:layout>
        <c:manualLayout>
          <c:xMode val="edge"/>
          <c:yMode val="edge"/>
          <c:x val="0.19802643171806181"/>
          <c:y val="5.4380664652568016E-2"/>
        </c:manualLayout>
      </c:layout>
      <c:spPr>
        <a:noFill/>
        <a:ln>
          <a:noFill/>
        </a:ln>
        <a:effectLst/>
      </c:spPr>
      <c:txPr>
        <a:bodyPr rot="0" spcFirstLastPara="1" vertOverflow="ellipsis" vert="horz" wrap="square" anchor="ctr" anchorCtr="1"/>
        <a:lstStyle/>
        <a:p>
          <a:pPr>
            <a:defRPr sz="1200" b="1" i="0" u="none" strike="noStrike" kern="1200" baseline="0">
              <a:solidFill>
                <a:schemeClr val="tx1"/>
              </a:solidFill>
              <a:effectLst/>
              <a:latin typeface="Arial" panose="020B0604020202020204" pitchFamily="34" charset="0"/>
              <a:ea typeface="+mn-ea"/>
              <a:cs typeface="Arial" panose="020B0604020202020204" pitchFamily="34" charset="0"/>
            </a:defRPr>
          </a:pPr>
          <a:endParaRPr lang="es-CO"/>
        </a:p>
      </c:txPr>
    </c:title>
    <c:plotArea>
      <c:layout/>
      <c:barChart>
        <c:barDir val="col"/>
        <c:grouping val="clustered"/>
        <c:ser>
          <c:idx val="0"/>
          <c:order val="0"/>
          <c:tx>
            <c:strRef>
              <c:f>'GRAFICAS Y ANÁLISIS'!$C$8</c:f>
              <c:strCache>
                <c:ptCount val="1"/>
                <c:pt idx="0">
                  <c:v>EMISIONES CO2 (t CO2e/año)</c:v>
                </c:pt>
              </c:strCache>
            </c:strRef>
          </c:tx>
          <c:spPr>
            <a:gradFill>
              <a:gsLst>
                <a:gs pos="0">
                  <a:schemeClr val="accent5"/>
                </a:gs>
                <a:gs pos="100000">
                  <a:schemeClr val="accent5">
                    <a:lumMod val="84000"/>
                  </a:schemeClr>
                </a:gs>
              </a:gsLst>
              <a:lin ang="5400000" scaled="1"/>
            </a:gradFill>
            <a:ln>
              <a:noFill/>
            </a:ln>
            <a:effectLst>
              <a:outerShdw blurRad="76200" dir="18900000" sy="23000" kx="-1200000" algn="bl" rotWithShape="0">
                <a:prstClr val="black">
                  <a:alpha val="20000"/>
                </a:prstClr>
              </a:outerShdw>
            </a:effectLst>
          </c:spPr>
          <c:dLbls>
            <c:spPr>
              <a:pattFill prst="pct75">
                <a:fgClr>
                  <a:schemeClr val="tx1">
                    <a:lumMod val="75000"/>
                    <a:lumOff val="25000"/>
                  </a:schemeClr>
                </a:fgClr>
                <a:bgClr>
                  <a:schemeClr val="tx1">
                    <a:lumMod val="50000"/>
                    <a:lumOff val="50000"/>
                  </a:schemeClr>
                </a:bgClr>
              </a:patt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val>
            <c:numRef>
              <c:f>'GRAFICAS Y ANÁLISIS'!$C$9:$C$11</c:f>
              <c:numCache>
                <c:formatCode>0.0</c:formatCode>
                <c:ptCount val="3"/>
                <c:pt idx="0">
                  <c:v>1394.731913291</c:v>
                </c:pt>
                <c:pt idx="1">
                  <c:v>651.20416199999988</c:v>
                </c:pt>
                <c:pt idx="2">
                  <c:v>0</c:v>
                </c:pt>
              </c:numCache>
            </c:numRef>
          </c:val>
          <c:extLst xmlns:c16r2="http://schemas.microsoft.com/office/drawing/2015/06/chart">
            <c:ext xmlns:c16="http://schemas.microsoft.com/office/drawing/2014/chart" uri="{C3380CC4-5D6E-409C-BE32-E72D297353CC}">
              <c16:uniqueId val="{00000000-EB92-4B4D-B3F5-01A3179B1857}"/>
            </c:ext>
          </c:extLst>
        </c:ser>
        <c:dLbls>
          <c:showVal val="1"/>
        </c:dLbls>
        <c:gapWidth val="41"/>
        <c:axId val="86251776"/>
        <c:axId val="86265856"/>
      </c:barChart>
      <c:catAx>
        <c:axId val="86251776"/>
        <c:scaling>
          <c:orientation val="minMax"/>
        </c:scaling>
        <c:axPos val="b"/>
        <c:maj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dk1">
                    <a:lumMod val="65000"/>
                    <a:lumOff val="35000"/>
                  </a:schemeClr>
                </a:solidFill>
                <a:effectLst/>
                <a:latin typeface="+mn-lt"/>
                <a:ea typeface="+mn-ea"/>
                <a:cs typeface="+mn-cs"/>
              </a:defRPr>
            </a:pPr>
            <a:endParaRPr lang="es-CO"/>
          </a:p>
        </c:txPr>
        <c:crossAx val="86265856"/>
        <c:crosses val="autoZero"/>
        <c:auto val="1"/>
        <c:lblAlgn val="ctr"/>
        <c:lblOffset val="100"/>
      </c:catAx>
      <c:valAx>
        <c:axId val="86265856"/>
        <c:scaling>
          <c:orientation val="minMax"/>
        </c:scaling>
        <c:delete val="1"/>
        <c:axPos val="l"/>
        <c:numFmt formatCode="0.0" sourceLinked="1"/>
        <c:majorTickMark val="none"/>
        <c:tickLblPos val="none"/>
        <c:crossAx val="86251776"/>
        <c:crosses val="autoZero"/>
        <c:crossBetween val="between"/>
      </c:valAx>
      <c:spPr>
        <a:noFill/>
        <a:ln>
          <a:noFill/>
        </a:ln>
        <a:effectLst/>
      </c:spPr>
    </c:plotArea>
    <c:plotVisOnly val="1"/>
    <c:dispBlanksAs val="gap"/>
    <c:extLst xmlns:c16r2="http://schemas.microsoft.com/office/drawing/2015/06/char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078" l="0.70000000000000062" r="0.70000000000000062" t="0.75000000000000078" header="0.30000000000000032" footer="0.30000000000000032"/>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es-CO"/>
  <c:style val="7"/>
  <c:chart>
    <c:plotArea>
      <c:layout>
        <c:manualLayout>
          <c:layoutTarget val="inner"/>
          <c:xMode val="edge"/>
          <c:yMode val="edge"/>
          <c:x val="2.0512820512820516E-2"/>
          <c:y val="5.1505019435125976E-2"/>
          <c:w val="0.94358974358974368"/>
          <c:h val="0.8969899611297476"/>
        </c:manualLayout>
      </c:layout>
      <c:barChart>
        <c:barDir val="col"/>
        <c:grouping val="clustered"/>
        <c:ser>
          <c:idx val="0"/>
          <c:order val="0"/>
          <c:tx>
            <c:strRef>
              <c:f>'GRAFICAS Y ANÁLISIS'!$Z$13:$Z$15</c:f>
              <c:strCache>
                <c:ptCount val="1"/>
                <c:pt idx="0">
                  <c:v>COMPARATIVO POR ALCANCE</c:v>
                </c:pt>
              </c:strCache>
            </c:strRef>
          </c:tx>
          <c:spPr>
            <a:gradFill>
              <a:gsLst>
                <a:gs pos="0">
                  <a:schemeClr val="accent5">
                    <a:shade val="65000"/>
                  </a:schemeClr>
                </a:gs>
                <a:gs pos="100000">
                  <a:schemeClr val="accent5">
                    <a:shade val="65000"/>
                    <a:lumMod val="84000"/>
                  </a:schemeClr>
                </a:gs>
              </a:gsLst>
              <a:lin ang="5400000" scaled="1"/>
            </a:gradFill>
            <a:ln>
              <a:noFill/>
            </a:ln>
            <a:effectLst>
              <a:outerShdw blurRad="76200" dir="18900000" sy="23000" kx="-1200000" algn="bl" rotWithShape="0">
                <a:prstClr val="black">
                  <a:alpha val="20000"/>
                </a:prstClr>
              </a:outerShdw>
            </a:effectLst>
          </c:spP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('GRAFICAS Y ANÁLISIS'!$B$7:$G$7,'GRAFICAS Y ANÁLISIS'!$B$15:$G$15,'GRAFICAS Y ANÁLISIS'!$B$23:$G$23)</c:f>
              <c:strCache>
                <c:ptCount val="13"/>
                <c:pt idx="0">
                  <c:v>AÑO BASE</c:v>
                </c:pt>
                <c:pt idx="6">
                  <c:v>AÑO 2017</c:v>
                </c:pt>
                <c:pt idx="12">
                  <c:v>AÑO 20XX</c:v>
                </c:pt>
              </c:strCache>
            </c:strRef>
          </c:cat>
          <c:val>
            <c:numRef>
              <c:f>'GRAFICAS Y ANÁLISIS'!$C$9</c:f>
              <c:numCache>
                <c:formatCode>0.0</c:formatCode>
                <c:ptCount val="1"/>
                <c:pt idx="0">
                  <c:v>1394.731913291</c:v>
                </c:pt>
              </c:numCache>
            </c:numRef>
          </c:val>
          <c:extLst xmlns:c16r2="http://schemas.microsoft.com/office/drawing/2015/06/chart">
            <c:ext xmlns:c16="http://schemas.microsoft.com/office/drawing/2014/chart" uri="{C3380CC4-5D6E-409C-BE32-E72D297353CC}">
              <c16:uniqueId val="{00000001-7F3C-4940-9776-5875291233D1}"/>
            </c:ext>
          </c:extLst>
        </c:ser>
        <c:ser>
          <c:idx val="1"/>
          <c:order val="1"/>
          <c:tx>
            <c:strRef>
              <c:f>'GRAFICAS Y ANÁLISIS'!$B$15:$G$15</c:f>
              <c:strCache>
                <c:ptCount val="1"/>
                <c:pt idx="0">
                  <c:v>AÑO 2017</c:v>
                </c:pt>
              </c:strCache>
            </c:strRef>
          </c:tx>
          <c:spPr>
            <a:gradFill>
              <a:gsLst>
                <a:gs pos="0">
                  <a:schemeClr val="accent5"/>
                </a:gs>
                <a:gs pos="100000">
                  <a:schemeClr val="accent5">
                    <a:lumMod val="84000"/>
                  </a:schemeClr>
                </a:gs>
              </a:gsLst>
              <a:lin ang="5400000" scaled="1"/>
            </a:gradFill>
            <a:ln>
              <a:noFill/>
            </a:ln>
            <a:effectLst>
              <a:outerShdw blurRad="76200" dir="18900000" sy="23000" kx="-1200000" algn="bl" rotWithShape="0">
                <a:prstClr val="black">
                  <a:alpha val="20000"/>
                </a:prstClr>
              </a:outerShdw>
            </a:effectLst>
          </c:spP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('GRAFICAS Y ANÁLISIS'!$B$7:$G$7,'GRAFICAS Y ANÁLISIS'!$B$15:$G$15,'GRAFICAS Y ANÁLISIS'!$B$23:$G$23)</c:f>
              <c:strCache>
                <c:ptCount val="13"/>
                <c:pt idx="0">
                  <c:v>AÑO BASE</c:v>
                </c:pt>
                <c:pt idx="6">
                  <c:v>AÑO 2017</c:v>
                </c:pt>
                <c:pt idx="12">
                  <c:v>AÑO 20XX</c:v>
                </c:pt>
              </c:strCache>
            </c:strRef>
          </c:cat>
          <c:val>
            <c:numRef>
              <c:f>'GRAFICAS Y ANÁLISIS'!$C$17</c:f>
              <c:numCache>
                <c:formatCode>0.0</c:formatCode>
                <c:ptCount val="1"/>
                <c:pt idx="0">
                  <c:v>1609.9419548599999</c:v>
                </c:pt>
              </c:numCache>
            </c:numRef>
          </c:val>
          <c:extLst xmlns:c16r2="http://schemas.microsoft.com/office/drawing/2015/06/chart">
            <c:ext xmlns:c16="http://schemas.microsoft.com/office/drawing/2014/chart" uri="{C3380CC4-5D6E-409C-BE32-E72D297353CC}">
              <c16:uniqueId val="{00000003-7F3C-4940-9776-5875291233D1}"/>
            </c:ext>
          </c:extLst>
        </c:ser>
        <c:ser>
          <c:idx val="2"/>
          <c:order val="2"/>
          <c:tx>
            <c:strRef>
              <c:f>'GRAFICAS Y ANÁLISIS'!$B$23:$G$23</c:f>
              <c:strCache>
                <c:ptCount val="1"/>
                <c:pt idx="0">
                  <c:v>AÑO 20XX</c:v>
                </c:pt>
              </c:strCache>
            </c:strRef>
          </c:tx>
          <c:spPr>
            <a:gradFill>
              <a:gsLst>
                <a:gs pos="0">
                  <a:schemeClr val="accent5">
                    <a:tint val="65000"/>
                  </a:schemeClr>
                </a:gs>
                <a:gs pos="100000">
                  <a:schemeClr val="accent5">
                    <a:tint val="65000"/>
                    <a:lumMod val="84000"/>
                  </a:schemeClr>
                </a:gs>
              </a:gsLst>
              <a:lin ang="5400000" scaled="1"/>
            </a:gradFill>
            <a:ln>
              <a:noFill/>
            </a:ln>
            <a:effectLst>
              <a:outerShdw blurRad="76200" dir="18900000" sy="23000" kx="-1200000" algn="bl" rotWithShape="0">
                <a:prstClr val="black">
                  <a:alpha val="20000"/>
                </a:prstClr>
              </a:outerShdw>
            </a:effectLst>
          </c:spP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('GRAFICAS Y ANÁLISIS'!$B$7:$G$7,'GRAFICAS Y ANÁLISIS'!$B$15:$G$15,'GRAFICAS Y ANÁLISIS'!$B$23:$G$23)</c:f>
              <c:strCache>
                <c:ptCount val="13"/>
                <c:pt idx="0">
                  <c:v>AÑO BASE</c:v>
                </c:pt>
                <c:pt idx="6">
                  <c:v>AÑO 2017</c:v>
                </c:pt>
                <c:pt idx="12">
                  <c:v>AÑO 20XX</c:v>
                </c:pt>
              </c:strCache>
            </c:strRef>
          </c:cat>
          <c:val>
            <c:numRef>
              <c:f>'GRAFICAS Y ANÁLISIS'!$C$25</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4-7F3C-4940-9776-5875291233D1}"/>
            </c:ext>
          </c:extLst>
        </c:ser>
        <c:dLbls>
          <c:showVal val="1"/>
        </c:dLbls>
        <c:gapWidth val="41"/>
        <c:axId val="86306176"/>
        <c:axId val="86115456"/>
      </c:barChart>
      <c:catAx>
        <c:axId val="86306176"/>
        <c:scaling>
          <c:orientation val="minMax"/>
        </c:scaling>
        <c:delete val="1"/>
        <c:axPos val="b"/>
        <c:numFmt formatCode="General" sourceLinked="1"/>
        <c:majorTickMark val="none"/>
        <c:tickLblPos val="none"/>
        <c:crossAx val="86115456"/>
        <c:crosses val="autoZero"/>
        <c:auto val="1"/>
        <c:lblAlgn val="ctr"/>
        <c:lblOffset val="100"/>
      </c:catAx>
      <c:valAx>
        <c:axId val="86115456"/>
        <c:scaling>
          <c:orientation val="minMax"/>
        </c:scaling>
        <c:delete val="1"/>
        <c:axPos val="l"/>
        <c:numFmt formatCode="0.0" sourceLinked="1"/>
        <c:majorTickMark val="none"/>
        <c:tickLblPos val="none"/>
        <c:crossAx val="86306176"/>
        <c:crosses val="autoZero"/>
        <c:crossBetween val="between"/>
      </c:valAx>
      <c:spPr>
        <a:noFill/>
        <a:ln>
          <a:noFill/>
        </a:ln>
        <a:effectLst/>
      </c:spPr>
    </c:plotArea>
    <c:plotVisOnly val="1"/>
    <c:dispBlanksAs val="gap"/>
    <c:extLst xmlns:c16r2="http://schemas.microsoft.com/office/drawing/2015/06/char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es-CO"/>
  <c:style val="7"/>
  <c:chart>
    <c:plotArea>
      <c:layout>
        <c:manualLayout>
          <c:layoutTarget val="inner"/>
          <c:xMode val="edge"/>
          <c:yMode val="edge"/>
          <c:x val="2.0512820512820516E-2"/>
          <c:y val="5.1505019435125976E-2"/>
          <c:w val="0.94358974358974368"/>
          <c:h val="0.8969899611297476"/>
        </c:manualLayout>
      </c:layout>
      <c:barChart>
        <c:barDir val="col"/>
        <c:grouping val="clustered"/>
        <c:ser>
          <c:idx val="0"/>
          <c:order val="0"/>
          <c:tx>
            <c:strRef>
              <c:f>'GRAFICAS Y ANÁLISIS'!$Z$13:$Z$15</c:f>
              <c:strCache>
                <c:ptCount val="1"/>
                <c:pt idx="0">
                  <c:v>COMPARATIVO POR ALCANCE</c:v>
                </c:pt>
              </c:strCache>
            </c:strRef>
          </c:tx>
          <c:spPr>
            <a:gradFill>
              <a:gsLst>
                <a:gs pos="0">
                  <a:schemeClr val="accent5">
                    <a:shade val="65000"/>
                  </a:schemeClr>
                </a:gs>
                <a:gs pos="100000">
                  <a:schemeClr val="accent5">
                    <a:shade val="65000"/>
                    <a:lumMod val="84000"/>
                  </a:schemeClr>
                </a:gs>
              </a:gsLst>
              <a:lin ang="5400000" scaled="1"/>
            </a:gradFill>
            <a:ln>
              <a:noFill/>
            </a:ln>
            <a:effectLst>
              <a:outerShdw blurRad="76200" dir="18900000" sy="23000" kx="-1200000" algn="bl" rotWithShape="0">
                <a:prstClr val="black">
                  <a:alpha val="20000"/>
                </a:prstClr>
              </a:outerShdw>
            </a:effectLst>
          </c:spP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('GRAFICAS Y ANÁLISIS'!$B$7:$G$7,'GRAFICAS Y ANÁLISIS'!$B$15:$G$15,'GRAFICAS Y ANÁLISIS'!$B$23:$G$23)</c:f>
              <c:strCache>
                <c:ptCount val="13"/>
                <c:pt idx="0">
                  <c:v>AÑO BASE</c:v>
                </c:pt>
                <c:pt idx="6">
                  <c:v>AÑO 2017</c:v>
                </c:pt>
                <c:pt idx="12">
                  <c:v>AÑO 20XX</c:v>
                </c:pt>
              </c:strCache>
            </c:strRef>
          </c:cat>
          <c:val>
            <c:numRef>
              <c:f>'GRAFICAS Y ANÁLISIS'!$C$10</c:f>
              <c:numCache>
                <c:formatCode>0.0</c:formatCode>
                <c:ptCount val="1"/>
                <c:pt idx="0">
                  <c:v>651.20416199999988</c:v>
                </c:pt>
              </c:numCache>
            </c:numRef>
          </c:val>
          <c:extLst xmlns:c16r2="http://schemas.microsoft.com/office/drawing/2015/06/chart">
            <c:ext xmlns:c16="http://schemas.microsoft.com/office/drawing/2014/chart" uri="{C3380CC4-5D6E-409C-BE32-E72D297353CC}">
              <c16:uniqueId val="{00000000-9D83-4EEE-B24C-C2151C58DE9E}"/>
            </c:ext>
          </c:extLst>
        </c:ser>
        <c:ser>
          <c:idx val="1"/>
          <c:order val="1"/>
          <c:tx>
            <c:strRef>
              <c:f>'GRAFICAS Y ANÁLISIS'!$B$15:$G$15</c:f>
              <c:strCache>
                <c:ptCount val="1"/>
                <c:pt idx="0">
                  <c:v>AÑO 2017</c:v>
                </c:pt>
              </c:strCache>
            </c:strRef>
          </c:tx>
          <c:spPr>
            <a:gradFill>
              <a:gsLst>
                <a:gs pos="0">
                  <a:schemeClr val="accent5"/>
                </a:gs>
                <a:gs pos="100000">
                  <a:schemeClr val="accent5">
                    <a:lumMod val="84000"/>
                  </a:schemeClr>
                </a:gs>
              </a:gsLst>
              <a:lin ang="5400000" scaled="1"/>
            </a:gradFill>
            <a:ln>
              <a:noFill/>
            </a:ln>
            <a:effectLst>
              <a:outerShdw blurRad="76200" dir="18900000" sy="23000" kx="-1200000" algn="bl" rotWithShape="0">
                <a:prstClr val="black">
                  <a:alpha val="20000"/>
                </a:prstClr>
              </a:outerShdw>
            </a:effectLst>
          </c:spP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('GRAFICAS Y ANÁLISIS'!$B$7:$G$7,'GRAFICAS Y ANÁLISIS'!$B$15:$G$15,'GRAFICAS Y ANÁLISIS'!$B$23:$G$23)</c:f>
              <c:strCache>
                <c:ptCount val="13"/>
                <c:pt idx="0">
                  <c:v>AÑO BASE</c:v>
                </c:pt>
                <c:pt idx="6">
                  <c:v>AÑO 2017</c:v>
                </c:pt>
                <c:pt idx="12">
                  <c:v>AÑO 20XX</c:v>
                </c:pt>
              </c:strCache>
            </c:strRef>
          </c:cat>
          <c:val>
            <c:numRef>
              <c:f>'GRAFICAS Y ANÁLISIS'!$C$18</c:f>
              <c:numCache>
                <c:formatCode>0.0</c:formatCode>
                <c:ptCount val="1"/>
                <c:pt idx="0">
                  <c:v>589.935654</c:v>
                </c:pt>
              </c:numCache>
            </c:numRef>
          </c:val>
          <c:extLst xmlns:c16r2="http://schemas.microsoft.com/office/drawing/2015/06/chart">
            <c:ext xmlns:c16="http://schemas.microsoft.com/office/drawing/2014/chart" uri="{C3380CC4-5D6E-409C-BE32-E72D297353CC}">
              <c16:uniqueId val="{00000001-9D83-4EEE-B24C-C2151C58DE9E}"/>
            </c:ext>
          </c:extLst>
        </c:ser>
        <c:ser>
          <c:idx val="2"/>
          <c:order val="2"/>
          <c:tx>
            <c:strRef>
              <c:f>'GRAFICAS Y ANÁLISIS'!$C$26</c:f>
              <c:strCache>
                <c:ptCount val="1"/>
                <c:pt idx="0">
                  <c:v>#¡REF!</c:v>
                </c:pt>
              </c:strCache>
            </c:strRef>
          </c:tx>
          <c:spPr>
            <a:gradFill>
              <a:gsLst>
                <a:gs pos="0">
                  <a:schemeClr val="accent5">
                    <a:tint val="65000"/>
                  </a:schemeClr>
                </a:gs>
                <a:gs pos="100000">
                  <a:schemeClr val="accent5">
                    <a:tint val="65000"/>
                    <a:lumMod val="84000"/>
                  </a:schemeClr>
                </a:gs>
              </a:gsLst>
              <a:lin ang="5400000" scaled="1"/>
            </a:gradFill>
            <a:ln>
              <a:noFill/>
            </a:ln>
            <a:effectLst>
              <a:outerShdw blurRad="76200" dir="18900000" sy="23000" kx="-1200000" algn="bl" rotWithShape="0">
                <a:prstClr val="black">
                  <a:alpha val="20000"/>
                </a:prstClr>
              </a:outerShdw>
            </a:effectLst>
          </c:spP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('GRAFICAS Y ANÁLISIS'!$B$7:$G$7,'GRAFICAS Y ANÁLISIS'!$B$15:$G$15,'GRAFICAS Y ANÁLISIS'!$B$23:$G$23)</c:f>
              <c:strCache>
                <c:ptCount val="13"/>
                <c:pt idx="0">
                  <c:v>AÑO BASE</c:v>
                </c:pt>
                <c:pt idx="6">
                  <c:v>AÑO 2017</c:v>
                </c:pt>
                <c:pt idx="12">
                  <c:v>AÑO 20XX</c:v>
                </c:pt>
              </c:strCache>
            </c:strRef>
          </c:cat>
          <c:val>
            <c:numRef>
              <c:f>'GRAFICAS Y ANÁLISIS'!$C$25</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2-9D83-4EEE-B24C-C2151C58DE9E}"/>
            </c:ext>
          </c:extLst>
        </c:ser>
        <c:dLbls>
          <c:showVal val="1"/>
        </c:dLbls>
        <c:gapWidth val="41"/>
        <c:axId val="86467712"/>
        <c:axId val="86469248"/>
      </c:barChart>
      <c:catAx>
        <c:axId val="86467712"/>
        <c:scaling>
          <c:orientation val="minMax"/>
        </c:scaling>
        <c:delete val="1"/>
        <c:axPos val="b"/>
        <c:numFmt formatCode="General" sourceLinked="1"/>
        <c:majorTickMark val="none"/>
        <c:tickLblPos val="none"/>
        <c:crossAx val="86469248"/>
        <c:crosses val="autoZero"/>
        <c:auto val="1"/>
        <c:lblAlgn val="ctr"/>
        <c:lblOffset val="100"/>
      </c:catAx>
      <c:valAx>
        <c:axId val="86469248"/>
        <c:scaling>
          <c:orientation val="minMax"/>
        </c:scaling>
        <c:delete val="1"/>
        <c:axPos val="l"/>
        <c:numFmt formatCode="0.0" sourceLinked="1"/>
        <c:majorTickMark val="none"/>
        <c:tickLblPos val="none"/>
        <c:crossAx val="86467712"/>
        <c:crosses val="autoZero"/>
        <c:crossBetween val="between"/>
      </c:valAx>
      <c:spPr>
        <a:noFill/>
        <a:ln>
          <a:noFill/>
        </a:ln>
        <a:effectLst/>
      </c:spPr>
    </c:plotArea>
    <c:plotVisOnly val="1"/>
    <c:dispBlanksAs val="gap"/>
    <c:extLst xmlns:c16r2="http://schemas.microsoft.com/office/drawing/2015/06/char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es-CO"/>
  <c:style val="7"/>
  <c:chart>
    <c:plotArea>
      <c:layout>
        <c:manualLayout>
          <c:layoutTarget val="inner"/>
          <c:xMode val="edge"/>
          <c:yMode val="edge"/>
          <c:x val="2.0512820512820516E-2"/>
          <c:y val="5.1505019435125976E-2"/>
          <c:w val="0.94358974358974368"/>
          <c:h val="0.8969899611297476"/>
        </c:manualLayout>
      </c:layout>
      <c:barChart>
        <c:barDir val="col"/>
        <c:grouping val="clustered"/>
        <c:ser>
          <c:idx val="0"/>
          <c:order val="0"/>
          <c:tx>
            <c:strRef>
              <c:f>'GRAFICAS Y ANÁLISIS'!$Z$13:$Z$15</c:f>
              <c:strCache>
                <c:ptCount val="1"/>
                <c:pt idx="0">
                  <c:v>COMPARATIVO POR ALCANCE</c:v>
                </c:pt>
              </c:strCache>
            </c:strRef>
          </c:tx>
          <c:spPr>
            <a:gradFill>
              <a:gsLst>
                <a:gs pos="0">
                  <a:schemeClr val="accent5">
                    <a:shade val="65000"/>
                  </a:schemeClr>
                </a:gs>
                <a:gs pos="100000">
                  <a:schemeClr val="accent5">
                    <a:shade val="65000"/>
                    <a:lumMod val="84000"/>
                  </a:schemeClr>
                </a:gs>
              </a:gsLst>
              <a:lin ang="5400000" scaled="1"/>
            </a:gradFill>
            <a:ln>
              <a:noFill/>
            </a:ln>
            <a:effectLst>
              <a:outerShdw blurRad="76200" dir="18900000" sy="23000" kx="-1200000" algn="bl" rotWithShape="0">
                <a:prstClr val="black">
                  <a:alpha val="20000"/>
                </a:prstClr>
              </a:outerShdw>
            </a:effectLst>
          </c:spP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('GRAFICAS Y ANÁLISIS'!$B$7:$G$7,'GRAFICAS Y ANÁLISIS'!$B$15:$G$15,'GRAFICAS Y ANÁLISIS'!$B$23:$G$23)</c:f>
              <c:strCache>
                <c:ptCount val="13"/>
                <c:pt idx="0">
                  <c:v>AÑO BASE</c:v>
                </c:pt>
                <c:pt idx="6">
                  <c:v>AÑO 2017</c:v>
                </c:pt>
                <c:pt idx="12">
                  <c:v>AÑO 20XX</c:v>
                </c:pt>
              </c:strCache>
            </c:strRef>
          </c:cat>
          <c:val>
            <c:numRef>
              <c:f>'GRAFICAS Y ANÁLISIS'!$C$11</c:f>
              <c:numCache>
                <c:formatCode>0.0</c:formatCode>
                <c:ptCount val="1"/>
                <c:pt idx="0">
                  <c:v>0</c:v>
                </c:pt>
              </c:numCache>
            </c:numRef>
          </c:val>
          <c:extLst xmlns:c16r2="http://schemas.microsoft.com/office/drawing/2015/06/chart">
            <c:ext xmlns:c16="http://schemas.microsoft.com/office/drawing/2014/chart" uri="{C3380CC4-5D6E-409C-BE32-E72D297353CC}">
              <c16:uniqueId val="{00000000-153C-4474-AF08-24B4350F9AD0}"/>
            </c:ext>
          </c:extLst>
        </c:ser>
        <c:ser>
          <c:idx val="1"/>
          <c:order val="1"/>
          <c:tx>
            <c:strRef>
              <c:f>'GRAFICAS Y ANÁLISIS'!$B$15:$G$15</c:f>
              <c:strCache>
                <c:ptCount val="1"/>
                <c:pt idx="0">
                  <c:v>AÑO 2017</c:v>
                </c:pt>
              </c:strCache>
            </c:strRef>
          </c:tx>
          <c:spPr>
            <a:gradFill>
              <a:gsLst>
                <a:gs pos="0">
                  <a:schemeClr val="accent5"/>
                </a:gs>
                <a:gs pos="100000">
                  <a:schemeClr val="accent5">
                    <a:lumMod val="84000"/>
                  </a:schemeClr>
                </a:gs>
              </a:gsLst>
              <a:lin ang="5400000" scaled="1"/>
            </a:gradFill>
            <a:ln>
              <a:noFill/>
            </a:ln>
            <a:effectLst>
              <a:outerShdw blurRad="76200" dir="18900000" sy="23000" kx="-1200000" algn="bl" rotWithShape="0">
                <a:prstClr val="black">
                  <a:alpha val="20000"/>
                </a:prstClr>
              </a:outerShdw>
            </a:effectLst>
          </c:spP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('GRAFICAS Y ANÁLISIS'!$B$7:$G$7,'GRAFICAS Y ANÁLISIS'!$B$15:$G$15,'GRAFICAS Y ANÁLISIS'!$B$23:$G$23)</c:f>
              <c:strCache>
                <c:ptCount val="13"/>
                <c:pt idx="0">
                  <c:v>AÑO BASE</c:v>
                </c:pt>
                <c:pt idx="6">
                  <c:v>AÑO 2017</c:v>
                </c:pt>
                <c:pt idx="12">
                  <c:v>AÑO 20XX</c:v>
                </c:pt>
              </c:strCache>
            </c:strRef>
          </c:cat>
          <c:val>
            <c:numRef>
              <c:f>'GRAFICAS Y ANÁLISIS'!$C$19</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1-153C-4474-AF08-24B4350F9AD0}"/>
            </c:ext>
          </c:extLst>
        </c:ser>
        <c:ser>
          <c:idx val="2"/>
          <c:order val="2"/>
          <c:tx>
            <c:strRef>
              <c:f>'GRAFICAS Y ANÁLISIS'!$C$26</c:f>
              <c:strCache>
                <c:ptCount val="1"/>
                <c:pt idx="0">
                  <c:v>#¡REF!</c:v>
                </c:pt>
              </c:strCache>
            </c:strRef>
          </c:tx>
          <c:spPr>
            <a:gradFill>
              <a:gsLst>
                <a:gs pos="0">
                  <a:schemeClr val="accent5">
                    <a:tint val="65000"/>
                  </a:schemeClr>
                </a:gs>
                <a:gs pos="100000">
                  <a:schemeClr val="accent5">
                    <a:tint val="65000"/>
                    <a:lumMod val="84000"/>
                  </a:schemeClr>
                </a:gs>
              </a:gsLst>
              <a:lin ang="5400000" scaled="1"/>
            </a:gradFill>
            <a:ln>
              <a:noFill/>
            </a:ln>
            <a:effectLst>
              <a:outerShdw blurRad="76200" dir="18900000" sy="23000" kx="-1200000" algn="bl" rotWithShape="0">
                <a:prstClr val="black">
                  <a:alpha val="20000"/>
                </a:prstClr>
              </a:outerShdw>
            </a:effectLst>
          </c:spPr>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lt1"/>
                    </a:solidFill>
                    <a:latin typeface="+mn-lt"/>
                    <a:ea typeface="+mn-ea"/>
                    <a:cs typeface="+mn-cs"/>
                  </a:defRPr>
                </a:pPr>
                <a:endParaRPr lang="es-CO"/>
              </a:p>
            </c:txPr>
            <c:dLblPos val="inEnd"/>
            <c:showVal val="1"/>
            <c:extLst xmlns:c16r2="http://schemas.microsoft.com/office/drawing/2015/06/chart">
              <c:ext xmlns:c15="http://schemas.microsoft.com/office/drawing/2012/chart" uri="{CE6537A1-D6FC-4f65-9D91-7224C49458BB}">
                <c15:showLeaderLines val="1"/>
                <c15:leaderLines>
                  <c:spPr>
                    <a:ln w="9525">
                      <a:solidFill>
                        <a:schemeClr val="dk1">
                          <a:lumMod val="50000"/>
                          <a:lumOff val="50000"/>
                        </a:schemeClr>
                      </a:solidFill>
                    </a:ln>
                    <a:effectLst/>
                  </c:spPr>
                </c15:leaderLines>
              </c:ext>
            </c:extLst>
          </c:dLbls>
          <c:cat>
            <c:strRef>
              <c:f>('GRAFICAS Y ANÁLISIS'!$B$7:$G$7,'GRAFICAS Y ANÁLISIS'!$B$15:$G$15,'GRAFICAS Y ANÁLISIS'!$B$23:$G$23)</c:f>
              <c:strCache>
                <c:ptCount val="13"/>
                <c:pt idx="0">
                  <c:v>AÑO BASE</c:v>
                </c:pt>
                <c:pt idx="6">
                  <c:v>AÑO 2017</c:v>
                </c:pt>
                <c:pt idx="12">
                  <c:v>AÑO 20XX</c:v>
                </c:pt>
              </c:strCache>
            </c:strRef>
          </c:cat>
          <c:val>
            <c:numRef>
              <c:f>'GRAFICAS Y ANÁLISIS'!$C$27</c:f>
              <c:numCache>
                <c:formatCode>General</c:formatCode>
                <c:ptCount val="1"/>
                <c:pt idx="0">
                  <c:v>0</c:v>
                </c:pt>
              </c:numCache>
            </c:numRef>
          </c:val>
          <c:extLst xmlns:c16r2="http://schemas.microsoft.com/office/drawing/2015/06/chart">
            <c:ext xmlns:c16="http://schemas.microsoft.com/office/drawing/2014/chart" uri="{C3380CC4-5D6E-409C-BE32-E72D297353CC}">
              <c16:uniqueId val="{00000002-153C-4474-AF08-24B4350F9AD0}"/>
            </c:ext>
          </c:extLst>
        </c:ser>
        <c:dLbls>
          <c:showVal val="1"/>
        </c:dLbls>
        <c:gapWidth val="41"/>
        <c:axId val="86534016"/>
        <c:axId val="86535552"/>
      </c:barChart>
      <c:catAx>
        <c:axId val="86534016"/>
        <c:scaling>
          <c:orientation val="minMax"/>
        </c:scaling>
        <c:delete val="1"/>
        <c:axPos val="b"/>
        <c:numFmt formatCode="General" sourceLinked="1"/>
        <c:majorTickMark val="none"/>
        <c:tickLblPos val="none"/>
        <c:crossAx val="86535552"/>
        <c:crosses val="autoZero"/>
        <c:auto val="1"/>
        <c:lblAlgn val="ctr"/>
        <c:lblOffset val="100"/>
      </c:catAx>
      <c:valAx>
        <c:axId val="86535552"/>
        <c:scaling>
          <c:orientation val="minMax"/>
        </c:scaling>
        <c:delete val="1"/>
        <c:axPos val="l"/>
        <c:numFmt formatCode="0.0" sourceLinked="1"/>
        <c:majorTickMark val="none"/>
        <c:tickLblPos val="none"/>
        <c:crossAx val="86534016"/>
        <c:crosses val="autoZero"/>
        <c:crossBetween val="between"/>
      </c:valAx>
      <c:spPr>
        <a:noFill/>
        <a:ln>
          <a:noFill/>
        </a:ln>
        <a:effectLst/>
      </c:spPr>
    </c:plotArea>
    <c:plotVisOnly val="1"/>
    <c:dispBlanksAs val="gap"/>
    <c:extLst xmlns:c16r2="http://schemas.microsoft.com/office/drawing/2015/06/chart">
      <c:ext xmlns:c16r3="http://schemas.microsoft.com/office/drawing/2017/03/chart" uri="{56B9EC1D-385E-4148-901F-78D8002777C0}">
        <c16r3:dataDisplayOptions16>
          <c16r3:dispNaAsBlank val="1"/>
        </c16r3:dataDisplayOptions16>
      </c:ext>
    </c:extLst>
  </c:chart>
  <c: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a:effectLst/>
  </c:spPr>
  <c:txPr>
    <a:bodyPr/>
    <a:lstStyle/>
    <a:p>
      <a:pPr>
        <a:defRPr/>
      </a:pPr>
      <a:endParaRPr lang="es-CO"/>
    </a:p>
  </c:txPr>
  <c:printSettings>
    <c:headerFooter/>
    <c:pageMargins b="0.75000000000000044" l="0.7000000000000004" r="0.7000000000000004" t="0.75000000000000044" header="0.30000000000000021" footer="0.30000000000000021"/>
    <c:pageSetup/>
  </c:printSettings>
</c:chartSpace>
</file>

<file path=xl/charts/colors1.xml><?xml version="1.0" encoding="utf-8"?>
<cs:colorStyle xmlns:cs="http://schemas.microsoft.com/office/drawing/2012/chartStyle" xmlns:a="http://schemas.openxmlformats.org/drawingml/2006/main" meth="withinLinear" id="18">
  <a:schemeClr val="accent5"/>
</cs:colorStyle>
</file>

<file path=xl/charts/colors2.xml><?xml version="1.0" encoding="utf-8"?>
<cs:colorStyle xmlns:cs="http://schemas.microsoft.com/office/drawing/2012/chartStyle" xmlns:a="http://schemas.openxmlformats.org/drawingml/2006/main" meth="withinLinear" id="18">
  <a:schemeClr val="accent5"/>
</cs:colorStyle>
</file>

<file path=xl/charts/colors3.xml><?xml version="1.0" encoding="utf-8"?>
<cs:colorStyle xmlns:cs="http://schemas.microsoft.com/office/drawing/2012/chartStyle" xmlns:a="http://schemas.openxmlformats.org/drawingml/2006/main" meth="withinLinear" id="18">
  <a:schemeClr val="accent5"/>
</cs:colorStyle>
</file>

<file path=xl/charts/colors4.xml><?xml version="1.0" encoding="utf-8"?>
<cs:colorStyle xmlns:cs="http://schemas.microsoft.com/office/drawing/2012/chartStyle" xmlns:a="http://schemas.openxmlformats.org/drawingml/2006/main" meth="withinLinear" id="18">
  <a:schemeClr val="accent5"/>
</cs:colorStyle>
</file>

<file path=xl/charts/colors5.xml><?xml version="1.0" encoding="utf-8"?>
<cs:colorStyle xmlns:cs="http://schemas.microsoft.com/office/drawing/2012/chartStyle" xmlns:a="http://schemas.openxmlformats.org/drawingml/2006/main" meth="withinLinear" id="18">
  <a:schemeClr val="accent5"/>
</cs:colorStyle>
</file>

<file path=xl/charts/colors6.xml><?xml version="1.0" encoding="utf-8"?>
<cs:colorStyle xmlns:cs="http://schemas.microsoft.com/office/drawing/2012/chartStyle" xmlns:a="http://schemas.openxmlformats.org/drawingml/2006/main" meth="withinLinear" id="18">
  <a:schemeClr val="accent5"/>
</cs:colorStyle>
</file>

<file path=xl/charts/colors7.xml><?xml version="1.0" encoding="utf-8"?>
<cs:colorStyle xmlns:cs="http://schemas.microsoft.com/office/drawing/2012/chartStyle" xmlns:a="http://schemas.openxmlformats.org/drawingml/2006/main" meth="withinLinear" id="18">
  <a:schemeClr val="accent5"/>
</cs:colorStyle>
</file>

<file path=xl/charts/colors8.xml><?xml version="1.0" encoding="utf-8"?>
<cs:colorStyle xmlns:cs="http://schemas.microsoft.com/office/drawing/2012/chartStyle" xmlns:a="http://schemas.openxmlformats.org/drawingml/2006/main" meth="withinLinear" id="18">
  <a:schemeClr val="accent5"/>
</cs:colorStyle>
</file>

<file path=xl/charts/colors9.xml><?xml version="1.0" encoding="utf-8"?>
<cs:colorStyle xmlns:cs="http://schemas.microsoft.com/office/drawing/2012/chartStyle" xmlns:a="http://schemas.openxmlformats.org/drawingml/2006/main" meth="withinLinear" id="18">
  <a:schemeClr val="accent5"/>
</cs:colorStyle>
</file>

<file path=xl/charts/style1.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64">
  <cs:axisTitle>
    <cs:lnRef idx="0"/>
    <cs:fillRef idx="0"/>
    <cs:effectRef idx="0"/>
    <cs:fontRef idx="minor">
      <a:schemeClr val="dk1">
        <a:lumMod val="75000"/>
        <a:lumOff val="25000"/>
      </a:schemeClr>
    </cs:fontRef>
    <cs:defRPr sz="900" b="1" kern="1200"/>
  </cs:axisTitle>
  <cs:categoryAxis>
    <cs:lnRef idx="0"/>
    <cs:fillRef idx="0"/>
    <cs:effectRef idx="0"/>
    <cs:fontRef idx="minor">
      <a:schemeClr val="dk1">
        <a:lumMod val="75000"/>
        <a:lumOff val="25000"/>
      </a:schemeClr>
    </cs:fontRef>
    <cs:spPr>
      <a:ln w="19050" cap="flat" cmpd="sng" algn="ctr">
        <a:solidFill>
          <a:schemeClr val="dk1">
            <a:lumMod val="75000"/>
            <a:lumOff val="25000"/>
          </a:schemeClr>
        </a:solidFill>
        <a:round/>
      </a:ln>
    </cs:spPr>
    <cs:defRPr sz="900" kern="1200" cap="all" baseline="0"/>
  </cs:categoryAxis>
  <cs:chartArea>
    <cs:lnRef idx="0"/>
    <cs:fillRef idx="0"/>
    <cs:effectRef idx="0"/>
    <cs:fontRef idx="minor">
      <a:schemeClr val="dk1"/>
    </cs:fontRef>
    <cs:spPr>
      <a:gradFill flip="none" rotWithShape="1">
        <a:gsLst>
          <a:gs pos="0">
            <a:schemeClr val="lt1"/>
          </a:gs>
          <a:gs pos="39000">
            <a:schemeClr val="lt1"/>
          </a:gs>
          <a:gs pos="100000">
            <a:schemeClr val="lt1">
              <a:lumMod val="75000"/>
            </a:schemeClr>
          </a:gs>
        </a:gsLst>
        <a:path path="circle">
          <a:fillToRect l="50000" t="-80000" r="50000" b="180000"/>
        </a:path>
        <a:tileRect/>
      </a:gradFill>
      <a:ln w="9525" cap="flat" cmpd="sng" algn="ctr">
        <a:solidFill>
          <a:schemeClr val="dk1">
            <a:lumMod val="25000"/>
            <a:lumOff val="75000"/>
          </a:schemeClr>
        </a:solidFill>
        <a:round/>
      </a:ln>
    </cs:spPr>
    <cs:defRPr sz="900" kern="1200"/>
  </cs:chartArea>
  <cs:dataLabel>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dataLabel>
  <cs:dataLabelCallout>
    <cs:lnRef idx="0"/>
    <cs:fillRef idx="0"/>
    <cs:effectRef idx="0"/>
    <cs:fontRef idx="minor">
      <a:schemeClr val="lt1"/>
    </cs:fontRef>
    <cs:spPr>
      <a:pattFill prst="pct75">
        <a:fgClr>
          <a:schemeClr val="dk1">
            <a:lumMod val="75000"/>
            <a:lumOff val="25000"/>
          </a:schemeClr>
        </a:fgClr>
        <a:bgClr>
          <a:schemeClr val="dk1">
            <a:lumMod val="65000"/>
            <a:lumOff val="35000"/>
          </a:schemeClr>
        </a:bgClr>
      </a:pattFill>
      <a:effectLst>
        <a:outerShdw blurRad="50800" dist="38100" dir="2700000" algn="tl" rotWithShape="0">
          <a:prstClr val="black">
            <a:alpha val="40000"/>
          </a:prstClr>
        </a:outerShdw>
      </a:effectLst>
    </cs:spPr>
    <cs:defRPr sz="1000" b="1" i="0" u="none" strike="noStrike" kern="1200" baseline="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
  <cs:dataPoint3D>
    <cs:lnRef idx="0"/>
    <cs:fillRef idx="0">
      <cs:styleClr val="auto"/>
    </cs:fillRef>
    <cs:effectRef idx="0"/>
    <cs:fontRef idx="minor">
      <a:schemeClr val="dk1"/>
    </cs:fontRef>
    <cs:spPr>
      <a:solidFill>
        <a:schemeClr val="phClr"/>
      </a:solidFill>
      <a:effectLst>
        <a:outerShdw blurRad="254000" sx="102000" sy="102000" algn="ctr" rotWithShape="0">
          <a:prstClr val="black">
            <a:alpha val="20000"/>
          </a:prstClr>
        </a:outerShdw>
      </a:effectLst>
    </cs:spPr>
  </cs:dataPoint3D>
  <cs:dataPointLine>
    <cs:lnRef idx="0">
      <cs:styleClr val="auto"/>
    </cs:lnRef>
    <cs:fillRef idx="0"/>
    <cs:effectRef idx="0"/>
    <cs:fontRef idx="minor">
      <a:schemeClr val="dk1"/>
    </cs:fontRef>
    <cs:spPr>
      <a:ln w="31750" cap="rnd">
        <a:solidFill>
          <a:schemeClr val="phClr">
            <a:alpha val="85000"/>
          </a:schemeClr>
        </a:solidFill>
        <a:round/>
      </a:ln>
    </cs:spPr>
  </cs:dataPointLine>
  <cs:dataPointMarker>
    <cs:lnRef idx="0"/>
    <cs:fillRef idx="0">
      <cs:styleClr val="auto"/>
    </cs:fillRef>
    <cs:effectRef idx="0"/>
    <cs:fontRef idx="minor">
      <a:schemeClr val="dk1"/>
    </cs:fontRef>
    <cs:spPr>
      <a:solidFill>
        <a:schemeClr val="phClr">
          <a:alpha val="85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75000"/>
        <a:lumOff val="25000"/>
      </a:schemeClr>
    </cs:fontRef>
    <cs:spPr>
      <a:ln w="9525">
        <a:solidFill>
          <a:schemeClr val="dk1">
            <a:lumMod val="35000"/>
            <a:lumOff val="65000"/>
          </a:schemeClr>
        </a:solidFill>
      </a:ln>
    </cs:spPr>
    <cs:defRPr sz="900" kern="1200"/>
  </cs:dataTable>
  <cs:downBar>
    <cs:lnRef idx="0"/>
    <cs:fillRef idx="0"/>
    <cs:effectRef idx="0"/>
    <cs:fontRef idx="minor">
      <a:schemeClr val="dk1"/>
    </cs:fontRef>
    <cs:spPr>
      <a:solidFill>
        <a:schemeClr val="dk1">
          <a:lumMod val="50000"/>
          <a:lumOff val="50000"/>
        </a:schemeClr>
      </a:solidFill>
      <a:ln w="9525">
        <a:solidFill>
          <a:schemeClr val="dk1">
            <a:lumMod val="65000"/>
            <a:lumOff val="35000"/>
          </a:schemeClr>
        </a:solidFill>
      </a:ln>
    </cs:spPr>
  </cs:downBar>
  <cs:dropLine>
    <cs:lnRef idx="0"/>
    <cs:fillRef idx="0"/>
    <cs:effectRef idx="0"/>
    <cs:fontRef idx="minor">
      <a:schemeClr val="dk1"/>
    </cs:fontRef>
    <cs:spPr>
      <a:ln w="9525">
        <a:solidFill>
          <a:schemeClr val="dk1">
            <a:lumMod val="35000"/>
            <a:lumOff val="65000"/>
          </a:schemeClr>
        </a:solidFill>
        <a:prstDash val="dash"/>
      </a:ln>
    </cs:spPr>
  </cs:dropLine>
  <cs:errorBar>
    <cs:lnRef idx="0"/>
    <cs:fillRef idx="0"/>
    <cs:effectRef idx="0"/>
    <cs:fontRef idx="minor">
      <a:schemeClr val="dk1"/>
    </cs:fontRef>
    <cs:spPr>
      <a:ln w="9525">
        <a:solidFill>
          <a:schemeClr val="dk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gradFill>
          <a:gsLst>
            <a:gs pos="100000">
              <a:schemeClr val="dk1">
                <a:lumMod val="95000"/>
                <a:lumOff val="5000"/>
                <a:alpha val="42000"/>
              </a:schemeClr>
            </a:gs>
            <a:gs pos="0">
              <a:schemeClr val="lt1">
                <a:lumMod val="75000"/>
                <a:alpha val="36000"/>
              </a:schemeClr>
            </a:gs>
          </a:gsLst>
          <a:lin ang="5400000" scaled="0"/>
        </a:gradFill>
        <a:round/>
      </a:ln>
    </cs:spPr>
  </cs:gridlineMajor>
  <cs:gridlineMinor>
    <cs:lnRef idx="0"/>
    <cs:fillRef idx="0"/>
    <cs:effectRef idx="0"/>
    <cs:fontRef idx="minor">
      <a:schemeClr val="dk1"/>
    </cs:fontRef>
    <cs:spPr>
      <a:ln>
        <a:gradFill>
          <a:gsLst>
            <a:gs pos="100000">
              <a:schemeClr val="dk1">
                <a:lumMod val="95000"/>
                <a:lumOff val="5000"/>
                <a:alpha val="42000"/>
              </a:schemeClr>
            </a:gs>
            <a:gs pos="0">
              <a:schemeClr val="lt1">
                <a:lumMod val="75000"/>
                <a:alpha val="36000"/>
              </a:schemeClr>
            </a:gs>
          </a:gsLst>
          <a:lin ang="5400000" scaled="0"/>
        </a:gradFill>
      </a:ln>
    </cs:spPr>
  </cs:gridlineMinor>
  <cs:hiLoLine>
    <cs:lnRef idx="0"/>
    <cs:fillRef idx="0"/>
    <cs:effectRef idx="0"/>
    <cs:fontRef idx="minor">
      <a:schemeClr val="dk1"/>
    </cs:fontRef>
    <cs:spPr>
      <a:ln w="9525">
        <a:solidFill>
          <a:schemeClr val="dk1">
            <a:lumMod val="35000"/>
            <a:lumOff val="65000"/>
          </a:schemeClr>
        </a:solidFill>
        <a:prstDash val="dash"/>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75000"/>
        <a:lumOff val="25000"/>
      </a:schemeClr>
    </cs:fontRef>
    <cs:spPr>
      <a:solidFill>
        <a:schemeClr val="lt1">
          <a:lumMod val="95000"/>
          <a:alpha val="39000"/>
        </a:schemeClr>
      </a:solidFill>
    </cs:spPr>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75000"/>
        <a:lumOff val="25000"/>
      </a:schemeClr>
    </cs:fontRef>
    <cs:spPr>
      <a:ln w="31750" cap="flat" cmpd="sng" algn="ctr">
        <a:solidFill>
          <a:schemeClr val="dk1">
            <a:lumMod val="75000"/>
            <a:lumOff val="2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75000"/>
        <a:lumOff val="25000"/>
      </a:schemeClr>
    </cs:fontRef>
    <cs:defRPr sz="1800" b="1" kern="1200" baseline="0"/>
  </cs:title>
  <cs:trendline>
    <cs:lnRef idx="0">
      <cs:styleClr val="auto"/>
    </cs:lnRef>
    <cs:fillRef idx="0"/>
    <cs:effectRef idx="0"/>
    <cs:fontRef idx="minor">
      <a:schemeClr val="dk1"/>
    </cs:fontRef>
    <cs:spPr>
      <a:ln w="19050" cap="rnd">
        <a:solidFill>
          <a:schemeClr val="phClr"/>
        </a:solidFill>
      </a:ln>
    </cs:spPr>
  </cs:trendline>
  <cs:trendlineLabel>
    <cs:lnRef idx="0"/>
    <cs:fillRef idx="0"/>
    <cs:effectRef idx="0"/>
    <cs:fontRef idx="minor">
      <a:schemeClr val="dk1">
        <a:lumMod val="75000"/>
        <a:lumOff val="2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75000"/>
        <a:lumOff val="25000"/>
      </a:schemeClr>
    </cs:fontRef>
    <cs:spPr>
      <a:ln>
        <a:noFill/>
      </a:ln>
    </cs:spPr>
    <cs:defRPr sz="900" kern="1200"/>
  </cs:valueAxis>
  <cs:wall>
    <cs:lnRef idx="0"/>
    <cs:fillRef idx="0"/>
    <cs:effectRef idx="0"/>
    <cs:fontRef idx="minor">
      <a:schemeClr val="dk1"/>
    </cs:fontRef>
  </cs:wall>
</cs:chartStyle>
</file>

<file path=xl/charts/style6.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8.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charts/style9.xml><?xml version="1.0" encoding="utf-8"?>
<cs:chartStyle xmlns:cs="http://schemas.microsoft.com/office/drawing/2012/chartStyle" xmlns:a="http://schemas.openxmlformats.org/drawingml/2006/main" id="204">
  <cs:axisTitle>
    <cs:lnRef idx="0"/>
    <cs:fillRef idx="0"/>
    <cs:effectRef idx="0"/>
    <cs:fontRef idx="minor">
      <a:schemeClr val="dk1">
        <a:lumMod val="65000"/>
        <a:lumOff val="35000"/>
      </a:schemeClr>
    </cs:fontRef>
    <cs:defRPr sz="900" b="1" kern="1200"/>
  </cs:axisTitle>
  <cs:categoryAxis>
    <cs:lnRef idx="0"/>
    <cs:fillRef idx="0"/>
    <cs:effectRef idx="0"/>
    <cs:fontRef idx="minor">
      <a:schemeClr val="dk1">
        <a:lumMod val="65000"/>
        <a:lumOff val="35000"/>
      </a:schemeClr>
    </cs:fontRef>
    <cs:defRPr sz="900" kern="1200">
      <a:effectLst/>
    </cs:defRPr>
  </cs:categoryAxis>
  <cs:chartArea>
    <cs:lnRef idx="0"/>
    <cs:fillRef idx="0"/>
    <cs:effectRef idx="0"/>
    <cs:fontRef idx="minor">
      <a:schemeClr val="dk1"/>
    </cs:fontRef>
    <cs:spPr>
      <a:gradFill flip="none" rotWithShape="1">
        <a:gsLst>
          <a:gs pos="0">
            <a:schemeClr val="lt1"/>
          </a:gs>
          <a:gs pos="68000">
            <a:schemeClr val="lt1">
              <a:lumMod val="85000"/>
            </a:schemeClr>
          </a:gs>
          <a:gs pos="100000">
            <a:schemeClr val="lt1"/>
          </a:gs>
        </a:gsLst>
        <a:lin ang="5400000" scaled="1"/>
        <a:tileRect/>
      </a:gradFill>
      <a:ln w="9525" cap="flat" cmpd="sng" algn="ctr">
        <a:solidFill>
          <a:schemeClr val="dk1">
            <a:lumMod val="15000"/>
            <a:lumOff val="85000"/>
          </a:schemeClr>
        </a:solidFill>
        <a:round/>
      </a:ln>
    </cs:spPr>
    <cs:defRPr sz="1000" kern="1200"/>
  </cs:chartArea>
  <cs:dataLabel>
    <cs:lnRef idx="0"/>
    <cs:fillRef idx="0"/>
    <cs:effectRef idx="0"/>
    <cs:fontRef idx="minor">
      <a:schemeClr val="lt1"/>
    </cs:fontRef>
    <cs:spPr/>
    <cs:defRPr sz="1000" b="1" i="0" u="none" strike="noStrike" kern="1200" baseline="0"/>
  </cs:dataLabel>
  <cs:dataLabelCallout>
    <cs:lnRef idx="0"/>
    <cs:fillRef idx="0"/>
    <cs:effectRef idx="0"/>
    <cs:fontRef idx="minor">
      <a:schemeClr val="lt1"/>
    </cs:fontRef>
    <cs:spPr>
      <a:solidFill>
        <a:schemeClr val="dk1">
          <a:lumMod val="65000"/>
          <a:lumOff val="35000"/>
          <a:alpha val="75000"/>
        </a:schemeClr>
      </a:solidFill>
    </cs:spPr>
    <cs:defRPr sz="1000" b="1" kern="1200"/>
    <cs:bodyPr rot="0" spcFirstLastPara="1" vertOverflow="clip" horzOverflow="clip" vert="horz" wrap="square" lIns="36576" tIns="18288" rIns="36576" bIns="18288" anchor="ctr" anchorCtr="1">
      <a:spAutoFit/>
    </cs:bodyPr>
  </cs:dataLabelCallout>
  <cs:dataPoint>
    <cs:lnRef idx="0">
      <cs:styleClr val="auto"/>
    </cs:lnRef>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
  <cs:dataPoint3D>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3D>
  <cs:dataPointLine>
    <cs:lnRef idx="0">
      <cs:styleClr val="auto"/>
    </cs:lnRef>
    <cs:fillRef idx="0"/>
    <cs:effectRef idx="0"/>
    <cs:fontRef idx="minor">
      <a:schemeClr val="dk1"/>
    </cs:fontRef>
    <cs:spPr>
      <a:ln w="28575" cap="rnd">
        <a:gradFill>
          <a:gsLst>
            <a:gs pos="0">
              <a:schemeClr val="phClr"/>
            </a:gs>
            <a:gs pos="100000">
              <a:schemeClr val="phClr">
                <a:lumMod val="84000"/>
              </a:schemeClr>
            </a:gs>
          </a:gsLst>
          <a:lin ang="5400000" scaled="1"/>
        </a:gradFill>
        <a:round/>
      </a:ln>
    </cs:spPr>
  </cs:dataPointLine>
  <cs:dataPointMarker>
    <cs:lnRef idx="0"/>
    <cs:fillRef idx="0">
      <cs:styleClr val="auto"/>
    </cs:fillRef>
    <cs:effectRef idx="0"/>
    <cs:fontRef idx="minor">
      <a:schemeClr val="dk1"/>
    </cs:fontRef>
    <cs:spPr>
      <a:gradFill>
        <a:gsLst>
          <a:gs pos="0">
            <a:schemeClr val="phClr"/>
          </a:gs>
          <a:gs pos="100000">
            <a:schemeClr val="phClr">
              <a:lumMod val="84000"/>
            </a:schemeClr>
          </a:gs>
        </a:gsLst>
        <a:lin ang="5400000" scaled="1"/>
      </a:gradFill>
      <a:effectLst>
        <a:outerShdw blurRad="76200" dir="18900000" sy="23000" kx="-1200000" algn="bl" rotWithShape="0">
          <a:prstClr val="black">
            <a:alpha val="20000"/>
          </a:prstClr>
        </a:outerShdw>
      </a:effectLst>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35000"/>
          <a:lumOff val="65000"/>
        </a:schemeClr>
      </a:solidFill>
      <a:ln w="9525">
        <a:solidFill>
          <a:schemeClr val="dk1">
            <a:lumMod val="50000"/>
            <a:lumOff val="50000"/>
          </a:schemeClr>
        </a:solidFill>
      </a:ln>
    </cs:spPr>
  </cs:downBar>
  <cs:dropLine>
    <cs:lnRef idx="0"/>
    <cs:fillRef idx="0"/>
    <cs:effectRef idx="0"/>
    <cs:fontRef idx="minor">
      <a:schemeClr val="dk1"/>
    </cs:fontRef>
    <cs:spPr>
      <a:ln w="9525">
        <a:solidFill>
          <a:schemeClr val="dk1">
            <a:lumMod val="50000"/>
            <a:lumOff val="50000"/>
          </a:schemeClr>
        </a:solidFill>
        <a:round/>
      </a:ln>
    </cs:spPr>
  </cs:dropLine>
  <cs:errorBar>
    <cs:lnRef idx="0"/>
    <cs:fillRef idx="0"/>
    <cs:effectRef idx="0"/>
    <cs:fontRef idx="minor">
      <a:schemeClr val="dk1"/>
    </cs:fontRef>
    <cs:spPr>
      <a:ln w="9525">
        <a:solidFill>
          <a:schemeClr val="dk1">
            <a:lumMod val="50000"/>
            <a:lumOff val="50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dk1">
            <a:lumMod val="15000"/>
            <a:lumOff val="85000"/>
          </a:schemeClr>
        </a:solidFill>
        <a:round/>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50000"/>
            <a:lumOff val="50000"/>
          </a:schemeClr>
        </a:solidFill>
        <a:round/>
      </a:ln>
    </cs:spPr>
  </cs:hiLoLine>
  <cs:leaderLine>
    <cs:lnRef idx="0"/>
    <cs:fillRef idx="0"/>
    <cs:effectRef idx="0"/>
    <cs:fontRef idx="minor">
      <a:schemeClr val="dk1"/>
    </cs:fontRef>
    <cs:spPr>
      <a:ln w="9525">
        <a:solidFill>
          <a:schemeClr val="dk1">
            <a:lumMod val="50000"/>
            <a:lumOff val="50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50000"/>
            <a:lumOff val="50000"/>
          </a:schemeClr>
        </a:solidFill>
        <a:round/>
      </a:ln>
    </cs:spPr>
  </cs:seriesLine>
  <cs:title>
    <cs:lnRef idx="0"/>
    <cs:fillRef idx="0"/>
    <cs:effectRef idx="0"/>
    <cs:fontRef idx="minor">
      <a:schemeClr val="dk1">
        <a:lumMod val="65000"/>
        <a:lumOff val="35000"/>
      </a:schemeClr>
    </cs:fontRef>
    <cs:defRPr kern="1200">
      <a:effectLst/>
    </cs:defRPr>
  </cs:title>
  <cs:trendline>
    <cs:lnRef idx="0">
      <cs:styleClr val="auto"/>
    </cs:lnRef>
    <cs:fillRef idx="0"/>
    <cs:effectRef idx="0"/>
    <cs:fontRef idx="minor">
      <a:schemeClr val="dk1"/>
    </cs:fontRef>
    <cs:spPr>
      <a:ln w="19050" cap="rnd">
        <a:solidFill>
          <a:schemeClr val="phClr"/>
        </a:solidFill>
        <a:prstDash val="sysDash"/>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lumMod val="95000"/>
        </a:schemeClr>
      </a:solidFill>
      <a:ln w="9525">
        <a:solidFill>
          <a:schemeClr val="dk1">
            <a:lumMod val="15000"/>
            <a:lumOff val="85000"/>
          </a:schemeClr>
        </a:solidFill>
      </a:ln>
    </cs:spPr>
  </cs:upBar>
  <cs:valueAxis>
    <cs:lnRef idx="0"/>
    <cs:fillRef idx="0"/>
    <cs:effectRef idx="0"/>
    <cs:fontRef idx="minor">
      <a:schemeClr val="dk1">
        <a:lumMod val="65000"/>
        <a:lumOff val="35000"/>
      </a:schemeClr>
    </cs:fontRef>
    <cs:defRPr sz="900" kern="1200"/>
  </cs:valueAxis>
  <cs:wall>
    <cs:lnRef idx="0"/>
    <cs:fillRef idx="0"/>
    <cs:effectRef idx="0"/>
    <cs:fontRef idx="minor">
      <a:schemeClr val="dk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8" Type="http://schemas.openxmlformats.org/officeDocument/2006/relationships/chart" Target="../charts/chart8.xml"/><Relationship Id="rId3" Type="http://schemas.openxmlformats.org/officeDocument/2006/relationships/chart" Target="../charts/chart3.xml"/><Relationship Id="rId7" Type="http://schemas.openxmlformats.org/officeDocument/2006/relationships/chart" Target="../charts/chart7.xml"/><Relationship Id="rId2" Type="http://schemas.openxmlformats.org/officeDocument/2006/relationships/chart" Target="../charts/chart2.xml"/><Relationship Id="rId1" Type="http://schemas.openxmlformats.org/officeDocument/2006/relationships/chart" Target="../charts/chart1.xml"/><Relationship Id="rId6" Type="http://schemas.openxmlformats.org/officeDocument/2006/relationships/chart" Target="../charts/chart6.xml"/><Relationship Id="rId5" Type="http://schemas.openxmlformats.org/officeDocument/2006/relationships/chart" Target="../charts/chart5.xml"/><Relationship Id="rId4" Type="http://schemas.openxmlformats.org/officeDocument/2006/relationships/chart" Target="../charts/chart4.xml"/><Relationship Id="rId9"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1</xdr:col>
      <xdr:colOff>685799</xdr:colOff>
      <xdr:row>1</xdr:row>
      <xdr:rowOff>114300</xdr:rowOff>
    </xdr:from>
    <xdr:to>
      <xdr:col>8</xdr:col>
      <xdr:colOff>114300</xdr:colOff>
      <xdr:row>5</xdr:row>
      <xdr:rowOff>66675</xdr:rowOff>
    </xdr:to>
    <xdr:sp macro="" textlink="">
      <xdr:nvSpPr>
        <xdr:cNvPr id="2" name="1 CuadroTexto">
          <a:extLst>
            <a:ext uri="{FF2B5EF4-FFF2-40B4-BE49-F238E27FC236}">
              <a16:creationId xmlns="" xmlns:a16="http://schemas.microsoft.com/office/drawing/2014/main" id="{00000000-0008-0000-0000-000002000000}"/>
            </a:ext>
          </a:extLst>
        </xdr:cNvPr>
        <xdr:cNvSpPr txBox="1"/>
      </xdr:nvSpPr>
      <xdr:spPr>
        <a:xfrm>
          <a:off x="1447799" y="304800"/>
          <a:ext cx="4953001" cy="71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a:r>
            <a:rPr lang="es-CO" sz="1600" b="1">
              <a:solidFill>
                <a:schemeClr val="accent1">
                  <a:lumMod val="50000"/>
                </a:schemeClr>
              </a:solidFill>
              <a:latin typeface="Verdana" pitchFamily="34" charset="0"/>
              <a:ea typeface="Verdana" pitchFamily="34" charset="0"/>
              <a:cs typeface="Verdana" pitchFamily="34" charset="0"/>
            </a:rPr>
            <a:t>HERRAMIENTA</a:t>
          </a:r>
          <a:r>
            <a:rPr lang="es-CO" sz="1600" b="1" baseline="0">
              <a:solidFill>
                <a:schemeClr val="accent1">
                  <a:lumMod val="50000"/>
                </a:schemeClr>
              </a:solidFill>
              <a:latin typeface="Verdana" pitchFamily="34" charset="0"/>
              <a:ea typeface="Verdana" pitchFamily="34" charset="0"/>
              <a:cs typeface="Verdana" pitchFamily="34" charset="0"/>
            </a:rPr>
            <a:t> DEL CÁLCULO HUELLA DE CARBONO </a:t>
          </a:r>
          <a:endParaRPr lang="es-CO" sz="1600" b="1">
            <a:solidFill>
              <a:schemeClr val="accent1">
                <a:lumMod val="50000"/>
              </a:schemeClr>
            </a:solidFill>
            <a:latin typeface="Verdana" pitchFamily="34" charset="0"/>
            <a:ea typeface="Verdana" pitchFamily="34" charset="0"/>
            <a:cs typeface="Verdana" pitchFamily="34" charset="0"/>
          </a:endParaRPr>
        </a:p>
      </xdr:txBody>
    </xdr:sp>
    <xdr:clientData/>
  </xdr:twoCellAnchor>
  <xdr:twoCellAnchor editAs="oneCell">
    <xdr:from>
      <xdr:col>0</xdr:col>
      <xdr:colOff>0</xdr:colOff>
      <xdr:row>0</xdr:row>
      <xdr:rowOff>0</xdr:rowOff>
    </xdr:from>
    <xdr:to>
      <xdr:col>1</xdr:col>
      <xdr:colOff>666749</xdr:colOff>
      <xdr:row>7</xdr:row>
      <xdr:rowOff>95249</xdr:rowOff>
    </xdr:to>
    <xdr:pic>
      <xdr:nvPicPr>
        <xdr:cNvPr id="3" name="Picture 13" descr="Imagen relacionada">
          <a:extLst>
            <a:ext uri="{FF2B5EF4-FFF2-40B4-BE49-F238E27FC236}">
              <a16:creationId xmlns="" xmlns:a16="http://schemas.microsoft.com/office/drawing/2014/main" id="{00000000-0008-0000-0000-000003000000}"/>
            </a:ext>
          </a:extLst>
        </xdr:cNvPr>
        <xdr:cNvPicPr>
          <a:picLocks noChangeAspect="1" noChangeArrowheads="1"/>
        </xdr:cNvPicPr>
      </xdr:nvPicPr>
      <xdr:blipFill>
        <a:blip xmlns:r="http://schemas.openxmlformats.org/officeDocument/2006/relationships" r:embed="rId1" cstate="print">
          <a:clrChange>
            <a:clrFrom>
              <a:srgbClr val="FDFDFD"/>
            </a:clrFrom>
            <a:clrTo>
              <a:srgbClr val="FDFDFD">
                <a:alpha val="0"/>
              </a:srgbClr>
            </a:clrTo>
          </a:clrChange>
        </a:blip>
        <a:srcRect/>
        <a:stretch>
          <a:fillRect/>
        </a:stretch>
      </xdr:blipFill>
      <xdr:spPr bwMode="auto">
        <a:xfrm>
          <a:off x="0" y="0"/>
          <a:ext cx="1465791" cy="1391707"/>
        </a:xfrm>
        <a:prstGeom prst="rect">
          <a:avLst/>
        </a:prstGeom>
        <a:noFill/>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0</xdr:row>
      <xdr:rowOff>323850</xdr:rowOff>
    </xdr:from>
    <xdr:to>
      <xdr:col>5</xdr:col>
      <xdr:colOff>819150</xdr:colOff>
      <xdr:row>0</xdr:row>
      <xdr:rowOff>1038225</xdr:rowOff>
    </xdr:to>
    <xdr:sp macro="" textlink="">
      <xdr:nvSpPr>
        <xdr:cNvPr id="2" name="1 CuadroTexto">
          <a:extLst>
            <a:ext uri="{FF2B5EF4-FFF2-40B4-BE49-F238E27FC236}">
              <a16:creationId xmlns="" xmlns:a16="http://schemas.microsoft.com/office/drawing/2014/main" id="{00000000-0008-0000-0100-000002000000}"/>
            </a:ext>
          </a:extLst>
        </xdr:cNvPr>
        <xdr:cNvSpPr txBox="1"/>
      </xdr:nvSpPr>
      <xdr:spPr>
        <a:xfrm>
          <a:off x="1704975" y="323850"/>
          <a:ext cx="4981575" cy="71437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s-CO" sz="1600" b="1">
              <a:solidFill>
                <a:schemeClr val="accent1">
                  <a:lumMod val="50000"/>
                </a:schemeClr>
              </a:solidFill>
              <a:latin typeface="Verdana" pitchFamily="34" charset="0"/>
              <a:ea typeface="Verdana" pitchFamily="34" charset="0"/>
              <a:cs typeface="Verdana" pitchFamily="34" charset="0"/>
            </a:rPr>
            <a:t>HERRAMIENTA</a:t>
          </a:r>
          <a:r>
            <a:rPr lang="es-CO" sz="1600" b="1" baseline="0">
              <a:solidFill>
                <a:schemeClr val="accent1">
                  <a:lumMod val="50000"/>
                </a:schemeClr>
              </a:solidFill>
              <a:latin typeface="Verdana" pitchFamily="34" charset="0"/>
              <a:ea typeface="Verdana" pitchFamily="34" charset="0"/>
              <a:cs typeface="Verdana" pitchFamily="34" charset="0"/>
            </a:rPr>
            <a:t> DEL CÁLCULO HUELLA DE CARBONO </a:t>
          </a:r>
          <a:endParaRPr lang="es-CO" sz="1600" b="1">
            <a:solidFill>
              <a:schemeClr val="accent1">
                <a:lumMod val="50000"/>
              </a:schemeClr>
            </a:solidFill>
            <a:latin typeface="Verdana" pitchFamily="34" charset="0"/>
            <a:ea typeface="Verdana" pitchFamily="34" charset="0"/>
            <a:cs typeface="Verdana" pitchFamily="34" charset="0"/>
          </a:endParaRPr>
        </a:p>
      </xdr:txBody>
    </xdr:sp>
    <xdr:clientData/>
  </xdr:twoCellAnchor>
  <xdr:twoCellAnchor editAs="oneCell">
    <xdr:from>
      <xdr:col>1</xdr:col>
      <xdr:colOff>161925</xdr:colOff>
      <xdr:row>0</xdr:row>
      <xdr:rowOff>0</xdr:rowOff>
    </xdr:from>
    <xdr:to>
      <xdr:col>1</xdr:col>
      <xdr:colOff>1590674</xdr:colOff>
      <xdr:row>1</xdr:row>
      <xdr:rowOff>76199</xdr:rowOff>
    </xdr:to>
    <xdr:pic>
      <xdr:nvPicPr>
        <xdr:cNvPr id="1037" name="Picture 13" descr="Imagen relacionada">
          <a:extLst>
            <a:ext uri="{FF2B5EF4-FFF2-40B4-BE49-F238E27FC236}">
              <a16:creationId xmlns="" xmlns:a16="http://schemas.microsoft.com/office/drawing/2014/main" id="{00000000-0008-0000-0100-00000D040000}"/>
            </a:ext>
          </a:extLst>
        </xdr:cNvPr>
        <xdr:cNvPicPr>
          <a:picLocks noChangeAspect="1" noChangeArrowheads="1"/>
        </xdr:cNvPicPr>
      </xdr:nvPicPr>
      <xdr:blipFill>
        <a:blip xmlns:r="http://schemas.openxmlformats.org/officeDocument/2006/relationships" r:embed="rId1" cstate="print">
          <a:clrChange>
            <a:clrFrom>
              <a:srgbClr val="FDFDFD"/>
            </a:clrFrom>
            <a:clrTo>
              <a:srgbClr val="FDFDFD">
                <a:alpha val="0"/>
              </a:srgbClr>
            </a:clrTo>
          </a:clrChange>
        </a:blip>
        <a:srcRect/>
        <a:stretch>
          <a:fillRect/>
        </a:stretch>
      </xdr:blipFill>
      <xdr:spPr bwMode="auto">
        <a:xfrm>
          <a:off x="266700" y="0"/>
          <a:ext cx="1428749" cy="1428749"/>
        </a:xfrm>
        <a:prstGeom prst="rect">
          <a:avLst/>
        </a:prstGeom>
        <a:noFill/>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63500</xdr:colOff>
      <xdr:row>0</xdr:row>
      <xdr:rowOff>0</xdr:rowOff>
    </xdr:from>
    <xdr:to>
      <xdr:col>0</xdr:col>
      <xdr:colOff>1492249</xdr:colOff>
      <xdr:row>3</xdr:row>
      <xdr:rowOff>50799</xdr:rowOff>
    </xdr:to>
    <xdr:pic>
      <xdr:nvPicPr>
        <xdr:cNvPr id="2" name="Picture 13" descr="Imagen relacionada">
          <a:extLst>
            <a:ext uri="{FF2B5EF4-FFF2-40B4-BE49-F238E27FC236}">
              <a16:creationId xmlns=""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cstate="print">
          <a:clrChange>
            <a:clrFrom>
              <a:srgbClr val="FDFDFD"/>
            </a:clrFrom>
            <a:clrTo>
              <a:srgbClr val="FDFDFD">
                <a:alpha val="0"/>
              </a:srgbClr>
            </a:clrTo>
          </a:clrChange>
        </a:blip>
        <a:srcRect/>
        <a:stretch>
          <a:fillRect/>
        </a:stretch>
      </xdr:blipFill>
      <xdr:spPr bwMode="auto">
        <a:xfrm>
          <a:off x="63500" y="0"/>
          <a:ext cx="1428749" cy="1428749"/>
        </a:xfrm>
        <a:prstGeom prst="rect">
          <a:avLst/>
        </a:prstGeom>
        <a:noFill/>
      </xdr:spPr>
    </xdr:pic>
    <xdr:clientData/>
  </xdr:twoCellAnchor>
  <xdr:twoCellAnchor>
    <xdr:from>
      <xdr:col>0</xdr:col>
      <xdr:colOff>1368425</xdr:colOff>
      <xdr:row>0</xdr:row>
      <xdr:rowOff>368300</xdr:rowOff>
    </xdr:from>
    <xdr:to>
      <xdr:col>3</xdr:col>
      <xdr:colOff>758825</xdr:colOff>
      <xdr:row>0</xdr:row>
      <xdr:rowOff>965200</xdr:rowOff>
    </xdr:to>
    <xdr:sp macro="" textlink="">
      <xdr:nvSpPr>
        <xdr:cNvPr id="3" name="2 CuadroTexto">
          <a:extLst>
            <a:ext uri="{FF2B5EF4-FFF2-40B4-BE49-F238E27FC236}">
              <a16:creationId xmlns="" xmlns:a16="http://schemas.microsoft.com/office/drawing/2014/main" id="{00000000-0008-0000-0200-000003000000}"/>
            </a:ext>
          </a:extLst>
        </xdr:cNvPr>
        <xdr:cNvSpPr txBox="1"/>
      </xdr:nvSpPr>
      <xdr:spPr>
        <a:xfrm>
          <a:off x="1368425" y="368300"/>
          <a:ext cx="5289550" cy="59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s-CO" sz="1600" b="1">
              <a:solidFill>
                <a:schemeClr val="accent1">
                  <a:lumMod val="50000"/>
                </a:schemeClr>
              </a:solidFill>
              <a:latin typeface="Verdana" pitchFamily="34" charset="0"/>
              <a:ea typeface="Verdana" pitchFamily="34" charset="0"/>
              <a:cs typeface="Verdana" pitchFamily="34" charset="0"/>
            </a:rPr>
            <a:t>HERRAMIENTA</a:t>
          </a:r>
          <a:r>
            <a:rPr lang="es-CO" sz="1600" b="1" baseline="0">
              <a:solidFill>
                <a:schemeClr val="accent1">
                  <a:lumMod val="50000"/>
                </a:schemeClr>
              </a:solidFill>
              <a:latin typeface="Verdana" pitchFamily="34" charset="0"/>
              <a:ea typeface="Verdana" pitchFamily="34" charset="0"/>
              <a:cs typeface="Verdana" pitchFamily="34" charset="0"/>
            </a:rPr>
            <a:t> DEL CÁLCULO HUELLA DE CARBONO </a:t>
          </a:r>
          <a:endParaRPr lang="es-CO" sz="1600" b="1">
            <a:solidFill>
              <a:schemeClr val="accent1">
                <a:lumMod val="50000"/>
              </a:schemeClr>
            </a:solidFill>
            <a:latin typeface="Verdana" pitchFamily="34" charset="0"/>
            <a:ea typeface="Verdana" pitchFamily="34" charset="0"/>
            <a:cs typeface="Verdana" pitchFamily="34"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63500</xdr:colOff>
      <xdr:row>0</xdr:row>
      <xdr:rowOff>0</xdr:rowOff>
    </xdr:from>
    <xdr:to>
      <xdr:col>0</xdr:col>
      <xdr:colOff>1492249</xdr:colOff>
      <xdr:row>3</xdr:row>
      <xdr:rowOff>50799</xdr:rowOff>
    </xdr:to>
    <xdr:pic>
      <xdr:nvPicPr>
        <xdr:cNvPr id="2" name="Picture 13" descr="Imagen relacionada">
          <a:extLst>
            <a:ext uri="{FF2B5EF4-FFF2-40B4-BE49-F238E27FC236}">
              <a16:creationId xmlns="" xmlns:a16="http://schemas.microsoft.com/office/drawing/2014/main" id="{00000000-0008-0000-0300-000002000000}"/>
            </a:ext>
          </a:extLst>
        </xdr:cNvPr>
        <xdr:cNvPicPr>
          <a:picLocks noChangeAspect="1" noChangeArrowheads="1"/>
        </xdr:cNvPicPr>
      </xdr:nvPicPr>
      <xdr:blipFill>
        <a:blip xmlns:r="http://schemas.openxmlformats.org/officeDocument/2006/relationships" r:embed="rId1" cstate="print">
          <a:clrChange>
            <a:clrFrom>
              <a:srgbClr val="FDFDFD"/>
            </a:clrFrom>
            <a:clrTo>
              <a:srgbClr val="FDFDFD">
                <a:alpha val="0"/>
              </a:srgbClr>
            </a:clrTo>
          </a:clrChange>
        </a:blip>
        <a:srcRect/>
        <a:stretch>
          <a:fillRect/>
        </a:stretch>
      </xdr:blipFill>
      <xdr:spPr bwMode="auto">
        <a:xfrm>
          <a:off x="63500" y="0"/>
          <a:ext cx="1428749" cy="1428749"/>
        </a:xfrm>
        <a:prstGeom prst="rect">
          <a:avLst/>
        </a:prstGeom>
        <a:noFill/>
      </xdr:spPr>
    </xdr:pic>
    <xdr:clientData/>
  </xdr:twoCellAnchor>
  <xdr:twoCellAnchor>
    <xdr:from>
      <xdr:col>0</xdr:col>
      <xdr:colOff>1368425</xdr:colOff>
      <xdr:row>0</xdr:row>
      <xdr:rowOff>368300</xdr:rowOff>
    </xdr:from>
    <xdr:to>
      <xdr:col>3</xdr:col>
      <xdr:colOff>758825</xdr:colOff>
      <xdr:row>0</xdr:row>
      <xdr:rowOff>965200</xdr:rowOff>
    </xdr:to>
    <xdr:sp macro="" textlink="">
      <xdr:nvSpPr>
        <xdr:cNvPr id="3" name="2 CuadroTexto">
          <a:extLst>
            <a:ext uri="{FF2B5EF4-FFF2-40B4-BE49-F238E27FC236}">
              <a16:creationId xmlns="" xmlns:a16="http://schemas.microsoft.com/office/drawing/2014/main" id="{00000000-0008-0000-0300-000003000000}"/>
            </a:ext>
          </a:extLst>
        </xdr:cNvPr>
        <xdr:cNvSpPr txBox="1"/>
      </xdr:nvSpPr>
      <xdr:spPr>
        <a:xfrm>
          <a:off x="1368425" y="368300"/>
          <a:ext cx="5289550" cy="59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s-CO" sz="1600" b="1">
              <a:solidFill>
                <a:schemeClr val="accent1">
                  <a:lumMod val="50000"/>
                </a:schemeClr>
              </a:solidFill>
              <a:latin typeface="Verdana" pitchFamily="34" charset="0"/>
              <a:ea typeface="Verdana" pitchFamily="34" charset="0"/>
              <a:cs typeface="Verdana" pitchFamily="34" charset="0"/>
            </a:rPr>
            <a:t>HERRAMIENTA</a:t>
          </a:r>
          <a:r>
            <a:rPr lang="es-CO" sz="1600" b="1" baseline="0">
              <a:solidFill>
                <a:schemeClr val="accent1">
                  <a:lumMod val="50000"/>
                </a:schemeClr>
              </a:solidFill>
              <a:latin typeface="Verdana" pitchFamily="34" charset="0"/>
              <a:ea typeface="Verdana" pitchFamily="34" charset="0"/>
              <a:cs typeface="Verdana" pitchFamily="34" charset="0"/>
            </a:rPr>
            <a:t> DEL CÁLCULO HUELLA DE CARBONO </a:t>
          </a:r>
          <a:endParaRPr lang="es-CO" sz="1600" b="1">
            <a:solidFill>
              <a:schemeClr val="accent1">
                <a:lumMod val="50000"/>
              </a:schemeClr>
            </a:solidFill>
            <a:latin typeface="Verdana" pitchFamily="34" charset="0"/>
            <a:ea typeface="Verdana" pitchFamily="34" charset="0"/>
            <a:cs typeface="Verdana" pitchFamily="34"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63500</xdr:colOff>
      <xdr:row>0</xdr:row>
      <xdr:rowOff>0</xdr:rowOff>
    </xdr:from>
    <xdr:to>
      <xdr:col>0</xdr:col>
      <xdr:colOff>1492249</xdr:colOff>
      <xdr:row>3</xdr:row>
      <xdr:rowOff>50799</xdr:rowOff>
    </xdr:to>
    <xdr:pic>
      <xdr:nvPicPr>
        <xdr:cNvPr id="2" name="Picture 13" descr="Imagen relacionada">
          <a:extLst>
            <a:ext uri="{FF2B5EF4-FFF2-40B4-BE49-F238E27FC236}">
              <a16:creationId xmlns=""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cstate="print">
          <a:clrChange>
            <a:clrFrom>
              <a:srgbClr val="FDFDFD"/>
            </a:clrFrom>
            <a:clrTo>
              <a:srgbClr val="FDFDFD">
                <a:alpha val="0"/>
              </a:srgbClr>
            </a:clrTo>
          </a:clrChange>
        </a:blip>
        <a:srcRect/>
        <a:stretch>
          <a:fillRect/>
        </a:stretch>
      </xdr:blipFill>
      <xdr:spPr bwMode="auto">
        <a:xfrm>
          <a:off x="63500" y="0"/>
          <a:ext cx="1428749" cy="1422399"/>
        </a:xfrm>
        <a:prstGeom prst="rect">
          <a:avLst/>
        </a:prstGeom>
        <a:noFill/>
      </xdr:spPr>
    </xdr:pic>
    <xdr:clientData/>
  </xdr:twoCellAnchor>
  <xdr:twoCellAnchor>
    <xdr:from>
      <xdr:col>0</xdr:col>
      <xdr:colOff>1368425</xdr:colOff>
      <xdr:row>0</xdr:row>
      <xdr:rowOff>368300</xdr:rowOff>
    </xdr:from>
    <xdr:to>
      <xdr:col>3</xdr:col>
      <xdr:colOff>758825</xdr:colOff>
      <xdr:row>0</xdr:row>
      <xdr:rowOff>965200</xdr:rowOff>
    </xdr:to>
    <xdr:sp macro="" textlink="">
      <xdr:nvSpPr>
        <xdr:cNvPr id="3" name="2 CuadroTexto">
          <a:extLst>
            <a:ext uri="{FF2B5EF4-FFF2-40B4-BE49-F238E27FC236}">
              <a16:creationId xmlns="" xmlns:a16="http://schemas.microsoft.com/office/drawing/2014/main" id="{00000000-0008-0000-0400-000003000000}"/>
            </a:ext>
          </a:extLst>
        </xdr:cNvPr>
        <xdr:cNvSpPr txBox="1"/>
      </xdr:nvSpPr>
      <xdr:spPr>
        <a:xfrm>
          <a:off x="1368425" y="368300"/>
          <a:ext cx="4943475" cy="5969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s-CO" sz="1600" b="1">
              <a:solidFill>
                <a:schemeClr val="accent1">
                  <a:lumMod val="50000"/>
                </a:schemeClr>
              </a:solidFill>
              <a:latin typeface="Verdana" pitchFamily="34" charset="0"/>
              <a:ea typeface="Verdana" pitchFamily="34" charset="0"/>
              <a:cs typeface="Verdana" pitchFamily="34" charset="0"/>
            </a:rPr>
            <a:t>HERRAMIENTA</a:t>
          </a:r>
          <a:r>
            <a:rPr lang="es-CO" sz="1600" b="1" baseline="0">
              <a:solidFill>
                <a:schemeClr val="accent1">
                  <a:lumMod val="50000"/>
                </a:schemeClr>
              </a:solidFill>
              <a:latin typeface="Verdana" pitchFamily="34" charset="0"/>
              <a:ea typeface="Verdana" pitchFamily="34" charset="0"/>
              <a:cs typeface="Verdana" pitchFamily="34" charset="0"/>
            </a:rPr>
            <a:t> DEL CÁLCULO HUELLA DE CARBONO </a:t>
          </a:r>
          <a:endParaRPr lang="es-CO" sz="1600" b="1">
            <a:solidFill>
              <a:schemeClr val="accent1">
                <a:lumMod val="50000"/>
              </a:schemeClr>
            </a:solidFill>
            <a:latin typeface="Verdana" pitchFamily="34" charset="0"/>
            <a:ea typeface="Verdana" pitchFamily="34" charset="0"/>
            <a:cs typeface="Verdana" pitchFamily="34"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4</xdr:col>
      <xdr:colOff>3175</xdr:colOff>
      <xdr:row>12</xdr:row>
      <xdr:rowOff>38099</xdr:rowOff>
    </xdr:from>
    <xdr:to>
      <xdr:col>6</xdr:col>
      <xdr:colOff>863600</xdr:colOff>
      <xdr:row>12</xdr:row>
      <xdr:rowOff>2120900</xdr:rowOff>
    </xdr:to>
    <xdr:graphicFrame macro="">
      <xdr:nvGraphicFramePr>
        <xdr:cNvPr id="5" name="Gráfico 4">
          <a:extLst>
            <a:ext uri="{FF2B5EF4-FFF2-40B4-BE49-F238E27FC236}">
              <a16:creationId xmlns="" xmlns:a16="http://schemas.microsoft.com/office/drawing/2014/main" id="{00000000-0008-0000-0500-00000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101600</xdr:colOff>
      <xdr:row>20</xdr:row>
      <xdr:rowOff>82550</xdr:rowOff>
    </xdr:from>
    <xdr:to>
      <xdr:col>6</xdr:col>
      <xdr:colOff>962025</xdr:colOff>
      <xdr:row>20</xdr:row>
      <xdr:rowOff>2165351</xdr:rowOff>
    </xdr:to>
    <xdr:graphicFrame macro="">
      <xdr:nvGraphicFramePr>
        <xdr:cNvPr id="8" name="Gráfico 7">
          <a:extLst>
            <a:ext uri="{FF2B5EF4-FFF2-40B4-BE49-F238E27FC236}">
              <a16:creationId xmlns="" xmlns:a16="http://schemas.microsoft.com/office/drawing/2014/main" id="{00000000-0008-0000-0500-000008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292100</xdr:colOff>
      <xdr:row>20</xdr:row>
      <xdr:rowOff>63500</xdr:rowOff>
    </xdr:from>
    <xdr:to>
      <xdr:col>3</xdr:col>
      <xdr:colOff>1019175</xdr:colOff>
      <xdr:row>20</xdr:row>
      <xdr:rowOff>2165350</xdr:rowOff>
    </xdr:to>
    <xdr:graphicFrame macro="">
      <xdr:nvGraphicFramePr>
        <xdr:cNvPr id="9" name="Gráfico 8">
          <a:extLst>
            <a:ext uri="{FF2B5EF4-FFF2-40B4-BE49-F238E27FC236}">
              <a16:creationId xmlns="" xmlns:a16="http://schemas.microsoft.com/office/drawing/2014/main" id="{00000000-0008-0000-05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xdr:col>
      <xdr:colOff>184150</xdr:colOff>
      <xdr:row>28</xdr:row>
      <xdr:rowOff>44450</xdr:rowOff>
    </xdr:from>
    <xdr:to>
      <xdr:col>3</xdr:col>
      <xdr:colOff>911225</xdr:colOff>
      <xdr:row>28</xdr:row>
      <xdr:rowOff>2152650</xdr:rowOff>
    </xdr:to>
    <xdr:graphicFrame macro="">
      <xdr:nvGraphicFramePr>
        <xdr:cNvPr id="10" name="Gráfico 9">
          <a:extLst>
            <a:ext uri="{FF2B5EF4-FFF2-40B4-BE49-F238E27FC236}">
              <a16:creationId xmlns="" xmlns:a16="http://schemas.microsoft.com/office/drawing/2014/main" id="{00000000-0008-0000-05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0</xdr:colOff>
      <xdr:row>28</xdr:row>
      <xdr:rowOff>63500</xdr:rowOff>
    </xdr:from>
    <xdr:to>
      <xdr:col>6</xdr:col>
      <xdr:colOff>860425</xdr:colOff>
      <xdr:row>28</xdr:row>
      <xdr:rowOff>2171700</xdr:rowOff>
    </xdr:to>
    <xdr:graphicFrame macro="">
      <xdr:nvGraphicFramePr>
        <xdr:cNvPr id="11" name="Gráfico 10">
          <a:extLst>
            <a:ext uri="{FF2B5EF4-FFF2-40B4-BE49-F238E27FC236}">
              <a16:creationId xmlns="" xmlns:a16="http://schemas.microsoft.com/office/drawing/2014/main" id="{00000000-0008-0000-0500-00000B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xdr:col>
      <xdr:colOff>146050</xdr:colOff>
      <xdr:row>12</xdr:row>
      <xdr:rowOff>38100</xdr:rowOff>
    </xdr:from>
    <xdr:to>
      <xdr:col>3</xdr:col>
      <xdr:colOff>895350</xdr:colOff>
      <xdr:row>12</xdr:row>
      <xdr:rowOff>2114550</xdr:rowOff>
    </xdr:to>
    <xdr:graphicFrame macro="">
      <xdr:nvGraphicFramePr>
        <xdr:cNvPr id="13" name="Gráfico 12">
          <a:extLst>
            <a:ext uri="{FF2B5EF4-FFF2-40B4-BE49-F238E27FC236}">
              <a16:creationId xmlns="" xmlns:a16="http://schemas.microsoft.com/office/drawing/2014/main" id="{00000000-0008-0000-05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10</xdr:col>
      <xdr:colOff>304801</xdr:colOff>
      <xdr:row>8</xdr:row>
      <xdr:rowOff>115660</xdr:rowOff>
    </xdr:from>
    <xdr:to>
      <xdr:col>16</xdr:col>
      <xdr:colOff>550637</xdr:colOff>
      <xdr:row>12</xdr:row>
      <xdr:rowOff>2102302</xdr:rowOff>
    </xdr:to>
    <xdr:graphicFrame macro="">
      <xdr:nvGraphicFramePr>
        <xdr:cNvPr id="14" name="Gráfico 13">
          <a:extLst>
            <a:ext uri="{FF2B5EF4-FFF2-40B4-BE49-F238E27FC236}">
              <a16:creationId xmlns="" xmlns:a16="http://schemas.microsoft.com/office/drawing/2014/main" id="{00000000-0008-0000-0500-00000E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11</xdr:col>
      <xdr:colOff>326571</xdr:colOff>
      <xdr:row>12</xdr:row>
      <xdr:rowOff>1324429</xdr:rowOff>
    </xdr:from>
    <xdr:to>
      <xdr:col>12</xdr:col>
      <xdr:colOff>217714</xdr:colOff>
      <xdr:row>12</xdr:row>
      <xdr:rowOff>1732643</xdr:rowOff>
    </xdr:to>
    <xdr:sp macro="" textlink="">
      <xdr:nvSpPr>
        <xdr:cNvPr id="3" name="Rectángulo 2">
          <a:extLst>
            <a:ext uri="{FF2B5EF4-FFF2-40B4-BE49-F238E27FC236}">
              <a16:creationId xmlns="" xmlns:a16="http://schemas.microsoft.com/office/drawing/2014/main" id="{00000000-0008-0000-0500-000003000000}"/>
            </a:ext>
          </a:extLst>
        </xdr:cNvPr>
        <xdr:cNvSpPr/>
      </xdr:nvSpPr>
      <xdr:spPr>
        <a:xfrm>
          <a:off x="10414000" y="2775858"/>
          <a:ext cx="653143" cy="408214"/>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000">
              <a:latin typeface="Arial" panose="020B0604020202020204" pitchFamily="34" charset="0"/>
              <a:cs typeface="Arial" panose="020B0604020202020204" pitchFamily="34" charset="0"/>
            </a:rPr>
            <a:t>AÑO BASE</a:t>
          </a:r>
        </a:p>
      </xdr:txBody>
    </xdr:sp>
    <xdr:clientData/>
  </xdr:twoCellAnchor>
  <xdr:twoCellAnchor>
    <xdr:from>
      <xdr:col>13</xdr:col>
      <xdr:colOff>88900</xdr:colOff>
      <xdr:row>12</xdr:row>
      <xdr:rowOff>1431472</xdr:rowOff>
    </xdr:from>
    <xdr:to>
      <xdr:col>13</xdr:col>
      <xdr:colOff>742043</xdr:colOff>
      <xdr:row>12</xdr:row>
      <xdr:rowOff>1696357</xdr:rowOff>
    </xdr:to>
    <xdr:sp macro="" textlink="">
      <xdr:nvSpPr>
        <xdr:cNvPr id="15" name="Rectángulo 14">
          <a:extLst>
            <a:ext uri="{FF2B5EF4-FFF2-40B4-BE49-F238E27FC236}">
              <a16:creationId xmlns="" xmlns:a16="http://schemas.microsoft.com/office/drawing/2014/main" id="{00000000-0008-0000-0500-00000F000000}"/>
            </a:ext>
          </a:extLst>
        </xdr:cNvPr>
        <xdr:cNvSpPr/>
      </xdr:nvSpPr>
      <xdr:spPr>
        <a:xfrm>
          <a:off x="11700329" y="2882901"/>
          <a:ext cx="653143" cy="26488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000">
              <a:latin typeface="Arial" panose="020B0604020202020204" pitchFamily="34" charset="0"/>
              <a:cs typeface="Arial" panose="020B0604020202020204" pitchFamily="34" charset="0"/>
            </a:rPr>
            <a:t>2017</a:t>
          </a:r>
        </a:p>
      </xdr:txBody>
    </xdr:sp>
    <xdr:clientData/>
  </xdr:twoCellAnchor>
  <xdr:twoCellAnchor>
    <xdr:from>
      <xdr:col>15</xdr:col>
      <xdr:colOff>41728</xdr:colOff>
      <xdr:row>12</xdr:row>
      <xdr:rowOff>1447801</xdr:rowOff>
    </xdr:from>
    <xdr:to>
      <xdr:col>15</xdr:col>
      <xdr:colOff>694871</xdr:colOff>
      <xdr:row>12</xdr:row>
      <xdr:rowOff>1712686</xdr:rowOff>
    </xdr:to>
    <xdr:sp macro="" textlink="">
      <xdr:nvSpPr>
        <xdr:cNvPr id="16" name="Rectángulo 15">
          <a:extLst>
            <a:ext uri="{FF2B5EF4-FFF2-40B4-BE49-F238E27FC236}">
              <a16:creationId xmlns="" xmlns:a16="http://schemas.microsoft.com/office/drawing/2014/main" id="{00000000-0008-0000-0500-000010000000}"/>
            </a:ext>
          </a:extLst>
        </xdr:cNvPr>
        <xdr:cNvSpPr/>
      </xdr:nvSpPr>
      <xdr:spPr>
        <a:xfrm>
          <a:off x="13177157" y="2899230"/>
          <a:ext cx="653143" cy="26488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000">
              <a:latin typeface="Arial" panose="020B0604020202020204" pitchFamily="34" charset="0"/>
              <a:cs typeface="Arial" panose="020B0604020202020204" pitchFamily="34" charset="0"/>
            </a:rPr>
            <a:t>20XX</a:t>
          </a:r>
        </a:p>
      </xdr:txBody>
    </xdr:sp>
    <xdr:clientData/>
  </xdr:twoCellAnchor>
  <xdr:twoCellAnchor>
    <xdr:from>
      <xdr:col>10</xdr:col>
      <xdr:colOff>299357</xdr:colOff>
      <xdr:row>16</xdr:row>
      <xdr:rowOff>172357</xdr:rowOff>
    </xdr:from>
    <xdr:to>
      <xdr:col>16</xdr:col>
      <xdr:colOff>545193</xdr:colOff>
      <xdr:row>20</xdr:row>
      <xdr:rowOff>2159000</xdr:rowOff>
    </xdr:to>
    <xdr:graphicFrame macro="">
      <xdr:nvGraphicFramePr>
        <xdr:cNvPr id="17" name="Gráfico 16">
          <a:extLst>
            <a:ext uri="{FF2B5EF4-FFF2-40B4-BE49-F238E27FC236}">
              <a16:creationId xmlns="" xmlns:a16="http://schemas.microsoft.com/office/drawing/2014/main" id="{00000000-0008-0000-0500-00001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11</xdr:col>
      <xdr:colOff>270328</xdr:colOff>
      <xdr:row>20</xdr:row>
      <xdr:rowOff>1268187</xdr:rowOff>
    </xdr:from>
    <xdr:to>
      <xdr:col>12</xdr:col>
      <xdr:colOff>161471</xdr:colOff>
      <xdr:row>20</xdr:row>
      <xdr:rowOff>1676401</xdr:rowOff>
    </xdr:to>
    <xdr:sp macro="" textlink="">
      <xdr:nvSpPr>
        <xdr:cNvPr id="18" name="Rectángulo 17">
          <a:extLst>
            <a:ext uri="{FF2B5EF4-FFF2-40B4-BE49-F238E27FC236}">
              <a16:creationId xmlns="" xmlns:a16="http://schemas.microsoft.com/office/drawing/2014/main" id="{00000000-0008-0000-0500-000012000000}"/>
            </a:ext>
          </a:extLst>
        </xdr:cNvPr>
        <xdr:cNvSpPr/>
      </xdr:nvSpPr>
      <xdr:spPr>
        <a:xfrm>
          <a:off x="10357757" y="6184901"/>
          <a:ext cx="653143" cy="408214"/>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000">
              <a:latin typeface="Arial" panose="020B0604020202020204" pitchFamily="34" charset="0"/>
              <a:cs typeface="Arial" panose="020B0604020202020204" pitchFamily="34" charset="0"/>
            </a:rPr>
            <a:t>AÑO BASE</a:t>
          </a:r>
        </a:p>
      </xdr:txBody>
    </xdr:sp>
    <xdr:clientData/>
  </xdr:twoCellAnchor>
  <xdr:twoCellAnchor>
    <xdr:from>
      <xdr:col>13</xdr:col>
      <xdr:colOff>68943</xdr:colOff>
      <xdr:row>20</xdr:row>
      <xdr:rowOff>1384301</xdr:rowOff>
    </xdr:from>
    <xdr:to>
      <xdr:col>13</xdr:col>
      <xdr:colOff>722086</xdr:colOff>
      <xdr:row>20</xdr:row>
      <xdr:rowOff>1649186</xdr:rowOff>
    </xdr:to>
    <xdr:sp macro="" textlink="">
      <xdr:nvSpPr>
        <xdr:cNvPr id="19" name="Rectángulo 18">
          <a:extLst>
            <a:ext uri="{FF2B5EF4-FFF2-40B4-BE49-F238E27FC236}">
              <a16:creationId xmlns="" xmlns:a16="http://schemas.microsoft.com/office/drawing/2014/main" id="{00000000-0008-0000-0500-000013000000}"/>
            </a:ext>
          </a:extLst>
        </xdr:cNvPr>
        <xdr:cNvSpPr/>
      </xdr:nvSpPr>
      <xdr:spPr>
        <a:xfrm>
          <a:off x="11680372" y="6301015"/>
          <a:ext cx="653143" cy="26488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000">
              <a:latin typeface="Arial" panose="020B0604020202020204" pitchFamily="34" charset="0"/>
              <a:cs typeface="Arial" panose="020B0604020202020204" pitchFamily="34" charset="0"/>
            </a:rPr>
            <a:t>2017</a:t>
          </a:r>
        </a:p>
      </xdr:txBody>
    </xdr:sp>
    <xdr:clientData/>
  </xdr:twoCellAnchor>
  <xdr:twoCellAnchor>
    <xdr:from>
      <xdr:col>15</xdr:col>
      <xdr:colOff>48986</xdr:colOff>
      <xdr:row>20</xdr:row>
      <xdr:rowOff>1409701</xdr:rowOff>
    </xdr:from>
    <xdr:to>
      <xdr:col>15</xdr:col>
      <xdr:colOff>702129</xdr:colOff>
      <xdr:row>20</xdr:row>
      <xdr:rowOff>1674586</xdr:rowOff>
    </xdr:to>
    <xdr:sp macro="" textlink="">
      <xdr:nvSpPr>
        <xdr:cNvPr id="20" name="Rectángulo 19">
          <a:extLst>
            <a:ext uri="{FF2B5EF4-FFF2-40B4-BE49-F238E27FC236}">
              <a16:creationId xmlns="" xmlns:a16="http://schemas.microsoft.com/office/drawing/2014/main" id="{00000000-0008-0000-0500-000014000000}"/>
            </a:ext>
          </a:extLst>
        </xdr:cNvPr>
        <xdr:cNvSpPr/>
      </xdr:nvSpPr>
      <xdr:spPr>
        <a:xfrm>
          <a:off x="13184415" y="6326415"/>
          <a:ext cx="653143" cy="26488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000">
              <a:latin typeface="Arial" panose="020B0604020202020204" pitchFamily="34" charset="0"/>
              <a:cs typeface="Arial" panose="020B0604020202020204" pitchFamily="34" charset="0"/>
            </a:rPr>
            <a:t>20XX</a:t>
          </a:r>
        </a:p>
      </xdr:txBody>
    </xdr:sp>
    <xdr:clientData/>
  </xdr:twoCellAnchor>
  <xdr:twoCellAnchor>
    <xdr:from>
      <xdr:col>10</xdr:col>
      <xdr:colOff>281214</xdr:colOff>
      <xdr:row>25</xdr:row>
      <xdr:rowOff>9072</xdr:rowOff>
    </xdr:from>
    <xdr:to>
      <xdr:col>16</xdr:col>
      <xdr:colOff>527050</xdr:colOff>
      <xdr:row>28</xdr:row>
      <xdr:rowOff>2177143</xdr:rowOff>
    </xdr:to>
    <xdr:graphicFrame macro="">
      <xdr:nvGraphicFramePr>
        <xdr:cNvPr id="21" name="Gráfico 20">
          <a:extLst>
            <a:ext uri="{FF2B5EF4-FFF2-40B4-BE49-F238E27FC236}">
              <a16:creationId xmlns="" xmlns:a16="http://schemas.microsoft.com/office/drawing/2014/main" id="{00000000-0008-0000-0500-00001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11</xdr:col>
      <xdr:colOff>123371</xdr:colOff>
      <xdr:row>28</xdr:row>
      <xdr:rowOff>1202872</xdr:rowOff>
    </xdr:from>
    <xdr:to>
      <xdr:col>12</xdr:col>
      <xdr:colOff>14514</xdr:colOff>
      <xdr:row>28</xdr:row>
      <xdr:rowOff>1611086</xdr:rowOff>
    </xdr:to>
    <xdr:sp macro="" textlink="">
      <xdr:nvSpPr>
        <xdr:cNvPr id="22" name="Rectángulo 21">
          <a:extLst>
            <a:ext uri="{FF2B5EF4-FFF2-40B4-BE49-F238E27FC236}">
              <a16:creationId xmlns="" xmlns:a16="http://schemas.microsoft.com/office/drawing/2014/main" id="{00000000-0008-0000-0500-000016000000}"/>
            </a:ext>
          </a:extLst>
        </xdr:cNvPr>
        <xdr:cNvSpPr/>
      </xdr:nvSpPr>
      <xdr:spPr>
        <a:xfrm>
          <a:off x="10210800" y="9630229"/>
          <a:ext cx="653143" cy="408214"/>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000">
              <a:latin typeface="Arial" panose="020B0604020202020204" pitchFamily="34" charset="0"/>
              <a:cs typeface="Arial" panose="020B0604020202020204" pitchFamily="34" charset="0"/>
            </a:rPr>
            <a:t>AÑO BASE</a:t>
          </a:r>
        </a:p>
      </xdr:txBody>
    </xdr:sp>
    <xdr:clientData/>
  </xdr:twoCellAnchor>
  <xdr:twoCellAnchor>
    <xdr:from>
      <xdr:col>13</xdr:col>
      <xdr:colOff>67129</xdr:colOff>
      <xdr:row>28</xdr:row>
      <xdr:rowOff>1264559</xdr:rowOff>
    </xdr:from>
    <xdr:to>
      <xdr:col>13</xdr:col>
      <xdr:colOff>720272</xdr:colOff>
      <xdr:row>28</xdr:row>
      <xdr:rowOff>1529444</xdr:rowOff>
    </xdr:to>
    <xdr:sp macro="" textlink="">
      <xdr:nvSpPr>
        <xdr:cNvPr id="23" name="Rectángulo 22">
          <a:extLst>
            <a:ext uri="{FF2B5EF4-FFF2-40B4-BE49-F238E27FC236}">
              <a16:creationId xmlns="" xmlns:a16="http://schemas.microsoft.com/office/drawing/2014/main" id="{00000000-0008-0000-0500-000017000000}"/>
            </a:ext>
          </a:extLst>
        </xdr:cNvPr>
        <xdr:cNvSpPr/>
      </xdr:nvSpPr>
      <xdr:spPr>
        <a:xfrm>
          <a:off x="11678558" y="9691916"/>
          <a:ext cx="653143" cy="26488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000">
              <a:latin typeface="Arial" panose="020B0604020202020204" pitchFamily="34" charset="0"/>
              <a:cs typeface="Arial" panose="020B0604020202020204" pitchFamily="34" charset="0"/>
            </a:rPr>
            <a:t>2017</a:t>
          </a:r>
        </a:p>
      </xdr:txBody>
    </xdr:sp>
    <xdr:clientData/>
  </xdr:twoCellAnchor>
  <xdr:twoCellAnchor>
    <xdr:from>
      <xdr:col>14</xdr:col>
      <xdr:colOff>573316</xdr:colOff>
      <xdr:row>28</xdr:row>
      <xdr:rowOff>1280887</xdr:rowOff>
    </xdr:from>
    <xdr:to>
      <xdr:col>15</xdr:col>
      <xdr:colOff>464459</xdr:colOff>
      <xdr:row>28</xdr:row>
      <xdr:rowOff>1545772</xdr:rowOff>
    </xdr:to>
    <xdr:sp macro="" textlink="">
      <xdr:nvSpPr>
        <xdr:cNvPr id="24" name="Rectángulo 23">
          <a:extLst>
            <a:ext uri="{FF2B5EF4-FFF2-40B4-BE49-F238E27FC236}">
              <a16:creationId xmlns="" xmlns:a16="http://schemas.microsoft.com/office/drawing/2014/main" id="{00000000-0008-0000-0500-000018000000}"/>
            </a:ext>
          </a:extLst>
        </xdr:cNvPr>
        <xdr:cNvSpPr/>
      </xdr:nvSpPr>
      <xdr:spPr>
        <a:xfrm>
          <a:off x="12946745" y="9708244"/>
          <a:ext cx="653143" cy="264885"/>
        </a:xfrm>
        <a:prstGeom prst="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lang="es-CO" sz="1000">
              <a:latin typeface="Arial" panose="020B0604020202020204" pitchFamily="34" charset="0"/>
              <a:cs typeface="Arial" panose="020B0604020202020204" pitchFamily="34" charset="0"/>
            </a:rPr>
            <a:t>2017</a:t>
          </a:r>
        </a:p>
      </xdr:txBody>
    </xdr: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SIP@GASCOL.COM.CO"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www.gas-servei.com/images/Ficha-tecnica-R404A.pdf" TargetMode="External"/><Relationship Id="rId5" Type="http://schemas.openxmlformats.org/officeDocument/2006/relationships/comments" Target="../comments3.xml"/><Relationship Id="rId4" Type="http://schemas.openxmlformats.org/officeDocument/2006/relationships/vmlDrawing" Target="../drawings/vmlDrawing3.vm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printerSettings" Target="../printerSettings/printerSettings4.bin"/><Relationship Id="rId1" Type="http://schemas.openxmlformats.org/officeDocument/2006/relationships/hyperlink" Target="http://www.gas-servei.com/images/Ficha-tecnica-R404A.pdf" TargetMode="External"/><Relationship Id="rId5" Type="http://schemas.openxmlformats.org/officeDocument/2006/relationships/comments" Target="../comments4.xml"/><Relationship Id="rId4" Type="http://schemas.openxmlformats.org/officeDocument/2006/relationships/vmlDrawing" Target="../drawings/vmlDrawing4.vm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http://www.gas-servei.com/images/Ficha-tecnica-R404A.pdf" TargetMode="External"/><Relationship Id="rId5" Type="http://schemas.openxmlformats.org/officeDocument/2006/relationships/comments" Target="../comments5.xml"/><Relationship Id="rId4" Type="http://schemas.openxmlformats.org/officeDocument/2006/relationships/vmlDrawing" Target="../drawings/vmlDrawing5.v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6.xml"/><Relationship Id="rId1" Type="http://schemas.openxmlformats.org/officeDocument/2006/relationships/printerSettings" Target="../printerSettings/printerSettings6.bin"/><Relationship Id="rId4"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dimension ref="A1:I39"/>
  <sheetViews>
    <sheetView showGridLines="0" zoomScaleNormal="100" zoomScaleSheetLayoutView="110" workbookViewId="0">
      <selection activeCell="F32" sqref="F32"/>
    </sheetView>
  </sheetViews>
  <sheetFormatPr baseColWidth="10" defaultRowHeight="15"/>
  <cols>
    <col min="1" max="1" width="11.42578125" customWidth="1"/>
    <col min="2" max="2" width="16.140625" customWidth="1"/>
  </cols>
  <sheetData>
    <row r="1" spans="1:9">
      <c r="A1" s="14"/>
      <c r="B1" s="14"/>
      <c r="C1" s="14"/>
      <c r="D1" s="14"/>
      <c r="E1" s="14"/>
      <c r="F1" s="14"/>
      <c r="G1" s="14"/>
      <c r="H1" s="14"/>
      <c r="I1" s="131"/>
    </row>
    <row r="2" spans="1:9">
      <c r="A2" s="14"/>
      <c r="B2" s="14"/>
      <c r="C2" s="14"/>
      <c r="D2" s="14"/>
      <c r="E2" s="14"/>
      <c r="F2" s="14"/>
      <c r="G2" s="14"/>
      <c r="H2" s="14"/>
      <c r="I2" s="131"/>
    </row>
    <row r="3" spans="1:9">
      <c r="A3" s="14"/>
      <c r="B3" s="14"/>
      <c r="C3" s="14"/>
      <c r="D3" s="14"/>
      <c r="E3" s="14"/>
      <c r="F3" s="14"/>
      <c r="G3" s="14"/>
      <c r="H3" s="14"/>
      <c r="I3" s="131"/>
    </row>
    <row r="4" spans="1:9">
      <c r="A4" s="14"/>
      <c r="B4" s="14"/>
      <c r="C4" s="14"/>
      <c r="D4" s="14"/>
      <c r="E4" s="14"/>
      <c r="F4" s="14"/>
      <c r="G4" s="14"/>
      <c r="H4" s="14"/>
      <c r="I4" s="131"/>
    </row>
    <row r="5" spans="1:9">
      <c r="A5" s="14"/>
      <c r="B5" s="14"/>
      <c r="C5" s="14"/>
      <c r="D5" s="14"/>
      <c r="E5" s="14"/>
      <c r="F5" s="14"/>
      <c r="G5" s="14"/>
      <c r="H5" s="14"/>
      <c r="I5" s="131"/>
    </row>
    <row r="6" spans="1:9">
      <c r="A6" s="14"/>
      <c r="B6" s="14"/>
      <c r="C6" s="14"/>
      <c r="D6" s="14"/>
      <c r="E6" s="14"/>
      <c r="F6" s="14"/>
      <c r="G6" s="14"/>
      <c r="H6" s="14"/>
      <c r="I6" s="131"/>
    </row>
    <row r="7" spans="1:9">
      <c r="A7" s="14"/>
      <c r="B7" s="14"/>
      <c r="C7" s="14"/>
      <c r="D7" s="14"/>
      <c r="E7" s="14"/>
      <c r="F7" s="14"/>
      <c r="G7" s="14"/>
      <c r="H7" s="14"/>
      <c r="I7" s="131"/>
    </row>
    <row r="8" spans="1:9" ht="20.100000000000001" customHeight="1">
      <c r="A8" s="262" t="s">
        <v>111</v>
      </c>
      <c r="B8" s="263"/>
      <c r="C8" s="273" t="s">
        <v>173</v>
      </c>
      <c r="D8" s="273"/>
      <c r="E8" s="273"/>
      <c r="F8" s="273"/>
      <c r="G8" s="273"/>
      <c r="H8" s="273"/>
      <c r="I8" s="274"/>
    </row>
    <row r="9" spans="1:9" ht="20.100000000000001" customHeight="1">
      <c r="A9" s="140" t="s">
        <v>120</v>
      </c>
      <c r="B9" s="141"/>
      <c r="C9" s="271" t="s">
        <v>174</v>
      </c>
      <c r="D9" s="271"/>
      <c r="E9" s="271"/>
      <c r="F9" s="271"/>
      <c r="G9" s="271"/>
      <c r="H9" s="271"/>
      <c r="I9" s="272"/>
    </row>
    <row r="10" spans="1:9" ht="20.100000000000001" customHeight="1">
      <c r="A10" s="262" t="s">
        <v>116</v>
      </c>
      <c r="B10" s="263"/>
      <c r="C10" s="271" t="s">
        <v>175</v>
      </c>
      <c r="D10" s="271"/>
      <c r="E10" s="271"/>
      <c r="F10" s="271"/>
      <c r="G10" s="271"/>
      <c r="H10" s="271"/>
      <c r="I10" s="272"/>
    </row>
    <row r="11" spans="1:9" ht="20.100000000000001" customHeight="1">
      <c r="A11" s="262" t="s">
        <v>112</v>
      </c>
      <c r="B11" s="263"/>
      <c r="C11" s="271" t="s">
        <v>177</v>
      </c>
      <c r="D11" s="271"/>
      <c r="E11" s="271"/>
      <c r="F11" s="271"/>
      <c r="G11" s="271"/>
      <c r="H11" s="271"/>
      <c r="I11" s="272"/>
    </row>
    <row r="12" spans="1:9" ht="20.100000000000001" customHeight="1">
      <c r="A12" s="262" t="s">
        <v>115</v>
      </c>
      <c r="B12" s="263"/>
      <c r="C12" s="271" t="s">
        <v>178</v>
      </c>
      <c r="D12" s="271"/>
      <c r="E12" s="271"/>
      <c r="F12" s="271"/>
      <c r="G12" s="271"/>
      <c r="H12" s="271"/>
      <c r="I12" s="272"/>
    </row>
    <row r="13" spans="1:9" ht="20.100000000000001" customHeight="1">
      <c r="A13" s="262" t="s">
        <v>113</v>
      </c>
      <c r="B13" s="263"/>
      <c r="C13" s="271" t="s">
        <v>179</v>
      </c>
      <c r="D13" s="271"/>
      <c r="E13" s="271"/>
      <c r="F13" s="271"/>
      <c r="G13" s="271"/>
      <c r="H13" s="271"/>
      <c r="I13" s="272"/>
    </row>
    <row r="14" spans="1:9" ht="20.100000000000001" customHeight="1">
      <c r="A14" s="262" t="s">
        <v>114</v>
      </c>
      <c r="B14" s="263"/>
      <c r="C14" s="271" t="s">
        <v>180</v>
      </c>
      <c r="D14" s="271"/>
      <c r="E14" s="271"/>
      <c r="F14" s="271"/>
      <c r="G14" s="271"/>
      <c r="H14" s="271"/>
      <c r="I14" s="272"/>
    </row>
    <row r="15" spans="1:9" ht="20.100000000000001" customHeight="1">
      <c r="A15" s="262" t="s">
        <v>176</v>
      </c>
      <c r="B15" s="263"/>
      <c r="C15" s="271">
        <v>3759819</v>
      </c>
      <c r="D15" s="271"/>
      <c r="E15" s="271"/>
      <c r="F15" s="271"/>
      <c r="G15" s="271"/>
      <c r="H15" s="271"/>
      <c r="I15" s="272"/>
    </row>
    <row r="16" spans="1:9" ht="20.100000000000001" customHeight="1">
      <c r="A16" s="262" t="s">
        <v>119</v>
      </c>
      <c r="B16" s="263"/>
      <c r="C16" s="271">
        <v>2016</v>
      </c>
      <c r="D16" s="271"/>
      <c r="E16" s="271"/>
      <c r="F16" s="271"/>
      <c r="G16" s="271"/>
      <c r="H16" s="271"/>
      <c r="I16" s="272"/>
    </row>
    <row r="17" spans="1:9" ht="20.100000000000001" customHeight="1">
      <c r="A17" s="82"/>
      <c r="B17" s="82"/>
      <c r="C17" s="78"/>
      <c r="D17" s="78"/>
      <c r="E17" s="78"/>
      <c r="F17" s="78"/>
      <c r="G17" s="78"/>
      <c r="H17" s="78"/>
      <c r="I17" s="132"/>
    </row>
    <row r="18" spans="1:9" ht="20.100000000000001" customHeight="1">
      <c r="A18" s="267" t="s">
        <v>125</v>
      </c>
      <c r="B18" s="268"/>
      <c r="C18" s="264" t="s">
        <v>121</v>
      </c>
      <c r="D18" s="264"/>
      <c r="E18" s="270"/>
      <c r="F18" s="83"/>
      <c r="G18" s="14"/>
      <c r="H18" s="14"/>
      <c r="I18" s="131"/>
    </row>
    <row r="19" spans="1:9" s="86" customFormat="1" ht="6" customHeight="1">
      <c r="A19" s="82"/>
      <c r="B19" s="82"/>
      <c r="C19" s="84"/>
      <c r="D19" s="84"/>
      <c r="E19" s="84"/>
      <c r="F19" s="85"/>
      <c r="G19" s="128"/>
      <c r="H19" s="128"/>
      <c r="I19" s="133"/>
    </row>
    <row r="20" spans="1:9" ht="20.100000000000001" customHeight="1">
      <c r="A20" s="269" t="s">
        <v>123</v>
      </c>
      <c r="B20" s="269"/>
      <c r="C20" s="264" t="s">
        <v>122</v>
      </c>
      <c r="D20" s="264"/>
      <c r="E20" s="83"/>
      <c r="F20" s="264" t="s">
        <v>124</v>
      </c>
      <c r="G20" s="264"/>
      <c r="H20" s="138" t="s">
        <v>181</v>
      </c>
      <c r="I20" s="132"/>
    </row>
    <row r="21" spans="1:9">
      <c r="A21" s="14"/>
      <c r="B21" s="14"/>
      <c r="C21" s="14"/>
      <c r="D21" s="14"/>
      <c r="E21" s="14"/>
      <c r="F21" s="14"/>
      <c r="G21" s="14"/>
      <c r="H21" s="14"/>
      <c r="I21" s="131"/>
    </row>
    <row r="22" spans="1:9">
      <c r="A22" s="265" t="s">
        <v>39</v>
      </c>
      <c r="B22" s="266"/>
      <c r="C22" s="129"/>
      <c r="D22" s="129"/>
      <c r="E22" s="129"/>
      <c r="F22" s="129"/>
      <c r="G22" s="129"/>
      <c r="H22" s="129"/>
      <c r="I22" s="131"/>
    </row>
    <row r="23" spans="1:9">
      <c r="A23" s="260" t="s">
        <v>196</v>
      </c>
      <c r="B23" s="260"/>
      <c r="C23" s="260"/>
      <c r="D23" s="260"/>
      <c r="E23" s="260"/>
      <c r="F23" s="260"/>
      <c r="G23" s="260"/>
      <c r="H23" s="260"/>
      <c r="I23" s="261"/>
    </row>
    <row r="24" spans="1:9">
      <c r="A24" s="247" t="s">
        <v>197</v>
      </c>
      <c r="B24" s="247"/>
      <c r="C24" s="247"/>
      <c r="D24" s="247"/>
      <c r="E24" s="247"/>
      <c r="F24" s="247"/>
      <c r="G24" s="247"/>
      <c r="H24" s="247"/>
      <c r="I24" s="248"/>
    </row>
    <row r="25" spans="1:9">
      <c r="A25" s="247" t="s">
        <v>198</v>
      </c>
      <c r="B25" s="247"/>
      <c r="C25" s="247"/>
      <c r="D25" s="247"/>
      <c r="E25" s="247"/>
      <c r="F25" s="249"/>
      <c r="G25" s="247"/>
      <c r="H25" s="247"/>
      <c r="I25" s="248"/>
    </row>
    <row r="26" spans="1:9">
      <c r="A26" s="247" t="s">
        <v>205</v>
      </c>
      <c r="B26" s="247"/>
      <c r="C26" s="247"/>
      <c r="D26" s="247"/>
      <c r="E26" s="247"/>
      <c r="F26" s="247"/>
      <c r="G26" s="247"/>
      <c r="H26" s="247"/>
      <c r="I26" s="248"/>
    </row>
    <row r="27" spans="1:9">
      <c r="A27" s="14"/>
      <c r="B27" s="14"/>
      <c r="C27" s="14"/>
      <c r="D27" s="14"/>
      <c r="E27" s="14"/>
      <c r="F27" s="14"/>
      <c r="G27" s="14"/>
      <c r="H27" s="14"/>
      <c r="I27" s="131"/>
    </row>
    <row r="28" spans="1:9">
      <c r="A28" s="265" t="s">
        <v>40</v>
      </c>
      <c r="B28" s="266"/>
      <c r="C28" s="14"/>
      <c r="D28" s="14"/>
      <c r="E28" s="78"/>
      <c r="F28" s="14"/>
      <c r="G28" s="14"/>
      <c r="H28" s="14"/>
      <c r="I28" s="131"/>
    </row>
    <row r="29" spans="1:9">
      <c r="A29" s="260" t="s">
        <v>182</v>
      </c>
      <c r="B29" s="260"/>
      <c r="C29" s="260"/>
      <c r="D29" s="260"/>
      <c r="E29" s="260"/>
      <c r="F29" s="260"/>
      <c r="G29" s="260"/>
      <c r="H29" s="260"/>
      <c r="I29" s="261"/>
    </row>
    <row r="30" spans="1:9">
      <c r="A30" s="87"/>
      <c r="B30" s="87"/>
      <c r="C30" s="87"/>
      <c r="D30" s="87"/>
      <c r="E30" s="87"/>
      <c r="F30" s="87"/>
      <c r="G30" s="87"/>
      <c r="H30" s="87"/>
      <c r="I30" s="134"/>
    </row>
    <row r="31" spans="1:9">
      <c r="A31" s="14"/>
      <c r="B31" s="14"/>
      <c r="C31" s="14"/>
      <c r="D31" s="14"/>
      <c r="E31" s="14"/>
      <c r="F31" s="78"/>
      <c r="G31" s="14"/>
      <c r="H31" s="14"/>
      <c r="I31" s="131"/>
    </row>
    <row r="32" spans="1:9">
      <c r="A32" s="265" t="s">
        <v>41</v>
      </c>
      <c r="B32" s="266"/>
      <c r="C32" s="14"/>
      <c r="D32" s="14"/>
      <c r="E32" s="14"/>
      <c r="F32" s="14"/>
      <c r="G32" s="14"/>
      <c r="H32" s="14"/>
      <c r="I32" s="131"/>
    </row>
    <row r="33" spans="1:9">
      <c r="A33" s="260" t="s">
        <v>199</v>
      </c>
      <c r="B33" s="260"/>
      <c r="C33" s="260"/>
      <c r="D33" s="260"/>
      <c r="E33" s="260"/>
      <c r="F33" s="260"/>
      <c r="G33" s="260"/>
      <c r="H33" s="260"/>
      <c r="I33" s="261"/>
    </row>
    <row r="34" spans="1:9">
      <c r="A34" s="87"/>
      <c r="B34" s="87"/>
      <c r="C34" s="87"/>
      <c r="D34" s="87"/>
      <c r="E34" s="87"/>
      <c r="F34" s="87"/>
      <c r="G34" s="87"/>
      <c r="H34" s="87"/>
      <c r="I34" s="134"/>
    </row>
    <row r="35" spans="1:9">
      <c r="A35" s="87"/>
      <c r="B35" s="87"/>
      <c r="C35" s="87"/>
      <c r="D35" s="87"/>
      <c r="E35" s="87"/>
      <c r="F35" s="88"/>
      <c r="G35" s="87"/>
      <c r="H35" s="87"/>
      <c r="I35" s="134"/>
    </row>
    <row r="36" spans="1:9">
      <c r="A36" s="87"/>
      <c r="B36" s="87"/>
      <c r="C36" s="87"/>
      <c r="D36" s="87"/>
      <c r="E36" s="87"/>
      <c r="F36" s="87"/>
      <c r="G36" s="87"/>
      <c r="H36" s="87"/>
      <c r="I36" s="134"/>
    </row>
    <row r="37" spans="1:9">
      <c r="A37" s="14"/>
      <c r="B37" s="14"/>
      <c r="C37" s="14"/>
      <c r="D37" s="14"/>
      <c r="E37" s="14"/>
      <c r="F37" s="14"/>
      <c r="G37" s="14"/>
      <c r="H37" s="14"/>
      <c r="I37" s="131"/>
    </row>
    <row r="38" spans="1:9" ht="15.75" thickBot="1">
      <c r="A38" s="130"/>
      <c r="B38" s="130"/>
      <c r="C38" s="130"/>
      <c r="D38" s="130"/>
      <c r="E38" s="130"/>
      <c r="F38" s="130"/>
      <c r="G38" s="130"/>
      <c r="H38" s="130"/>
      <c r="I38" s="135"/>
    </row>
    <row r="39" spans="1:9" ht="15.75" thickTop="1"/>
  </sheetData>
  <mergeCells count="28">
    <mergeCell ref="C8:I8"/>
    <mergeCell ref="C9:I9"/>
    <mergeCell ref="C10:I10"/>
    <mergeCell ref="C11:I11"/>
    <mergeCell ref="C12:I12"/>
    <mergeCell ref="C20:D20"/>
    <mergeCell ref="A23:I23"/>
    <mergeCell ref="A29:I29"/>
    <mergeCell ref="C13:I13"/>
    <mergeCell ref="C14:I14"/>
    <mergeCell ref="C15:I15"/>
    <mergeCell ref="C16:I16"/>
    <mergeCell ref="A33:I33"/>
    <mergeCell ref="A15:B15"/>
    <mergeCell ref="A16:B16"/>
    <mergeCell ref="A8:B8"/>
    <mergeCell ref="A11:B11"/>
    <mergeCell ref="A12:B12"/>
    <mergeCell ref="A10:B10"/>
    <mergeCell ref="A13:B13"/>
    <mergeCell ref="A14:B14"/>
    <mergeCell ref="F20:G20"/>
    <mergeCell ref="A22:B22"/>
    <mergeCell ref="A28:B28"/>
    <mergeCell ref="A32:B32"/>
    <mergeCell ref="A18:B18"/>
    <mergeCell ref="A20:B20"/>
    <mergeCell ref="C18:E18"/>
  </mergeCells>
  <hyperlinks>
    <hyperlink ref="C14" r:id="rId1"/>
  </hyperlinks>
  <pageMargins left="0.7" right="0.7" top="0.75" bottom="0.75" header="0.3" footer="0.3"/>
  <pageSetup scale="86" orientation="portrait" r:id="rId2"/>
  <drawing r:id="rId3"/>
  <legacyDrawing r:id="rId4"/>
</worksheet>
</file>

<file path=xl/worksheets/sheet2.xml><?xml version="1.0" encoding="utf-8"?>
<worksheet xmlns="http://schemas.openxmlformats.org/spreadsheetml/2006/main" xmlns:r="http://schemas.openxmlformats.org/officeDocument/2006/relationships">
  <sheetPr codeName="Hoja1"/>
  <dimension ref="A1:AB72"/>
  <sheetViews>
    <sheetView showGridLines="0" topLeftCell="I1" workbookViewId="0">
      <selection activeCell="L10" sqref="L10:L11"/>
    </sheetView>
  </sheetViews>
  <sheetFormatPr baseColWidth="10" defaultColWidth="11.42578125" defaultRowHeight="12.75"/>
  <cols>
    <col min="1" max="1" width="1.5703125" style="4" customWidth="1"/>
    <col min="2" max="3" width="24" style="4" customWidth="1"/>
    <col min="4" max="4" width="23.42578125" style="4" customWidth="1"/>
    <col min="5" max="5" width="15" style="4" customWidth="1"/>
    <col min="6" max="6" width="20.7109375" style="4" customWidth="1"/>
    <col min="7" max="7" width="25.85546875" style="4" customWidth="1"/>
    <col min="8" max="8" width="31.7109375" style="4" customWidth="1"/>
    <col min="9" max="9" width="18.7109375" style="4" customWidth="1"/>
    <col min="10" max="10" width="14.42578125" style="4" customWidth="1"/>
    <col min="11" max="11" width="20.7109375" style="4" customWidth="1"/>
    <col min="12" max="12" width="34.7109375" style="4" customWidth="1"/>
    <col min="13" max="13" width="16.42578125" style="4" customWidth="1"/>
    <col min="14" max="14" width="21.140625" style="4" customWidth="1"/>
    <col min="15" max="15" width="35.7109375" style="4" customWidth="1"/>
    <col min="16" max="16" width="21" style="4" customWidth="1"/>
    <col min="17" max="17" width="17" style="4" customWidth="1"/>
    <col min="18" max="18" width="20.7109375" style="4" customWidth="1"/>
    <col min="19" max="21" width="11.42578125" style="4"/>
    <col min="22" max="22" width="23.140625" style="6" customWidth="1"/>
    <col min="23" max="23" width="34.42578125" style="4" customWidth="1"/>
    <col min="24" max="24" width="20.7109375" style="4" customWidth="1"/>
    <col min="25" max="25" width="64.28515625" style="4" customWidth="1"/>
    <col min="26" max="26" width="20.7109375" style="4" customWidth="1"/>
    <col min="27" max="27" width="24.5703125" style="4" customWidth="1"/>
    <col min="28" max="28" width="31" style="4" customWidth="1"/>
    <col min="29" max="16384" width="11.42578125" style="4"/>
  </cols>
  <sheetData>
    <row r="1" spans="1:28" ht="106.5" customHeight="1">
      <c r="L1" s="7"/>
    </row>
    <row r="2" spans="1:28" s="2" customFormat="1" ht="17.25" customHeight="1">
      <c r="A2" s="23"/>
      <c r="B2" s="275" t="s">
        <v>12</v>
      </c>
      <c r="C2" s="276"/>
      <c r="D2" s="276"/>
      <c r="E2" s="277"/>
      <c r="F2" s="278" t="s">
        <v>13</v>
      </c>
      <c r="G2" s="279"/>
      <c r="H2" s="279"/>
      <c r="I2" s="279"/>
      <c r="J2" s="279"/>
      <c r="K2" s="280" t="s">
        <v>15</v>
      </c>
      <c r="L2" s="281"/>
      <c r="M2" s="281"/>
      <c r="N2" s="282" t="s">
        <v>16</v>
      </c>
      <c r="O2" s="283"/>
      <c r="P2" s="283"/>
      <c r="Q2" s="284"/>
      <c r="V2" s="5"/>
    </row>
    <row r="3" spans="1:28" s="1" customFormat="1" ht="41.25" customHeight="1">
      <c r="B3" s="79" t="s">
        <v>0</v>
      </c>
      <c r="C3" s="80" t="s">
        <v>110</v>
      </c>
      <c r="D3" s="80" t="s">
        <v>97</v>
      </c>
      <c r="E3" s="81" t="s">
        <v>1</v>
      </c>
      <c r="F3" s="25" t="s">
        <v>2</v>
      </c>
      <c r="G3" s="25" t="s">
        <v>17</v>
      </c>
      <c r="H3" s="29" t="s">
        <v>3</v>
      </c>
      <c r="I3" s="25" t="s">
        <v>4</v>
      </c>
      <c r="J3" s="31" t="s">
        <v>5</v>
      </c>
      <c r="K3" s="32" t="s">
        <v>6</v>
      </c>
      <c r="L3" s="33" t="s">
        <v>7</v>
      </c>
      <c r="M3" s="36" t="s">
        <v>14</v>
      </c>
      <c r="N3" s="38" t="s">
        <v>8</v>
      </c>
      <c r="O3" s="38" t="s">
        <v>9</v>
      </c>
      <c r="P3" s="38" t="s">
        <v>10</v>
      </c>
      <c r="Q3" s="38" t="s">
        <v>11</v>
      </c>
      <c r="V3" s="42" t="s">
        <v>0</v>
      </c>
      <c r="W3" s="41" t="s">
        <v>98</v>
      </c>
      <c r="X3" s="89" t="s">
        <v>99</v>
      </c>
      <c r="Y3" s="96" t="s">
        <v>110</v>
      </c>
    </row>
    <row r="4" spans="1:28" s="3" customFormat="1" ht="15" customHeight="1">
      <c r="B4" s="50" t="s">
        <v>153</v>
      </c>
      <c r="C4" s="142" t="s">
        <v>182</v>
      </c>
      <c r="D4" s="142" t="s">
        <v>183</v>
      </c>
      <c r="E4" s="26">
        <v>2</v>
      </c>
      <c r="F4" s="27">
        <v>1</v>
      </c>
      <c r="G4" s="28" t="s">
        <v>193</v>
      </c>
      <c r="H4" s="30" t="s">
        <v>184</v>
      </c>
      <c r="I4" s="28" t="s">
        <v>102</v>
      </c>
      <c r="J4" s="30" t="s">
        <v>185</v>
      </c>
      <c r="K4" s="34" t="s">
        <v>102</v>
      </c>
      <c r="L4" s="35" t="s">
        <v>186</v>
      </c>
      <c r="M4" s="37" t="s">
        <v>185</v>
      </c>
      <c r="N4" s="39" t="s">
        <v>102</v>
      </c>
      <c r="O4" s="35" t="s">
        <v>187</v>
      </c>
      <c r="P4" s="39" t="s">
        <v>188</v>
      </c>
      <c r="Q4" s="43"/>
      <c r="V4" s="45" t="s">
        <v>33</v>
      </c>
      <c r="W4" s="51" t="s">
        <v>18</v>
      </c>
      <c r="X4" s="56" t="s">
        <v>100</v>
      </c>
      <c r="Y4" s="97" t="s">
        <v>24</v>
      </c>
    </row>
    <row r="5" spans="1:28" s="3" customFormat="1" ht="15" customHeight="1">
      <c r="B5" s="49" t="s">
        <v>58</v>
      </c>
      <c r="C5" s="147" t="s">
        <v>24</v>
      </c>
      <c r="D5" s="147" t="s">
        <v>189</v>
      </c>
      <c r="E5" s="44">
        <v>1</v>
      </c>
      <c r="F5" s="27">
        <v>1</v>
      </c>
      <c r="G5" s="28" t="s">
        <v>18</v>
      </c>
      <c r="H5" s="30" t="s">
        <v>191</v>
      </c>
      <c r="I5" s="28" t="s">
        <v>100</v>
      </c>
      <c r="J5" s="30" t="s">
        <v>64</v>
      </c>
      <c r="K5" s="34" t="s">
        <v>102</v>
      </c>
      <c r="L5" s="35" t="s">
        <v>190</v>
      </c>
      <c r="M5" s="37" t="s">
        <v>64</v>
      </c>
      <c r="N5" s="39" t="s">
        <v>102</v>
      </c>
      <c r="O5" s="39" t="s">
        <v>192</v>
      </c>
      <c r="P5" s="39" t="s">
        <v>188</v>
      </c>
      <c r="Q5" s="39"/>
      <c r="V5" s="56" t="s">
        <v>34</v>
      </c>
      <c r="W5" s="57" t="s">
        <v>193</v>
      </c>
      <c r="X5" s="90" t="s">
        <v>101</v>
      </c>
      <c r="Y5" s="97" t="s">
        <v>25</v>
      </c>
    </row>
    <row r="6" spans="1:28" s="3" customFormat="1" ht="15" customHeight="1">
      <c r="B6" s="58" t="s">
        <v>58</v>
      </c>
      <c r="C6" s="147" t="s">
        <v>25</v>
      </c>
      <c r="D6" s="147" t="s">
        <v>194</v>
      </c>
      <c r="E6" s="46">
        <v>1</v>
      </c>
      <c r="F6" s="150">
        <v>1</v>
      </c>
      <c r="G6" s="28" t="s">
        <v>18</v>
      </c>
      <c r="H6" s="30" t="s">
        <v>191</v>
      </c>
      <c r="I6" s="28" t="s">
        <v>100</v>
      </c>
      <c r="J6" s="30" t="s">
        <v>64</v>
      </c>
      <c r="K6" s="34" t="s">
        <v>102</v>
      </c>
      <c r="L6" s="35" t="s">
        <v>190</v>
      </c>
      <c r="M6" s="62" t="s">
        <v>64</v>
      </c>
      <c r="N6" s="39" t="s">
        <v>102</v>
      </c>
      <c r="O6" s="39" t="s">
        <v>192</v>
      </c>
      <c r="P6" s="39" t="s">
        <v>188</v>
      </c>
      <c r="Q6" s="39"/>
      <c r="V6" s="45" t="s">
        <v>35</v>
      </c>
      <c r="W6" s="60" t="s">
        <v>109</v>
      </c>
      <c r="X6" s="91" t="s">
        <v>102</v>
      </c>
      <c r="Y6" s="97" t="s">
        <v>27</v>
      </c>
    </row>
    <row r="7" spans="1:28" s="3" customFormat="1" ht="15" customHeight="1">
      <c r="B7" s="49" t="s">
        <v>58</v>
      </c>
      <c r="C7" s="147" t="s">
        <v>195</v>
      </c>
      <c r="D7" s="147" t="s">
        <v>200</v>
      </c>
      <c r="E7" s="44">
        <v>1</v>
      </c>
      <c r="F7" s="152">
        <v>1</v>
      </c>
      <c r="G7" s="28" t="s">
        <v>193</v>
      </c>
      <c r="H7" s="30" t="s">
        <v>184</v>
      </c>
      <c r="I7" s="28" t="s">
        <v>102</v>
      </c>
      <c r="J7" s="61" t="s">
        <v>55</v>
      </c>
      <c r="K7" s="34" t="s">
        <v>102</v>
      </c>
      <c r="L7" s="35" t="s">
        <v>186</v>
      </c>
      <c r="M7" s="62" t="s">
        <v>55</v>
      </c>
      <c r="N7" s="39" t="s">
        <v>102</v>
      </c>
      <c r="O7" s="35" t="s">
        <v>187</v>
      </c>
      <c r="P7" s="39" t="s">
        <v>188</v>
      </c>
      <c r="Q7" s="39"/>
      <c r="U7" s="61"/>
      <c r="V7" s="63" t="s">
        <v>36</v>
      </c>
      <c r="W7" s="64" t="s">
        <v>107</v>
      </c>
      <c r="X7" s="92" t="s">
        <v>103</v>
      </c>
      <c r="Y7" s="97" t="s">
        <v>28</v>
      </c>
    </row>
    <row r="8" spans="1:28" s="3" customFormat="1" ht="15" customHeight="1">
      <c r="B8" s="50" t="s">
        <v>58</v>
      </c>
      <c r="C8" s="147" t="s">
        <v>20</v>
      </c>
      <c r="D8" s="142" t="s">
        <v>201</v>
      </c>
      <c r="E8" s="26">
        <v>1</v>
      </c>
      <c r="F8" s="153">
        <v>1</v>
      </c>
      <c r="G8" s="28" t="s">
        <v>18</v>
      </c>
      <c r="H8" s="30" t="s">
        <v>191</v>
      </c>
      <c r="I8" s="28" t="s">
        <v>100</v>
      </c>
      <c r="J8" s="66" t="s">
        <v>56</v>
      </c>
      <c r="K8" s="34" t="s">
        <v>100</v>
      </c>
      <c r="L8" s="35" t="s">
        <v>190</v>
      </c>
      <c r="M8" s="62" t="s">
        <v>56</v>
      </c>
      <c r="N8" s="39" t="s">
        <v>102</v>
      </c>
      <c r="O8" s="67" t="s">
        <v>190</v>
      </c>
      <c r="P8" s="39" t="s">
        <v>188</v>
      </c>
      <c r="Q8" s="67"/>
      <c r="V8" s="63" t="s">
        <v>37</v>
      </c>
      <c r="W8" s="68" t="s">
        <v>108</v>
      </c>
      <c r="X8" s="93" t="s">
        <v>104</v>
      </c>
      <c r="Y8" s="97" t="s">
        <v>26</v>
      </c>
      <c r="Z8" s="40"/>
      <c r="AB8" s="40"/>
    </row>
    <row r="9" spans="1:28" s="3" customFormat="1" ht="15" customHeight="1">
      <c r="B9" s="49" t="s">
        <v>202</v>
      </c>
      <c r="C9" s="147" t="s">
        <v>72</v>
      </c>
      <c r="D9" s="147" t="s">
        <v>203</v>
      </c>
      <c r="E9" s="44">
        <v>1</v>
      </c>
      <c r="F9" s="27">
        <v>1</v>
      </c>
      <c r="G9" s="28" t="s">
        <v>107</v>
      </c>
      <c r="H9" s="30" t="s">
        <v>204</v>
      </c>
      <c r="I9" s="28" t="s">
        <v>102</v>
      </c>
      <c r="J9" s="30" t="s">
        <v>56</v>
      </c>
      <c r="K9" s="34" t="s">
        <v>105</v>
      </c>
      <c r="L9" s="35" t="s">
        <v>204</v>
      </c>
      <c r="M9" s="62" t="s">
        <v>56</v>
      </c>
      <c r="N9" s="39" t="s">
        <v>105</v>
      </c>
      <c r="O9" s="35" t="s">
        <v>187</v>
      </c>
      <c r="P9" s="154" t="s">
        <v>206</v>
      </c>
      <c r="Q9" s="43">
        <v>43223</v>
      </c>
      <c r="V9" s="45" t="s">
        <v>19</v>
      </c>
      <c r="W9" s="69" t="s">
        <v>126</v>
      </c>
      <c r="X9" s="94" t="s">
        <v>106</v>
      </c>
      <c r="Y9" s="97" t="s">
        <v>20</v>
      </c>
      <c r="Z9" s="40"/>
      <c r="AB9" s="40"/>
    </row>
    <row r="10" spans="1:28" s="3" customFormat="1" ht="15" customHeight="1">
      <c r="B10" s="50"/>
      <c r="C10" s="147"/>
      <c r="D10" s="24"/>
      <c r="E10" s="26"/>
      <c r="F10" s="28"/>
      <c r="G10" s="28"/>
      <c r="H10" s="70"/>
      <c r="I10" s="28"/>
      <c r="J10" s="70"/>
      <c r="K10" s="34"/>
      <c r="L10" s="35"/>
      <c r="M10" s="37"/>
      <c r="N10" s="39"/>
      <c r="O10" s="67"/>
      <c r="P10" s="67"/>
      <c r="Q10" s="67"/>
      <c r="V10" s="71"/>
      <c r="W10" s="40"/>
      <c r="X10" s="95" t="s">
        <v>105</v>
      </c>
      <c r="Y10" s="97" t="s">
        <v>21</v>
      </c>
      <c r="Z10" s="40"/>
      <c r="AB10" s="40"/>
    </row>
    <row r="11" spans="1:28" s="3" customFormat="1" ht="15" customHeight="1">
      <c r="B11" s="49"/>
      <c r="C11" s="147"/>
      <c r="D11" s="52"/>
      <c r="E11" s="44"/>
      <c r="F11" s="28"/>
      <c r="G11" s="28"/>
      <c r="H11" s="61"/>
      <c r="I11" s="28"/>
      <c r="J11" s="61"/>
      <c r="K11" s="34"/>
      <c r="L11" s="35"/>
      <c r="M11" s="37"/>
      <c r="N11" s="39"/>
      <c r="O11" s="39"/>
      <c r="P11" s="39"/>
      <c r="Q11" s="39"/>
      <c r="W11" s="40"/>
      <c r="X11" s="40"/>
      <c r="Y11" s="97" t="s">
        <v>195</v>
      </c>
      <c r="Z11" s="40"/>
      <c r="AB11" s="40"/>
    </row>
    <row r="12" spans="1:28" s="3" customFormat="1" ht="15" customHeight="1">
      <c r="B12" s="50"/>
      <c r="C12" s="147"/>
      <c r="D12" s="24"/>
      <c r="E12" s="26"/>
      <c r="F12" s="28"/>
      <c r="G12" s="28"/>
      <c r="H12" s="30"/>
      <c r="I12" s="28"/>
      <c r="J12" s="30"/>
      <c r="K12" s="34"/>
      <c r="L12" s="35"/>
      <c r="M12" s="37"/>
      <c r="N12" s="48"/>
      <c r="O12" s="48"/>
      <c r="P12" s="48"/>
      <c r="Q12" s="48"/>
      <c r="W12" s="40"/>
      <c r="X12" s="40"/>
      <c r="Y12" s="97" t="s">
        <v>71</v>
      </c>
      <c r="Z12" s="40"/>
      <c r="AB12" s="40"/>
    </row>
    <row r="13" spans="1:28" s="3" customFormat="1" ht="15" customHeight="1">
      <c r="B13" s="49"/>
      <c r="C13" s="147"/>
      <c r="D13" s="52"/>
      <c r="E13" s="44"/>
      <c r="F13" s="28"/>
      <c r="G13" s="28"/>
      <c r="H13" s="70"/>
      <c r="I13" s="28"/>
      <c r="J13" s="70"/>
      <c r="K13" s="34"/>
      <c r="L13" s="72"/>
      <c r="M13" s="61"/>
      <c r="N13" s="67"/>
      <c r="O13" s="67"/>
      <c r="P13" s="67"/>
      <c r="Q13" s="67"/>
      <c r="W13" s="40"/>
      <c r="X13" s="40"/>
      <c r="Y13" s="97" t="s">
        <v>22</v>
      </c>
      <c r="Z13" s="40"/>
      <c r="AB13" s="40"/>
    </row>
    <row r="14" spans="1:28" s="3" customFormat="1" ht="15" customHeight="1">
      <c r="B14" s="73"/>
      <c r="C14" s="147"/>
      <c r="D14" s="74"/>
      <c r="E14" s="26"/>
      <c r="F14" s="28"/>
      <c r="G14" s="28"/>
      <c r="H14" s="61"/>
      <c r="I14" s="28"/>
      <c r="J14" s="61"/>
      <c r="K14" s="34"/>
      <c r="L14" s="35"/>
      <c r="M14" s="37"/>
      <c r="N14" s="39"/>
      <c r="O14" s="39"/>
      <c r="P14" s="39"/>
      <c r="Q14" s="39"/>
      <c r="W14" s="40"/>
      <c r="X14" s="40"/>
      <c r="Y14" s="97" t="s">
        <v>72</v>
      </c>
      <c r="Z14" s="40"/>
      <c r="AB14" s="40"/>
    </row>
    <row r="15" spans="1:28" s="3" customFormat="1" ht="15" customHeight="1">
      <c r="B15" s="50"/>
      <c r="C15" s="147"/>
      <c r="D15" s="24"/>
      <c r="E15" s="75"/>
      <c r="F15" s="28"/>
      <c r="G15" s="28"/>
      <c r="H15" s="30"/>
      <c r="I15" s="28"/>
      <c r="J15" s="30"/>
      <c r="K15" s="34"/>
      <c r="L15" s="72"/>
      <c r="M15" s="61"/>
      <c r="N15" s="67"/>
      <c r="O15" s="67"/>
      <c r="P15" s="67"/>
      <c r="Q15" s="67"/>
      <c r="W15" s="40"/>
      <c r="X15" s="40"/>
      <c r="Y15" s="97" t="s">
        <v>82</v>
      </c>
      <c r="Z15" s="40"/>
      <c r="AB15" s="40"/>
    </row>
    <row r="16" spans="1:28" s="3" customFormat="1" ht="15" customHeight="1">
      <c r="B16" s="58"/>
      <c r="C16" s="147"/>
      <c r="D16" s="49"/>
      <c r="E16" s="76"/>
      <c r="F16" s="28"/>
      <c r="G16" s="28"/>
      <c r="H16" s="70"/>
      <c r="I16" s="28"/>
      <c r="J16" s="70"/>
      <c r="K16" s="34"/>
      <c r="L16" s="35"/>
      <c r="M16" s="37"/>
      <c r="N16" s="39"/>
      <c r="O16" s="39"/>
      <c r="P16" s="39"/>
      <c r="Q16" s="39"/>
      <c r="W16" s="40"/>
      <c r="X16" s="40"/>
      <c r="Y16" s="97" t="s">
        <v>73</v>
      </c>
      <c r="Z16" s="40"/>
      <c r="AB16" s="40"/>
    </row>
    <row r="17" spans="1:28" s="3" customFormat="1" ht="15" customHeight="1">
      <c r="B17" s="58"/>
      <c r="C17" s="147"/>
      <c r="D17" s="49"/>
      <c r="E17" s="75"/>
      <c r="F17" s="28"/>
      <c r="G17" s="28"/>
      <c r="H17" s="30"/>
      <c r="I17" s="28"/>
      <c r="J17" s="30"/>
      <c r="K17" s="34"/>
      <c r="L17" s="72"/>
      <c r="M17" s="61"/>
      <c r="N17" s="67"/>
      <c r="O17" s="67"/>
      <c r="P17" s="67"/>
      <c r="Q17" s="67"/>
      <c r="W17" s="40"/>
      <c r="X17" s="40"/>
      <c r="Y17" s="97" t="s">
        <v>74</v>
      </c>
      <c r="Z17" s="40"/>
      <c r="AB17" s="40"/>
    </row>
    <row r="18" spans="1:28" s="3" customFormat="1" ht="15" customHeight="1">
      <c r="B18" s="49"/>
      <c r="C18" s="147"/>
      <c r="D18" s="49"/>
      <c r="E18" s="76"/>
      <c r="F18" s="47"/>
      <c r="G18" s="28"/>
      <c r="H18" s="70"/>
      <c r="I18" s="28"/>
      <c r="J18" s="70"/>
      <c r="K18" s="34"/>
      <c r="L18" s="35"/>
      <c r="M18" s="37"/>
      <c r="N18" s="39"/>
      <c r="O18" s="39"/>
      <c r="P18" s="39"/>
      <c r="Q18" s="39"/>
      <c r="W18" s="40"/>
      <c r="X18" s="40"/>
      <c r="Y18" s="97" t="s">
        <v>81</v>
      </c>
      <c r="Z18" s="40"/>
      <c r="AB18" s="40"/>
    </row>
    <row r="19" spans="1:28" s="3" customFormat="1" ht="15" customHeight="1">
      <c r="B19" s="49"/>
      <c r="C19" s="147"/>
      <c r="D19" s="24"/>
      <c r="E19" s="76"/>
      <c r="F19" s="59"/>
      <c r="G19" s="28"/>
      <c r="H19" s="61"/>
      <c r="I19" s="28"/>
      <c r="J19" s="61"/>
      <c r="K19" s="34"/>
      <c r="L19" s="72"/>
      <c r="M19" s="34"/>
      <c r="N19" s="67"/>
      <c r="O19" s="67"/>
      <c r="P19" s="67"/>
      <c r="Q19" s="67"/>
      <c r="W19" s="61"/>
      <c r="X19" s="40"/>
      <c r="Y19" s="97" t="s">
        <v>80</v>
      </c>
      <c r="Z19" s="40"/>
      <c r="AB19" s="40"/>
    </row>
    <row r="20" spans="1:28" s="3" customFormat="1" ht="15" customHeight="1">
      <c r="B20" s="58"/>
      <c r="C20" s="147"/>
      <c r="D20" s="49"/>
      <c r="E20" s="75"/>
      <c r="F20" s="28"/>
      <c r="G20" s="28"/>
      <c r="H20" s="30"/>
      <c r="I20" s="28"/>
      <c r="J20" s="30"/>
      <c r="K20" s="34"/>
      <c r="L20" s="35"/>
      <c r="M20" s="37"/>
      <c r="N20" s="39"/>
      <c r="O20" s="39"/>
      <c r="P20" s="39"/>
      <c r="Q20" s="39"/>
      <c r="X20" s="40"/>
      <c r="Y20" s="97" t="s">
        <v>76</v>
      </c>
      <c r="AB20" s="40"/>
    </row>
    <row r="21" spans="1:28" s="3" customFormat="1" ht="15" customHeight="1">
      <c r="B21" s="49"/>
      <c r="C21" s="147"/>
      <c r="D21" s="49"/>
      <c r="E21" s="26"/>
      <c r="F21" s="59"/>
      <c r="G21" s="28"/>
      <c r="H21" s="61"/>
      <c r="I21" s="28"/>
      <c r="J21" s="61"/>
      <c r="K21" s="34"/>
      <c r="L21" s="72"/>
      <c r="M21" s="61"/>
      <c r="N21" s="67"/>
      <c r="O21" s="67"/>
      <c r="P21" s="67"/>
      <c r="Q21" s="67"/>
      <c r="Y21" s="97" t="s">
        <v>77</v>
      </c>
      <c r="AB21" s="40"/>
    </row>
    <row r="22" spans="1:28" s="3" customFormat="1" ht="15" customHeight="1">
      <c r="B22" s="58"/>
      <c r="C22" s="147"/>
      <c r="D22" s="58"/>
      <c r="E22" s="75"/>
      <c r="F22" s="28"/>
      <c r="G22" s="28"/>
      <c r="H22" s="30"/>
      <c r="I22" s="28"/>
      <c r="J22" s="30"/>
      <c r="K22" s="34"/>
      <c r="L22" s="35"/>
      <c r="M22" s="37"/>
      <c r="N22" s="39"/>
      <c r="O22" s="39"/>
      <c r="P22" s="39"/>
      <c r="Q22" s="39"/>
      <c r="Y22" s="97" t="s">
        <v>75</v>
      </c>
      <c r="AB22" s="40"/>
    </row>
    <row r="23" spans="1:28" s="3" customFormat="1" ht="15" customHeight="1">
      <c r="B23" s="49"/>
      <c r="C23" s="147"/>
      <c r="D23" s="49"/>
      <c r="E23" s="75"/>
      <c r="F23" s="59"/>
      <c r="G23" s="28"/>
      <c r="H23" s="61"/>
      <c r="I23" s="28"/>
      <c r="J23" s="61"/>
      <c r="K23" s="34"/>
      <c r="L23" s="35"/>
      <c r="M23" s="37"/>
      <c r="N23" s="67"/>
      <c r="O23" s="67"/>
      <c r="P23" s="67"/>
      <c r="Q23" s="67"/>
      <c r="Y23" s="97" t="s">
        <v>23</v>
      </c>
      <c r="AB23" s="40"/>
    </row>
    <row r="24" spans="1:28" s="3" customFormat="1" ht="15" customHeight="1">
      <c r="B24" s="50"/>
      <c r="C24" s="147"/>
      <c r="D24" s="49"/>
      <c r="E24" s="75"/>
      <c r="F24" s="28"/>
      <c r="G24" s="28"/>
      <c r="H24" s="30"/>
      <c r="I24" s="28"/>
      <c r="J24" s="30"/>
      <c r="K24" s="34"/>
      <c r="L24" s="35"/>
      <c r="M24" s="37"/>
      <c r="N24" s="39"/>
      <c r="O24" s="39"/>
      <c r="P24" s="39"/>
      <c r="Q24" s="39"/>
      <c r="Y24" s="97" t="s">
        <v>31</v>
      </c>
      <c r="AB24" s="40"/>
    </row>
    <row r="25" spans="1:28" s="3" customFormat="1" ht="15" customHeight="1">
      <c r="B25" s="49"/>
      <c r="C25" s="147"/>
      <c r="D25" s="74"/>
      <c r="E25" s="77"/>
      <c r="F25" s="59"/>
      <c r="G25" s="28"/>
      <c r="H25" s="61"/>
      <c r="I25" s="28"/>
      <c r="J25" s="61"/>
      <c r="K25" s="34"/>
      <c r="L25" s="72"/>
      <c r="M25" s="61"/>
      <c r="N25" s="67"/>
      <c r="O25" s="67"/>
      <c r="P25" s="67"/>
      <c r="Q25" s="67"/>
      <c r="Y25" s="97" t="s">
        <v>29</v>
      </c>
      <c r="AB25" s="40"/>
    </row>
    <row r="26" spans="1:28" s="3" customFormat="1" ht="15" customHeight="1">
      <c r="B26" s="58"/>
      <c r="C26" s="147"/>
      <c r="D26" s="24"/>
      <c r="E26" s="26"/>
      <c r="F26" s="28"/>
      <c r="G26" s="28"/>
      <c r="H26" s="30"/>
      <c r="I26" s="28"/>
      <c r="J26" s="30"/>
      <c r="K26" s="34"/>
      <c r="L26" s="54"/>
      <c r="M26" s="55"/>
      <c r="N26" s="39"/>
      <c r="O26" s="39"/>
      <c r="P26" s="39"/>
      <c r="Q26" s="39"/>
      <c r="Y26" s="97" t="s">
        <v>30</v>
      </c>
      <c r="AB26" s="40"/>
    </row>
    <row r="27" spans="1:28" s="3" customFormat="1" ht="15" customHeight="1">
      <c r="B27" s="49"/>
      <c r="C27" s="147"/>
      <c r="D27" s="49"/>
      <c r="E27" s="44"/>
      <c r="F27" s="47"/>
      <c r="G27" s="28"/>
      <c r="H27" s="70"/>
      <c r="I27" s="28"/>
      <c r="J27" s="70"/>
      <c r="K27" s="34"/>
      <c r="L27" s="35"/>
      <c r="M27" s="37"/>
      <c r="N27" s="67"/>
      <c r="O27" s="67"/>
      <c r="P27" s="67"/>
      <c r="Q27" s="67"/>
      <c r="Y27" s="97" t="s">
        <v>89</v>
      </c>
      <c r="AB27" s="40"/>
    </row>
    <row r="28" spans="1:28" s="3" customFormat="1" ht="15" customHeight="1">
      <c r="B28" s="50"/>
      <c r="C28" s="155"/>
      <c r="D28" s="24"/>
      <c r="E28" s="26"/>
      <c r="F28" s="59"/>
      <c r="G28" s="65"/>
      <c r="H28" s="61"/>
      <c r="I28" s="65"/>
      <c r="J28" s="61"/>
      <c r="K28" s="53"/>
      <c r="L28" s="72"/>
      <c r="M28" s="61"/>
      <c r="N28" s="156"/>
      <c r="O28" s="156"/>
      <c r="P28" s="156"/>
      <c r="Q28" s="156"/>
      <c r="Y28" s="97" t="s">
        <v>32</v>
      </c>
      <c r="AB28" s="40"/>
    </row>
    <row r="29" spans="1:28" s="3" customFormat="1" ht="15" customHeight="1">
      <c r="B29" s="159"/>
      <c r="C29" s="160"/>
      <c r="D29" s="159"/>
      <c r="E29" s="159"/>
      <c r="F29" s="161"/>
      <c r="G29" s="161"/>
      <c r="H29" s="161"/>
      <c r="I29" s="161"/>
      <c r="J29" s="161"/>
      <c r="K29" s="161"/>
      <c r="L29" s="161"/>
      <c r="M29" s="161"/>
      <c r="N29" s="161"/>
      <c r="O29" s="161"/>
      <c r="P29" s="161"/>
      <c r="Q29" s="161"/>
      <c r="Y29" s="97" t="s">
        <v>92</v>
      </c>
      <c r="AB29" s="40"/>
    </row>
    <row r="30" spans="1:28" s="3" customFormat="1" ht="15" customHeight="1">
      <c r="B30" s="159"/>
      <c r="C30" s="160"/>
      <c r="D30" s="159"/>
      <c r="E30" s="159"/>
      <c r="F30" s="161"/>
      <c r="G30" s="161"/>
      <c r="H30" s="161"/>
      <c r="I30" s="161"/>
      <c r="J30" s="161"/>
      <c r="K30" s="161"/>
      <c r="L30" s="161"/>
      <c r="M30" s="161"/>
      <c r="N30" s="161"/>
      <c r="O30" s="161"/>
      <c r="P30" s="161"/>
      <c r="Q30" s="161"/>
      <c r="Y30" s="97" t="s">
        <v>182</v>
      </c>
      <c r="AB30" s="40"/>
    </row>
    <row r="31" spans="1:28" s="3" customFormat="1" ht="15" customHeight="1">
      <c r="A31" s="61"/>
      <c r="B31" s="26"/>
      <c r="C31" s="157"/>
      <c r="D31" s="26"/>
      <c r="E31" s="26"/>
      <c r="F31" s="61"/>
      <c r="G31" s="61"/>
      <c r="H31" s="61"/>
      <c r="I31" s="61"/>
      <c r="J31" s="61"/>
      <c r="K31" s="61"/>
      <c r="L31" s="61"/>
      <c r="M31" s="61"/>
      <c r="N31" s="61"/>
      <c r="O31" s="61"/>
      <c r="P31" s="61"/>
      <c r="Q31" s="61"/>
      <c r="R31" s="61"/>
      <c r="S31" s="61"/>
      <c r="T31" s="61"/>
      <c r="U31" s="61"/>
      <c r="V31" s="61"/>
      <c r="W31" s="61"/>
      <c r="X31" s="61"/>
      <c r="Y31" s="97"/>
      <c r="AB31" s="40"/>
    </row>
    <row r="32" spans="1:28" s="3" customFormat="1" ht="15" customHeight="1">
      <c r="A32" s="61"/>
      <c r="B32" s="26"/>
      <c r="C32" s="157"/>
      <c r="D32" s="26"/>
      <c r="E32" s="26"/>
      <c r="F32" s="61"/>
      <c r="G32" s="61"/>
      <c r="H32" s="61"/>
      <c r="I32" s="61"/>
      <c r="J32" s="61"/>
      <c r="K32" s="61"/>
      <c r="L32" s="61"/>
      <c r="M32" s="61"/>
      <c r="N32" s="61"/>
      <c r="O32" s="61"/>
      <c r="P32" s="61"/>
      <c r="Q32" s="61"/>
      <c r="R32" s="61"/>
      <c r="S32" s="61"/>
      <c r="T32" s="61"/>
      <c r="U32" s="61"/>
      <c r="V32" s="61"/>
      <c r="W32" s="61"/>
      <c r="X32" s="61"/>
      <c r="Y32" s="97"/>
      <c r="AB32" s="40"/>
    </row>
    <row r="33" spans="1:28" s="3" customFormat="1" ht="15" customHeight="1">
      <c r="A33" s="61"/>
      <c r="B33" s="26"/>
      <c r="C33" s="157"/>
      <c r="D33" s="26"/>
      <c r="E33" s="26"/>
      <c r="F33" s="61"/>
      <c r="G33" s="61"/>
      <c r="H33" s="61"/>
      <c r="I33" s="61"/>
      <c r="J33" s="61"/>
      <c r="K33" s="61"/>
      <c r="L33" s="61"/>
      <c r="M33" s="61"/>
      <c r="N33" s="61"/>
      <c r="O33" s="61"/>
      <c r="P33" s="61"/>
      <c r="Q33" s="61"/>
      <c r="R33" s="61"/>
      <c r="S33" s="61"/>
      <c r="T33" s="61"/>
      <c r="U33" s="61"/>
      <c r="V33" s="61"/>
      <c r="W33" s="61"/>
      <c r="X33" s="61"/>
      <c r="Y33" s="97"/>
      <c r="AB33" s="40"/>
    </row>
    <row r="34" spans="1:28" s="3" customFormat="1" ht="15" customHeight="1">
      <c r="A34" s="61"/>
      <c r="B34" s="26"/>
      <c r="C34" s="157"/>
      <c r="D34" s="26"/>
      <c r="E34" s="26"/>
      <c r="F34" s="61"/>
      <c r="G34" s="61"/>
      <c r="H34" s="61"/>
      <c r="I34" s="61"/>
      <c r="J34" s="61"/>
      <c r="K34" s="61"/>
      <c r="L34" s="61"/>
      <c r="M34" s="61"/>
      <c r="N34" s="61"/>
      <c r="O34" s="61"/>
      <c r="P34" s="61"/>
      <c r="Q34" s="61"/>
      <c r="R34" s="61"/>
      <c r="S34" s="61"/>
      <c r="T34" s="61"/>
      <c r="U34" s="61"/>
      <c r="V34" s="61"/>
      <c r="W34" s="61"/>
      <c r="X34" s="61"/>
      <c r="Y34" s="97"/>
      <c r="AB34" s="40"/>
    </row>
    <row r="35" spans="1:28" s="3" customFormat="1" ht="15" customHeight="1">
      <c r="A35" s="61"/>
      <c r="B35" s="26"/>
      <c r="C35" s="157"/>
      <c r="D35" s="26"/>
      <c r="E35" s="26"/>
      <c r="F35" s="61"/>
      <c r="G35" s="61"/>
      <c r="H35" s="61"/>
      <c r="I35" s="61"/>
      <c r="J35" s="61"/>
      <c r="K35" s="61"/>
      <c r="L35" s="61"/>
      <c r="M35" s="61"/>
      <c r="N35" s="61"/>
      <c r="O35" s="61"/>
      <c r="P35" s="61"/>
      <c r="Q35" s="61"/>
      <c r="R35" s="61"/>
      <c r="S35" s="61"/>
      <c r="T35" s="61"/>
      <c r="U35" s="61"/>
      <c r="V35" s="61"/>
      <c r="W35" s="61"/>
      <c r="X35" s="61"/>
      <c r="Y35" s="97"/>
      <c r="AB35" s="40"/>
    </row>
    <row r="36" spans="1:28" s="3" customFormat="1" ht="15" customHeight="1">
      <c r="A36" s="61"/>
      <c r="B36" s="26"/>
      <c r="C36" s="157"/>
      <c r="D36" s="26"/>
      <c r="E36" s="26"/>
      <c r="F36" s="61"/>
      <c r="G36" s="61"/>
      <c r="H36" s="61"/>
      <c r="I36" s="61"/>
      <c r="J36" s="61"/>
      <c r="K36" s="61"/>
      <c r="L36" s="61"/>
      <c r="M36" s="61"/>
      <c r="N36" s="61"/>
      <c r="O36" s="61"/>
      <c r="P36" s="61"/>
      <c r="Q36" s="61"/>
      <c r="R36" s="61"/>
      <c r="S36" s="61"/>
      <c r="T36" s="61"/>
      <c r="U36" s="61"/>
      <c r="V36" s="61"/>
      <c r="W36" s="61"/>
      <c r="X36" s="61"/>
      <c r="Y36" s="4"/>
      <c r="AB36" s="40"/>
    </row>
    <row r="37" spans="1:28" s="3" customFormat="1" ht="15" customHeight="1">
      <c r="A37" s="61"/>
      <c r="B37" s="26"/>
      <c r="C37" s="157"/>
      <c r="D37" s="26"/>
      <c r="E37" s="26"/>
      <c r="F37" s="61"/>
      <c r="G37" s="61"/>
      <c r="H37" s="61"/>
      <c r="I37" s="61"/>
      <c r="J37" s="61"/>
      <c r="K37" s="61"/>
      <c r="L37" s="61"/>
      <c r="M37" s="61"/>
      <c r="N37" s="61"/>
      <c r="O37" s="61"/>
      <c r="P37" s="61"/>
      <c r="Q37" s="61"/>
      <c r="R37" s="61"/>
      <c r="S37" s="61"/>
      <c r="T37" s="61"/>
      <c r="U37" s="61"/>
      <c r="V37" s="61"/>
      <c r="W37" s="61"/>
      <c r="X37" s="61"/>
      <c r="Y37" s="4"/>
      <c r="AB37" s="40"/>
    </row>
    <row r="38" spans="1:28" s="3" customFormat="1" ht="15" customHeight="1">
      <c r="A38" s="61"/>
      <c r="B38" s="26"/>
      <c r="C38" s="157"/>
      <c r="D38" s="26"/>
      <c r="E38" s="26"/>
      <c r="F38" s="61"/>
      <c r="G38" s="61"/>
      <c r="H38" s="61"/>
      <c r="I38" s="61"/>
      <c r="J38" s="61"/>
      <c r="K38" s="61"/>
      <c r="L38" s="61"/>
      <c r="M38" s="61"/>
      <c r="N38" s="61"/>
      <c r="O38" s="61"/>
      <c r="P38" s="61"/>
      <c r="Q38" s="61"/>
      <c r="R38" s="61"/>
      <c r="S38" s="61"/>
      <c r="T38" s="61"/>
      <c r="U38" s="61"/>
      <c r="V38" s="61"/>
      <c r="W38" s="61"/>
      <c r="X38" s="61"/>
      <c r="Y38" s="4"/>
      <c r="AB38" s="40"/>
    </row>
    <row r="39" spans="1:28" s="3" customFormat="1" ht="15" customHeight="1">
      <c r="A39" s="61"/>
      <c r="B39" s="26"/>
      <c r="C39" s="157"/>
      <c r="D39" s="26"/>
      <c r="E39" s="26"/>
      <c r="F39" s="61"/>
      <c r="G39" s="61"/>
      <c r="H39" s="61"/>
      <c r="I39" s="61"/>
      <c r="J39" s="61"/>
      <c r="K39" s="61"/>
      <c r="L39" s="61"/>
      <c r="M39" s="61"/>
      <c r="N39" s="61"/>
      <c r="O39" s="61"/>
      <c r="P39" s="61"/>
      <c r="Q39" s="61"/>
      <c r="R39" s="61"/>
      <c r="S39" s="61"/>
      <c r="T39" s="61"/>
      <c r="U39" s="61"/>
      <c r="V39" s="61"/>
      <c r="W39" s="61"/>
      <c r="X39" s="61"/>
      <c r="Y39" s="4"/>
    </row>
    <row r="40" spans="1:28" s="3" customFormat="1" ht="15" customHeight="1">
      <c r="A40" s="61"/>
      <c r="B40" s="26"/>
      <c r="C40" s="157"/>
      <c r="D40" s="26"/>
      <c r="E40" s="26"/>
      <c r="F40" s="61"/>
      <c r="G40" s="61"/>
      <c r="H40" s="61"/>
      <c r="I40" s="61"/>
      <c r="J40" s="61"/>
      <c r="K40" s="61"/>
      <c r="L40" s="61"/>
      <c r="M40" s="61"/>
      <c r="N40" s="61"/>
      <c r="O40" s="61"/>
      <c r="P40" s="61"/>
      <c r="Q40" s="61"/>
      <c r="R40" s="61"/>
      <c r="S40" s="61"/>
      <c r="T40" s="61"/>
      <c r="U40" s="61"/>
      <c r="V40" s="61"/>
      <c r="W40" s="61"/>
      <c r="X40" s="61"/>
      <c r="Y40" s="4"/>
    </row>
    <row r="41" spans="1:28" s="3" customFormat="1" ht="15" customHeight="1">
      <c r="A41" s="61"/>
      <c r="B41" s="26"/>
      <c r="C41" s="157"/>
      <c r="D41" s="26"/>
      <c r="E41" s="26"/>
      <c r="F41" s="61"/>
      <c r="G41" s="61"/>
      <c r="H41" s="61"/>
      <c r="I41" s="61"/>
      <c r="J41" s="61"/>
      <c r="K41" s="61"/>
      <c r="L41" s="61"/>
      <c r="M41" s="61"/>
      <c r="N41" s="61"/>
      <c r="O41" s="61"/>
      <c r="P41" s="61"/>
      <c r="Q41" s="61"/>
      <c r="R41" s="61"/>
      <c r="S41" s="61"/>
      <c r="T41" s="61"/>
      <c r="U41" s="61"/>
      <c r="V41" s="61"/>
      <c r="W41" s="61"/>
      <c r="X41" s="61"/>
      <c r="Y41" s="4"/>
    </row>
    <row r="42" spans="1:28" s="3" customFormat="1" ht="15" customHeight="1">
      <c r="A42" s="61"/>
      <c r="B42" s="26"/>
      <c r="C42" s="157"/>
      <c r="D42" s="26"/>
      <c r="E42" s="26"/>
      <c r="F42" s="61"/>
      <c r="G42" s="61"/>
      <c r="H42" s="61"/>
      <c r="I42" s="61"/>
      <c r="J42" s="61"/>
      <c r="K42" s="61"/>
      <c r="L42" s="61"/>
      <c r="M42" s="61"/>
      <c r="N42" s="61"/>
      <c r="O42" s="61"/>
      <c r="P42" s="61"/>
      <c r="Q42" s="61"/>
      <c r="R42" s="61"/>
      <c r="S42" s="61"/>
      <c r="T42" s="61"/>
      <c r="U42" s="61"/>
      <c r="V42" s="61"/>
      <c r="W42" s="61"/>
      <c r="X42" s="61"/>
      <c r="Y42" s="4"/>
    </row>
    <row r="43" spans="1:28" s="3" customFormat="1" ht="15" customHeight="1">
      <c r="A43" s="61"/>
      <c r="B43" s="26"/>
      <c r="C43" s="157"/>
      <c r="D43" s="26"/>
      <c r="E43" s="26"/>
      <c r="F43" s="61"/>
      <c r="G43" s="61"/>
      <c r="H43" s="61"/>
      <c r="I43" s="61"/>
      <c r="J43" s="61"/>
      <c r="K43" s="61"/>
      <c r="L43" s="61"/>
      <c r="M43" s="61"/>
      <c r="N43" s="61"/>
      <c r="O43" s="61"/>
      <c r="P43" s="61"/>
      <c r="Q43" s="61"/>
      <c r="R43" s="61"/>
      <c r="S43" s="61"/>
      <c r="T43" s="61"/>
      <c r="U43" s="61"/>
      <c r="V43" s="61"/>
      <c r="W43" s="61"/>
      <c r="X43" s="61"/>
      <c r="Y43" s="4"/>
    </row>
    <row r="44" spans="1:28">
      <c r="A44" s="7"/>
      <c r="B44" s="7"/>
      <c r="C44" s="7"/>
      <c r="D44" s="7"/>
      <c r="E44" s="7"/>
      <c r="F44" s="7"/>
      <c r="G44" s="7"/>
      <c r="H44" s="7"/>
      <c r="I44" s="7"/>
      <c r="J44" s="7"/>
      <c r="K44" s="7"/>
      <c r="L44" s="7"/>
      <c r="M44" s="7"/>
      <c r="N44" s="7"/>
      <c r="O44" s="7"/>
      <c r="P44" s="7"/>
      <c r="Q44" s="7"/>
      <c r="R44" s="7"/>
      <c r="S44" s="7"/>
      <c r="T44" s="7"/>
      <c r="U44" s="7"/>
      <c r="V44" s="158"/>
      <c r="W44" s="7"/>
      <c r="X44" s="7"/>
    </row>
    <row r="45" spans="1:28">
      <c r="A45" s="7"/>
      <c r="B45" s="7"/>
      <c r="C45" s="7"/>
      <c r="D45" s="7"/>
      <c r="E45" s="7"/>
      <c r="F45" s="7"/>
      <c r="G45" s="7"/>
      <c r="H45" s="7"/>
      <c r="I45" s="7"/>
      <c r="J45" s="7"/>
      <c r="K45" s="7"/>
      <c r="L45" s="7"/>
      <c r="M45" s="7"/>
      <c r="N45" s="7"/>
      <c r="O45" s="7"/>
      <c r="P45" s="7"/>
      <c r="Q45" s="7"/>
      <c r="R45" s="7"/>
      <c r="S45" s="7"/>
      <c r="T45" s="7"/>
      <c r="U45" s="7"/>
      <c r="V45" s="158"/>
      <c r="W45" s="7"/>
      <c r="X45" s="7"/>
    </row>
    <row r="46" spans="1:28">
      <c r="A46" s="7"/>
      <c r="B46" s="7"/>
      <c r="C46" s="7"/>
      <c r="D46" s="7"/>
      <c r="E46" s="7"/>
      <c r="F46" s="7"/>
      <c r="G46" s="7"/>
      <c r="H46" s="7"/>
      <c r="I46" s="7"/>
      <c r="J46" s="7"/>
      <c r="K46" s="7"/>
      <c r="L46" s="7"/>
      <c r="M46" s="7"/>
      <c r="N46" s="7"/>
      <c r="O46" s="7"/>
      <c r="P46" s="7"/>
      <c r="Q46" s="7"/>
      <c r="R46" s="7"/>
      <c r="S46" s="7"/>
      <c r="T46" s="7"/>
      <c r="U46" s="7"/>
      <c r="V46" s="158"/>
      <c r="W46" s="7"/>
      <c r="X46" s="7"/>
    </row>
    <row r="47" spans="1:28">
      <c r="A47" s="7"/>
      <c r="B47" s="7"/>
      <c r="C47" s="7"/>
      <c r="D47" s="7"/>
      <c r="E47" s="7"/>
      <c r="F47" s="7"/>
      <c r="G47" s="7"/>
      <c r="H47" s="7"/>
      <c r="I47" s="7"/>
      <c r="J47" s="7"/>
      <c r="K47" s="7"/>
      <c r="L47" s="7"/>
      <c r="M47" s="7"/>
      <c r="N47" s="7"/>
      <c r="O47" s="7"/>
      <c r="P47" s="7"/>
      <c r="Q47" s="7"/>
      <c r="R47" s="7"/>
      <c r="S47" s="7"/>
      <c r="T47" s="7"/>
      <c r="U47" s="7"/>
      <c r="V47" s="158"/>
      <c r="W47" s="7"/>
      <c r="X47" s="7"/>
    </row>
    <row r="48" spans="1:28">
      <c r="A48" s="7"/>
      <c r="B48" s="7"/>
      <c r="C48" s="7"/>
      <c r="D48" s="7"/>
      <c r="E48" s="7"/>
      <c r="F48" s="7"/>
      <c r="G48" s="7"/>
      <c r="H48" s="7"/>
      <c r="I48" s="7"/>
      <c r="J48" s="7"/>
      <c r="K48" s="7"/>
      <c r="L48" s="7"/>
      <c r="M48" s="7"/>
      <c r="N48" s="7"/>
      <c r="O48" s="7"/>
      <c r="P48" s="7"/>
      <c r="Q48" s="7"/>
      <c r="R48" s="7"/>
      <c r="S48" s="7"/>
      <c r="T48" s="7"/>
      <c r="U48" s="7"/>
      <c r="V48" s="158"/>
      <c r="W48" s="7"/>
      <c r="X48" s="7"/>
    </row>
    <row r="49" spans="1:24">
      <c r="A49" s="7"/>
      <c r="B49" s="7"/>
      <c r="C49" s="7"/>
      <c r="D49" s="7"/>
      <c r="E49" s="7"/>
      <c r="F49" s="7"/>
      <c r="G49" s="7"/>
      <c r="H49" s="7"/>
      <c r="I49" s="7"/>
      <c r="J49" s="7"/>
      <c r="K49" s="7"/>
      <c r="L49" s="7"/>
      <c r="M49" s="7"/>
      <c r="N49" s="7"/>
      <c r="O49" s="7"/>
      <c r="P49" s="7"/>
      <c r="Q49" s="7"/>
      <c r="R49" s="7"/>
      <c r="S49" s="7"/>
      <c r="T49" s="7"/>
      <c r="U49" s="7"/>
      <c r="V49" s="158"/>
      <c r="W49" s="7"/>
      <c r="X49" s="7"/>
    </row>
    <row r="50" spans="1:24">
      <c r="A50" s="7"/>
      <c r="B50" s="7"/>
      <c r="C50" s="7"/>
      <c r="D50" s="7"/>
      <c r="E50" s="7"/>
      <c r="F50" s="7"/>
      <c r="G50" s="7"/>
      <c r="H50" s="7"/>
      <c r="I50" s="7"/>
      <c r="J50" s="7"/>
      <c r="K50" s="7"/>
      <c r="L50" s="7"/>
      <c r="M50" s="7"/>
      <c r="N50" s="7"/>
      <c r="O50" s="7"/>
      <c r="P50" s="7"/>
      <c r="Q50" s="7"/>
      <c r="R50" s="7"/>
      <c r="S50" s="7"/>
      <c r="T50" s="7"/>
      <c r="U50" s="7"/>
      <c r="V50" s="158"/>
      <c r="W50" s="7"/>
      <c r="X50" s="7"/>
    </row>
    <row r="51" spans="1:24">
      <c r="A51" s="7"/>
      <c r="B51" s="7"/>
      <c r="C51" s="7"/>
      <c r="D51" s="7"/>
      <c r="E51" s="7"/>
      <c r="F51" s="7"/>
      <c r="G51" s="7"/>
      <c r="H51" s="7"/>
      <c r="I51" s="7"/>
      <c r="J51" s="7"/>
      <c r="K51" s="7"/>
      <c r="L51" s="7"/>
      <c r="M51" s="7"/>
      <c r="N51" s="7"/>
      <c r="O51" s="7"/>
      <c r="P51" s="7"/>
      <c r="Q51" s="7"/>
      <c r="R51" s="7"/>
      <c r="S51" s="7"/>
      <c r="T51" s="7"/>
      <c r="U51" s="7"/>
      <c r="V51" s="158"/>
      <c r="W51" s="7"/>
      <c r="X51" s="7"/>
    </row>
    <row r="52" spans="1:24">
      <c r="A52" s="7"/>
      <c r="B52" s="7"/>
      <c r="C52" s="7"/>
      <c r="D52" s="7"/>
      <c r="E52" s="7"/>
      <c r="F52" s="7"/>
      <c r="G52" s="7"/>
      <c r="H52" s="7"/>
      <c r="I52" s="7"/>
      <c r="J52" s="7"/>
      <c r="K52" s="7"/>
      <c r="L52" s="7"/>
      <c r="M52" s="7"/>
      <c r="N52" s="7"/>
      <c r="O52" s="7"/>
      <c r="P52" s="7"/>
      <c r="Q52" s="7"/>
      <c r="R52" s="7"/>
      <c r="S52" s="7"/>
      <c r="T52" s="7"/>
      <c r="U52" s="7"/>
      <c r="V52" s="158"/>
      <c r="W52" s="7"/>
      <c r="X52" s="7"/>
    </row>
    <row r="53" spans="1:24">
      <c r="A53" s="7"/>
      <c r="B53" s="7"/>
      <c r="C53" s="7"/>
      <c r="D53" s="7"/>
      <c r="E53" s="7"/>
      <c r="F53" s="7"/>
      <c r="G53" s="7"/>
      <c r="H53" s="7"/>
      <c r="I53" s="7"/>
      <c r="J53" s="7"/>
      <c r="K53" s="7"/>
      <c r="L53" s="7"/>
      <c r="M53" s="7"/>
      <c r="N53" s="7"/>
      <c r="O53" s="7"/>
      <c r="P53" s="7"/>
      <c r="Q53" s="7"/>
      <c r="R53" s="7"/>
      <c r="S53" s="7"/>
      <c r="T53" s="7"/>
      <c r="U53" s="7"/>
      <c r="V53" s="158"/>
      <c r="W53" s="7"/>
      <c r="X53" s="7"/>
    </row>
    <row r="54" spans="1:24">
      <c r="A54" s="7"/>
      <c r="B54" s="7"/>
      <c r="C54" s="7"/>
      <c r="D54" s="7"/>
      <c r="E54" s="7"/>
      <c r="F54" s="7"/>
      <c r="G54" s="7"/>
      <c r="H54" s="7"/>
      <c r="I54" s="7"/>
      <c r="J54" s="7"/>
      <c r="K54" s="7"/>
      <c r="L54" s="7"/>
      <c r="M54" s="7"/>
      <c r="N54" s="7"/>
      <c r="O54" s="7"/>
      <c r="P54" s="7"/>
      <c r="Q54" s="7"/>
      <c r="R54" s="7"/>
      <c r="S54" s="7"/>
      <c r="T54" s="7"/>
      <c r="U54" s="7"/>
      <c r="V54" s="158"/>
      <c r="W54" s="7"/>
      <c r="X54" s="7"/>
    </row>
    <row r="55" spans="1:24">
      <c r="A55" s="7"/>
      <c r="B55" s="7"/>
      <c r="C55" s="7"/>
      <c r="D55" s="7"/>
      <c r="E55" s="7"/>
      <c r="F55" s="7"/>
      <c r="G55" s="7"/>
      <c r="H55" s="7"/>
      <c r="I55" s="7"/>
      <c r="J55" s="7"/>
      <c r="K55" s="7"/>
      <c r="L55" s="7"/>
      <c r="M55" s="7"/>
      <c r="N55" s="7"/>
      <c r="O55" s="7"/>
      <c r="P55" s="7"/>
      <c r="Q55" s="7"/>
      <c r="R55" s="7"/>
      <c r="S55" s="7"/>
      <c r="T55" s="7"/>
      <c r="U55" s="7"/>
      <c r="V55" s="158"/>
      <c r="W55" s="7"/>
      <c r="X55" s="7"/>
    </row>
    <row r="56" spans="1:24">
      <c r="A56" s="7"/>
      <c r="B56" s="7"/>
      <c r="C56" s="7"/>
      <c r="D56" s="7"/>
      <c r="E56" s="7"/>
      <c r="F56" s="7"/>
      <c r="G56" s="7"/>
      <c r="H56" s="7"/>
      <c r="I56" s="7"/>
      <c r="J56" s="7"/>
      <c r="K56" s="7"/>
      <c r="L56" s="7"/>
      <c r="M56" s="7"/>
      <c r="N56" s="7"/>
      <c r="O56" s="7"/>
      <c r="P56" s="7"/>
      <c r="Q56" s="7"/>
      <c r="R56" s="7"/>
      <c r="S56" s="7"/>
      <c r="T56" s="7"/>
      <c r="U56" s="7"/>
      <c r="V56" s="158"/>
      <c r="W56" s="7"/>
      <c r="X56" s="7"/>
    </row>
    <row r="57" spans="1:24">
      <c r="A57" s="7"/>
      <c r="B57" s="7"/>
      <c r="C57" s="7"/>
      <c r="D57" s="7"/>
      <c r="E57" s="7"/>
      <c r="F57" s="7"/>
      <c r="G57" s="7"/>
      <c r="H57" s="7"/>
      <c r="I57" s="7"/>
      <c r="J57" s="7"/>
      <c r="K57" s="7"/>
      <c r="L57" s="7"/>
      <c r="M57" s="7"/>
      <c r="N57" s="7"/>
      <c r="O57" s="7"/>
      <c r="P57" s="7"/>
      <c r="Q57" s="7"/>
      <c r="R57" s="7"/>
      <c r="S57" s="7"/>
      <c r="T57" s="7"/>
      <c r="U57" s="7"/>
      <c r="V57" s="158"/>
      <c r="W57" s="7"/>
      <c r="X57" s="7"/>
    </row>
    <row r="58" spans="1:24">
      <c r="A58" s="7"/>
      <c r="B58" s="7"/>
      <c r="C58" s="7"/>
      <c r="D58" s="7"/>
      <c r="E58" s="7"/>
      <c r="F58" s="7"/>
      <c r="G58" s="7"/>
      <c r="H58" s="7"/>
      <c r="I58" s="7"/>
      <c r="J58" s="7"/>
      <c r="K58" s="7"/>
      <c r="L58" s="7"/>
      <c r="M58" s="7"/>
      <c r="N58" s="7"/>
      <c r="O58" s="7"/>
      <c r="P58" s="7"/>
      <c r="Q58" s="7"/>
      <c r="R58" s="7"/>
      <c r="S58" s="7"/>
      <c r="T58" s="7"/>
      <c r="U58" s="7"/>
      <c r="V58" s="158"/>
      <c r="W58" s="7"/>
      <c r="X58" s="7"/>
    </row>
    <row r="59" spans="1:24">
      <c r="A59" s="7"/>
      <c r="B59" s="7"/>
      <c r="C59" s="7"/>
      <c r="D59" s="7"/>
      <c r="E59" s="7"/>
      <c r="F59" s="7"/>
      <c r="G59" s="7"/>
      <c r="H59" s="7"/>
      <c r="I59" s="7"/>
      <c r="J59" s="7"/>
      <c r="K59" s="7"/>
      <c r="L59" s="7"/>
      <c r="M59" s="7"/>
      <c r="N59" s="7"/>
      <c r="O59" s="7"/>
      <c r="P59" s="7"/>
      <c r="Q59" s="7"/>
      <c r="R59" s="7"/>
      <c r="S59" s="7"/>
      <c r="T59" s="7"/>
      <c r="U59" s="7"/>
      <c r="V59" s="158"/>
      <c r="W59" s="7"/>
      <c r="X59" s="7"/>
    </row>
    <row r="60" spans="1:24">
      <c r="A60" s="7"/>
      <c r="B60" s="7"/>
      <c r="C60" s="7"/>
      <c r="D60" s="7"/>
      <c r="E60" s="7"/>
      <c r="F60" s="7"/>
      <c r="G60" s="7"/>
      <c r="H60" s="7"/>
      <c r="I60" s="7"/>
      <c r="J60" s="7"/>
      <c r="K60" s="7"/>
      <c r="L60" s="7"/>
      <c r="M60" s="7"/>
      <c r="N60" s="7"/>
      <c r="O60" s="7"/>
      <c r="P60" s="7"/>
      <c r="Q60" s="7"/>
      <c r="R60" s="7"/>
      <c r="S60" s="7"/>
      <c r="T60" s="7"/>
      <c r="U60" s="7"/>
      <c r="V60" s="158"/>
      <c r="W60" s="7"/>
      <c r="X60" s="7"/>
    </row>
    <row r="61" spans="1:24">
      <c r="A61" s="7"/>
      <c r="B61" s="7"/>
      <c r="C61" s="7"/>
      <c r="D61" s="7"/>
      <c r="E61" s="7"/>
      <c r="F61" s="7"/>
      <c r="G61" s="7"/>
      <c r="H61" s="7"/>
      <c r="I61" s="7"/>
      <c r="J61" s="7"/>
      <c r="K61" s="7"/>
      <c r="L61" s="7"/>
      <c r="M61" s="7"/>
      <c r="N61" s="7"/>
      <c r="O61" s="7"/>
      <c r="P61" s="7"/>
      <c r="Q61" s="7"/>
      <c r="R61" s="7"/>
      <c r="S61" s="7"/>
      <c r="T61" s="7"/>
      <c r="U61" s="7"/>
      <c r="V61" s="158"/>
      <c r="W61" s="7"/>
      <c r="X61" s="7"/>
    </row>
    <row r="62" spans="1:24">
      <c r="A62" s="7"/>
      <c r="B62" s="7"/>
      <c r="C62" s="7"/>
      <c r="D62" s="7"/>
      <c r="E62" s="7"/>
      <c r="F62" s="7"/>
      <c r="G62" s="7"/>
      <c r="H62" s="7"/>
      <c r="I62" s="7"/>
      <c r="J62" s="7"/>
      <c r="K62" s="7"/>
      <c r="L62" s="7"/>
      <c r="M62" s="7"/>
      <c r="N62" s="7"/>
      <c r="O62" s="7"/>
      <c r="P62" s="7"/>
      <c r="Q62" s="7"/>
      <c r="R62" s="7"/>
      <c r="S62" s="7"/>
      <c r="T62" s="7"/>
      <c r="U62" s="7"/>
      <c r="V62" s="158"/>
      <c r="W62" s="7"/>
      <c r="X62" s="7"/>
    </row>
    <row r="63" spans="1:24">
      <c r="A63" s="7"/>
      <c r="B63" s="7"/>
      <c r="C63" s="7"/>
      <c r="D63" s="7"/>
      <c r="E63" s="7"/>
      <c r="F63" s="7"/>
      <c r="G63" s="7"/>
      <c r="H63" s="7"/>
      <c r="I63" s="7"/>
      <c r="J63" s="7"/>
      <c r="K63" s="7"/>
      <c r="L63" s="7"/>
      <c r="M63" s="7"/>
      <c r="N63" s="7"/>
      <c r="O63" s="7"/>
      <c r="P63" s="7"/>
      <c r="Q63" s="7"/>
      <c r="R63" s="7"/>
      <c r="S63" s="7"/>
      <c r="T63" s="7"/>
      <c r="U63" s="7"/>
      <c r="V63" s="158"/>
      <c r="W63" s="7"/>
      <c r="X63" s="7"/>
    </row>
    <row r="64" spans="1:24">
      <c r="A64" s="7"/>
      <c r="B64" s="7"/>
      <c r="C64" s="7"/>
      <c r="D64" s="7"/>
      <c r="E64" s="7"/>
      <c r="F64" s="7"/>
      <c r="G64" s="7"/>
      <c r="H64" s="7"/>
      <c r="I64" s="7"/>
      <c r="J64" s="7"/>
      <c r="K64" s="7"/>
      <c r="L64" s="7"/>
      <c r="M64" s="7"/>
      <c r="N64" s="7"/>
      <c r="O64" s="7"/>
      <c r="P64" s="7"/>
      <c r="Q64" s="7"/>
      <c r="R64" s="7"/>
      <c r="S64" s="7"/>
      <c r="T64" s="7"/>
      <c r="U64" s="7"/>
      <c r="V64" s="158"/>
      <c r="W64" s="7"/>
      <c r="X64" s="7"/>
    </row>
    <row r="65" spans="1:24">
      <c r="A65" s="7"/>
      <c r="B65" s="7"/>
      <c r="C65" s="7"/>
      <c r="D65" s="7"/>
      <c r="E65" s="7"/>
      <c r="F65" s="7"/>
      <c r="G65" s="7"/>
      <c r="H65" s="7"/>
      <c r="I65" s="7"/>
      <c r="J65" s="7"/>
      <c r="K65" s="7"/>
      <c r="L65" s="7"/>
      <c r="M65" s="7"/>
      <c r="N65" s="7"/>
      <c r="O65" s="7"/>
      <c r="P65" s="7"/>
      <c r="Q65" s="7"/>
      <c r="R65" s="7"/>
      <c r="S65" s="7"/>
      <c r="T65" s="7"/>
      <c r="U65" s="7"/>
      <c r="V65" s="158"/>
      <c r="W65" s="7"/>
      <c r="X65" s="7"/>
    </row>
    <row r="66" spans="1:24">
      <c r="A66" s="7"/>
      <c r="B66" s="7"/>
      <c r="C66" s="7"/>
      <c r="D66" s="7"/>
      <c r="E66" s="7"/>
      <c r="F66" s="7"/>
      <c r="G66" s="7"/>
      <c r="H66" s="7"/>
      <c r="I66" s="7"/>
      <c r="J66" s="7"/>
      <c r="K66" s="7"/>
      <c r="L66" s="7"/>
      <c r="M66" s="7"/>
      <c r="N66" s="7"/>
      <c r="O66" s="7"/>
      <c r="P66" s="7"/>
      <c r="Q66" s="7"/>
      <c r="R66" s="7"/>
      <c r="S66" s="7"/>
      <c r="T66" s="7"/>
      <c r="U66" s="7"/>
      <c r="V66" s="158"/>
      <c r="W66" s="7"/>
      <c r="X66" s="7"/>
    </row>
    <row r="67" spans="1:24">
      <c r="A67" s="7"/>
      <c r="B67" s="7"/>
      <c r="C67" s="7"/>
      <c r="D67" s="7"/>
      <c r="E67" s="7"/>
      <c r="F67" s="7"/>
      <c r="G67" s="7"/>
      <c r="H67" s="7"/>
      <c r="I67" s="7"/>
      <c r="J67" s="7"/>
      <c r="K67" s="7"/>
      <c r="L67" s="7"/>
      <c r="M67" s="7"/>
      <c r="N67" s="7"/>
      <c r="O67" s="7"/>
      <c r="P67" s="7"/>
      <c r="Q67" s="7"/>
      <c r="R67" s="7"/>
      <c r="S67" s="7"/>
      <c r="T67" s="7"/>
      <c r="U67" s="7"/>
      <c r="V67" s="158"/>
      <c r="W67" s="7"/>
      <c r="X67" s="7"/>
    </row>
    <row r="68" spans="1:24">
      <c r="A68" s="7"/>
      <c r="B68" s="7"/>
      <c r="C68" s="7"/>
      <c r="D68" s="7"/>
      <c r="E68" s="7"/>
      <c r="F68" s="7"/>
      <c r="G68" s="7"/>
      <c r="H68" s="7"/>
      <c r="I68" s="7"/>
      <c r="J68" s="7"/>
      <c r="K68" s="7"/>
      <c r="L68" s="7"/>
      <c r="M68" s="7"/>
      <c r="N68" s="7"/>
      <c r="O68" s="7"/>
      <c r="P68" s="7"/>
      <c r="Q68" s="7"/>
      <c r="R68" s="7"/>
      <c r="S68" s="7"/>
      <c r="T68" s="7"/>
      <c r="U68" s="7"/>
      <c r="V68" s="158"/>
      <c r="W68" s="7"/>
      <c r="X68" s="7"/>
    </row>
    <row r="69" spans="1:24">
      <c r="A69" s="7"/>
      <c r="B69" s="7"/>
      <c r="C69" s="7"/>
      <c r="D69" s="7"/>
      <c r="E69" s="7"/>
      <c r="F69" s="7"/>
      <c r="G69" s="7"/>
      <c r="H69" s="7"/>
      <c r="I69" s="7"/>
      <c r="J69" s="7"/>
      <c r="K69" s="7"/>
      <c r="L69" s="7"/>
      <c r="M69" s="7"/>
      <c r="N69" s="7"/>
      <c r="O69" s="7"/>
      <c r="P69" s="7"/>
      <c r="Q69" s="7"/>
      <c r="R69" s="7"/>
      <c r="S69" s="7"/>
      <c r="T69" s="7"/>
      <c r="U69" s="7"/>
      <c r="V69" s="158"/>
      <c r="W69" s="7"/>
      <c r="X69" s="7"/>
    </row>
    <row r="70" spans="1:24">
      <c r="A70" s="7"/>
      <c r="B70" s="7"/>
      <c r="C70" s="7"/>
      <c r="D70" s="7"/>
      <c r="E70" s="7"/>
      <c r="F70" s="7"/>
      <c r="G70" s="7"/>
      <c r="H70" s="7"/>
      <c r="I70" s="7"/>
      <c r="J70" s="7"/>
      <c r="K70" s="7"/>
      <c r="L70" s="7"/>
      <c r="M70" s="7"/>
      <c r="N70" s="7"/>
      <c r="O70" s="7"/>
      <c r="P70" s="7"/>
      <c r="Q70" s="7"/>
      <c r="R70" s="7"/>
      <c r="S70" s="7"/>
      <c r="T70" s="7"/>
      <c r="U70" s="7"/>
      <c r="V70" s="158"/>
      <c r="W70" s="7"/>
      <c r="X70" s="7"/>
    </row>
    <row r="71" spans="1:24">
      <c r="A71" s="7"/>
      <c r="B71" s="7"/>
      <c r="C71" s="7"/>
      <c r="D71" s="7"/>
      <c r="E71" s="7"/>
      <c r="F71" s="7"/>
      <c r="G71" s="7"/>
      <c r="H71" s="7"/>
      <c r="I71" s="7"/>
      <c r="J71" s="7"/>
      <c r="K71" s="7"/>
      <c r="L71" s="7"/>
      <c r="M71" s="7"/>
      <c r="N71" s="7"/>
      <c r="O71" s="7"/>
      <c r="P71" s="7"/>
      <c r="Q71" s="7"/>
      <c r="R71" s="7"/>
      <c r="S71" s="7"/>
      <c r="T71" s="7"/>
      <c r="U71" s="7"/>
      <c r="V71" s="158"/>
      <c r="W71" s="7"/>
      <c r="X71" s="7"/>
    </row>
    <row r="72" spans="1:24">
      <c r="A72" s="7"/>
      <c r="B72" s="7"/>
      <c r="C72" s="7"/>
      <c r="D72" s="7"/>
      <c r="E72" s="7"/>
      <c r="F72" s="7"/>
      <c r="G72" s="7"/>
      <c r="H72" s="7"/>
      <c r="I72" s="7"/>
      <c r="J72" s="7"/>
      <c r="K72" s="7"/>
      <c r="L72" s="7"/>
      <c r="M72" s="7"/>
      <c r="N72" s="7"/>
      <c r="O72" s="7"/>
      <c r="P72" s="7"/>
      <c r="Q72" s="7"/>
      <c r="R72" s="7"/>
      <c r="S72" s="7"/>
      <c r="T72" s="7"/>
      <c r="U72" s="7"/>
      <c r="V72" s="158"/>
      <c r="W72" s="7"/>
      <c r="X72" s="7"/>
    </row>
  </sheetData>
  <dataConsolidate/>
  <mergeCells count="4">
    <mergeCell ref="B2:E2"/>
    <mergeCell ref="F2:J2"/>
    <mergeCell ref="K2:M2"/>
    <mergeCell ref="N2:Q2"/>
  </mergeCells>
  <dataValidations count="5">
    <dataValidation type="list" allowBlank="1" showInputMessage="1" showErrorMessage="1" sqref="F4">
      <formula1>"100%, 90%, 80%,70%,60%,50%,40%,30%,20%,10%"</formula1>
    </dataValidation>
    <dataValidation type="list" allowBlank="1" showInputMessage="1" showErrorMessage="1" sqref="E4:E9">
      <formula1>"1,2,3"</formula1>
    </dataValidation>
    <dataValidation type="list" allowBlank="1" showInputMessage="1" showErrorMessage="1" sqref="G4:G43">
      <formula1>$W$4:$W$9</formula1>
    </dataValidation>
    <dataValidation type="list" allowBlank="1" showInputMessage="1" showErrorMessage="1" sqref="N4:N10 K4:K43 I4:I43">
      <formula1>$X$4:$X$10</formula1>
    </dataValidation>
    <dataValidation type="list" allowBlank="1" showInputMessage="1" showErrorMessage="1" sqref="C4:C43">
      <formula1>$Y$4:$Y$35</formula1>
    </dataValidation>
  </dataValidations>
  <pageMargins left="0.7" right="0.7" top="0.75" bottom="0.75" header="0.3" footer="0.3"/>
  <pageSetup orientation="portrait" r:id="rId1"/>
  <drawing r:id="rId2"/>
  <legacyDrawing r:id="rId3"/>
</worksheet>
</file>

<file path=xl/worksheets/sheet3.xml><?xml version="1.0" encoding="utf-8"?>
<worksheet xmlns="http://schemas.openxmlformats.org/spreadsheetml/2006/main" xmlns:r="http://schemas.openxmlformats.org/officeDocument/2006/relationships">
  <dimension ref="A1:AA122"/>
  <sheetViews>
    <sheetView showGridLines="0" zoomScaleNormal="100" workbookViewId="0">
      <selection activeCell="C23" sqref="C23"/>
    </sheetView>
  </sheetViews>
  <sheetFormatPr baseColWidth="10" defaultColWidth="10.85546875" defaultRowHeight="12.75"/>
  <cols>
    <col min="1" max="1" width="32.85546875" style="4" customWidth="1"/>
    <col min="2" max="2" width="40.140625" style="4" customWidth="1"/>
    <col min="3" max="3" width="11.42578125" style="98"/>
    <col min="4" max="4" width="12.140625" style="98" customWidth="1"/>
    <col min="5" max="11" width="11.42578125" style="98"/>
    <col min="12" max="12" width="13" style="98" customWidth="1"/>
    <col min="13" max="13" width="11.42578125" style="98"/>
    <col min="14" max="14" width="12.5703125" style="98" customWidth="1"/>
    <col min="15" max="16" width="11.42578125" style="98"/>
    <col min="17" max="17" width="19.28515625" style="98" customWidth="1"/>
    <col min="18" max="18" width="16.42578125" style="4" customWidth="1"/>
    <col min="19" max="19" width="23.140625" style="4" customWidth="1"/>
    <col min="20" max="20" width="11.42578125" style="4" customWidth="1"/>
    <col min="21" max="21" width="19.5703125" style="4" customWidth="1"/>
    <col min="22" max="22" width="16.5703125" style="4" customWidth="1"/>
    <col min="23" max="23" width="12.5703125" style="4" customWidth="1"/>
    <col min="24" max="24" width="22.140625" style="4" customWidth="1"/>
    <col min="25" max="25" width="41" style="4" customWidth="1"/>
    <col min="26" max="26" width="30.5703125" style="4" customWidth="1"/>
    <col min="27" max="16384" width="10.85546875" style="4"/>
  </cols>
  <sheetData>
    <row r="1" spans="1:27" ht="83.1" customHeight="1"/>
    <row r="3" spans="1:27">
      <c r="B3" s="136" t="s">
        <v>159</v>
      </c>
      <c r="C3" s="149">
        <v>214704.1</v>
      </c>
      <c r="D3" s="294" t="s">
        <v>162</v>
      </c>
      <c r="E3" s="295"/>
    </row>
    <row r="4" spans="1:27" ht="14.45" customHeight="1">
      <c r="B4" s="98"/>
      <c r="E4" s="123"/>
      <c r="U4" s="296"/>
      <c r="V4" s="296"/>
      <c r="W4" s="99"/>
      <c r="X4" s="100"/>
      <c r="Y4" s="100"/>
    </row>
    <row r="5" spans="1:27">
      <c r="A5" s="101" t="s">
        <v>39</v>
      </c>
      <c r="B5" s="102"/>
      <c r="P5" s="103"/>
      <c r="Q5" s="299" t="s">
        <v>118</v>
      </c>
      <c r="R5" s="299"/>
      <c r="S5" s="299"/>
      <c r="T5" s="299"/>
      <c r="U5" s="299"/>
      <c r="V5" s="300" t="s">
        <v>131</v>
      </c>
      <c r="W5" s="301"/>
      <c r="X5" s="301"/>
      <c r="Y5" s="301"/>
      <c r="Z5" s="301"/>
    </row>
    <row r="6" spans="1:27" s="98" customFormat="1">
      <c r="A6" s="104" t="s">
        <v>158</v>
      </c>
      <c r="B6" s="104" t="s">
        <v>38</v>
      </c>
      <c r="C6" s="104" t="s">
        <v>42</v>
      </c>
      <c r="D6" s="104" t="s">
        <v>43</v>
      </c>
      <c r="E6" s="104" t="s">
        <v>44</v>
      </c>
      <c r="F6" s="104" t="s">
        <v>45</v>
      </c>
      <c r="G6" s="104" t="s">
        <v>46</v>
      </c>
      <c r="H6" s="104" t="s">
        <v>47</v>
      </c>
      <c r="I6" s="104" t="s">
        <v>48</v>
      </c>
      <c r="J6" s="104" t="s">
        <v>49</v>
      </c>
      <c r="K6" s="104" t="s">
        <v>50</v>
      </c>
      <c r="L6" s="104" t="s">
        <v>51</v>
      </c>
      <c r="M6" s="104" t="s">
        <v>52</v>
      </c>
      <c r="N6" s="104" t="s">
        <v>53</v>
      </c>
      <c r="O6" s="105" t="s">
        <v>54</v>
      </c>
      <c r="P6" s="104" t="s">
        <v>57</v>
      </c>
      <c r="Q6" s="198" t="s">
        <v>117</v>
      </c>
      <c r="R6" s="198" t="s">
        <v>127</v>
      </c>
      <c r="S6" s="198" t="s">
        <v>129</v>
      </c>
      <c r="T6" s="198" t="s">
        <v>128</v>
      </c>
      <c r="U6" s="198" t="s">
        <v>130</v>
      </c>
      <c r="V6" s="297" t="s">
        <v>133</v>
      </c>
      <c r="W6" s="298"/>
      <c r="X6" s="167" t="s">
        <v>132</v>
      </c>
      <c r="Y6" s="193" t="s">
        <v>165</v>
      </c>
      <c r="Z6" s="194" t="s">
        <v>216</v>
      </c>
    </row>
    <row r="7" spans="1:27">
      <c r="A7" s="109" t="s">
        <v>154</v>
      </c>
      <c r="B7" s="109" t="s">
        <v>24</v>
      </c>
      <c r="C7" s="110" t="str">
        <f>IFERROR(VLOOKUP($B7,$A$72:$F$121,2,FALSE),"0")</f>
        <v>Gal</v>
      </c>
      <c r="D7" s="148">
        <v>1343.0319999999999</v>
      </c>
      <c r="E7" s="148">
        <v>2133</v>
      </c>
      <c r="F7" s="148">
        <v>1254.0999999999999</v>
      </c>
      <c r="G7" s="148">
        <v>1836</v>
      </c>
      <c r="H7" s="148">
        <v>1508.3</v>
      </c>
      <c r="I7" s="148">
        <v>1482.9</v>
      </c>
      <c r="J7" s="148">
        <v>3222.4</v>
      </c>
      <c r="K7" s="148">
        <v>1842.7</v>
      </c>
      <c r="L7" s="148">
        <v>1980.12</v>
      </c>
      <c r="M7" s="148">
        <v>2126.61</v>
      </c>
      <c r="N7" s="148">
        <v>2006.1420000000001</v>
      </c>
      <c r="O7" s="148">
        <v>1987.8</v>
      </c>
      <c r="P7" s="195">
        <f>SUM(D7:O7)</f>
        <v>22723.103999999999</v>
      </c>
      <c r="Q7" s="183">
        <f>COUNT(D7:O7)</f>
        <v>12</v>
      </c>
      <c r="R7" s="182">
        <f>IF(P7&gt;1,AVERAGE(D7:O7),0)</f>
        <v>1893.5919999999999</v>
      </c>
      <c r="S7" s="182">
        <f>IF(P7&gt;1,STDEV(D7:O7),0)</f>
        <v>517.11305552338104</v>
      </c>
      <c r="T7" s="183">
        <f>IFERROR(VLOOKUP($Q7,$K$72:$L$97,2,FALSE),"0")</f>
        <v>2.2000000000000002</v>
      </c>
      <c r="U7" s="203">
        <f>IF(Q7&gt;1,1-((R7-((S7*T7)/(SQRT(Q7))))/R7))</f>
        <v>0.17343276586967171</v>
      </c>
      <c r="V7" s="181">
        <f>IFERROR(VLOOKUP($B7,$A$72:$F$121,3,FALSE),"0")</f>
        <v>10.148999999999999</v>
      </c>
      <c r="W7" s="121" t="str">
        <f>IFERROR(VLOOKUP($B7,$A$72:$F$121,4,FALSE),"0")</f>
        <v>kg CO2/gal</v>
      </c>
      <c r="X7" s="189">
        <f>(P7*V7)/1000</f>
        <v>230.61678249599998</v>
      </c>
      <c r="Y7" s="202">
        <f>IFERROR(VLOOKUP($B7,$A$72:$F$121,5,FALSE),"0")</f>
        <v>2.0500000000000002E-3</v>
      </c>
      <c r="Z7" s="202">
        <f>SQRT((U7*U7)+(Y7*Y7))</f>
        <v>0.1734448810925372</v>
      </c>
      <c r="AA7" s="176">
        <f>(X7*Z7)^2</f>
        <v>1599.9440339263936</v>
      </c>
    </row>
    <row r="8" spans="1:27">
      <c r="A8" s="109" t="s">
        <v>154</v>
      </c>
      <c r="B8" s="109" t="s">
        <v>25</v>
      </c>
      <c r="C8" s="110" t="str">
        <f t="shared" ref="C8:C16" si="0">IFERROR(VLOOKUP($B8,$A$72:$F$121,2,FALSE),"0")</f>
        <v>Gal</v>
      </c>
      <c r="D8" s="110">
        <v>716.5</v>
      </c>
      <c r="E8" s="110">
        <v>738.89</v>
      </c>
      <c r="F8" s="110">
        <v>773.9</v>
      </c>
      <c r="G8" s="110">
        <v>731.1</v>
      </c>
      <c r="H8" s="110">
        <v>797.2</v>
      </c>
      <c r="I8" s="110">
        <v>628.20000000000005</v>
      </c>
      <c r="J8" s="110">
        <v>525.29999999999995</v>
      </c>
      <c r="K8" s="110">
        <v>720.4</v>
      </c>
      <c r="L8" s="110">
        <v>684.8</v>
      </c>
      <c r="M8" s="110">
        <v>781.7</v>
      </c>
      <c r="N8" s="110">
        <v>702.9</v>
      </c>
      <c r="O8" s="110">
        <v>727.3</v>
      </c>
      <c r="P8" s="195">
        <f t="shared" ref="P8:P16" si="1">SUM(D8:O8)</f>
        <v>8528.1899999999987</v>
      </c>
      <c r="Q8" s="183">
        <f t="shared" ref="Q8:Q15" si="2">COUNT(D8:O8)</f>
        <v>12</v>
      </c>
      <c r="R8" s="182">
        <f t="shared" ref="R8:R16" si="3">IF(P8&gt;1,AVERAGE(D8:O8),0)</f>
        <v>710.68249999999989</v>
      </c>
      <c r="S8" s="182">
        <f t="shared" ref="S8:S15" si="4">IF(P8&gt;1,STDEV(D8:O8),0)</f>
        <v>73.881152981725265</v>
      </c>
      <c r="T8" s="183">
        <f t="shared" ref="T8:T16" si="5">IFERROR(VLOOKUP($Q8,$K$72:$L$97,2,FALSE),"0")</f>
        <v>2.2000000000000002</v>
      </c>
      <c r="U8" s="203">
        <f t="shared" ref="U8:U11" si="6">IF(Q8&gt;1,1-((R8-((S8*T8)/(SQRT(Q8))))/R8))</f>
        <v>6.6022216556961721E-2</v>
      </c>
      <c r="V8" s="181">
        <f t="shared" ref="V8:V16" si="7">IFERROR(VLOOKUP($B8,$A$72:$F$121,3,FALSE),"0")</f>
        <v>8.8085000000000004</v>
      </c>
      <c r="W8" s="121" t="str">
        <f t="shared" ref="W8:W16" si="8">IFERROR(VLOOKUP($B8,$A$72:$F$121,4,FALSE),"0")</f>
        <v>kg CO2/gal</v>
      </c>
      <c r="X8" s="189">
        <f t="shared" ref="X8:X16" si="9">(P8*V8)/1000</f>
        <v>75.120561615</v>
      </c>
      <c r="Y8" s="202">
        <f t="shared" ref="Y8:Y15" si="10">IFERROR(VLOOKUP($B8,$A$72:$F$121,5,FALSE),"0")</f>
        <v>2.0300000000000001E-3</v>
      </c>
      <c r="Z8" s="202">
        <f t="shared" ref="Z8:Z15" si="11">SQRT((U8*U8)+(Y8*Y8))</f>
        <v>6.6053417618578608E-2</v>
      </c>
      <c r="AA8" s="176">
        <f>(X8*Z8)^2</f>
        <v>24.621144574952524</v>
      </c>
    </row>
    <row r="9" spans="1:27">
      <c r="A9" s="109" t="s">
        <v>150</v>
      </c>
      <c r="B9" s="109" t="s">
        <v>195</v>
      </c>
      <c r="C9" s="110" t="str">
        <f t="shared" si="0"/>
        <v>m3</v>
      </c>
      <c r="D9" s="110">
        <v>22351</v>
      </c>
      <c r="E9" s="110">
        <v>19667</v>
      </c>
      <c r="F9" s="110">
        <v>18371</v>
      </c>
      <c r="G9" s="110">
        <v>18276</v>
      </c>
      <c r="H9" s="110">
        <v>17764</v>
      </c>
      <c r="I9" s="110">
        <v>19199</v>
      </c>
      <c r="J9" s="110">
        <v>14120</v>
      </c>
      <c r="K9" s="110">
        <v>19776</v>
      </c>
      <c r="L9" s="110">
        <v>20655</v>
      </c>
      <c r="M9" s="110">
        <v>18752</v>
      </c>
      <c r="N9" s="110">
        <v>20178</v>
      </c>
      <c r="O9" s="110">
        <v>19829</v>
      </c>
      <c r="P9" s="195">
        <f t="shared" si="1"/>
        <v>228938</v>
      </c>
      <c r="Q9" s="183">
        <f t="shared" si="2"/>
        <v>12</v>
      </c>
      <c r="R9" s="182">
        <f t="shared" si="3"/>
        <v>19078.166666666668</v>
      </c>
      <c r="S9" s="182">
        <f t="shared" si="4"/>
        <v>1985.8571235493039</v>
      </c>
      <c r="T9" s="183">
        <f t="shared" si="5"/>
        <v>2.2000000000000002</v>
      </c>
      <c r="U9" s="203">
        <f t="shared" si="6"/>
        <v>6.6106386497933545E-2</v>
      </c>
      <c r="V9" s="181">
        <f t="shared" si="7"/>
        <v>1.9805999999999999</v>
      </c>
      <c r="W9" s="121" t="str">
        <f t="shared" si="8"/>
        <v>kg CO2/m3</v>
      </c>
      <c r="X9" s="189">
        <f t="shared" si="9"/>
        <v>453.43460279999999</v>
      </c>
      <c r="Y9" s="202">
        <f t="shared" si="10"/>
        <v>6.5890000000000002E-4</v>
      </c>
      <c r="Z9" s="202">
        <f t="shared" si="11"/>
        <v>6.6109670132471321E-2</v>
      </c>
      <c r="AA9" s="176">
        <f t="shared" ref="AA9:AA16" si="12">(X9*Z9)^2</f>
        <v>898.58527745827575</v>
      </c>
    </row>
    <row r="10" spans="1:27">
      <c r="A10" s="109" t="s">
        <v>150</v>
      </c>
      <c r="B10" s="109" t="s">
        <v>20</v>
      </c>
      <c r="C10" s="110" t="str">
        <f t="shared" si="0"/>
        <v>kg</v>
      </c>
      <c r="D10" s="110">
        <v>14480</v>
      </c>
      <c r="E10" s="110">
        <v>16380</v>
      </c>
      <c r="F10" s="110">
        <v>16160</v>
      </c>
      <c r="G10" s="110">
        <v>15160</v>
      </c>
      <c r="H10" s="110">
        <v>15020</v>
      </c>
      <c r="I10" s="110">
        <v>14780</v>
      </c>
      <c r="J10" s="110">
        <v>15260</v>
      </c>
      <c r="K10" s="110">
        <v>15580</v>
      </c>
      <c r="L10" s="110">
        <v>17340</v>
      </c>
      <c r="M10" s="110">
        <v>17820</v>
      </c>
      <c r="N10" s="110">
        <v>16064.6</v>
      </c>
      <c r="O10" s="110">
        <v>15912.78</v>
      </c>
      <c r="P10" s="195">
        <f t="shared" si="1"/>
        <v>189957.38</v>
      </c>
      <c r="Q10" s="183">
        <f t="shared" si="2"/>
        <v>12</v>
      </c>
      <c r="R10" s="182">
        <f t="shared" si="3"/>
        <v>15829.781666666668</v>
      </c>
      <c r="S10" s="182">
        <f t="shared" si="4"/>
        <v>1005.931911502358</v>
      </c>
      <c r="T10" s="183">
        <f t="shared" si="5"/>
        <v>2.2000000000000002</v>
      </c>
      <c r="U10" s="203">
        <f t="shared" si="6"/>
        <v>4.0357635963281124E-2</v>
      </c>
      <c r="V10" s="181">
        <f t="shared" si="7"/>
        <v>3.0510000000000002</v>
      </c>
      <c r="W10" s="121" t="str">
        <f t="shared" si="8"/>
        <v>kg CO2/kg</v>
      </c>
      <c r="X10" s="189">
        <f t="shared" si="9"/>
        <v>579.55996637999999</v>
      </c>
      <c r="Y10" s="202">
        <f>IFERROR(VLOOKUP($B10,$A$72:$F$121,5,FALSE),"0")</f>
        <v>2.0799999999999998E-3</v>
      </c>
      <c r="Z10" s="202">
        <f t="shared" si="11"/>
        <v>4.0411201176712402E-2</v>
      </c>
      <c r="AA10" s="176">
        <f t="shared" si="12"/>
        <v>548.52986278859487</v>
      </c>
    </row>
    <row r="11" spans="1:27">
      <c r="A11" s="109" t="s">
        <v>151</v>
      </c>
      <c r="B11" s="109" t="s">
        <v>72</v>
      </c>
      <c r="C11" s="110" t="str">
        <f t="shared" si="0"/>
        <v>kg</v>
      </c>
      <c r="D11" s="110">
        <v>4</v>
      </c>
      <c r="E11" s="110">
        <v>3</v>
      </c>
      <c r="F11" s="110">
        <v>6</v>
      </c>
      <c r="G11" s="110">
        <v>1</v>
      </c>
      <c r="H11" s="110">
        <v>2</v>
      </c>
      <c r="I11" s="110">
        <v>3</v>
      </c>
      <c r="J11" s="110">
        <v>4</v>
      </c>
      <c r="K11" s="110">
        <v>4</v>
      </c>
      <c r="L11" s="110">
        <v>5</v>
      </c>
      <c r="M11" s="110">
        <v>5</v>
      </c>
      <c r="N11" s="110">
        <v>6</v>
      </c>
      <c r="O11" s="110">
        <v>7</v>
      </c>
      <c r="P11" s="196">
        <f t="shared" si="1"/>
        <v>50</v>
      </c>
      <c r="Q11" s="183">
        <f t="shared" si="2"/>
        <v>12</v>
      </c>
      <c r="R11" s="199">
        <f t="shared" si="3"/>
        <v>4.166666666666667</v>
      </c>
      <c r="S11" s="182">
        <f t="shared" si="4"/>
        <v>1.7494587907710373</v>
      </c>
      <c r="T11" s="183">
        <f t="shared" si="5"/>
        <v>2.2000000000000002</v>
      </c>
      <c r="U11" s="203">
        <f t="shared" si="6"/>
        <v>0.26665333299998339</v>
      </c>
      <c r="V11" s="181">
        <f t="shared" si="7"/>
        <v>1120</v>
      </c>
      <c r="W11" s="121" t="str">
        <f t="shared" si="8"/>
        <v>kgCO2e/kg</v>
      </c>
      <c r="X11" s="190">
        <f t="shared" si="9"/>
        <v>56</v>
      </c>
      <c r="Y11" s="202">
        <f t="shared" si="10"/>
        <v>0.01</v>
      </c>
      <c r="Z11" s="202">
        <f t="shared" si="11"/>
        <v>0.26684077649414834</v>
      </c>
      <c r="AA11" s="176">
        <f t="shared" si="12"/>
        <v>223.2957440000001</v>
      </c>
    </row>
    <row r="12" spans="1:27">
      <c r="A12" s="109"/>
      <c r="B12" s="109"/>
      <c r="C12" s="110" t="str">
        <f t="shared" si="0"/>
        <v>0</v>
      </c>
      <c r="D12" s="110"/>
      <c r="E12" s="110"/>
      <c r="F12" s="110"/>
      <c r="G12" s="110"/>
      <c r="H12" s="110"/>
      <c r="I12" s="110"/>
      <c r="J12" s="110"/>
      <c r="K12" s="110"/>
      <c r="L12" s="110"/>
      <c r="M12" s="110"/>
      <c r="N12" s="110"/>
      <c r="O12" s="110"/>
      <c r="P12" s="196">
        <f t="shared" si="1"/>
        <v>0</v>
      </c>
      <c r="Q12" s="183">
        <f t="shared" si="2"/>
        <v>0</v>
      </c>
      <c r="R12" s="183">
        <f t="shared" si="3"/>
        <v>0</v>
      </c>
      <c r="S12" s="182">
        <f t="shared" si="4"/>
        <v>0</v>
      </c>
      <c r="T12" s="183" t="str">
        <f t="shared" si="5"/>
        <v>0</v>
      </c>
      <c r="U12" s="203" t="str">
        <f>IF(Q12&gt;1,1-((R12-((S12*T12)/(SQRT(Q12))))/R12),"0")</f>
        <v>0</v>
      </c>
      <c r="V12" s="181" t="str">
        <f t="shared" si="7"/>
        <v>0</v>
      </c>
      <c r="W12" s="121" t="str">
        <f t="shared" si="8"/>
        <v>0</v>
      </c>
      <c r="X12" s="190">
        <f t="shared" si="9"/>
        <v>0</v>
      </c>
      <c r="Y12" s="202" t="str">
        <f t="shared" si="10"/>
        <v>0</v>
      </c>
      <c r="Z12" s="202">
        <f>SQRT((U12*U12)+(Y12*Y12))</f>
        <v>0</v>
      </c>
      <c r="AA12" s="176">
        <f t="shared" si="12"/>
        <v>0</v>
      </c>
    </row>
    <row r="13" spans="1:27" ht="14.25">
      <c r="A13" s="109"/>
      <c r="B13" s="109"/>
      <c r="C13" s="110" t="str">
        <f t="shared" si="0"/>
        <v>0</v>
      </c>
      <c r="D13" s="110"/>
      <c r="E13" s="110"/>
      <c r="F13" s="110"/>
      <c r="G13" s="110"/>
      <c r="H13" s="110"/>
      <c r="I13" s="110"/>
      <c r="J13" s="110"/>
      <c r="K13" s="110"/>
      <c r="L13" s="110"/>
      <c r="M13" s="110"/>
      <c r="N13" s="110"/>
      <c r="O13" s="110"/>
      <c r="P13" s="196">
        <f t="shared" si="1"/>
        <v>0</v>
      </c>
      <c r="Q13" s="183">
        <f t="shared" si="2"/>
        <v>0</v>
      </c>
      <c r="R13" s="183">
        <f t="shared" si="3"/>
        <v>0</v>
      </c>
      <c r="S13" s="182">
        <f t="shared" si="4"/>
        <v>0</v>
      </c>
      <c r="T13" s="183" t="str">
        <f t="shared" si="5"/>
        <v>0</v>
      </c>
      <c r="U13" s="203" t="str">
        <f>IF(Q13&gt;1,1-((R13-((S13*T13)/(SQRT(Q13))))/R13),"0")</f>
        <v>0</v>
      </c>
      <c r="V13" s="181" t="str">
        <f t="shared" si="7"/>
        <v>0</v>
      </c>
      <c r="W13" s="121" t="str">
        <f t="shared" si="8"/>
        <v>0</v>
      </c>
      <c r="X13" s="190">
        <f>(P13*V13)/1000</f>
        <v>0</v>
      </c>
      <c r="Y13" s="192" t="str">
        <f t="shared" si="10"/>
        <v>0</v>
      </c>
      <c r="Z13" s="202">
        <f t="shared" si="11"/>
        <v>0</v>
      </c>
      <c r="AA13" s="176">
        <f t="shared" si="12"/>
        <v>0</v>
      </c>
    </row>
    <row r="14" spans="1:27" ht="14.25">
      <c r="A14" s="109"/>
      <c r="B14" s="109"/>
      <c r="C14" s="110" t="str">
        <f t="shared" si="0"/>
        <v>0</v>
      </c>
      <c r="D14" s="110"/>
      <c r="E14" s="110"/>
      <c r="F14" s="110"/>
      <c r="G14" s="110"/>
      <c r="H14" s="110"/>
      <c r="I14" s="110"/>
      <c r="J14" s="110"/>
      <c r="K14" s="110"/>
      <c r="L14" s="110"/>
      <c r="M14" s="110"/>
      <c r="N14" s="110"/>
      <c r="O14" s="110"/>
      <c r="P14" s="196">
        <f t="shared" si="1"/>
        <v>0</v>
      </c>
      <c r="Q14" s="183">
        <f t="shared" si="2"/>
        <v>0</v>
      </c>
      <c r="R14" s="183">
        <f t="shared" si="3"/>
        <v>0</v>
      </c>
      <c r="S14" s="182">
        <f t="shared" si="4"/>
        <v>0</v>
      </c>
      <c r="T14" s="183" t="str">
        <f t="shared" si="5"/>
        <v>0</v>
      </c>
      <c r="U14" s="203" t="str">
        <f t="shared" ref="U14:U16" si="13">IF(Q14&gt;1,1-((R14-((S14*T14)/(SQRT(Q14))))/R14),"0")</f>
        <v>0</v>
      </c>
      <c r="V14" s="181" t="str">
        <f t="shared" si="7"/>
        <v>0</v>
      </c>
      <c r="W14" s="121" t="str">
        <f t="shared" si="8"/>
        <v>0</v>
      </c>
      <c r="X14" s="190">
        <f t="shared" si="9"/>
        <v>0</v>
      </c>
      <c r="Y14" s="192" t="str">
        <f t="shared" si="10"/>
        <v>0</v>
      </c>
      <c r="Z14" s="202">
        <f t="shared" si="11"/>
        <v>0</v>
      </c>
      <c r="AA14" s="176">
        <f>(X14*Z14)^2</f>
        <v>0</v>
      </c>
    </row>
    <row r="15" spans="1:27" ht="14.25">
      <c r="A15" s="109"/>
      <c r="B15" s="109"/>
      <c r="C15" s="110" t="str">
        <f t="shared" si="0"/>
        <v>0</v>
      </c>
      <c r="D15" s="110"/>
      <c r="E15" s="110"/>
      <c r="F15" s="110"/>
      <c r="G15" s="110"/>
      <c r="H15" s="110"/>
      <c r="I15" s="110"/>
      <c r="J15" s="110"/>
      <c r="K15" s="110"/>
      <c r="L15" s="110"/>
      <c r="M15" s="110"/>
      <c r="N15" s="110"/>
      <c r="O15" s="110"/>
      <c r="P15" s="196">
        <f t="shared" si="1"/>
        <v>0</v>
      </c>
      <c r="Q15" s="183">
        <f t="shared" si="2"/>
        <v>0</v>
      </c>
      <c r="R15" s="183">
        <f t="shared" si="3"/>
        <v>0</v>
      </c>
      <c r="S15" s="182">
        <f t="shared" si="4"/>
        <v>0</v>
      </c>
      <c r="T15" s="183" t="str">
        <f t="shared" si="5"/>
        <v>0</v>
      </c>
      <c r="U15" s="203" t="str">
        <f t="shared" si="13"/>
        <v>0</v>
      </c>
      <c r="V15" s="181" t="str">
        <f t="shared" si="7"/>
        <v>0</v>
      </c>
      <c r="W15" s="121" t="str">
        <f t="shared" si="8"/>
        <v>0</v>
      </c>
      <c r="X15" s="190">
        <f t="shared" si="9"/>
        <v>0</v>
      </c>
      <c r="Y15" s="192" t="str">
        <f t="shared" si="10"/>
        <v>0</v>
      </c>
      <c r="Z15" s="202">
        <f t="shared" si="11"/>
        <v>0</v>
      </c>
      <c r="AA15" s="176">
        <f t="shared" si="12"/>
        <v>0</v>
      </c>
    </row>
    <row r="16" spans="1:27" ht="14.25">
      <c r="A16" s="184"/>
      <c r="B16" s="184"/>
      <c r="C16" s="185" t="str">
        <f t="shared" si="0"/>
        <v>0</v>
      </c>
      <c r="D16" s="185"/>
      <c r="E16" s="185"/>
      <c r="F16" s="185"/>
      <c r="G16" s="185"/>
      <c r="H16" s="185"/>
      <c r="I16" s="185"/>
      <c r="J16" s="185"/>
      <c r="K16" s="185"/>
      <c r="L16" s="185"/>
      <c r="M16" s="185"/>
      <c r="N16" s="185"/>
      <c r="O16" s="185"/>
      <c r="P16" s="197">
        <f t="shared" si="1"/>
        <v>0</v>
      </c>
      <c r="Q16" s="183">
        <f>COUNT(D16:O16)</f>
        <v>0</v>
      </c>
      <c r="R16" s="183">
        <f t="shared" si="3"/>
        <v>0</v>
      </c>
      <c r="S16" s="182">
        <f>IF(P16&gt;1,STDEV(D16:O16),0)</f>
        <v>0</v>
      </c>
      <c r="T16" s="183" t="str">
        <f t="shared" si="5"/>
        <v>0</v>
      </c>
      <c r="U16" s="203" t="str">
        <f t="shared" si="13"/>
        <v>0</v>
      </c>
      <c r="V16" s="186" t="str">
        <f t="shared" si="7"/>
        <v>0</v>
      </c>
      <c r="W16" s="187" t="str">
        <f t="shared" si="8"/>
        <v>0</v>
      </c>
      <c r="X16" s="190">
        <f t="shared" si="9"/>
        <v>0</v>
      </c>
      <c r="Y16" s="192" t="str">
        <f>IFERROR(VLOOKUP($B16,$A$72:$F$121,5,FALSE),"0")</f>
        <v>0</v>
      </c>
      <c r="Z16" s="202">
        <f>SQRT((U16*U16)+(Y16*Y16))</f>
        <v>0</v>
      </c>
      <c r="AA16" s="176">
        <f t="shared" si="12"/>
        <v>0</v>
      </c>
    </row>
    <row r="17" spans="1:27" s="114" customFormat="1">
      <c r="A17" s="287" t="s">
        <v>136</v>
      </c>
      <c r="B17" s="288"/>
      <c r="C17" s="288"/>
      <c r="D17" s="288"/>
      <c r="E17" s="288"/>
      <c r="F17" s="288"/>
      <c r="G17" s="288"/>
      <c r="H17" s="288"/>
      <c r="I17" s="288"/>
      <c r="J17" s="288"/>
      <c r="K17" s="288"/>
      <c r="L17" s="288"/>
      <c r="M17" s="288"/>
      <c r="N17" s="288"/>
      <c r="O17" s="288"/>
      <c r="P17" s="288"/>
      <c r="Q17" s="288"/>
      <c r="R17" s="288"/>
      <c r="S17" s="288"/>
      <c r="T17" s="288"/>
      <c r="U17" s="288"/>
      <c r="V17" s="288"/>
      <c r="W17" s="289"/>
      <c r="X17" s="146">
        <f>SUM(X7:X16)</f>
        <v>1394.731913291</v>
      </c>
      <c r="Y17" s="191"/>
      <c r="Z17" s="234">
        <f>SQRT(SUM(AA7:AA16))/X17</f>
        <v>4.1156211815207282E-2</v>
      </c>
      <c r="AA17" s="176">
        <f>(X17*Z17)^2</f>
        <v>3294.9760627482178</v>
      </c>
    </row>
    <row r="18" spans="1:27">
      <c r="A18" s="7"/>
      <c r="B18" s="7"/>
      <c r="C18" s="103"/>
      <c r="D18" s="103"/>
      <c r="E18" s="103"/>
      <c r="F18" s="103"/>
      <c r="G18" s="103"/>
      <c r="H18" s="103"/>
      <c r="I18" s="103"/>
      <c r="J18" s="103"/>
      <c r="K18" s="103"/>
      <c r="L18" s="103"/>
      <c r="M18" s="103"/>
      <c r="N18" s="103"/>
      <c r="O18" s="103"/>
      <c r="P18" s="103"/>
      <c r="Q18" s="103"/>
      <c r="R18" s="7"/>
      <c r="S18" s="7"/>
      <c r="T18" s="7"/>
      <c r="AA18" s="176"/>
    </row>
    <row r="19" spans="1:27">
      <c r="A19" s="101" t="s">
        <v>40</v>
      </c>
      <c r="B19" s="102"/>
      <c r="Q19" s="292" t="s">
        <v>118</v>
      </c>
      <c r="R19" s="292"/>
      <c r="S19" s="292"/>
      <c r="T19" s="292"/>
      <c r="U19" s="292"/>
      <c r="V19" s="293" t="s">
        <v>131</v>
      </c>
      <c r="W19" s="293"/>
      <c r="X19" s="293"/>
      <c r="Y19" s="293"/>
      <c r="Z19" s="293"/>
      <c r="AA19" s="177"/>
    </row>
    <row r="20" spans="1:27" s="98" customFormat="1">
      <c r="A20" s="104" t="s">
        <v>158</v>
      </c>
      <c r="B20" s="104" t="s">
        <v>38</v>
      </c>
      <c r="C20" s="104" t="s">
        <v>42</v>
      </c>
      <c r="D20" s="104" t="s">
        <v>43</v>
      </c>
      <c r="E20" s="104" t="s">
        <v>44</v>
      </c>
      <c r="F20" s="104" t="s">
        <v>45</v>
      </c>
      <c r="G20" s="104" t="s">
        <v>46</v>
      </c>
      <c r="H20" s="104" t="s">
        <v>47</v>
      </c>
      <c r="I20" s="104" t="s">
        <v>48</v>
      </c>
      <c r="J20" s="104" t="s">
        <v>49</v>
      </c>
      <c r="K20" s="104" t="s">
        <v>50</v>
      </c>
      <c r="L20" s="104" t="s">
        <v>51</v>
      </c>
      <c r="M20" s="104" t="s">
        <v>52</v>
      </c>
      <c r="N20" s="104" t="s">
        <v>53</v>
      </c>
      <c r="O20" s="104" t="s">
        <v>54</v>
      </c>
      <c r="P20" s="104" t="s">
        <v>57</v>
      </c>
      <c r="Q20" s="106" t="s">
        <v>117</v>
      </c>
      <c r="R20" s="106" t="s">
        <v>127</v>
      </c>
      <c r="S20" s="106" t="s">
        <v>129</v>
      </c>
      <c r="T20" s="106" t="s">
        <v>128</v>
      </c>
      <c r="U20" s="107" t="s">
        <v>130</v>
      </c>
      <c r="V20" s="285" t="s">
        <v>133</v>
      </c>
      <c r="W20" s="286"/>
      <c r="X20" s="113" t="s">
        <v>132</v>
      </c>
      <c r="Y20" s="113" t="s">
        <v>165</v>
      </c>
      <c r="Z20" s="137" t="s">
        <v>216</v>
      </c>
      <c r="AA20" s="178"/>
    </row>
    <row r="21" spans="1:27" s="127" customFormat="1">
      <c r="A21" s="122" t="s">
        <v>153</v>
      </c>
      <c r="B21" s="122" t="s">
        <v>223</v>
      </c>
      <c r="C21" s="124" t="str">
        <f>IFERROR(VLOOKUP($B21,$A$72:$F$121,2,FALSE),"0")</f>
        <v>KWh</v>
      </c>
      <c r="D21" s="143">
        <v>271372.79999999999</v>
      </c>
      <c r="E21" s="124">
        <v>257614.6</v>
      </c>
      <c r="F21" s="124">
        <v>275398.40000000002</v>
      </c>
      <c r="G21" s="124">
        <v>264602.2</v>
      </c>
      <c r="H21" s="124">
        <v>251359.8</v>
      </c>
      <c r="I21" s="124">
        <v>244742</v>
      </c>
      <c r="J21" s="124">
        <v>262135</v>
      </c>
      <c r="K21" s="124">
        <v>263032.8</v>
      </c>
      <c r="L21" s="124">
        <v>270903.40000000002</v>
      </c>
      <c r="M21" s="124">
        <v>270842.8</v>
      </c>
      <c r="N21" s="124">
        <v>238330.4</v>
      </c>
      <c r="O21" s="124">
        <v>230638</v>
      </c>
      <c r="P21" s="124">
        <f>SUM(D21:O21)</f>
        <v>3100972.1999999997</v>
      </c>
      <c r="Q21" s="125">
        <f>COUNT(D21:O21)</f>
        <v>12</v>
      </c>
      <c r="R21" s="125">
        <f>IF(P21&gt;1,AVERAGE(D21:O21),0)</f>
        <v>258414.34999999998</v>
      </c>
      <c r="S21" s="144">
        <f>IF(P21&gt;1,STDEV(D21:O21),0)</f>
        <v>14309.929870135002</v>
      </c>
      <c r="T21" s="166">
        <f>IFERROR(VLOOKUP($Q21,$K$72:$L$97,2,FALSE),"0")</f>
        <v>2.2000000000000002</v>
      </c>
      <c r="U21" s="203">
        <f>IF(Q21&gt;1,1-((R21-((S21*T21)/(SQRT(Q21))))/R21),"0")</f>
        <v>3.5168426400731256E-2</v>
      </c>
      <c r="V21" s="126">
        <f>IFERROR(VLOOKUP($B21,$A$72:$F$121,3,FALSE),"0")</f>
        <v>0.21</v>
      </c>
      <c r="W21" s="126" t="str">
        <f>IFERROR(VLOOKUP($B21,$A$72:$F$121,4,FALSE),"0")</f>
        <v>kgCO2 e/KWh</v>
      </c>
      <c r="X21" s="145">
        <f>(P21*V21)/1000</f>
        <v>651.20416199999988</v>
      </c>
      <c r="Y21" s="202">
        <f>IFERROR(VLOOKUP($B21,$A$72:$F$121,5,FALSE),"0")</f>
        <v>0.05</v>
      </c>
      <c r="Z21" s="202">
        <f>SQRT((U21*U21)+(Y21*Y21))</f>
        <v>6.1129520000599152E-2</v>
      </c>
      <c r="AA21" s="179"/>
    </row>
    <row r="22" spans="1:27" s="114" customFormat="1">
      <c r="A22" s="290" t="s">
        <v>135</v>
      </c>
      <c r="B22" s="291"/>
      <c r="C22" s="291"/>
      <c r="D22" s="291"/>
      <c r="E22" s="291"/>
      <c r="F22" s="291"/>
      <c r="G22" s="291"/>
      <c r="H22" s="291"/>
      <c r="I22" s="291"/>
      <c r="J22" s="291"/>
      <c r="K22" s="291"/>
      <c r="L22" s="291"/>
      <c r="M22" s="291"/>
      <c r="N22" s="291"/>
      <c r="O22" s="291"/>
      <c r="P22" s="291"/>
      <c r="Q22" s="291"/>
      <c r="R22" s="291"/>
      <c r="S22" s="291"/>
      <c r="T22" s="291"/>
      <c r="U22" s="291"/>
      <c r="V22" s="291"/>
      <c r="W22" s="291"/>
      <c r="X22" s="146">
        <f>X21</f>
        <v>651.20416199999988</v>
      </c>
      <c r="Y22" s="115"/>
      <c r="Z22" s="234">
        <f>Z21</f>
        <v>6.1129520000599152E-2</v>
      </c>
      <c r="AA22" s="176">
        <f>(X22*Z22)^2</f>
        <v>1584.6607693044052</v>
      </c>
    </row>
    <row r="23" spans="1:27">
      <c r="AA23" s="177"/>
    </row>
    <row r="24" spans="1:27">
      <c r="A24" s="101" t="s">
        <v>41</v>
      </c>
      <c r="B24" s="102"/>
      <c r="Q24" s="292" t="s">
        <v>118</v>
      </c>
      <c r="R24" s="292"/>
      <c r="S24" s="292"/>
      <c r="T24" s="292"/>
      <c r="U24" s="292"/>
      <c r="V24" s="293" t="s">
        <v>131</v>
      </c>
      <c r="W24" s="293"/>
      <c r="X24" s="293"/>
      <c r="Y24" s="293"/>
      <c r="Z24" s="293"/>
      <c r="AA24" s="177"/>
    </row>
    <row r="25" spans="1:27" s="98" customFormat="1">
      <c r="A25" s="104" t="s">
        <v>158</v>
      </c>
      <c r="B25" s="104" t="s">
        <v>38</v>
      </c>
      <c r="C25" s="104" t="s">
        <v>42</v>
      </c>
      <c r="D25" s="104" t="s">
        <v>43</v>
      </c>
      <c r="E25" s="104" t="s">
        <v>44</v>
      </c>
      <c r="F25" s="104" t="s">
        <v>45</v>
      </c>
      <c r="G25" s="104" t="s">
        <v>46</v>
      </c>
      <c r="H25" s="104" t="s">
        <v>47</v>
      </c>
      <c r="I25" s="104" t="s">
        <v>48</v>
      </c>
      <c r="J25" s="104" t="s">
        <v>49</v>
      </c>
      <c r="K25" s="104" t="s">
        <v>50</v>
      </c>
      <c r="L25" s="104" t="s">
        <v>51</v>
      </c>
      <c r="M25" s="104" t="s">
        <v>52</v>
      </c>
      <c r="N25" s="104" t="s">
        <v>53</v>
      </c>
      <c r="O25" s="104" t="s">
        <v>54</v>
      </c>
      <c r="P25" s="104" t="s">
        <v>57</v>
      </c>
      <c r="Q25" s="106" t="s">
        <v>117</v>
      </c>
      <c r="R25" s="106" t="s">
        <v>127</v>
      </c>
      <c r="S25" s="106" t="s">
        <v>129</v>
      </c>
      <c r="T25" s="106" t="s">
        <v>128</v>
      </c>
      <c r="U25" s="107" t="s">
        <v>130</v>
      </c>
      <c r="V25" s="285" t="s">
        <v>133</v>
      </c>
      <c r="W25" s="286"/>
      <c r="X25" s="113" t="s">
        <v>132</v>
      </c>
      <c r="Y25" s="113" t="s">
        <v>165</v>
      </c>
      <c r="Z25" s="137" t="s">
        <v>216</v>
      </c>
      <c r="AA25" s="178"/>
    </row>
    <row r="26" spans="1:27">
      <c r="A26" s="109"/>
      <c r="B26" s="109"/>
      <c r="C26" s="110" t="str">
        <f>IFERROR(VLOOKUP($B26,$A$72:$F$121,2,FALSE),"0")</f>
        <v>0</v>
      </c>
      <c r="D26" s="110"/>
      <c r="E26" s="110"/>
      <c r="F26" s="110"/>
      <c r="G26" s="110"/>
      <c r="H26" s="110"/>
      <c r="I26" s="110"/>
      <c r="J26" s="110"/>
      <c r="K26" s="110"/>
      <c r="L26" s="110"/>
      <c r="M26" s="110"/>
      <c r="N26" s="110"/>
      <c r="O26" s="110"/>
      <c r="P26" s="110">
        <f>SUM(D26:O26)</f>
        <v>0</v>
      </c>
      <c r="Q26" s="111">
        <f>COUNT(D26:O26)</f>
        <v>0</v>
      </c>
      <c r="R26" s="111">
        <f>IF(P26&gt;1,AVERAGE(D26:O26),0)</f>
        <v>0</v>
      </c>
      <c r="S26" s="111">
        <f>IF(P26&gt;1,STDEV(D26:O26),0)</f>
        <v>0</v>
      </c>
      <c r="T26" s="166" t="str">
        <f>IFERROR(VLOOKUP($Q26,$K$72:$L$97,2,FALSE),"0")</f>
        <v>0</v>
      </c>
      <c r="U26" s="203" t="str">
        <f>IF(Q26&gt;1,1-((R26-((S26*T26)/(SQRT(Q26))))/R26),"0")</f>
        <v>0</v>
      </c>
      <c r="V26" s="121" t="str">
        <f>IFERROR(VLOOKUP($B26,$A$72:$F$121,3,FALSE),"0")</f>
        <v>0</v>
      </c>
      <c r="W26" s="121" t="str">
        <f>IFERROR(VLOOKUP($B26,$A$72:$F$121,4,FALSE),"0")</f>
        <v>0</v>
      </c>
      <c r="X26" s="121">
        <f>(P26*V26)/1000</f>
        <v>0</v>
      </c>
      <c r="Y26" s="202" t="str">
        <f>IFERROR(VLOOKUP($B26,$A$72:$F$121,5,FALSE),"0")</f>
        <v>0</v>
      </c>
      <c r="Z26" s="202">
        <f>SQRT((U26*U16)+(Y26*Y26))</f>
        <v>0</v>
      </c>
      <c r="AA26" s="177">
        <f>(X26*Z26)^2</f>
        <v>0</v>
      </c>
    </row>
    <row r="27" spans="1:27">
      <c r="A27" s="109"/>
      <c r="B27" s="109"/>
      <c r="C27" s="110" t="str">
        <f t="shared" ref="C27:C30" si="14">IFERROR(VLOOKUP($B27,$A$72:$F$121,2,FALSE),"0")</f>
        <v>0</v>
      </c>
      <c r="D27" s="110"/>
      <c r="E27" s="110"/>
      <c r="F27" s="110"/>
      <c r="G27" s="110"/>
      <c r="H27" s="110"/>
      <c r="I27" s="110"/>
      <c r="J27" s="110"/>
      <c r="K27" s="110"/>
      <c r="L27" s="110"/>
      <c r="M27" s="110"/>
      <c r="N27" s="110"/>
      <c r="O27" s="110"/>
      <c r="P27" s="110">
        <f t="shared" ref="P27:P30" si="15">SUM(D27:O27)</f>
        <v>0</v>
      </c>
      <c r="Q27" s="111">
        <f t="shared" ref="Q27:Q30" si="16">COUNT(D27:O27)</f>
        <v>0</v>
      </c>
      <c r="R27" s="111">
        <f t="shared" ref="R27:R30" si="17">IF(P27&gt;1,AVERAGE(D27:O27),0)</f>
        <v>0</v>
      </c>
      <c r="S27" s="111">
        <f t="shared" ref="S27:S30" si="18">IF(P27&gt;1,STDEV(D27:O27),0)</f>
        <v>0</v>
      </c>
      <c r="T27" s="166" t="str">
        <f t="shared" ref="T27:T30" si="19">IFERROR(VLOOKUP($Q27,$K$72:$L$97,2,FALSE),"0")</f>
        <v>0</v>
      </c>
      <c r="U27" s="203" t="str">
        <f t="shared" ref="U27:U30" si="20">IF(Q27&gt;1,1-((R27-((S27*T27)/(SQRT(Q27))))/R27),"0")</f>
        <v>0</v>
      </c>
      <c r="V27" s="121" t="str">
        <f t="shared" ref="V27:V30" si="21">IFERROR(VLOOKUP($B27,$A$72:$F$121,3,FALSE),"0")</f>
        <v>0</v>
      </c>
      <c r="W27" s="121" t="str">
        <f t="shared" ref="W27:W30" si="22">IFERROR(VLOOKUP($B27,$A$72:$F$121,4,FALSE),"0")</f>
        <v>0</v>
      </c>
      <c r="X27" s="121">
        <f t="shared" ref="X27:X30" si="23">(P27*V27)/1000</f>
        <v>0</v>
      </c>
      <c r="Y27" s="202" t="str">
        <f t="shared" ref="Y27:Y30" si="24">IFERROR(VLOOKUP($B27,$A$72:$F$121,5,FALSE),"0")</f>
        <v>0</v>
      </c>
      <c r="Z27" s="202">
        <f t="shared" ref="Z27:Z29" si="25">SQRT((U27*U17)+(Y27*Y27))</f>
        <v>0</v>
      </c>
      <c r="AA27" s="177">
        <f t="shared" ref="AA27:AA30" si="26">(X27*Z27)^2</f>
        <v>0</v>
      </c>
    </row>
    <row r="28" spans="1:27">
      <c r="A28" s="109"/>
      <c r="B28" s="109"/>
      <c r="C28" s="110" t="str">
        <f t="shared" si="14"/>
        <v>0</v>
      </c>
      <c r="D28" s="110"/>
      <c r="E28" s="110"/>
      <c r="F28" s="110"/>
      <c r="G28" s="110"/>
      <c r="H28" s="110"/>
      <c r="I28" s="110"/>
      <c r="J28" s="110"/>
      <c r="K28" s="110"/>
      <c r="L28" s="110"/>
      <c r="M28" s="110"/>
      <c r="N28" s="110"/>
      <c r="O28" s="110"/>
      <c r="P28" s="110">
        <f t="shared" si="15"/>
        <v>0</v>
      </c>
      <c r="Q28" s="111">
        <f t="shared" si="16"/>
        <v>0</v>
      </c>
      <c r="R28" s="111">
        <f t="shared" si="17"/>
        <v>0</v>
      </c>
      <c r="S28" s="111">
        <f t="shared" si="18"/>
        <v>0</v>
      </c>
      <c r="T28" s="166" t="str">
        <f t="shared" si="19"/>
        <v>0</v>
      </c>
      <c r="U28" s="203" t="str">
        <f t="shared" si="20"/>
        <v>0</v>
      </c>
      <c r="V28" s="121" t="str">
        <f t="shared" si="21"/>
        <v>0</v>
      </c>
      <c r="W28" s="121" t="str">
        <f t="shared" si="22"/>
        <v>0</v>
      </c>
      <c r="X28" s="121">
        <f t="shared" si="23"/>
        <v>0</v>
      </c>
      <c r="Y28" s="202" t="str">
        <f t="shared" si="24"/>
        <v>0</v>
      </c>
      <c r="Z28" s="202">
        <f t="shared" si="25"/>
        <v>0</v>
      </c>
      <c r="AA28" s="177">
        <f t="shared" si="26"/>
        <v>0</v>
      </c>
    </row>
    <row r="29" spans="1:27">
      <c r="A29" s="109"/>
      <c r="B29" s="109"/>
      <c r="C29" s="110" t="str">
        <f t="shared" si="14"/>
        <v>0</v>
      </c>
      <c r="D29" s="110"/>
      <c r="E29" s="110"/>
      <c r="F29" s="110"/>
      <c r="G29" s="110"/>
      <c r="H29" s="110"/>
      <c r="I29" s="110"/>
      <c r="J29" s="110"/>
      <c r="K29" s="110"/>
      <c r="L29" s="110"/>
      <c r="M29" s="110"/>
      <c r="N29" s="110"/>
      <c r="O29" s="110"/>
      <c r="P29" s="110">
        <f t="shared" si="15"/>
        <v>0</v>
      </c>
      <c r="Q29" s="111">
        <f t="shared" si="16"/>
        <v>0</v>
      </c>
      <c r="R29" s="111">
        <f t="shared" si="17"/>
        <v>0</v>
      </c>
      <c r="S29" s="111">
        <f t="shared" si="18"/>
        <v>0</v>
      </c>
      <c r="T29" s="166" t="str">
        <f t="shared" si="19"/>
        <v>0</v>
      </c>
      <c r="U29" s="203" t="str">
        <f t="shared" si="20"/>
        <v>0</v>
      </c>
      <c r="V29" s="121" t="str">
        <f t="shared" si="21"/>
        <v>0</v>
      </c>
      <c r="W29" s="121" t="str">
        <f t="shared" si="22"/>
        <v>0</v>
      </c>
      <c r="X29" s="121">
        <f t="shared" si="23"/>
        <v>0</v>
      </c>
      <c r="Y29" s="202" t="str">
        <f t="shared" si="24"/>
        <v>0</v>
      </c>
      <c r="Z29" s="202">
        <f t="shared" si="25"/>
        <v>0</v>
      </c>
      <c r="AA29" s="177">
        <f t="shared" si="26"/>
        <v>0</v>
      </c>
    </row>
    <row r="30" spans="1:27">
      <c r="A30" s="109"/>
      <c r="B30" s="109"/>
      <c r="C30" s="110" t="str">
        <f t="shared" si="14"/>
        <v>0</v>
      </c>
      <c r="D30" s="110"/>
      <c r="E30" s="110"/>
      <c r="F30" s="110"/>
      <c r="G30" s="110"/>
      <c r="H30" s="110"/>
      <c r="I30" s="110"/>
      <c r="J30" s="110"/>
      <c r="K30" s="110"/>
      <c r="L30" s="110"/>
      <c r="M30" s="110"/>
      <c r="N30" s="110"/>
      <c r="O30" s="110"/>
      <c r="P30" s="110">
        <f t="shared" si="15"/>
        <v>0</v>
      </c>
      <c r="Q30" s="111">
        <f t="shared" si="16"/>
        <v>0</v>
      </c>
      <c r="R30" s="111">
        <f t="shared" si="17"/>
        <v>0</v>
      </c>
      <c r="S30" s="111">
        <f t="shared" si="18"/>
        <v>0</v>
      </c>
      <c r="T30" s="166" t="str">
        <f t="shared" si="19"/>
        <v>0</v>
      </c>
      <c r="U30" s="203" t="str">
        <f t="shared" si="20"/>
        <v>0</v>
      </c>
      <c r="V30" s="121" t="str">
        <f t="shared" si="21"/>
        <v>0</v>
      </c>
      <c r="W30" s="121" t="str">
        <f t="shared" si="22"/>
        <v>0</v>
      </c>
      <c r="X30" s="121">
        <f t="shared" si="23"/>
        <v>0</v>
      </c>
      <c r="Y30" s="202" t="str">
        <f t="shared" si="24"/>
        <v>0</v>
      </c>
      <c r="Z30" s="202">
        <f>SQRT((U30*U30)+(Y30*Y30))</f>
        <v>0</v>
      </c>
      <c r="AA30" s="177">
        <f t="shared" si="26"/>
        <v>0</v>
      </c>
    </row>
    <row r="31" spans="1:27" s="114" customFormat="1">
      <c r="A31" s="290" t="s">
        <v>138</v>
      </c>
      <c r="B31" s="291"/>
      <c r="C31" s="291"/>
      <c r="D31" s="291"/>
      <c r="E31" s="291"/>
      <c r="F31" s="291"/>
      <c r="G31" s="291"/>
      <c r="H31" s="291"/>
      <c r="I31" s="291"/>
      <c r="J31" s="291"/>
      <c r="K31" s="291"/>
      <c r="L31" s="291"/>
      <c r="M31" s="291"/>
      <c r="N31" s="291"/>
      <c r="O31" s="291"/>
      <c r="P31" s="291"/>
      <c r="Q31" s="291"/>
      <c r="R31" s="291"/>
      <c r="S31" s="291"/>
      <c r="T31" s="291"/>
      <c r="U31" s="291"/>
      <c r="V31" s="291"/>
      <c r="W31" s="291"/>
      <c r="X31" s="113">
        <f>SUM(X26:X30)</f>
        <v>0</v>
      </c>
      <c r="Y31" s="115"/>
      <c r="Z31" s="234" t="str">
        <f>IF(X31&gt;1,SQRT(SUM(AA26:AA30))/X31,"0")</f>
        <v>0</v>
      </c>
      <c r="AA31" s="177">
        <f>(X31*Z31)^2</f>
        <v>0</v>
      </c>
    </row>
    <row r="32" spans="1:27" ht="13.5" thickBot="1">
      <c r="B32" s="98"/>
      <c r="AA32" s="177"/>
    </row>
    <row r="33" spans="1:26" ht="13.5" thickBot="1">
      <c r="A33" s="290" t="s">
        <v>137</v>
      </c>
      <c r="B33" s="291"/>
      <c r="C33" s="291"/>
      <c r="D33" s="291"/>
      <c r="E33" s="291"/>
      <c r="F33" s="291"/>
      <c r="G33" s="291"/>
      <c r="H33" s="291"/>
      <c r="I33" s="291"/>
      <c r="J33" s="291"/>
      <c r="K33" s="291"/>
      <c r="L33" s="291"/>
      <c r="M33" s="291"/>
      <c r="N33" s="291"/>
      <c r="O33" s="291"/>
      <c r="P33" s="291"/>
      <c r="Q33" s="291"/>
      <c r="R33" s="291"/>
      <c r="S33" s="291"/>
      <c r="T33" s="291"/>
      <c r="U33" s="291"/>
      <c r="V33" s="291"/>
      <c r="W33" s="291"/>
      <c r="X33" s="162">
        <f>X17+X22+X31</f>
        <v>2045.9360752909997</v>
      </c>
      <c r="Y33" s="116"/>
      <c r="Z33" s="209">
        <f>SQRT(SUM(AA17+AA22))/$X$33</f>
        <v>3.4143000954207095E-2</v>
      </c>
    </row>
    <row r="70" spans="1:17">
      <c r="A70" s="4">
        <v>1</v>
      </c>
      <c r="B70" s="98">
        <v>2</v>
      </c>
      <c r="C70" s="98">
        <v>3</v>
      </c>
      <c r="D70" s="98">
        <v>4</v>
      </c>
      <c r="E70" s="98">
        <v>5</v>
      </c>
      <c r="F70" s="98">
        <v>6</v>
      </c>
      <c r="H70" s="98">
        <v>8</v>
      </c>
      <c r="I70" s="98">
        <v>9</v>
      </c>
      <c r="K70" s="98">
        <v>11</v>
      </c>
      <c r="L70" s="98">
        <v>12</v>
      </c>
    </row>
    <row r="71" spans="1:17" ht="38.25">
      <c r="A71" s="8" t="s">
        <v>58</v>
      </c>
      <c r="B71" s="8" t="s">
        <v>63</v>
      </c>
      <c r="C71" s="8" t="s">
        <v>59</v>
      </c>
      <c r="D71" s="8" t="s">
        <v>62</v>
      </c>
      <c r="E71" s="8" t="s">
        <v>60</v>
      </c>
      <c r="F71" s="8" t="s">
        <v>61</v>
      </c>
      <c r="H71" s="120" t="s">
        <v>157</v>
      </c>
      <c r="I71" s="8" t="s">
        <v>160</v>
      </c>
      <c r="K71" s="165" t="s">
        <v>211</v>
      </c>
      <c r="L71" s="165" t="s">
        <v>212</v>
      </c>
    </row>
    <row r="72" spans="1:17" ht="25.5">
      <c r="A72" s="9" t="s">
        <v>24</v>
      </c>
      <c r="B72" s="10" t="s">
        <v>64</v>
      </c>
      <c r="C72" s="10">
        <v>10.148999999999999</v>
      </c>
      <c r="D72" s="10" t="s">
        <v>65</v>
      </c>
      <c r="E72" s="171">
        <v>2.0500000000000002E-3</v>
      </c>
      <c r="F72" s="11" t="s">
        <v>66</v>
      </c>
      <c r="H72" s="9" t="s">
        <v>150</v>
      </c>
      <c r="I72" s="9" t="s">
        <v>161</v>
      </c>
      <c r="K72" s="9">
        <v>2</v>
      </c>
      <c r="L72" s="9">
        <v>12.71</v>
      </c>
    </row>
    <row r="73" spans="1:17" ht="25.5">
      <c r="A73" s="9" t="s">
        <v>25</v>
      </c>
      <c r="B73" s="10" t="s">
        <v>64</v>
      </c>
      <c r="C73" s="10">
        <v>8.8085000000000004</v>
      </c>
      <c r="D73" s="10" t="s">
        <v>65</v>
      </c>
      <c r="E73" s="170">
        <v>2.0300000000000001E-3</v>
      </c>
      <c r="F73" s="11" t="s">
        <v>66</v>
      </c>
      <c r="H73" s="9" t="s">
        <v>154</v>
      </c>
      <c r="I73" s="9" t="s">
        <v>162</v>
      </c>
      <c r="K73" s="9">
        <v>3</v>
      </c>
      <c r="L73" s="9">
        <v>4.3</v>
      </c>
    </row>
    <row r="74" spans="1:17" ht="25.5">
      <c r="A74" s="9" t="s">
        <v>27</v>
      </c>
      <c r="B74" s="10" t="s">
        <v>64</v>
      </c>
      <c r="C74" s="10">
        <v>10.2765</v>
      </c>
      <c r="D74" s="10" t="s">
        <v>65</v>
      </c>
      <c r="E74" s="170">
        <v>2.0500000000000002E-3</v>
      </c>
      <c r="F74" s="11" t="s">
        <v>66</v>
      </c>
      <c r="H74" s="9" t="s">
        <v>151</v>
      </c>
      <c r="I74" s="9" t="s">
        <v>163</v>
      </c>
      <c r="K74" s="9">
        <v>4</v>
      </c>
      <c r="L74" s="9">
        <v>3.18</v>
      </c>
    </row>
    <row r="75" spans="1:17" ht="25.5">
      <c r="A75" s="9" t="s">
        <v>28</v>
      </c>
      <c r="B75" s="10" t="s">
        <v>64</v>
      </c>
      <c r="C75" s="10">
        <v>7.6181000000000001</v>
      </c>
      <c r="D75" s="10" t="s">
        <v>65</v>
      </c>
      <c r="E75" s="170">
        <v>2.3400000000000001E-3</v>
      </c>
      <c r="F75" s="11" t="s">
        <v>66</v>
      </c>
      <c r="H75" s="9" t="s">
        <v>152</v>
      </c>
      <c r="I75" s="9" t="s">
        <v>164</v>
      </c>
      <c r="K75" s="9">
        <v>5</v>
      </c>
      <c r="L75" s="9">
        <v>2.78</v>
      </c>
    </row>
    <row r="76" spans="1:17" ht="25.5">
      <c r="A76" s="12" t="s">
        <v>26</v>
      </c>
      <c r="B76" s="10" t="s">
        <v>64</v>
      </c>
      <c r="C76" s="10">
        <v>6.8822999999999999</v>
      </c>
      <c r="D76" s="10" t="s">
        <v>65</v>
      </c>
      <c r="E76" s="170">
        <v>3.0000000000000001E-3</v>
      </c>
      <c r="F76" s="11" t="s">
        <v>66</v>
      </c>
      <c r="H76" s="9" t="s">
        <v>153</v>
      </c>
      <c r="K76" s="9">
        <v>6</v>
      </c>
      <c r="L76" s="9">
        <v>2.57</v>
      </c>
    </row>
    <row r="77" spans="1:17" ht="15.75">
      <c r="A77" s="9" t="s">
        <v>20</v>
      </c>
      <c r="B77" s="10" t="s">
        <v>56</v>
      </c>
      <c r="C77" s="10">
        <v>3.0510000000000002</v>
      </c>
      <c r="D77" s="10" t="s">
        <v>67</v>
      </c>
      <c r="E77" s="170">
        <v>2.0799999999999998E-3</v>
      </c>
      <c r="F77" s="11" t="s">
        <v>66</v>
      </c>
      <c r="H77" s="9" t="s">
        <v>19</v>
      </c>
      <c r="K77" s="9">
        <v>7</v>
      </c>
      <c r="L77" s="9">
        <v>2.4500000000000002</v>
      </c>
    </row>
    <row r="78" spans="1:17" ht="16.5">
      <c r="A78" s="9" t="s">
        <v>21</v>
      </c>
      <c r="B78" s="10" t="s">
        <v>68</v>
      </c>
      <c r="C78" s="10">
        <v>5.5792000000000002</v>
      </c>
      <c r="D78" s="10" t="s">
        <v>69</v>
      </c>
      <c r="E78" s="170">
        <v>2.5219999999999999E-2</v>
      </c>
      <c r="F78" s="11" t="s">
        <v>66</v>
      </c>
      <c r="H78" s="9" t="s">
        <v>155</v>
      </c>
      <c r="K78" s="9">
        <v>8</v>
      </c>
      <c r="L78" s="9">
        <v>2.36</v>
      </c>
    </row>
    <row r="79" spans="1:17" ht="16.5">
      <c r="A79" s="9" t="s">
        <v>195</v>
      </c>
      <c r="B79" s="10" t="s">
        <v>68</v>
      </c>
      <c r="C79" s="10">
        <v>1.9805999999999999</v>
      </c>
      <c r="D79" s="10" t="s">
        <v>69</v>
      </c>
      <c r="E79" s="169">
        <v>6.5890000000000002E-4</v>
      </c>
      <c r="F79" s="10" t="s">
        <v>66</v>
      </c>
      <c r="H79" s="9" t="s">
        <v>156</v>
      </c>
      <c r="K79" s="9">
        <v>9</v>
      </c>
      <c r="L79" s="9">
        <v>2.31</v>
      </c>
      <c r="Q79" s="4"/>
    </row>
    <row r="80" spans="1:17">
      <c r="A80" s="9" t="s">
        <v>71</v>
      </c>
      <c r="B80" s="10" t="s">
        <v>55</v>
      </c>
      <c r="C80" s="10">
        <v>2.101</v>
      </c>
      <c r="D80" s="10" t="s">
        <v>70</v>
      </c>
      <c r="E80" s="169">
        <v>6.6460000000000001E-8</v>
      </c>
      <c r="F80" s="10" t="s">
        <v>66</v>
      </c>
      <c r="K80" s="9">
        <v>10</v>
      </c>
      <c r="L80" s="9">
        <v>2.2599999999999998</v>
      </c>
    </row>
    <row r="81" spans="1:12">
      <c r="A81" s="9" t="s">
        <v>22</v>
      </c>
      <c r="B81" s="10" t="s">
        <v>55</v>
      </c>
      <c r="C81" s="10">
        <v>2.1795</v>
      </c>
      <c r="D81" s="10" t="s">
        <v>70</v>
      </c>
      <c r="E81" s="169">
        <v>4.7900000000000002E-9</v>
      </c>
      <c r="F81" s="11" t="s">
        <v>66</v>
      </c>
      <c r="K81" s="9">
        <v>11</v>
      </c>
      <c r="L81" s="9">
        <v>2.23</v>
      </c>
    </row>
    <row r="82" spans="1:12" ht="25.5">
      <c r="A82" s="9" t="s">
        <v>72</v>
      </c>
      <c r="B82" s="10" t="s">
        <v>56</v>
      </c>
      <c r="C82" s="10">
        <v>1120</v>
      </c>
      <c r="D82" s="10" t="s">
        <v>78</v>
      </c>
      <c r="E82" s="11">
        <v>0.01</v>
      </c>
      <c r="F82" s="11" t="s">
        <v>79</v>
      </c>
      <c r="K82" s="9">
        <v>12</v>
      </c>
      <c r="L82" s="9">
        <v>2.2000000000000002</v>
      </c>
    </row>
    <row r="83" spans="1:12" ht="15">
      <c r="A83" s="16" t="s">
        <v>82</v>
      </c>
      <c r="B83" s="117"/>
      <c r="C83" s="17"/>
      <c r="D83" s="17"/>
      <c r="E83" s="117"/>
      <c r="F83" s="17"/>
      <c r="K83" s="9">
        <v>13</v>
      </c>
      <c r="L83" s="9">
        <v>2.1800000000000002</v>
      </c>
    </row>
    <row r="84" spans="1:12" ht="17.100000000000001" customHeight="1">
      <c r="A84" s="9" t="s">
        <v>73</v>
      </c>
      <c r="B84" s="19" t="s">
        <v>56</v>
      </c>
      <c r="C84" s="19">
        <v>3922</v>
      </c>
      <c r="D84" s="19" t="s">
        <v>78</v>
      </c>
      <c r="E84" s="172">
        <v>0.01</v>
      </c>
      <c r="F84" s="20" t="s">
        <v>83</v>
      </c>
      <c r="K84" s="9">
        <v>14</v>
      </c>
      <c r="L84" s="9">
        <v>2.16</v>
      </c>
    </row>
    <row r="85" spans="1:12" ht="21.6" customHeight="1">
      <c r="A85" s="21" t="s">
        <v>74</v>
      </c>
      <c r="B85" s="19" t="s">
        <v>56</v>
      </c>
      <c r="C85" s="19">
        <v>1774</v>
      </c>
      <c r="D85" s="19" t="s">
        <v>78</v>
      </c>
      <c r="E85" s="172">
        <v>0.01</v>
      </c>
      <c r="F85" s="20" t="s">
        <v>84</v>
      </c>
      <c r="K85" s="9">
        <v>15</v>
      </c>
      <c r="L85" s="9">
        <v>2.14</v>
      </c>
    </row>
    <row r="86" spans="1:12" ht="15.95" customHeight="1">
      <c r="A86" s="9" t="s">
        <v>81</v>
      </c>
      <c r="B86" s="10" t="s">
        <v>56</v>
      </c>
      <c r="C86" s="10">
        <v>2729</v>
      </c>
      <c r="D86" s="10" t="s">
        <v>78</v>
      </c>
      <c r="E86" s="170">
        <v>1E-4</v>
      </c>
      <c r="F86" s="11" t="s">
        <v>84</v>
      </c>
      <c r="K86" s="9">
        <v>16</v>
      </c>
      <c r="L86" s="9">
        <v>2.13</v>
      </c>
    </row>
    <row r="87" spans="1:12" ht="15">
      <c r="A87" s="13" t="s">
        <v>80</v>
      </c>
      <c r="B87" s="118"/>
      <c r="C87" s="18"/>
      <c r="D87" s="18"/>
      <c r="E87" s="173"/>
      <c r="F87" s="18"/>
      <c r="K87" s="9">
        <v>17</v>
      </c>
      <c r="L87" s="9">
        <v>2.12</v>
      </c>
    </row>
    <row r="88" spans="1:12" ht="15">
      <c r="A88" s="9" t="s">
        <v>76</v>
      </c>
      <c r="B88" s="119"/>
      <c r="C88" s="15"/>
      <c r="D88" s="15"/>
      <c r="E88" s="174"/>
      <c r="F88" s="15"/>
      <c r="K88" s="9">
        <v>18</v>
      </c>
      <c r="L88" s="9">
        <v>2.11</v>
      </c>
    </row>
    <row r="89" spans="1:12" ht="15">
      <c r="A89" s="9" t="s">
        <v>77</v>
      </c>
      <c r="B89" s="117"/>
      <c r="C89" s="17"/>
      <c r="D89" s="17"/>
      <c r="E89" s="175"/>
      <c r="F89" s="17"/>
      <c r="K89" s="9">
        <v>19</v>
      </c>
      <c r="L89" s="9">
        <v>2.1</v>
      </c>
    </row>
    <row r="90" spans="1:12" ht="20.45" customHeight="1">
      <c r="A90" s="9" t="s">
        <v>75</v>
      </c>
      <c r="B90" s="10" t="s">
        <v>56</v>
      </c>
      <c r="C90" s="10">
        <v>1774</v>
      </c>
      <c r="D90" s="10" t="s">
        <v>78</v>
      </c>
      <c r="E90" s="168">
        <v>1</v>
      </c>
      <c r="F90" s="11" t="s">
        <v>84</v>
      </c>
      <c r="K90" s="9">
        <v>20</v>
      </c>
      <c r="L90" s="9">
        <v>2.09</v>
      </c>
    </row>
    <row r="91" spans="1:12" ht="16.5" customHeight="1">
      <c r="A91" s="9" t="s">
        <v>23</v>
      </c>
      <c r="B91" s="10" t="s">
        <v>56</v>
      </c>
      <c r="C91" s="10">
        <v>1760</v>
      </c>
      <c r="D91" s="10" t="s">
        <v>78</v>
      </c>
      <c r="E91" s="168">
        <v>1</v>
      </c>
      <c r="F91" s="11" t="s">
        <v>79</v>
      </c>
      <c r="K91" s="9">
        <v>25</v>
      </c>
      <c r="L91" s="9">
        <v>2.06</v>
      </c>
    </row>
    <row r="92" spans="1:12" ht="20.100000000000001" customHeight="1">
      <c r="A92" s="9" t="s">
        <v>31</v>
      </c>
      <c r="B92" s="10" t="s">
        <v>56</v>
      </c>
      <c r="C92" s="10">
        <v>1</v>
      </c>
      <c r="D92" s="10" t="s">
        <v>78</v>
      </c>
      <c r="E92" s="168">
        <v>1</v>
      </c>
      <c r="F92" s="11" t="s">
        <v>79</v>
      </c>
      <c r="K92" s="9">
        <v>30</v>
      </c>
      <c r="L92" s="9">
        <v>2.0499999999999998</v>
      </c>
    </row>
    <row r="93" spans="1:12">
      <c r="A93" s="9" t="s">
        <v>29</v>
      </c>
      <c r="B93" s="10" t="s">
        <v>85</v>
      </c>
      <c r="C93" s="10">
        <v>1.7829504000000003E-3</v>
      </c>
      <c r="D93" s="10" t="s">
        <v>86</v>
      </c>
      <c r="E93" s="168">
        <v>1</v>
      </c>
      <c r="F93" s="11" t="s">
        <v>87</v>
      </c>
      <c r="K93" s="9">
        <v>35</v>
      </c>
      <c r="L93" s="9">
        <v>2.0299999999999998</v>
      </c>
    </row>
    <row r="94" spans="1:12">
      <c r="A94" s="9" t="s">
        <v>30</v>
      </c>
      <c r="B94" s="10" t="s">
        <v>56</v>
      </c>
      <c r="C94" s="10">
        <v>5.8960000000000013E-4</v>
      </c>
      <c r="D94" s="10" t="s">
        <v>88</v>
      </c>
      <c r="E94" s="168">
        <v>1</v>
      </c>
      <c r="F94" s="11" t="s">
        <v>87</v>
      </c>
      <c r="K94" s="9">
        <v>40</v>
      </c>
      <c r="L94" s="9">
        <v>2.02</v>
      </c>
    </row>
    <row r="95" spans="1:12" ht="25.5">
      <c r="A95" s="9" t="s">
        <v>32</v>
      </c>
      <c r="B95" s="10" t="s">
        <v>90</v>
      </c>
      <c r="C95" s="10">
        <f>0.25*0.8</f>
        <v>0.2</v>
      </c>
      <c r="D95" s="9" t="s">
        <v>91</v>
      </c>
      <c r="E95" s="250">
        <f>0.8/0.8</f>
        <v>1</v>
      </c>
      <c r="F95" s="11" t="s">
        <v>87</v>
      </c>
      <c r="K95" s="9">
        <v>50</v>
      </c>
      <c r="L95" s="9">
        <v>2.0099999999999998</v>
      </c>
    </row>
    <row r="96" spans="1:12" ht="25.5">
      <c r="A96" s="22" t="s">
        <v>92</v>
      </c>
      <c r="B96" s="10" t="s">
        <v>93</v>
      </c>
      <c r="C96" s="10">
        <v>0.48</v>
      </c>
      <c r="D96" s="9" t="s">
        <v>94</v>
      </c>
      <c r="E96" s="250">
        <v>32</v>
      </c>
      <c r="F96" s="11" t="s">
        <v>87</v>
      </c>
      <c r="K96" s="9">
        <v>100</v>
      </c>
      <c r="L96" s="9">
        <v>1.98</v>
      </c>
    </row>
    <row r="97" spans="1:12" ht="18">
      <c r="A97" s="9" t="s">
        <v>223</v>
      </c>
      <c r="B97" s="10" t="s">
        <v>95</v>
      </c>
      <c r="C97" s="10">
        <v>0.21</v>
      </c>
      <c r="D97" s="9" t="s">
        <v>96</v>
      </c>
      <c r="E97" s="251">
        <v>0.05</v>
      </c>
      <c r="F97" s="11" t="s">
        <v>224</v>
      </c>
      <c r="K97" s="9" t="s">
        <v>213</v>
      </c>
      <c r="L97" s="9">
        <v>1.96</v>
      </c>
    </row>
    <row r="98" spans="1:12" ht="18">
      <c r="A98" s="9" t="s">
        <v>207</v>
      </c>
      <c r="B98" s="10" t="s">
        <v>95</v>
      </c>
      <c r="C98" s="10">
        <v>0.19900000000000001</v>
      </c>
      <c r="D98" s="9" t="s">
        <v>96</v>
      </c>
      <c r="E98" s="251">
        <v>0.05</v>
      </c>
      <c r="F98" s="11" t="s">
        <v>139</v>
      </c>
      <c r="K98" s="103" t="s">
        <v>214</v>
      </c>
      <c r="L98" s="158" t="s">
        <v>215</v>
      </c>
    </row>
    <row r="99" spans="1:12" ht="18">
      <c r="A99" s="9" t="s">
        <v>142</v>
      </c>
      <c r="B99" s="10" t="s">
        <v>95</v>
      </c>
      <c r="C99" s="10">
        <v>0.19400000000000001</v>
      </c>
      <c r="D99" s="9" t="s">
        <v>96</v>
      </c>
      <c r="E99" s="251">
        <v>0.05</v>
      </c>
      <c r="F99" s="11" t="s">
        <v>140</v>
      </c>
      <c r="K99" s="103"/>
      <c r="L99" s="103"/>
    </row>
    <row r="100" spans="1:12" ht="18">
      <c r="A100" s="9" t="s">
        <v>143</v>
      </c>
      <c r="B100" s="10" t="s">
        <v>95</v>
      </c>
      <c r="C100" s="10">
        <v>0.2</v>
      </c>
      <c r="D100" s="9" t="s">
        <v>96</v>
      </c>
      <c r="E100" s="251">
        <v>0.05</v>
      </c>
      <c r="F100" s="11" t="s">
        <v>141</v>
      </c>
      <c r="K100" s="103"/>
      <c r="L100" s="103"/>
    </row>
    <row r="101" spans="1:12" ht="18">
      <c r="A101" s="9" t="s">
        <v>144</v>
      </c>
      <c r="B101" s="10" t="s">
        <v>95</v>
      </c>
      <c r="C101" s="10">
        <v>0.15</v>
      </c>
      <c r="D101" s="9" t="s">
        <v>96</v>
      </c>
      <c r="E101" s="251">
        <v>0.05</v>
      </c>
      <c r="F101" s="11" t="s">
        <v>147</v>
      </c>
      <c r="K101" s="103"/>
      <c r="L101" s="103"/>
    </row>
    <row r="102" spans="1:12" ht="18">
      <c r="A102" s="9" t="s">
        <v>145</v>
      </c>
      <c r="B102" s="10" t="s">
        <v>95</v>
      </c>
      <c r="C102" s="10">
        <v>0.22</v>
      </c>
      <c r="D102" s="9" t="s">
        <v>96</v>
      </c>
      <c r="E102" s="251">
        <v>0.05</v>
      </c>
      <c r="F102" s="11" t="s">
        <v>148</v>
      </c>
      <c r="K102" s="103"/>
      <c r="L102" s="103"/>
    </row>
    <row r="103" spans="1:12" ht="18">
      <c r="A103" s="16" t="s">
        <v>146</v>
      </c>
      <c r="B103" s="19" t="s">
        <v>95</v>
      </c>
      <c r="C103" s="19">
        <v>0.19</v>
      </c>
      <c r="D103" s="16" t="s">
        <v>96</v>
      </c>
      <c r="E103" s="251">
        <v>0.05</v>
      </c>
      <c r="F103" s="20" t="s">
        <v>149</v>
      </c>
    </row>
    <row r="104" spans="1:12">
      <c r="A104" s="112"/>
      <c r="B104" s="112"/>
      <c r="C104" s="108"/>
      <c r="D104" s="108"/>
      <c r="E104" s="252"/>
      <c r="F104" s="108"/>
    </row>
    <row r="105" spans="1:12">
      <c r="A105" s="112"/>
      <c r="B105" s="112"/>
      <c r="C105" s="108"/>
      <c r="D105" s="108"/>
      <c r="E105" s="252"/>
      <c r="F105" s="108"/>
    </row>
    <row r="106" spans="1:12">
      <c r="A106" s="112"/>
      <c r="B106" s="112"/>
      <c r="C106" s="108"/>
      <c r="D106" s="108"/>
      <c r="E106" s="108"/>
      <c r="F106" s="108"/>
    </row>
    <row r="107" spans="1:12">
      <c r="A107" s="112"/>
      <c r="B107" s="112"/>
      <c r="C107" s="108"/>
      <c r="D107" s="108"/>
      <c r="E107" s="108"/>
      <c r="F107" s="108"/>
    </row>
    <row r="108" spans="1:12">
      <c r="A108" s="112"/>
      <c r="B108" s="112"/>
      <c r="C108" s="108"/>
      <c r="D108" s="108"/>
      <c r="E108" s="108"/>
      <c r="F108" s="108"/>
    </row>
    <row r="109" spans="1:12">
      <c r="A109" s="112"/>
      <c r="B109" s="112"/>
      <c r="C109" s="108"/>
      <c r="D109" s="108"/>
      <c r="E109" s="108"/>
      <c r="F109" s="108"/>
    </row>
    <row r="110" spans="1:12">
      <c r="A110" s="112"/>
      <c r="B110" s="112"/>
      <c r="C110" s="108"/>
      <c r="D110" s="108"/>
      <c r="E110" s="108"/>
      <c r="F110" s="108"/>
    </row>
    <row r="111" spans="1:12">
      <c r="A111" s="112"/>
      <c r="B111" s="112"/>
      <c r="C111" s="108"/>
      <c r="D111" s="108"/>
      <c r="E111" s="108"/>
      <c r="F111" s="108"/>
    </row>
    <row r="112" spans="1:12">
      <c r="A112" s="112"/>
      <c r="B112" s="112"/>
      <c r="C112" s="108"/>
      <c r="D112" s="108"/>
      <c r="E112" s="108"/>
      <c r="F112" s="108"/>
    </row>
    <row r="113" spans="1:17">
      <c r="A113" s="112"/>
      <c r="B113" s="112"/>
      <c r="C113" s="108"/>
      <c r="D113" s="108"/>
      <c r="E113" s="108"/>
      <c r="F113" s="108"/>
    </row>
    <row r="114" spans="1:17">
      <c r="A114" s="112"/>
      <c r="B114" s="112"/>
      <c r="C114" s="108"/>
      <c r="D114" s="108"/>
      <c r="E114" s="108"/>
      <c r="F114" s="108"/>
    </row>
    <row r="115" spans="1:17">
      <c r="A115" s="112"/>
      <c r="B115" s="112"/>
      <c r="C115" s="108"/>
      <c r="D115" s="108"/>
      <c r="E115" s="108"/>
      <c r="F115" s="108"/>
    </row>
    <row r="116" spans="1:17">
      <c r="A116" s="112"/>
      <c r="B116" s="112"/>
      <c r="C116" s="108"/>
      <c r="D116" s="108"/>
      <c r="E116" s="108"/>
      <c r="F116" s="108"/>
    </row>
    <row r="117" spans="1:17">
      <c r="A117" s="112"/>
      <c r="B117" s="112"/>
      <c r="C117" s="108"/>
      <c r="D117" s="108"/>
      <c r="E117" s="108"/>
      <c r="F117" s="108"/>
    </row>
    <row r="118" spans="1:17">
      <c r="A118" s="112"/>
      <c r="B118" s="112"/>
      <c r="C118" s="108"/>
      <c r="D118" s="108"/>
      <c r="E118" s="108"/>
      <c r="F118" s="108"/>
    </row>
    <row r="119" spans="1:17">
      <c r="A119" s="112"/>
      <c r="B119" s="112"/>
      <c r="C119" s="108"/>
      <c r="D119" s="108"/>
      <c r="E119" s="108"/>
      <c r="F119" s="108"/>
    </row>
    <row r="120" spans="1:17">
      <c r="A120" s="112"/>
      <c r="B120" s="112"/>
      <c r="C120" s="108"/>
      <c r="D120" s="108"/>
      <c r="E120" s="108"/>
      <c r="F120" s="108"/>
    </row>
    <row r="121" spans="1:17">
      <c r="A121" s="112"/>
      <c r="B121" s="112"/>
      <c r="C121" s="108"/>
      <c r="D121" s="108"/>
      <c r="E121" s="108"/>
      <c r="F121" s="108"/>
    </row>
    <row r="122" spans="1:17">
      <c r="B122" s="98"/>
      <c r="Q122" s="4"/>
    </row>
  </sheetData>
  <mergeCells count="15">
    <mergeCell ref="D3:E3"/>
    <mergeCell ref="U4:V4"/>
    <mergeCell ref="V6:W6"/>
    <mergeCell ref="Q19:U19"/>
    <mergeCell ref="Q5:U5"/>
    <mergeCell ref="V5:Z5"/>
    <mergeCell ref="V25:W25"/>
    <mergeCell ref="A17:W17"/>
    <mergeCell ref="A22:W22"/>
    <mergeCell ref="A31:W31"/>
    <mergeCell ref="A33:W33"/>
    <mergeCell ref="V20:W20"/>
    <mergeCell ref="Q24:U24"/>
    <mergeCell ref="V19:Z19"/>
    <mergeCell ref="V24:Z24"/>
  </mergeCells>
  <dataValidations count="5">
    <dataValidation type="list" allowBlank="1" showInputMessage="1" showErrorMessage="1" sqref="B7:B16 B21 B26:B30">
      <formula1>$A$72:$A$121</formula1>
    </dataValidation>
    <dataValidation type="list" allowBlank="1" showInputMessage="1" showErrorMessage="1" sqref="A21">
      <formula1>$H$76</formula1>
    </dataValidation>
    <dataValidation type="list" allowBlank="1" showInputMessage="1" showErrorMessage="1" sqref="D3">
      <formula1>$I$72:$I$75</formula1>
    </dataValidation>
    <dataValidation type="list" allowBlank="1" showInputMessage="1" showErrorMessage="1" sqref="A7:A16">
      <formula1>$H$72:$H$86</formula1>
    </dataValidation>
    <dataValidation type="list" allowBlank="1" showInputMessage="1" showErrorMessage="1" sqref="A26:A30">
      <formula1>$H$72:$H$85</formula1>
    </dataValidation>
  </dataValidations>
  <hyperlinks>
    <hyperlink ref="F84" r:id="rId1"/>
  </hyperlinks>
  <pageMargins left="0.7" right="0.7" top="0.75" bottom="0.75" header="0.3" footer="0.3"/>
  <pageSetup orientation="portrait" r:id="rId2"/>
  <drawing r:id="rId3"/>
  <legacyDrawing r:id="rId4"/>
</worksheet>
</file>

<file path=xl/worksheets/sheet4.xml><?xml version="1.0" encoding="utf-8"?>
<worksheet xmlns="http://schemas.openxmlformats.org/spreadsheetml/2006/main" xmlns:r="http://schemas.openxmlformats.org/officeDocument/2006/relationships">
  <dimension ref="A1:AA122"/>
  <sheetViews>
    <sheetView showGridLines="0" topLeftCell="A13" workbookViewId="0">
      <selection activeCell="C6" sqref="C6"/>
    </sheetView>
  </sheetViews>
  <sheetFormatPr baseColWidth="10" defaultColWidth="10.85546875" defaultRowHeight="12.75"/>
  <cols>
    <col min="1" max="1" width="32.85546875" style="4" customWidth="1"/>
    <col min="2" max="2" width="40.140625" style="4" customWidth="1"/>
    <col min="3" max="13" width="10.85546875" style="98"/>
    <col min="14" max="14" width="12.5703125" style="98" customWidth="1"/>
    <col min="15" max="16" width="10.85546875" style="98"/>
    <col min="17" max="17" width="19.28515625" style="98" customWidth="1"/>
    <col min="18" max="18" width="16.42578125" style="4" customWidth="1"/>
    <col min="19" max="19" width="23.140625" style="4" customWidth="1"/>
    <col min="20" max="20" width="11.42578125" style="4" customWidth="1"/>
    <col min="21" max="21" width="19.5703125" style="4" customWidth="1"/>
    <col min="22" max="22" width="16.5703125" style="4" customWidth="1"/>
    <col min="23" max="23" width="12.5703125" style="4" customWidth="1"/>
    <col min="24" max="24" width="22.140625" style="4" customWidth="1"/>
    <col min="25" max="25" width="41.7109375" style="4" customWidth="1"/>
    <col min="26" max="26" width="30.5703125" style="4" customWidth="1"/>
    <col min="27" max="16384" width="10.85546875" style="4"/>
  </cols>
  <sheetData>
    <row r="1" spans="1:27" ht="83.1" customHeight="1"/>
    <row r="3" spans="1:27">
      <c r="B3" s="136" t="s">
        <v>159</v>
      </c>
      <c r="C3" s="149">
        <v>190876</v>
      </c>
      <c r="D3" s="294" t="s">
        <v>162</v>
      </c>
      <c r="E3" s="295"/>
    </row>
    <row r="4" spans="1:27" ht="14.45" customHeight="1">
      <c r="B4" s="98"/>
      <c r="E4" s="123"/>
      <c r="U4" s="296"/>
      <c r="V4" s="296"/>
      <c r="W4" s="99"/>
      <c r="X4" s="100"/>
      <c r="Y4" s="100"/>
    </row>
    <row r="5" spans="1:27">
      <c r="A5" s="101" t="s">
        <v>39</v>
      </c>
      <c r="B5" s="102"/>
      <c r="P5" s="103"/>
      <c r="Q5" s="299" t="s">
        <v>118</v>
      </c>
      <c r="R5" s="299"/>
      <c r="S5" s="299"/>
      <c r="T5" s="299"/>
      <c r="U5" s="299"/>
      <c r="V5" s="302" t="s">
        <v>131</v>
      </c>
      <c r="W5" s="302"/>
      <c r="X5" s="302"/>
      <c r="Y5" s="302"/>
      <c r="Z5" s="286"/>
    </row>
    <row r="6" spans="1:27" s="98" customFormat="1">
      <c r="A6" s="104" t="s">
        <v>158</v>
      </c>
      <c r="B6" s="104" t="s">
        <v>38</v>
      </c>
      <c r="C6" s="104" t="s">
        <v>42</v>
      </c>
      <c r="D6" s="104" t="s">
        <v>43</v>
      </c>
      <c r="E6" s="104" t="s">
        <v>44</v>
      </c>
      <c r="F6" s="104" t="s">
        <v>45</v>
      </c>
      <c r="G6" s="104" t="s">
        <v>46</v>
      </c>
      <c r="H6" s="104" t="s">
        <v>47</v>
      </c>
      <c r="I6" s="104" t="s">
        <v>48</v>
      </c>
      <c r="J6" s="104" t="s">
        <v>49</v>
      </c>
      <c r="K6" s="104" t="s">
        <v>50</v>
      </c>
      <c r="L6" s="104" t="s">
        <v>51</v>
      </c>
      <c r="M6" s="104" t="s">
        <v>52</v>
      </c>
      <c r="N6" s="104" t="s">
        <v>53</v>
      </c>
      <c r="O6" s="105" t="s">
        <v>54</v>
      </c>
      <c r="P6" s="105" t="s">
        <v>57</v>
      </c>
      <c r="Q6" s="198" t="s">
        <v>117</v>
      </c>
      <c r="R6" s="198" t="s">
        <v>127</v>
      </c>
      <c r="S6" s="198" t="s">
        <v>129</v>
      </c>
      <c r="T6" s="198" t="s">
        <v>128</v>
      </c>
      <c r="U6" s="198" t="s">
        <v>130</v>
      </c>
      <c r="V6" s="302" t="s">
        <v>133</v>
      </c>
      <c r="W6" s="286"/>
      <c r="X6" s="113" t="s">
        <v>132</v>
      </c>
      <c r="Y6" s="113" t="s">
        <v>165</v>
      </c>
      <c r="Z6" s="137" t="s">
        <v>216</v>
      </c>
    </row>
    <row r="7" spans="1:27">
      <c r="A7" s="109" t="s">
        <v>154</v>
      </c>
      <c r="B7" s="109" t="s">
        <v>24</v>
      </c>
      <c r="C7" s="110" t="str">
        <f>IFERROR(VLOOKUP($B7,$A$72:$F$121,2,FALSE),"0")</f>
        <v>Gal</v>
      </c>
      <c r="D7" s="110">
        <v>1574.2</v>
      </c>
      <c r="E7" s="110">
        <v>1653.9</v>
      </c>
      <c r="F7" s="110">
        <v>2037.3</v>
      </c>
      <c r="G7" s="110">
        <v>1436.6</v>
      </c>
      <c r="H7" s="110">
        <v>1699.5</v>
      </c>
      <c r="I7" s="110">
        <v>1665.6</v>
      </c>
      <c r="J7" s="110">
        <v>1583.8</v>
      </c>
      <c r="K7" s="110">
        <v>1474</v>
      </c>
      <c r="L7" s="110">
        <v>1616</v>
      </c>
      <c r="M7" s="110">
        <v>1874.9</v>
      </c>
      <c r="N7" s="110">
        <v>2176.1</v>
      </c>
      <c r="O7" s="110">
        <v>1857</v>
      </c>
      <c r="P7" s="196">
        <f>SUM(D7:O7)</f>
        <v>20648.899999999998</v>
      </c>
      <c r="Q7" s="183">
        <f>COUNT(D7:O7)</f>
        <v>12</v>
      </c>
      <c r="R7" s="200">
        <f>IF(P7&gt;1,AVERAGE(D7:O7),0)</f>
        <v>1720.7416666666666</v>
      </c>
      <c r="S7" s="182">
        <f>IF(P7&gt;1,STDEV(D7:O7),0)</f>
        <v>223.74241869668703</v>
      </c>
      <c r="T7" s="201">
        <f>IFERROR(VLOOKUP($Q7,$K$72:$L$97,2,FALSE),"0")</f>
        <v>2.2000000000000002</v>
      </c>
      <c r="U7" s="203">
        <f>IF(Q7&gt;1,1-((R7-((S7*T7)/(SQRT(Q7))))/R7))</f>
        <v>8.2578066761931468E-2</v>
      </c>
      <c r="V7" s="181">
        <f t="shared" ref="V7:V16" si="0">IFERROR(VLOOKUP($B7,$A$72:$F$121,3,FALSE),"0")</f>
        <v>10.148999999999999</v>
      </c>
      <c r="W7" s="121" t="str">
        <f>IFERROR(VLOOKUP($B7,$A$72:$F$121,4,FALSE),"0")</f>
        <v>kg CO2/gal</v>
      </c>
      <c r="X7" s="139">
        <f>(P7*V7)/1000</f>
        <v>209.56568609999997</v>
      </c>
      <c r="Y7" s="202">
        <f>IFERROR(VLOOKUP($B7,$A$72:$F$121,5,FALSE),"0")</f>
        <v>2.0499999999999997E-3</v>
      </c>
      <c r="Z7" s="202">
        <f>SQRT((U7*U7)+(Y7*Y7))</f>
        <v>8.260350846143287E-2</v>
      </c>
      <c r="AA7" s="232">
        <f>(X7*Z7)^2</f>
        <v>299.66590596425323</v>
      </c>
    </row>
    <row r="8" spans="1:27">
      <c r="A8" s="109" t="s">
        <v>154</v>
      </c>
      <c r="B8" s="109" t="s">
        <v>25</v>
      </c>
      <c r="C8" s="110" t="str">
        <f t="shared" ref="C8:C11" si="1">IFERROR(VLOOKUP($B8,$A$72:$F$121,2,FALSE),"0")</f>
        <v>Gal</v>
      </c>
      <c r="D8" s="110">
        <v>672.3</v>
      </c>
      <c r="E8" s="110">
        <v>625.9</v>
      </c>
      <c r="F8" s="110">
        <v>538.70000000000005</v>
      </c>
      <c r="G8" s="110">
        <v>672.1</v>
      </c>
      <c r="H8" s="110">
        <v>741.2</v>
      </c>
      <c r="I8" s="110">
        <v>691.7</v>
      </c>
      <c r="J8" s="110">
        <v>555.29999999999995</v>
      </c>
      <c r="K8" s="110">
        <v>478.7</v>
      </c>
      <c r="L8" s="110">
        <v>460.2</v>
      </c>
      <c r="M8" s="110">
        <v>593</v>
      </c>
      <c r="N8" s="110">
        <v>585.79999999999995</v>
      </c>
      <c r="O8" s="110">
        <v>654.29999999999995</v>
      </c>
      <c r="P8" s="196">
        <f t="shared" ref="P8:P16" si="2">SUM(D8:O8)</f>
        <v>7269.2</v>
      </c>
      <c r="Q8" s="183">
        <f t="shared" ref="Q8:Q15" si="3">COUNT(D8:O8)</f>
        <v>12</v>
      </c>
      <c r="R8" s="200">
        <f t="shared" ref="R8:R16" si="4">IF(P8&gt;1,AVERAGE(D8:O8),0)</f>
        <v>605.76666666666665</v>
      </c>
      <c r="S8" s="182">
        <f t="shared" ref="S8:S15" si="5">IF(P8&gt;1,STDEV(D8:O8),0)</f>
        <v>86.474603032896184</v>
      </c>
      <c r="T8" s="201">
        <f t="shared" ref="T8:T16" si="6">IFERROR(VLOOKUP($Q8,$K$72:$L$97,2,FALSE),"0")</f>
        <v>2.2000000000000002</v>
      </c>
      <c r="U8" s="203">
        <f t="shared" ref="U8:U11" si="7">IF(Q8&gt;1,1-((R8-((S8*T8)/(SQRT(Q8))))/R8))</f>
        <v>9.0659905694744025E-2</v>
      </c>
      <c r="V8" s="181">
        <f t="shared" si="0"/>
        <v>8.8085000000000004</v>
      </c>
      <c r="W8" s="121" t="str">
        <f t="shared" ref="W8:W16" si="8">IFERROR(VLOOKUP($B8,$A$72:$F$121,4,FALSE),"0")</f>
        <v>kg CO2/gal</v>
      </c>
      <c r="X8" s="139">
        <f t="shared" ref="X8:X16" si="9">(P8*V8)/1000</f>
        <v>64.030748200000005</v>
      </c>
      <c r="Y8" s="202">
        <f t="shared" ref="Y8:Y16" si="10">IFERROR(VLOOKUP($B8,$A$72:$F$121,5,FALSE),"0")</f>
        <v>2.0300000000000001E-3</v>
      </c>
      <c r="Z8" s="202">
        <f t="shared" ref="Z8:Z16" si="11">SQRT((U8*U8)+(Y8*Y8))</f>
        <v>9.0682630092978E-2</v>
      </c>
      <c r="AA8" s="232">
        <f t="shared" ref="AA8:AA16" si="12">(X8*Z8)^2</f>
        <v>33.715171128769541</v>
      </c>
    </row>
    <row r="9" spans="1:27">
      <c r="A9" s="109" t="s">
        <v>150</v>
      </c>
      <c r="B9" s="109" t="s">
        <v>195</v>
      </c>
      <c r="C9" s="110" t="str">
        <f t="shared" si="1"/>
        <v>m3</v>
      </c>
      <c r="D9" s="110">
        <v>18998</v>
      </c>
      <c r="E9" s="110">
        <v>17979</v>
      </c>
      <c r="F9" s="110">
        <v>20973</v>
      </c>
      <c r="G9" s="110">
        <v>19987</v>
      </c>
      <c r="H9" s="110">
        <v>22359</v>
      </c>
      <c r="I9" s="110">
        <v>23326</v>
      </c>
      <c r="J9" s="110">
        <v>25895</v>
      </c>
      <c r="K9" s="110">
        <v>24395</v>
      </c>
      <c r="L9" s="110">
        <v>21240</v>
      </c>
      <c r="M9" s="110">
        <v>22274</v>
      </c>
      <c r="N9" s="110">
        <v>20642</v>
      </c>
      <c r="O9" s="110">
        <v>18738</v>
      </c>
      <c r="P9" s="196">
        <f t="shared" si="2"/>
        <v>256806</v>
      </c>
      <c r="Q9" s="183">
        <f t="shared" si="3"/>
        <v>12</v>
      </c>
      <c r="R9" s="200">
        <f t="shared" si="4"/>
        <v>21400.5</v>
      </c>
      <c r="S9" s="182">
        <f t="shared" si="5"/>
        <v>2372.3067216989843</v>
      </c>
      <c r="T9" s="201">
        <f t="shared" si="6"/>
        <v>2.2000000000000002</v>
      </c>
      <c r="U9" s="203">
        <f t="shared" si="7"/>
        <v>7.0401024126099609E-2</v>
      </c>
      <c r="V9" s="181">
        <f t="shared" si="0"/>
        <v>1.9805999999999999</v>
      </c>
      <c r="W9" s="121" t="str">
        <f t="shared" si="8"/>
        <v>kg CO2/m3</v>
      </c>
      <c r="X9" s="139">
        <f t="shared" si="9"/>
        <v>508.62996359999994</v>
      </c>
      <c r="Y9" s="202">
        <f t="shared" si="10"/>
        <v>6.5890000000000004E-2</v>
      </c>
      <c r="Z9" s="202">
        <f t="shared" si="11"/>
        <v>9.6425081270402155E-2</v>
      </c>
      <c r="AA9" s="232">
        <f t="shared" si="12"/>
        <v>2405.3811833165491</v>
      </c>
    </row>
    <row r="10" spans="1:27">
      <c r="A10" s="109" t="s">
        <v>150</v>
      </c>
      <c r="B10" s="109" t="s">
        <v>20</v>
      </c>
      <c r="C10" s="110" t="str">
        <f t="shared" si="1"/>
        <v>kg</v>
      </c>
      <c r="D10" s="110">
        <v>13976</v>
      </c>
      <c r="E10" s="110">
        <v>15813.62</v>
      </c>
      <c r="F10" s="110">
        <v>16077.42</v>
      </c>
      <c r="G10" s="110">
        <v>16138.39</v>
      </c>
      <c r="H10" s="110">
        <v>15644.71</v>
      </c>
      <c r="I10" s="110">
        <v>14061.45</v>
      </c>
      <c r="J10" s="110">
        <v>15759.14</v>
      </c>
      <c r="K10" s="110">
        <v>16254.47</v>
      </c>
      <c r="L10" s="110">
        <v>16380.43</v>
      </c>
      <c r="M10" s="110">
        <v>15845.99</v>
      </c>
      <c r="N10" s="110">
        <v>14919.18</v>
      </c>
      <c r="O10" s="110">
        <v>16358.16</v>
      </c>
      <c r="P10" s="196">
        <f t="shared" si="2"/>
        <v>187228.96</v>
      </c>
      <c r="Q10" s="183">
        <f t="shared" si="3"/>
        <v>12</v>
      </c>
      <c r="R10" s="200">
        <f t="shared" si="4"/>
        <v>15602.413333333332</v>
      </c>
      <c r="S10" s="182">
        <f t="shared" si="5"/>
        <v>838.36580174368567</v>
      </c>
      <c r="T10" s="201">
        <f t="shared" si="6"/>
        <v>2.2000000000000002</v>
      </c>
      <c r="U10" s="203">
        <f t="shared" si="7"/>
        <v>3.4125092193923567E-2</v>
      </c>
      <c r="V10" s="181">
        <f t="shared" si="0"/>
        <v>3.0510000000000002</v>
      </c>
      <c r="W10" s="121" t="str">
        <f t="shared" si="8"/>
        <v>kg CO2/kg</v>
      </c>
      <c r="X10" s="139">
        <f t="shared" si="9"/>
        <v>571.23555695999994</v>
      </c>
      <c r="Y10" s="202">
        <f t="shared" si="10"/>
        <v>2.0799999999999998E-3</v>
      </c>
      <c r="Z10" s="202">
        <f>SQRT((U10*U10)+(Y10*Y10))</f>
        <v>3.4188423731488164E-2</v>
      </c>
      <c r="AA10" s="232">
        <f t="shared" si="12"/>
        <v>381.40696632536913</v>
      </c>
    </row>
    <row r="11" spans="1:27">
      <c r="A11" s="109" t="s">
        <v>151</v>
      </c>
      <c r="B11" s="109" t="s">
        <v>72</v>
      </c>
      <c r="C11" s="110" t="str">
        <f t="shared" si="1"/>
        <v>kg</v>
      </c>
      <c r="D11" s="110">
        <v>19</v>
      </c>
      <c r="E11" s="110">
        <v>20</v>
      </c>
      <c r="F11" s="110">
        <v>21</v>
      </c>
      <c r="G11" s="110">
        <v>14</v>
      </c>
      <c r="H11" s="110">
        <v>16</v>
      </c>
      <c r="I11" s="110">
        <v>20</v>
      </c>
      <c r="J11" s="110">
        <v>26</v>
      </c>
      <c r="K11" s="110">
        <v>20</v>
      </c>
      <c r="L11" s="110">
        <v>18</v>
      </c>
      <c r="M11" s="110">
        <v>22</v>
      </c>
      <c r="N11" s="110">
        <v>15</v>
      </c>
      <c r="O11" s="110">
        <v>18</v>
      </c>
      <c r="P11" s="196">
        <f t="shared" si="2"/>
        <v>229</v>
      </c>
      <c r="Q11" s="183">
        <f t="shared" si="3"/>
        <v>12</v>
      </c>
      <c r="R11" s="200">
        <f t="shared" si="4"/>
        <v>19.083333333333332</v>
      </c>
      <c r="S11" s="182">
        <f t="shared" si="5"/>
        <v>3.2601821849074488</v>
      </c>
      <c r="T11" s="201">
        <f t="shared" si="6"/>
        <v>2.2000000000000002</v>
      </c>
      <c r="U11" s="203">
        <f t="shared" si="7"/>
        <v>0.1084974900403437</v>
      </c>
      <c r="V11" s="181">
        <f t="shared" si="0"/>
        <v>1120</v>
      </c>
      <c r="W11" s="121" t="str">
        <f t="shared" si="8"/>
        <v>kgCO2e/kg</v>
      </c>
      <c r="X11" s="151">
        <f t="shared" si="9"/>
        <v>256.48</v>
      </c>
      <c r="Y11" s="202">
        <f t="shared" si="10"/>
        <v>0.01</v>
      </c>
      <c r="Z11" s="202">
        <f t="shared" si="11"/>
        <v>0.10895735562620121</v>
      </c>
      <c r="AA11" s="232">
        <f t="shared" si="12"/>
        <v>780.94440704000272</v>
      </c>
    </row>
    <row r="12" spans="1:27">
      <c r="A12" s="109"/>
      <c r="B12" s="109"/>
      <c r="C12" s="110" t="str">
        <f t="shared" ref="C12:C16" si="13">IFERROR(VLOOKUP($B12,$A$72:$F$121,2,FALSE),"0")</f>
        <v>0</v>
      </c>
      <c r="D12" s="110"/>
      <c r="E12" s="110"/>
      <c r="F12" s="110"/>
      <c r="G12" s="110"/>
      <c r="H12" s="110"/>
      <c r="I12" s="110"/>
      <c r="J12" s="110"/>
      <c r="K12" s="110"/>
      <c r="L12" s="110"/>
      <c r="M12" s="110"/>
      <c r="N12" s="110"/>
      <c r="O12" s="110"/>
      <c r="P12" s="196">
        <f t="shared" si="2"/>
        <v>0</v>
      </c>
      <c r="Q12" s="183">
        <f t="shared" si="3"/>
        <v>0</v>
      </c>
      <c r="R12" s="183">
        <f t="shared" si="4"/>
        <v>0</v>
      </c>
      <c r="S12" s="182">
        <f t="shared" si="5"/>
        <v>0</v>
      </c>
      <c r="T12" s="201" t="str">
        <f t="shared" si="6"/>
        <v>0</v>
      </c>
      <c r="U12" s="203" t="str">
        <f>IF(Q12&gt;1,1-((R12-((S12*T12)/(SQRT(Q12))))/R12),"0")</f>
        <v>0</v>
      </c>
      <c r="V12" s="181" t="str">
        <f t="shared" si="0"/>
        <v>0</v>
      </c>
      <c r="W12" s="121" t="str">
        <f t="shared" si="8"/>
        <v>0</v>
      </c>
      <c r="X12" s="151">
        <f t="shared" si="9"/>
        <v>0</v>
      </c>
      <c r="Y12" s="202" t="str">
        <f t="shared" si="10"/>
        <v>0</v>
      </c>
      <c r="Z12" s="202">
        <f t="shared" si="11"/>
        <v>0</v>
      </c>
      <c r="AA12" s="232">
        <f t="shared" si="12"/>
        <v>0</v>
      </c>
    </row>
    <row r="13" spans="1:27" ht="14.25">
      <c r="A13" s="109"/>
      <c r="B13" s="109"/>
      <c r="C13" s="110" t="str">
        <f t="shared" si="13"/>
        <v>0</v>
      </c>
      <c r="D13" s="110"/>
      <c r="E13" s="110"/>
      <c r="F13" s="110"/>
      <c r="G13" s="110"/>
      <c r="H13" s="110"/>
      <c r="I13" s="110"/>
      <c r="J13" s="110"/>
      <c r="K13" s="110"/>
      <c r="L13" s="110"/>
      <c r="M13" s="110"/>
      <c r="N13" s="110"/>
      <c r="O13" s="110"/>
      <c r="P13" s="196">
        <f t="shared" si="2"/>
        <v>0</v>
      </c>
      <c r="Q13" s="183">
        <f t="shared" si="3"/>
        <v>0</v>
      </c>
      <c r="R13" s="183">
        <f t="shared" si="4"/>
        <v>0</v>
      </c>
      <c r="S13" s="182">
        <f t="shared" si="5"/>
        <v>0</v>
      </c>
      <c r="T13" s="201" t="str">
        <f t="shared" si="6"/>
        <v>0</v>
      </c>
      <c r="U13" s="188" t="str">
        <f t="shared" ref="U13:U16" si="14">IF(Q13&gt;1,1-((R13-((S13*T13)/(SQRT(Q13))))/R13),"0")</f>
        <v>0</v>
      </c>
      <c r="V13" s="181" t="str">
        <f t="shared" si="0"/>
        <v>0</v>
      </c>
      <c r="W13" s="121" t="str">
        <f t="shared" si="8"/>
        <v>0</v>
      </c>
      <c r="X13" s="151">
        <f>(P13*V13)/1000</f>
        <v>0</v>
      </c>
      <c r="Y13" s="202" t="str">
        <f t="shared" si="10"/>
        <v>0</v>
      </c>
      <c r="Z13" s="202">
        <f t="shared" si="11"/>
        <v>0</v>
      </c>
      <c r="AA13" s="232">
        <f t="shared" si="12"/>
        <v>0</v>
      </c>
    </row>
    <row r="14" spans="1:27" ht="14.25">
      <c r="A14" s="109"/>
      <c r="B14" s="109"/>
      <c r="C14" s="110" t="str">
        <f t="shared" si="13"/>
        <v>0</v>
      </c>
      <c r="D14" s="110"/>
      <c r="E14" s="110"/>
      <c r="F14" s="110"/>
      <c r="G14" s="110"/>
      <c r="H14" s="110"/>
      <c r="I14" s="110"/>
      <c r="J14" s="110"/>
      <c r="K14" s="110"/>
      <c r="L14" s="110"/>
      <c r="M14" s="110"/>
      <c r="N14" s="110"/>
      <c r="O14" s="110"/>
      <c r="P14" s="196">
        <f t="shared" si="2"/>
        <v>0</v>
      </c>
      <c r="Q14" s="183">
        <f t="shared" si="3"/>
        <v>0</v>
      </c>
      <c r="R14" s="183">
        <f t="shared" si="4"/>
        <v>0</v>
      </c>
      <c r="S14" s="182">
        <f t="shared" si="5"/>
        <v>0</v>
      </c>
      <c r="T14" s="201" t="str">
        <f t="shared" si="6"/>
        <v>0</v>
      </c>
      <c r="U14" s="188" t="str">
        <f t="shared" si="14"/>
        <v>0</v>
      </c>
      <c r="V14" s="181" t="str">
        <f t="shared" si="0"/>
        <v>0</v>
      </c>
      <c r="W14" s="121" t="str">
        <f t="shared" si="8"/>
        <v>0</v>
      </c>
      <c r="X14" s="151">
        <f t="shared" si="9"/>
        <v>0</v>
      </c>
      <c r="Y14" s="202" t="str">
        <f t="shared" si="10"/>
        <v>0</v>
      </c>
      <c r="Z14" s="202">
        <f>SQRT((U14*U14)+(Y14*Y14))</f>
        <v>0</v>
      </c>
      <c r="AA14" s="232">
        <f t="shared" si="12"/>
        <v>0</v>
      </c>
    </row>
    <row r="15" spans="1:27" ht="14.25">
      <c r="A15" s="109"/>
      <c r="B15" s="109"/>
      <c r="C15" s="110" t="str">
        <f t="shared" si="13"/>
        <v>0</v>
      </c>
      <c r="D15" s="110"/>
      <c r="E15" s="110"/>
      <c r="F15" s="110"/>
      <c r="G15" s="110"/>
      <c r="H15" s="110"/>
      <c r="I15" s="110"/>
      <c r="J15" s="110"/>
      <c r="K15" s="110"/>
      <c r="L15" s="110"/>
      <c r="M15" s="110"/>
      <c r="N15" s="110"/>
      <c r="O15" s="110"/>
      <c r="P15" s="196">
        <f t="shared" si="2"/>
        <v>0</v>
      </c>
      <c r="Q15" s="183">
        <f t="shared" si="3"/>
        <v>0</v>
      </c>
      <c r="R15" s="183">
        <f t="shared" si="4"/>
        <v>0</v>
      </c>
      <c r="S15" s="182">
        <f t="shared" si="5"/>
        <v>0</v>
      </c>
      <c r="T15" s="201" t="str">
        <f t="shared" si="6"/>
        <v>0</v>
      </c>
      <c r="U15" s="188" t="str">
        <f t="shared" si="14"/>
        <v>0</v>
      </c>
      <c r="V15" s="181" t="str">
        <f t="shared" si="0"/>
        <v>0</v>
      </c>
      <c r="W15" s="121" t="str">
        <f t="shared" si="8"/>
        <v>0</v>
      </c>
      <c r="X15" s="151">
        <f t="shared" si="9"/>
        <v>0</v>
      </c>
      <c r="Y15" s="202" t="str">
        <f t="shared" si="10"/>
        <v>0</v>
      </c>
      <c r="Z15" s="202">
        <f t="shared" si="11"/>
        <v>0</v>
      </c>
      <c r="AA15" s="232">
        <f t="shared" si="12"/>
        <v>0</v>
      </c>
    </row>
    <row r="16" spans="1:27" ht="14.25">
      <c r="A16" s="109"/>
      <c r="B16" s="109"/>
      <c r="C16" s="110" t="str">
        <f t="shared" si="13"/>
        <v>0</v>
      </c>
      <c r="D16" s="110"/>
      <c r="E16" s="110"/>
      <c r="F16" s="110"/>
      <c r="G16" s="110"/>
      <c r="H16" s="110"/>
      <c r="I16" s="110"/>
      <c r="J16" s="110"/>
      <c r="K16" s="110"/>
      <c r="L16" s="110"/>
      <c r="M16" s="110"/>
      <c r="N16" s="110"/>
      <c r="O16" s="110"/>
      <c r="P16" s="196">
        <f t="shared" si="2"/>
        <v>0</v>
      </c>
      <c r="Q16" s="183">
        <f>COUNT(D16:O16)</f>
        <v>0</v>
      </c>
      <c r="R16" s="183">
        <f t="shared" si="4"/>
        <v>0</v>
      </c>
      <c r="S16" s="182">
        <f>IF(P16&gt;1,STDEV(D16:O16),0)</f>
        <v>0</v>
      </c>
      <c r="T16" s="201" t="str">
        <f t="shared" si="6"/>
        <v>0</v>
      </c>
      <c r="U16" s="188" t="str">
        <f t="shared" si="14"/>
        <v>0</v>
      </c>
      <c r="V16" s="181" t="str">
        <f t="shared" si="0"/>
        <v>0</v>
      </c>
      <c r="W16" s="121" t="str">
        <f t="shared" si="8"/>
        <v>0</v>
      </c>
      <c r="X16" s="151">
        <f t="shared" si="9"/>
        <v>0</v>
      </c>
      <c r="Y16" s="202" t="str">
        <f t="shared" si="10"/>
        <v>0</v>
      </c>
      <c r="Z16" s="202">
        <f t="shared" si="11"/>
        <v>0</v>
      </c>
      <c r="AA16" s="232">
        <f t="shared" si="12"/>
        <v>0</v>
      </c>
    </row>
    <row r="17" spans="1:27" s="114" customFormat="1">
      <c r="A17" s="290" t="s">
        <v>136</v>
      </c>
      <c r="B17" s="291"/>
      <c r="C17" s="291"/>
      <c r="D17" s="291"/>
      <c r="E17" s="291"/>
      <c r="F17" s="291"/>
      <c r="G17" s="291"/>
      <c r="H17" s="291"/>
      <c r="I17" s="291"/>
      <c r="J17" s="291"/>
      <c r="K17" s="291"/>
      <c r="L17" s="291"/>
      <c r="M17" s="291"/>
      <c r="N17" s="291"/>
      <c r="O17" s="291"/>
      <c r="P17" s="291"/>
      <c r="Q17" s="291"/>
      <c r="R17" s="291"/>
      <c r="S17" s="291"/>
      <c r="T17" s="291"/>
      <c r="U17" s="291"/>
      <c r="V17" s="291"/>
      <c r="W17" s="291"/>
      <c r="X17" s="146">
        <f>SUM(X7:X16)</f>
        <v>1609.9419548599999</v>
      </c>
      <c r="Y17" s="115"/>
      <c r="Z17" s="234">
        <f>SQRT(SUM(AA7:AA16))/X17</f>
        <v>3.8795743762716488E-2</v>
      </c>
      <c r="AA17" s="232">
        <f>(X17*Z17)^2</f>
        <v>3901.1136337749431</v>
      </c>
    </row>
    <row r="18" spans="1:27">
      <c r="A18" s="7"/>
      <c r="B18" s="7"/>
      <c r="C18" s="103"/>
      <c r="D18" s="103"/>
      <c r="E18" s="103"/>
      <c r="F18" s="103"/>
      <c r="G18" s="103"/>
      <c r="H18" s="103"/>
      <c r="I18" s="103"/>
      <c r="J18" s="103"/>
      <c r="K18" s="103"/>
      <c r="L18" s="103"/>
      <c r="M18" s="103"/>
      <c r="N18" s="103"/>
      <c r="O18" s="103"/>
      <c r="P18" s="103"/>
      <c r="Q18" s="103"/>
      <c r="R18" s="7"/>
      <c r="S18" s="7"/>
      <c r="T18" s="7"/>
    </row>
    <row r="19" spans="1:27">
      <c r="A19" s="101" t="s">
        <v>40</v>
      </c>
      <c r="B19" s="102"/>
      <c r="Q19" s="292" t="s">
        <v>118</v>
      </c>
      <c r="R19" s="292"/>
      <c r="S19" s="292"/>
      <c r="T19" s="292"/>
      <c r="U19" s="292"/>
      <c r="V19" s="285" t="s">
        <v>131</v>
      </c>
      <c r="W19" s="302"/>
      <c r="X19" s="302"/>
      <c r="Y19" s="286"/>
    </row>
    <row r="20" spans="1:27" s="98" customFormat="1">
      <c r="A20" s="104" t="s">
        <v>158</v>
      </c>
      <c r="B20" s="104" t="s">
        <v>38</v>
      </c>
      <c r="C20" s="104" t="s">
        <v>42</v>
      </c>
      <c r="D20" s="104" t="s">
        <v>43</v>
      </c>
      <c r="E20" s="104" t="s">
        <v>44</v>
      </c>
      <c r="F20" s="104" t="s">
        <v>45</v>
      </c>
      <c r="G20" s="104" t="s">
        <v>46</v>
      </c>
      <c r="H20" s="104" t="s">
        <v>47</v>
      </c>
      <c r="I20" s="104" t="s">
        <v>48</v>
      </c>
      <c r="J20" s="104" t="s">
        <v>49</v>
      </c>
      <c r="K20" s="104" t="s">
        <v>50</v>
      </c>
      <c r="L20" s="104" t="s">
        <v>51</v>
      </c>
      <c r="M20" s="104" t="s">
        <v>52</v>
      </c>
      <c r="N20" s="104" t="s">
        <v>53</v>
      </c>
      <c r="O20" s="104" t="s">
        <v>54</v>
      </c>
      <c r="P20" s="104" t="s">
        <v>57</v>
      </c>
      <c r="Q20" s="106" t="s">
        <v>117</v>
      </c>
      <c r="R20" s="106" t="s">
        <v>127</v>
      </c>
      <c r="S20" s="106" t="s">
        <v>129</v>
      </c>
      <c r="T20" s="106" t="s">
        <v>128</v>
      </c>
      <c r="U20" s="107" t="s">
        <v>130</v>
      </c>
      <c r="V20" s="285" t="s">
        <v>133</v>
      </c>
      <c r="W20" s="286"/>
      <c r="X20" s="113" t="s">
        <v>132</v>
      </c>
      <c r="Y20" s="113" t="s">
        <v>134</v>
      </c>
      <c r="Z20" s="137" t="s">
        <v>216</v>
      </c>
    </row>
    <row r="21" spans="1:27" s="127" customFormat="1">
      <c r="A21" s="122" t="s">
        <v>153</v>
      </c>
      <c r="B21" s="122" t="s">
        <v>223</v>
      </c>
      <c r="C21" s="124" t="str">
        <f>IFERROR(VLOOKUP($B21,$A$72:$F$121,2,FALSE),"0")</f>
        <v>KWh</v>
      </c>
      <c r="D21" s="124">
        <v>232070.6</v>
      </c>
      <c r="E21" s="124">
        <v>222686</v>
      </c>
      <c r="F21" s="124">
        <v>243065</v>
      </c>
      <c r="G21" s="124">
        <v>224314</v>
      </c>
      <c r="H21" s="124">
        <v>243723</v>
      </c>
      <c r="I21" s="124">
        <v>236744.8</v>
      </c>
      <c r="J21" s="124">
        <v>231513</v>
      </c>
      <c r="K21" s="124">
        <v>234800.4</v>
      </c>
      <c r="L21" s="124">
        <v>228188.2</v>
      </c>
      <c r="M21" s="124">
        <v>238303.8</v>
      </c>
      <c r="N21" s="124">
        <v>236242.4</v>
      </c>
      <c r="O21" s="124">
        <v>237566.2</v>
      </c>
      <c r="P21" s="124">
        <f>SUM(D21:O21)</f>
        <v>2809217.4</v>
      </c>
      <c r="Q21" s="125">
        <f>COUNT(D21:O21)</f>
        <v>12</v>
      </c>
      <c r="R21" s="125">
        <f>IF(P21&gt;1,AVERAGE(D21:O21),0)</f>
        <v>234101.44999999998</v>
      </c>
      <c r="S21" s="125">
        <f>IF(P21&gt;1,STDEV(D21:O21),0)</f>
        <v>6650.6378040687996</v>
      </c>
      <c r="T21" s="201">
        <f>IFERROR(VLOOKUP($Q21,$K$72:$L$97,2,FALSE),"0")</f>
        <v>2.2000000000000002</v>
      </c>
      <c r="U21" s="203">
        <f>IF(Q21&gt;1,1-((R21-((S21*T21)/(SQRT(Q21))))/R21),"0")</f>
        <v>1.8042273036360967E-2</v>
      </c>
      <c r="V21" s="126">
        <f>IFERROR(VLOOKUP($B21,$A$72:$F$121,3,FALSE),"0")</f>
        <v>0.21</v>
      </c>
      <c r="W21" s="126" t="str">
        <f>IFERROR(VLOOKUP($B21,$A$72:$F$121,4,FALSE),"0")</f>
        <v>kgCO2 e/KWh</v>
      </c>
      <c r="X21" s="145">
        <f>(P21*V21)/1000</f>
        <v>589.935654</v>
      </c>
      <c r="Y21" s="202">
        <f>IFERROR(VLOOKUP($B21,$A$72:$F$121,5,FALSE),"0")</f>
        <v>0.05</v>
      </c>
      <c r="Z21" s="202">
        <f>SQRT((U21*U21)+(Y21*Y21))</f>
        <v>5.3155654603424821E-2</v>
      </c>
    </row>
    <row r="22" spans="1:27" s="114" customFormat="1">
      <c r="A22" s="290" t="s">
        <v>135</v>
      </c>
      <c r="B22" s="291"/>
      <c r="C22" s="291"/>
      <c r="D22" s="291"/>
      <c r="E22" s="291"/>
      <c r="F22" s="291"/>
      <c r="G22" s="291"/>
      <c r="H22" s="291"/>
      <c r="I22" s="291"/>
      <c r="J22" s="291"/>
      <c r="K22" s="291"/>
      <c r="L22" s="291"/>
      <c r="M22" s="291"/>
      <c r="N22" s="291"/>
      <c r="O22" s="291"/>
      <c r="P22" s="291"/>
      <c r="Q22" s="291"/>
      <c r="R22" s="291"/>
      <c r="S22" s="291"/>
      <c r="T22" s="291"/>
      <c r="U22" s="291"/>
      <c r="V22" s="291"/>
      <c r="W22" s="291"/>
      <c r="X22" s="146">
        <f>X21</f>
        <v>589.935654</v>
      </c>
      <c r="Y22" s="115"/>
      <c r="Z22" s="234">
        <f>Z21</f>
        <v>5.3155654603424821E-2</v>
      </c>
    </row>
    <row r="24" spans="1:27">
      <c r="A24" s="101" t="s">
        <v>41</v>
      </c>
      <c r="B24" s="102"/>
      <c r="Q24" s="292" t="s">
        <v>118</v>
      </c>
      <c r="R24" s="292"/>
      <c r="S24" s="292"/>
      <c r="T24" s="292"/>
      <c r="U24" s="292"/>
      <c r="V24" s="285" t="s">
        <v>131</v>
      </c>
      <c r="W24" s="302"/>
      <c r="X24" s="302"/>
      <c r="Y24" s="286"/>
      <c r="AA24" s="177"/>
    </row>
    <row r="25" spans="1:27" s="98" customFormat="1">
      <c r="A25" s="104" t="s">
        <v>158</v>
      </c>
      <c r="B25" s="104" t="s">
        <v>38</v>
      </c>
      <c r="C25" s="104" t="s">
        <v>42</v>
      </c>
      <c r="D25" s="104" t="s">
        <v>43</v>
      </c>
      <c r="E25" s="104" t="s">
        <v>44</v>
      </c>
      <c r="F25" s="104" t="s">
        <v>45</v>
      </c>
      <c r="G25" s="104" t="s">
        <v>46</v>
      </c>
      <c r="H25" s="104" t="s">
        <v>47</v>
      </c>
      <c r="I25" s="104" t="s">
        <v>48</v>
      </c>
      <c r="J25" s="104" t="s">
        <v>49</v>
      </c>
      <c r="K25" s="104" t="s">
        <v>50</v>
      </c>
      <c r="L25" s="104" t="s">
        <v>51</v>
      </c>
      <c r="M25" s="104" t="s">
        <v>52</v>
      </c>
      <c r="N25" s="104" t="s">
        <v>53</v>
      </c>
      <c r="O25" s="104" t="s">
        <v>54</v>
      </c>
      <c r="P25" s="104" t="s">
        <v>57</v>
      </c>
      <c r="Q25" s="106" t="s">
        <v>117</v>
      </c>
      <c r="R25" s="106" t="s">
        <v>127</v>
      </c>
      <c r="S25" s="106" t="s">
        <v>129</v>
      </c>
      <c r="T25" s="106" t="s">
        <v>128</v>
      </c>
      <c r="U25" s="107" t="s">
        <v>130</v>
      </c>
      <c r="V25" s="285" t="s">
        <v>133</v>
      </c>
      <c r="W25" s="286"/>
      <c r="X25" s="113" t="s">
        <v>132</v>
      </c>
      <c r="Y25" s="113" t="s">
        <v>134</v>
      </c>
      <c r="Z25" s="137" t="s">
        <v>216</v>
      </c>
      <c r="AA25" s="178"/>
    </row>
    <row r="26" spans="1:27">
      <c r="A26" s="109"/>
      <c r="B26" s="109"/>
      <c r="C26" s="110" t="str">
        <f>IFERROR(VLOOKUP($B26,$A$72:$F$121,2,FALSE),"0")</f>
        <v>0</v>
      </c>
      <c r="D26" s="110"/>
      <c r="E26" s="110"/>
      <c r="F26" s="110"/>
      <c r="G26" s="110"/>
      <c r="H26" s="110"/>
      <c r="I26" s="110"/>
      <c r="J26" s="110"/>
      <c r="K26" s="110"/>
      <c r="L26" s="110"/>
      <c r="M26" s="110"/>
      <c r="N26" s="110"/>
      <c r="O26" s="110"/>
      <c r="P26" s="110">
        <f>SUM(D26:O26)</f>
        <v>0</v>
      </c>
      <c r="Q26" s="111">
        <f>COUNT(D26:O26)</f>
        <v>0</v>
      </c>
      <c r="R26" s="111">
        <f>IF(P26&gt;1,AVERAGE(D26:O26),0)</f>
        <v>0</v>
      </c>
      <c r="S26" s="111">
        <f>IF(P26&gt;1,STDEV(D26:O26),0)</f>
        <v>0</v>
      </c>
      <c r="T26" s="180" t="str">
        <f>IFERROR(VLOOKUP($Q26,$K$72:$L$97,2,FALSE),"0")</f>
        <v>0</v>
      </c>
      <c r="U26" s="203" t="str">
        <f>IF(Q26&gt;1,1-((R26-((S26*T26)/(SQRT(Q26))))/R26),"0")</f>
        <v>0</v>
      </c>
      <c r="V26" s="121" t="str">
        <f>IFERROR(VLOOKUP($B26,$A$72:$F$121,3,FALSE),"0")</f>
        <v>0</v>
      </c>
      <c r="W26" s="121" t="str">
        <f>IFERROR(VLOOKUP($B26,$A$72:$F$121,4,FALSE),"0")</f>
        <v>0</v>
      </c>
      <c r="X26" s="121">
        <f>(P26*V26)/1000</f>
        <v>0</v>
      </c>
      <c r="Y26" s="202" t="str">
        <f>IFERROR(VLOOKUP($B26,$A$72:$F$121,5,FALSE),"0")</f>
        <v>0</v>
      </c>
      <c r="Z26" s="202">
        <f>SQRT((U26*U26)+(Y26*Y26))</f>
        <v>0</v>
      </c>
      <c r="AA26" s="232">
        <f>(X26*Z26)^2</f>
        <v>0</v>
      </c>
    </row>
    <row r="27" spans="1:27">
      <c r="A27" s="109"/>
      <c r="B27" s="109"/>
      <c r="C27" s="110" t="str">
        <f t="shared" ref="C27:C30" si="15">IFERROR(VLOOKUP($B27,$A$72:$F$121,2,FALSE),"0")</f>
        <v>0</v>
      </c>
      <c r="D27" s="110"/>
      <c r="E27" s="110"/>
      <c r="F27" s="110"/>
      <c r="G27" s="110"/>
      <c r="H27" s="110"/>
      <c r="I27" s="110"/>
      <c r="J27" s="110"/>
      <c r="K27" s="110"/>
      <c r="L27" s="110"/>
      <c r="M27" s="110"/>
      <c r="N27" s="110"/>
      <c r="O27" s="110"/>
      <c r="P27" s="110">
        <f t="shared" ref="P27:P30" si="16">SUM(D27:O27)</f>
        <v>0</v>
      </c>
      <c r="Q27" s="111">
        <f t="shared" ref="Q27:Q30" si="17">COUNT(D27:O27)</f>
        <v>0</v>
      </c>
      <c r="R27" s="111">
        <f t="shared" ref="R27:R30" si="18">IF(P27&gt;1,AVERAGE(D27:O27),0)</f>
        <v>0</v>
      </c>
      <c r="S27" s="111">
        <f t="shared" ref="S27:S30" si="19">IF(P27&gt;1,STDEV(D27:O27),0)</f>
        <v>0</v>
      </c>
      <c r="T27" s="180" t="str">
        <f t="shared" ref="T27:T30" si="20">IFERROR(VLOOKUP($Q27,$K$72:$L$97,2,FALSE),"0")</f>
        <v>0</v>
      </c>
      <c r="U27" s="203" t="str">
        <f t="shared" ref="U27:U30" si="21">IF(Q27&gt;1,1-((R27-((S27*T27)/(SQRT(Q27))))/R27),"0")</f>
        <v>0</v>
      </c>
      <c r="V27" s="121" t="str">
        <f t="shared" ref="V27:V30" si="22">IFERROR(VLOOKUP($B27,$A$72:$F$121,3,FALSE),"0")</f>
        <v>0</v>
      </c>
      <c r="W27" s="121" t="str">
        <f t="shared" ref="W27:W30" si="23">IFERROR(VLOOKUP($B27,$A$72:$F$121,4,FALSE),"0")</f>
        <v>0</v>
      </c>
      <c r="X27" s="121">
        <f t="shared" ref="X27:X30" si="24">(P27*V27)/1000</f>
        <v>0</v>
      </c>
      <c r="Y27" s="202" t="str">
        <f t="shared" ref="Y27:Y30" si="25">IFERROR(VLOOKUP($B27,$A$72:$F$121,5,FALSE),"0")</f>
        <v>0</v>
      </c>
      <c r="Z27" s="202">
        <f t="shared" ref="Z27:Z30" si="26">SQRT((U27*U27)+(Y27*Y27))</f>
        <v>0</v>
      </c>
      <c r="AA27" s="232">
        <f t="shared" ref="AA27:AA30" si="27">(X27*Z27)^2</f>
        <v>0</v>
      </c>
    </row>
    <row r="28" spans="1:27">
      <c r="A28" s="109"/>
      <c r="B28" s="109"/>
      <c r="C28" s="110" t="str">
        <f t="shared" si="15"/>
        <v>0</v>
      </c>
      <c r="D28" s="110"/>
      <c r="E28" s="110"/>
      <c r="F28" s="110"/>
      <c r="G28" s="110"/>
      <c r="H28" s="110"/>
      <c r="I28" s="110"/>
      <c r="J28" s="110"/>
      <c r="K28" s="110"/>
      <c r="L28" s="110"/>
      <c r="M28" s="110"/>
      <c r="N28" s="110"/>
      <c r="O28" s="110"/>
      <c r="P28" s="110">
        <f t="shared" si="16"/>
        <v>0</v>
      </c>
      <c r="Q28" s="111">
        <f t="shared" si="17"/>
        <v>0</v>
      </c>
      <c r="R28" s="111">
        <f t="shared" si="18"/>
        <v>0</v>
      </c>
      <c r="S28" s="111">
        <f t="shared" si="19"/>
        <v>0</v>
      </c>
      <c r="T28" s="180" t="str">
        <f t="shared" si="20"/>
        <v>0</v>
      </c>
      <c r="U28" s="203" t="str">
        <f t="shared" si="21"/>
        <v>0</v>
      </c>
      <c r="V28" s="121" t="str">
        <f t="shared" si="22"/>
        <v>0</v>
      </c>
      <c r="W28" s="121" t="str">
        <f t="shared" si="23"/>
        <v>0</v>
      </c>
      <c r="X28" s="121">
        <f t="shared" si="24"/>
        <v>0</v>
      </c>
      <c r="Y28" s="202" t="str">
        <f t="shared" si="25"/>
        <v>0</v>
      </c>
      <c r="Z28" s="202">
        <f t="shared" si="26"/>
        <v>0</v>
      </c>
      <c r="AA28" s="232">
        <f t="shared" si="27"/>
        <v>0</v>
      </c>
    </row>
    <row r="29" spans="1:27">
      <c r="A29" s="109"/>
      <c r="B29" s="109"/>
      <c r="C29" s="110" t="str">
        <f t="shared" si="15"/>
        <v>0</v>
      </c>
      <c r="D29" s="110"/>
      <c r="E29" s="110"/>
      <c r="F29" s="110"/>
      <c r="G29" s="110"/>
      <c r="H29" s="110"/>
      <c r="I29" s="110"/>
      <c r="J29" s="110"/>
      <c r="K29" s="110"/>
      <c r="L29" s="110"/>
      <c r="M29" s="110"/>
      <c r="N29" s="110"/>
      <c r="O29" s="110"/>
      <c r="P29" s="110">
        <f t="shared" si="16"/>
        <v>0</v>
      </c>
      <c r="Q29" s="111">
        <f t="shared" si="17"/>
        <v>0</v>
      </c>
      <c r="R29" s="111">
        <f t="shared" si="18"/>
        <v>0</v>
      </c>
      <c r="S29" s="111">
        <f t="shared" si="19"/>
        <v>0</v>
      </c>
      <c r="T29" s="180" t="str">
        <f t="shared" si="20"/>
        <v>0</v>
      </c>
      <c r="U29" s="203" t="str">
        <f t="shared" si="21"/>
        <v>0</v>
      </c>
      <c r="V29" s="121" t="str">
        <f t="shared" si="22"/>
        <v>0</v>
      </c>
      <c r="W29" s="121" t="str">
        <f t="shared" si="23"/>
        <v>0</v>
      </c>
      <c r="X29" s="121">
        <f t="shared" si="24"/>
        <v>0</v>
      </c>
      <c r="Y29" s="202" t="str">
        <f t="shared" si="25"/>
        <v>0</v>
      </c>
      <c r="Z29" s="202">
        <f t="shared" si="26"/>
        <v>0</v>
      </c>
      <c r="AA29" s="232">
        <f t="shared" si="27"/>
        <v>0</v>
      </c>
    </row>
    <row r="30" spans="1:27">
      <c r="A30" s="109"/>
      <c r="B30" s="109"/>
      <c r="C30" s="110" t="str">
        <f t="shared" si="15"/>
        <v>0</v>
      </c>
      <c r="D30" s="110"/>
      <c r="E30" s="110"/>
      <c r="F30" s="110"/>
      <c r="G30" s="110"/>
      <c r="H30" s="110"/>
      <c r="I30" s="110"/>
      <c r="J30" s="110"/>
      <c r="K30" s="110"/>
      <c r="L30" s="110"/>
      <c r="M30" s="110"/>
      <c r="N30" s="110"/>
      <c r="O30" s="110"/>
      <c r="P30" s="110">
        <f t="shared" si="16"/>
        <v>0</v>
      </c>
      <c r="Q30" s="111">
        <f t="shared" si="17"/>
        <v>0</v>
      </c>
      <c r="R30" s="111">
        <f t="shared" si="18"/>
        <v>0</v>
      </c>
      <c r="S30" s="111">
        <f t="shared" si="19"/>
        <v>0</v>
      </c>
      <c r="T30" s="180" t="str">
        <f t="shared" si="20"/>
        <v>0</v>
      </c>
      <c r="U30" s="203" t="str">
        <f t="shared" si="21"/>
        <v>0</v>
      </c>
      <c r="V30" s="121" t="str">
        <f t="shared" si="22"/>
        <v>0</v>
      </c>
      <c r="W30" s="121" t="str">
        <f t="shared" si="23"/>
        <v>0</v>
      </c>
      <c r="X30" s="121">
        <f t="shared" si="24"/>
        <v>0</v>
      </c>
      <c r="Y30" s="202" t="str">
        <f t="shared" si="25"/>
        <v>0</v>
      </c>
      <c r="Z30" s="202">
        <f t="shared" si="26"/>
        <v>0</v>
      </c>
      <c r="AA30" s="232">
        <f t="shared" si="27"/>
        <v>0</v>
      </c>
    </row>
    <row r="31" spans="1:27" s="114" customFormat="1">
      <c r="A31" s="290" t="s">
        <v>138</v>
      </c>
      <c r="B31" s="291"/>
      <c r="C31" s="291"/>
      <c r="D31" s="291"/>
      <c r="E31" s="291"/>
      <c r="F31" s="291"/>
      <c r="G31" s="291"/>
      <c r="H31" s="291"/>
      <c r="I31" s="291"/>
      <c r="J31" s="291"/>
      <c r="K31" s="291"/>
      <c r="L31" s="291"/>
      <c r="M31" s="291"/>
      <c r="N31" s="291"/>
      <c r="O31" s="291"/>
      <c r="P31" s="291"/>
      <c r="Q31" s="291"/>
      <c r="R31" s="291"/>
      <c r="S31" s="291"/>
      <c r="T31" s="291"/>
      <c r="U31" s="291"/>
      <c r="V31" s="291"/>
      <c r="W31" s="291"/>
      <c r="X31" s="113">
        <f>SUM(X26:X30)</f>
        <v>0</v>
      </c>
      <c r="Y31" s="115"/>
      <c r="Z31" s="234" t="str">
        <f>IF(X31&gt;1,SQRT(SUM(AA26:AA30))/X31,"0")</f>
        <v>0</v>
      </c>
      <c r="AA31" s="233"/>
    </row>
    <row r="32" spans="1:27" ht="13.5" thickBot="1">
      <c r="B32" s="98"/>
      <c r="AA32" s="177"/>
    </row>
    <row r="33" spans="1:26" ht="13.5" thickBot="1">
      <c r="A33" s="290" t="s">
        <v>137</v>
      </c>
      <c r="B33" s="291"/>
      <c r="C33" s="291"/>
      <c r="D33" s="291"/>
      <c r="E33" s="291"/>
      <c r="F33" s="291"/>
      <c r="G33" s="291"/>
      <c r="H33" s="291"/>
      <c r="I33" s="291"/>
      <c r="J33" s="291"/>
      <c r="K33" s="291"/>
      <c r="L33" s="291"/>
      <c r="M33" s="291"/>
      <c r="N33" s="291"/>
      <c r="O33" s="291"/>
      <c r="P33" s="291"/>
      <c r="Q33" s="291"/>
      <c r="R33" s="291"/>
      <c r="S33" s="291"/>
      <c r="T33" s="291"/>
      <c r="U33" s="291"/>
      <c r="V33" s="291"/>
      <c r="W33" s="291"/>
      <c r="X33" s="162">
        <f>X17+X22+X31</f>
        <v>2199.8776088599998</v>
      </c>
      <c r="Y33" s="116"/>
      <c r="Z33" s="209">
        <f>SQRT(SUM(AA17+AA22))/$X$33</f>
        <v>2.839198658236369E-2</v>
      </c>
    </row>
    <row r="70" spans="1:12">
      <c r="A70" s="4">
        <v>1</v>
      </c>
      <c r="B70" s="98">
        <v>2</v>
      </c>
      <c r="C70" s="98">
        <v>3</v>
      </c>
      <c r="D70" s="98">
        <v>4</v>
      </c>
      <c r="E70" s="98">
        <v>5</v>
      </c>
      <c r="F70" s="98">
        <v>6</v>
      </c>
      <c r="H70" s="98">
        <v>1</v>
      </c>
      <c r="I70" s="98">
        <v>2</v>
      </c>
      <c r="K70" s="98">
        <v>1</v>
      </c>
      <c r="L70" s="98">
        <v>2</v>
      </c>
    </row>
    <row r="71" spans="1:12" ht="38.25">
      <c r="A71" s="8" t="s">
        <v>58</v>
      </c>
      <c r="B71" s="8" t="s">
        <v>63</v>
      </c>
      <c r="C71" s="8" t="s">
        <v>59</v>
      </c>
      <c r="D71" s="8" t="s">
        <v>62</v>
      </c>
      <c r="E71" s="8" t="s">
        <v>60</v>
      </c>
      <c r="F71" s="8" t="s">
        <v>61</v>
      </c>
      <c r="H71" s="120" t="s">
        <v>157</v>
      </c>
      <c r="I71" s="8" t="s">
        <v>160</v>
      </c>
      <c r="K71" s="165" t="s">
        <v>211</v>
      </c>
      <c r="L71" s="165" t="s">
        <v>212</v>
      </c>
    </row>
    <row r="72" spans="1:12" ht="25.5">
      <c r="A72" s="9" t="s">
        <v>24</v>
      </c>
      <c r="B72" s="10" t="s">
        <v>64</v>
      </c>
      <c r="C72" s="10">
        <v>10.148999999999999</v>
      </c>
      <c r="D72" s="10" t="s">
        <v>65</v>
      </c>
      <c r="E72" s="11">
        <v>2.0499999999999997E-3</v>
      </c>
      <c r="F72" s="11" t="s">
        <v>66</v>
      </c>
      <c r="H72" s="9" t="s">
        <v>150</v>
      </c>
      <c r="I72" s="9" t="s">
        <v>161</v>
      </c>
      <c r="K72" s="9">
        <v>2</v>
      </c>
      <c r="L72" s="9">
        <v>12.71</v>
      </c>
    </row>
    <row r="73" spans="1:12" ht="25.5">
      <c r="A73" s="9" t="s">
        <v>25</v>
      </c>
      <c r="B73" s="10" t="s">
        <v>64</v>
      </c>
      <c r="C73" s="10">
        <v>8.8085000000000004</v>
      </c>
      <c r="D73" s="10" t="s">
        <v>65</v>
      </c>
      <c r="E73" s="11">
        <v>2.0300000000000001E-3</v>
      </c>
      <c r="F73" s="11" t="s">
        <v>66</v>
      </c>
      <c r="H73" s="9" t="s">
        <v>154</v>
      </c>
      <c r="I73" s="9" t="s">
        <v>162</v>
      </c>
      <c r="K73" s="9">
        <v>3</v>
      </c>
      <c r="L73" s="9">
        <v>4.3</v>
      </c>
    </row>
    <row r="74" spans="1:12" ht="25.5">
      <c r="A74" s="9" t="s">
        <v>27</v>
      </c>
      <c r="B74" s="10" t="s">
        <v>64</v>
      </c>
      <c r="C74" s="10">
        <v>10.2765</v>
      </c>
      <c r="D74" s="10" t="s">
        <v>65</v>
      </c>
      <c r="E74" s="11">
        <v>2.0499999999999997E-3</v>
      </c>
      <c r="F74" s="11" t="s">
        <v>66</v>
      </c>
      <c r="H74" s="9" t="s">
        <v>151</v>
      </c>
      <c r="I74" s="9" t="s">
        <v>163</v>
      </c>
      <c r="K74" s="9">
        <v>4</v>
      </c>
      <c r="L74" s="9">
        <v>3.18</v>
      </c>
    </row>
    <row r="75" spans="1:12" ht="25.5">
      <c r="A75" s="9" t="s">
        <v>28</v>
      </c>
      <c r="B75" s="10" t="s">
        <v>64</v>
      </c>
      <c r="C75" s="10">
        <v>7.6181000000000001</v>
      </c>
      <c r="D75" s="10" t="s">
        <v>65</v>
      </c>
      <c r="E75" s="11">
        <v>2.3400000000000001E-3</v>
      </c>
      <c r="F75" s="11" t="s">
        <v>66</v>
      </c>
      <c r="H75" s="9" t="s">
        <v>152</v>
      </c>
      <c r="I75" s="9" t="s">
        <v>164</v>
      </c>
      <c r="K75" s="9">
        <v>5</v>
      </c>
      <c r="L75" s="9">
        <v>2.78</v>
      </c>
    </row>
    <row r="76" spans="1:12" ht="25.5">
      <c r="A76" s="12" t="s">
        <v>26</v>
      </c>
      <c r="B76" s="10" t="s">
        <v>64</v>
      </c>
      <c r="C76" s="10">
        <v>6.8822999999999999</v>
      </c>
      <c r="D76" s="10" t="s">
        <v>65</v>
      </c>
      <c r="E76" s="11">
        <v>3.0000000000000001E-3</v>
      </c>
      <c r="F76" s="11" t="s">
        <v>66</v>
      </c>
      <c r="H76" s="9" t="s">
        <v>153</v>
      </c>
      <c r="K76" s="9">
        <v>6</v>
      </c>
      <c r="L76" s="9">
        <v>2.57</v>
      </c>
    </row>
    <row r="77" spans="1:12" ht="15.75">
      <c r="A77" s="9" t="s">
        <v>20</v>
      </c>
      <c r="B77" s="10" t="s">
        <v>56</v>
      </c>
      <c r="C77" s="10">
        <v>3.0510000000000002</v>
      </c>
      <c r="D77" s="10" t="s">
        <v>67</v>
      </c>
      <c r="E77" s="11">
        <v>2.0799999999999998E-3</v>
      </c>
      <c r="F77" s="11" t="s">
        <v>66</v>
      </c>
      <c r="H77" s="9" t="s">
        <v>19</v>
      </c>
      <c r="K77" s="9">
        <v>7</v>
      </c>
      <c r="L77" s="9">
        <v>2.4500000000000002</v>
      </c>
    </row>
    <row r="78" spans="1:12" ht="16.5">
      <c r="A78" s="9" t="s">
        <v>21</v>
      </c>
      <c r="B78" s="10" t="s">
        <v>68</v>
      </c>
      <c r="C78" s="10">
        <v>5.5792000000000002</v>
      </c>
      <c r="D78" s="10" t="s">
        <v>69</v>
      </c>
      <c r="E78" s="11">
        <v>2.5219999999999999E-2</v>
      </c>
      <c r="F78" s="11" t="s">
        <v>66</v>
      </c>
      <c r="H78" s="9" t="s">
        <v>155</v>
      </c>
      <c r="K78" s="9">
        <v>8</v>
      </c>
      <c r="L78" s="9">
        <v>2.36</v>
      </c>
    </row>
    <row r="79" spans="1:12" ht="16.5">
      <c r="A79" s="9" t="s">
        <v>195</v>
      </c>
      <c r="B79" s="10" t="s">
        <v>68</v>
      </c>
      <c r="C79" s="10">
        <v>1.9805999999999999</v>
      </c>
      <c r="D79" s="10" t="s">
        <v>69</v>
      </c>
      <c r="E79" s="10">
        <v>6.5890000000000004E-2</v>
      </c>
      <c r="F79" s="10" t="s">
        <v>66</v>
      </c>
      <c r="H79" s="9" t="s">
        <v>156</v>
      </c>
      <c r="K79" s="9">
        <v>9</v>
      </c>
      <c r="L79" s="9">
        <v>2.31</v>
      </c>
    </row>
    <row r="80" spans="1:12">
      <c r="A80" s="9" t="s">
        <v>71</v>
      </c>
      <c r="B80" s="10" t="s">
        <v>55</v>
      </c>
      <c r="C80" s="10">
        <v>2.101</v>
      </c>
      <c r="D80" s="10" t="s">
        <v>70</v>
      </c>
      <c r="E80" s="11">
        <v>6.646E-4</v>
      </c>
      <c r="F80" s="11" t="s">
        <v>66</v>
      </c>
      <c r="K80" s="9">
        <v>10</v>
      </c>
      <c r="L80" s="9">
        <v>2.2599999999999998</v>
      </c>
    </row>
    <row r="81" spans="1:12">
      <c r="A81" s="9" t="s">
        <v>22</v>
      </c>
      <c r="B81" s="10" t="s">
        <v>55</v>
      </c>
      <c r="C81" s="10">
        <v>2.1795</v>
      </c>
      <c r="D81" s="10" t="s">
        <v>70</v>
      </c>
      <c r="E81" s="11">
        <v>4.7899999999999999E-5</v>
      </c>
      <c r="F81" s="11" t="s">
        <v>66</v>
      </c>
      <c r="K81" s="9">
        <v>11</v>
      </c>
      <c r="L81" s="9">
        <v>2.23</v>
      </c>
    </row>
    <row r="82" spans="1:12" ht="25.5">
      <c r="A82" s="9" t="s">
        <v>72</v>
      </c>
      <c r="B82" s="10" t="s">
        <v>56</v>
      </c>
      <c r="C82" s="10">
        <v>1120</v>
      </c>
      <c r="D82" s="10" t="s">
        <v>78</v>
      </c>
      <c r="E82" s="11">
        <v>0.01</v>
      </c>
      <c r="F82" s="11" t="s">
        <v>79</v>
      </c>
      <c r="K82" s="9">
        <v>12</v>
      </c>
      <c r="L82" s="9">
        <v>2.2000000000000002</v>
      </c>
    </row>
    <row r="83" spans="1:12" ht="15">
      <c r="A83" s="16" t="s">
        <v>82</v>
      </c>
      <c r="B83" s="117"/>
      <c r="C83" s="17"/>
      <c r="D83" s="17"/>
      <c r="E83" s="17"/>
      <c r="F83" s="17"/>
      <c r="K83" s="9">
        <v>13</v>
      </c>
      <c r="L83" s="9">
        <v>2.1800000000000002</v>
      </c>
    </row>
    <row r="84" spans="1:12" ht="17.100000000000001" customHeight="1">
      <c r="A84" s="9" t="s">
        <v>73</v>
      </c>
      <c r="B84" s="19" t="s">
        <v>56</v>
      </c>
      <c r="C84" s="19">
        <v>3922</v>
      </c>
      <c r="D84" s="19" t="s">
        <v>78</v>
      </c>
      <c r="E84" s="20">
        <v>0.01</v>
      </c>
      <c r="F84" s="20" t="s">
        <v>83</v>
      </c>
      <c r="K84" s="9">
        <v>14</v>
      </c>
      <c r="L84" s="9">
        <v>2.16</v>
      </c>
    </row>
    <row r="85" spans="1:12" ht="21.6" customHeight="1">
      <c r="A85" s="21" t="s">
        <v>74</v>
      </c>
      <c r="B85" s="19" t="s">
        <v>56</v>
      </c>
      <c r="C85" s="19">
        <v>1774</v>
      </c>
      <c r="D85" s="19" t="s">
        <v>78</v>
      </c>
      <c r="E85" s="20">
        <v>0.01</v>
      </c>
      <c r="F85" s="20" t="s">
        <v>84</v>
      </c>
      <c r="K85" s="9">
        <v>15</v>
      </c>
      <c r="L85" s="9">
        <v>2.14</v>
      </c>
    </row>
    <row r="86" spans="1:12" ht="15.95" customHeight="1">
      <c r="A86" s="9" t="s">
        <v>81</v>
      </c>
      <c r="B86" s="10" t="s">
        <v>56</v>
      </c>
      <c r="C86" s="10">
        <v>2729</v>
      </c>
      <c r="D86" s="10" t="s">
        <v>78</v>
      </c>
      <c r="E86" s="11">
        <v>0.01</v>
      </c>
      <c r="F86" s="11" t="s">
        <v>84</v>
      </c>
      <c r="K86" s="9">
        <v>16</v>
      </c>
      <c r="L86" s="9">
        <v>2.13</v>
      </c>
    </row>
    <row r="87" spans="1:12" ht="15">
      <c r="A87" s="13" t="s">
        <v>80</v>
      </c>
      <c r="B87" s="118"/>
      <c r="C87" s="18"/>
      <c r="D87" s="18"/>
      <c r="E87" s="18"/>
      <c r="F87" s="18"/>
      <c r="K87" s="9">
        <v>17</v>
      </c>
      <c r="L87" s="9">
        <v>2.12</v>
      </c>
    </row>
    <row r="88" spans="1:12" ht="15">
      <c r="A88" s="9" t="s">
        <v>76</v>
      </c>
      <c r="B88" s="119"/>
      <c r="C88" s="15"/>
      <c r="D88" s="15"/>
      <c r="E88" s="15"/>
      <c r="F88" s="15"/>
      <c r="K88" s="9">
        <v>18</v>
      </c>
      <c r="L88" s="9">
        <v>2.11</v>
      </c>
    </row>
    <row r="89" spans="1:12" ht="15">
      <c r="A89" s="9" t="s">
        <v>77</v>
      </c>
      <c r="B89" s="117"/>
      <c r="C89" s="17"/>
      <c r="D89" s="17"/>
      <c r="E89" s="17"/>
      <c r="F89" s="17"/>
      <c r="K89" s="9">
        <v>19</v>
      </c>
      <c r="L89" s="9">
        <v>2.1</v>
      </c>
    </row>
    <row r="90" spans="1:12" ht="20.45" customHeight="1">
      <c r="A90" s="9" t="s">
        <v>75</v>
      </c>
      <c r="B90" s="10" t="s">
        <v>56</v>
      </c>
      <c r="C90" s="10">
        <v>1774</v>
      </c>
      <c r="D90" s="10" t="s">
        <v>78</v>
      </c>
      <c r="E90" s="11">
        <v>0.01</v>
      </c>
      <c r="F90" s="11" t="s">
        <v>84</v>
      </c>
      <c r="K90" s="9">
        <v>20</v>
      </c>
      <c r="L90" s="9">
        <v>2.09</v>
      </c>
    </row>
    <row r="91" spans="1:12" ht="16.5" customHeight="1">
      <c r="A91" s="9" t="s">
        <v>23</v>
      </c>
      <c r="B91" s="10" t="s">
        <v>56</v>
      </c>
      <c r="C91" s="10">
        <v>1760</v>
      </c>
      <c r="D91" s="10" t="s">
        <v>78</v>
      </c>
      <c r="E91" s="11">
        <v>0.01</v>
      </c>
      <c r="F91" s="11" t="s">
        <v>79</v>
      </c>
      <c r="K91" s="9">
        <v>25</v>
      </c>
      <c r="L91" s="9">
        <v>2.06</v>
      </c>
    </row>
    <row r="92" spans="1:12" ht="20.100000000000001" customHeight="1">
      <c r="A92" s="9" t="s">
        <v>31</v>
      </c>
      <c r="B92" s="10" t="s">
        <v>56</v>
      </c>
      <c r="C92" s="10">
        <v>1</v>
      </c>
      <c r="D92" s="10" t="s">
        <v>78</v>
      </c>
      <c r="E92" s="11">
        <v>0.01</v>
      </c>
      <c r="F92" s="11" t="s">
        <v>79</v>
      </c>
      <c r="K92" s="9">
        <v>30</v>
      </c>
      <c r="L92" s="9">
        <v>2.0499999999999998</v>
      </c>
    </row>
    <row r="93" spans="1:12">
      <c r="A93" s="9" t="s">
        <v>29</v>
      </c>
      <c r="B93" s="10" t="s">
        <v>85</v>
      </c>
      <c r="C93" s="10">
        <v>1.7829504000000003E-3</v>
      </c>
      <c r="D93" s="10" t="s">
        <v>86</v>
      </c>
      <c r="E93" s="11">
        <v>0.01</v>
      </c>
      <c r="F93" s="11" t="s">
        <v>87</v>
      </c>
      <c r="K93" s="9">
        <v>35</v>
      </c>
      <c r="L93" s="9">
        <v>2.0299999999999998</v>
      </c>
    </row>
    <row r="94" spans="1:12">
      <c r="A94" s="9" t="s">
        <v>30</v>
      </c>
      <c r="B94" s="10" t="s">
        <v>56</v>
      </c>
      <c r="C94" s="10">
        <v>5.8960000000000013E-4</v>
      </c>
      <c r="D94" s="10" t="s">
        <v>88</v>
      </c>
      <c r="E94" s="11">
        <v>0.01</v>
      </c>
      <c r="F94" s="11" t="s">
        <v>87</v>
      </c>
      <c r="K94" s="9">
        <v>40</v>
      </c>
      <c r="L94" s="9">
        <v>2.02</v>
      </c>
    </row>
    <row r="95" spans="1:12" ht="28.5">
      <c r="A95" s="9" t="s">
        <v>32</v>
      </c>
      <c r="B95" s="10" t="s">
        <v>90</v>
      </c>
      <c r="C95" s="10">
        <f>0.25*0.8</f>
        <v>0.2</v>
      </c>
      <c r="D95" s="9" t="s">
        <v>91</v>
      </c>
      <c r="E95" s="11">
        <f>0.8/0.8</f>
        <v>1</v>
      </c>
      <c r="F95" s="11" t="s">
        <v>87</v>
      </c>
      <c r="K95" s="9">
        <v>50</v>
      </c>
      <c r="L95" s="9">
        <v>2.0099999999999998</v>
      </c>
    </row>
    <row r="96" spans="1:12" ht="28.5">
      <c r="A96" s="22" t="s">
        <v>92</v>
      </c>
      <c r="B96" s="10" t="s">
        <v>93</v>
      </c>
      <c r="C96" s="10">
        <v>0.48</v>
      </c>
      <c r="D96" s="9" t="s">
        <v>94</v>
      </c>
      <c r="E96" s="11">
        <v>0.32</v>
      </c>
      <c r="F96" s="11" t="s">
        <v>87</v>
      </c>
      <c r="K96" s="9">
        <v>100</v>
      </c>
      <c r="L96" s="9">
        <v>1.98</v>
      </c>
    </row>
    <row r="97" spans="1:17" ht="33">
      <c r="A97" s="9" t="s">
        <v>223</v>
      </c>
      <c r="B97" s="10" t="s">
        <v>95</v>
      </c>
      <c r="C97" s="10">
        <v>0.21</v>
      </c>
      <c r="D97" s="9" t="s">
        <v>96</v>
      </c>
      <c r="E97" s="251">
        <v>0.05</v>
      </c>
      <c r="F97" s="11" t="s">
        <v>224</v>
      </c>
      <c r="K97" s="9" t="s">
        <v>213</v>
      </c>
      <c r="L97" s="9">
        <v>1.96</v>
      </c>
    </row>
    <row r="98" spans="1:17" s="123" customFormat="1" ht="18">
      <c r="A98" s="253" t="s">
        <v>207</v>
      </c>
      <c r="B98" s="254" t="s">
        <v>95</v>
      </c>
      <c r="C98" s="254">
        <v>0.19900000000000001</v>
      </c>
      <c r="D98" s="253" t="s">
        <v>96</v>
      </c>
      <c r="E98" s="255">
        <v>0.05</v>
      </c>
      <c r="F98" s="256" t="s">
        <v>139</v>
      </c>
      <c r="G98" s="98"/>
      <c r="H98" s="98"/>
      <c r="I98" s="98"/>
      <c r="J98" s="98"/>
      <c r="K98" s="236" t="s">
        <v>214</v>
      </c>
      <c r="L98" s="158" t="s">
        <v>215</v>
      </c>
      <c r="M98" s="98"/>
      <c r="N98" s="98"/>
      <c r="O98" s="98"/>
      <c r="P98" s="98"/>
      <c r="Q98" s="98"/>
    </row>
    <row r="99" spans="1:17" s="123" customFormat="1" ht="18">
      <c r="A99" s="253" t="s">
        <v>142</v>
      </c>
      <c r="B99" s="254" t="s">
        <v>95</v>
      </c>
      <c r="C99" s="254">
        <v>0.19400000000000001</v>
      </c>
      <c r="D99" s="253" t="s">
        <v>96</v>
      </c>
      <c r="E99" s="255">
        <v>0.05</v>
      </c>
      <c r="F99" s="256" t="s">
        <v>140</v>
      </c>
      <c r="G99" s="98"/>
      <c r="H99" s="98"/>
      <c r="I99" s="98"/>
      <c r="J99" s="98"/>
      <c r="K99" s="236"/>
      <c r="L99" s="236"/>
      <c r="M99" s="98"/>
      <c r="N99" s="98"/>
      <c r="O99" s="98"/>
      <c r="P99" s="98"/>
      <c r="Q99" s="98"/>
    </row>
    <row r="100" spans="1:17" s="123" customFormat="1" ht="18">
      <c r="A100" s="253" t="s">
        <v>143</v>
      </c>
      <c r="B100" s="254" t="s">
        <v>95</v>
      </c>
      <c r="C100" s="254">
        <v>0.2</v>
      </c>
      <c r="D100" s="253" t="s">
        <v>96</v>
      </c>
      <c r="E100" s="255">
        <v>0.05</v>
      </c>
      <c r="F100" s="256" t="s">
        <v>141</v>
      </c>
      <c r="G100" s="98"/>
      <c r="H100" s="98"/>
      <c r="I100" s="98"/>
      <c r="J100" s="98"/>
      <c r="K100" s="236"/>
      <c r="L100" s="236"/>
      <c r="M100" s="98"/>
      <c r="N100" s="98"/>
      <c r="O100" s="98"/>
      <c r="P100" s="98"/>
      <c r="Q100" s="98"/>
    </row>
    <row r="101" spans="1:17" s="123" customFormat="1" ht="18">
      <c r="A101" s="253" t="s">
        <v>144</v>
      </c>
      <c r="B101" s="254" t="s">
        <v>95</v>
      </c>
      <c r="C101" s="254">
        <v>0.15</v>
      </c>
      <c r="D101" s="253" t="s">
        <v>96</v>
      </c>
      <c r="E101" s="255">
        <v>0.05</v>
      </c>
      <c r="F101" s="256" t="s">
        <v>147</v>
      </c>
      <c r="G101" s="98"/>
      <c r="H101" s="98"/>
      <c r="I101" s="98"/>
      <c r="J101" s="98"/>
      <c r="K101" s="236"/>
      <c r="L101" s="236"/>
      <c r="M101" s="98"/>
      <c r="N101" s="98"/>
      <c r="O101" s="98"/>
      <c r="P101" s="98"/>
      <c r="Q101" s="98"/>
    </row>
    <row r="102" spans="1:17" s="123" customFormat="1" ht="18">
      <c r="A102" s="253" t="s">
        <v>145</v>
      </c>
      <c r="B102" s="254" t="s">
        <v>95</v>
      </c>
      <c r="C102" s="254">
        <v>0.22</v>
      </c>
      <c r="D102" s="253" t="s">
        <v>96</v>
      </c>
      <c r="E102" s="255">
        <v>0.05</v>
      </c>
      <c r="F102" s="256" t="s">
        <v>148</v>
      </c>
      <c r="G102" s="98"/>
      <c r="H102" s="98"/>
      <c r="I102" s="98"/>
      <c r="J102" s="98"/>
      <c r="K102" s="236"/>
      <c r="L102" s="236"/>
      <c r="M102" s="98"/>
      <c r="N102" s="98"/>
      <c r="O102" s="98"/>
      <c r="P102" s="98"/>
      <c r="Q102" s="98"/>
    </row>
    <row r="103" spans="1:17" s="123" customFormat="1" ht="18">
      <c r="A103" s="257" t="s">
        <v>146</v>
      </c>
      <c r="B103" s="258" t="s">
        <v>95</v>
      </c>
      <c r="C103" s="258">
        <v>0.19</v>
      </c>
      <c r="D103" s="257" t="s">
        <v>96</v>
      </c>
      <c r="E103" s="255">
        <v>0.05</v>
      </c>
      <c r="F103" s="259" t="s">
        <v>149</v>
      </c>
      <c r="G103" s="98"/>
      <c r="H103" s="98"/>
      <c r="I103" s="98"/>
      <c r="J103" s="98"/>
      <c r="K103" s="98"/>
      <c r="L103" s="98"/>
      <c r="M103" s="98"/>
      <c r="N103" s="98"/>
      <c r="O103" s="98"/>
      <c r="P103" s="98"/>
      <c r="Q103" s="98"/>
    </row>
    <row r="104" spans="1:17">
      <c r="A104" s="112"/>
      <c r="B104" s="112"/>
      <c r="C104" s="108"/>
      <c r="D104" s="108"/>
      <c r="E104" s="108"/>
      <c r="F104" s="108"/>
    </row>
    <row r="105" spans="1:17">
      <c r="A105" s="112"/>
      <c r="B105" s="112"/>
      <c r="C105" s="108"/>
      <c r="D105" s="108"/>
      <c r="E105" s="108"/>
      <c r="F105" s="108"/>
    </row>
    <row r="106" spans="1:17">
      <c r="A106" s="112"/>
      <c r="B106" s="112"/>
      <c r="C106" s="108"/>
      <c r="D106" s="108"/>
      <c r="E106" s="108"/>
      <c r="F106" s="108"/>
    </row>
    <row r="107" spans="1:17">
      <c r="A107" s="112"/>
      <c r="B107" s="112"/>
      <c r="C107" s="108"/>
      <c r="D107" s="108"/>
      <c r="E107" s="108"/>
      <c r="F107" s="108"/>
    </row>
    <row r="108" spans="1:17">
      <c r="A108" s="112"/>
      <c r="B108" s="112"/>
      <c r="C108" s="108"/>
      <c r="D108" s="108"/>
      <c r="E108" s="108"/>
      <c r="F108" s="108"/>
    </row>
    <row r="109" spans="1:17">
      <c r="A109" s="112"/>
      <c r="B109" s="112"/>
      <c r="C109" s="108"/>
      <c r="D109" s="108"/>
      <c r="E109" s="108"/>
      <c r="F109" s="108"/>
    </row>
    <row r="110" spans="1:17">
      <c r="A110" s="112"/>
      <c r="B110" s="112"/>
      <c r="C110" s="108"/>
      <c r="D110" s="108"/>
      <c r="E110" s="108"/>
      <c r="F110" s="108"/>
    </row>
    <row r="111" spans="1:17">
      <c r="A111" s="112"/>
      <c r="B111" s="112"/>
      <c r="C111" s="108"/>
      <c r="D111" s="108"/>
      <c r="E111" s="108"/>
      <c r="F111" s="108"/>
    </row>
    <row r="112" spans="1:17">
      <c r="A112" s="112"/>
      <c r="B112" s="112"/>
      <c r="C112" s="108"/>
      <c r="D112" s="108"/>
      <c r="E112" s="108"/>
      <c r="F112" s="108"/>
    </row>
    <row r="113" spans="1:17">
      <c r="A113" s="112"/>
      <c r="B113" s="112"/>
      <c r="C113" s="108"/>
      <c r="D113" s="108"/>
      <c r="E113" s="108"/>
      <c r="F113" s="108"/>
    </row>
    <row r="114" spans="1:17">
      <c r="A114" s="112"/>
      <c r="B114" s="112"/>
      <c r="C114" s="108"/>
      <c r="D114" s="108"/>
      <c r="E114" s="108"/>
      <c r="F114" s="108"/>
    </row>
    <row r="115" spans="1:17">
      <c r="A115" s="112"/>
      <c r="B115" s="112"/>
      <c r="C115" s="108"/>
      <c r="D115" s="108"/>
      <c r="E115" s="108"/>
      <c r="F115" s="108"/>
    </row>
    <row r="116" spans="1:17">
      <c r="A116" s="112"/>
      <c r="B116" s="112"/>
      <c r="C116" s="108"/>
      <c r="D116" s="108"/>
      <c r="E116" s="108"/>
      <c r="F116" s="108"/>
    </row>
    <row r="117" spans="1:17">
      <c r="A117" s="112"/>
      <c r="B117" s="112"/>
      <c r="C117" s="108"/>
      <c r="D117" s="108"/>
      <c r="E117" s="108"/>
      <c r="F117" s="108"/>
    </row>
    <row r="118" spans="1:17">
      <c r="A118" s="112"/>
      <c r="B118" s="112"/>
      <c r="C118" s="108"/>
      <c r="D118" s="108"/>
      <c r="E118" s="108"/>
      <c r="F118" s="108"/>
    </row>
    <row r="119" spans="1:17">
      <c r="A119" s="112"/>
      <c r="B119" s="112"/>
      <c r="C119" s="108"/>
      <c r="D119" s="108"/>
      <c r="E119" s="108"/>
      <c r="F119" s="108"/>
    </row>
    <row r="120" spans="1:17">
      <c r="A120" s="112"/>
      <c r="B120" s="112"/>
      <c r="C120" s="108"/>
      <c r="D120" s="108"/>
      <c r="E120" s="108"/>
      <c r="F120" s="108"/>
    </row>
    <row r="121" spans="1:17">
      <c r="A121" s="112"/>
      <c r="B121" s="112"/>
      <c r="C121" s="108"/>
      <c r="D121" s="108"/>
      <c r="E121" s="108"/>
      <c r="F121" s="108"/>
    </row>
    <row r="122" spans="1:17">
      <c r="B122" s="98"/>
      <c r="Q122" s="4"/>
    </row>
  </sheetData>
  <mergeCells count="15">
    <mergeCell ref="D3:E3"/>
    <mergeCell ref="V25:W25"/>
    <mergeCell ref="A31:W31"/>
    <mergeCell ref="A33:W33"/>
    <mergeCell ref="Q19:U19"/>
    <mergeCell ref="V19:Y19"/>
    <mergeCell ref="V20:W20"/>
    <mergeCell ref="A22:W22"/>
    <mergeCell ref="Q24:U24"/>
    <mergeCell ref="V24:Y24"/>
    <mergeCell ref="A17:W17"/>
    <mergeCell ref="U4:V4"/>
    <mergeCell ref="Q5:U5"/>
    <mergeCell ref="V6:W6"/>
    <mergeCell ref="V5:Z5"/>
  </mergeCells>
  <dataValidations count="5">
    <dataValidation type="list" allowBlank="1" showInputMessage="1" showErrorMessage="1" sqref="D3">
      <formula1>$I$72:$I$75</formula1>
    </dataValidation>
    <dataValidation type="list" allowBlank="1" showInputMessage="1" showErrorMessage="1" sqref="A26:A30">
      <formula1>$H$72:$H$85</formula1>
    </dataValidation>
    <dataValidation type="list" allowBlank="1" showInputMessage="1" showErrorMessage="1" sqref="A21">
      <formula1>$H$76</formula1>
    </dataValidation>
    <dataValidation type="list" allowBlank="1" showInputMessage="1" showErrorMessage="1" sqref="B7:B16 B21 B26:B30">
      <formula1>$A$72:$A$121</formula1>
    </dataValidation>
    <dataValidation type="list" allowBlank="1" showInputMessage="1" showErrorMessage="1" sqref="A7:A16">
      <formula1>$H$72:$H$86</formula1>
    </dataValidation>
  </dataValidations>
  <hyperlinks>
    <hyperlink ref="F84" r:id="rId1"/>
  </hyperlinks>
  <pageMargins left="0.7" right="0.7" top="0.75" bottom="0.75" header="0.3" footer="0.3"/>
  <pageSetup orientation="portrait" r:id="rId2"/>
  <drawing r:id="rId3"/>
  <legacyDrawing r:id="rId4"/>
</worksheet>
</file>

<file path=xl/worksheets/sheet5.xml><?xml version="1.0" encoding="utf-8"?>
<worksheet xmlns="http://schemas.openxmlformats.org/spreadsheetml/2006/main" xmlns:r="http://schemas.openxmlformats.org/officeDocument/2006/relationships">
  <dimension ref="A1:AA122"/>
  <sheetViews>
    <sheetView showGridLines="0" topLeftCell="A16" workbookViewId="0">
      <selection activeCell="D3" sqref="D3:E3"/>
    </sheetView>
  </sheetViews>
  <sheetFormatPr baseColWidth="10" defaultColWidth="10.85546875" defaultRowHeight="12.75"/>
  <cols>
    <col min="1" max="1" width="32.85546875" style="4" customWidth="1"/>
    <col min="2" max="2" width="40.140625" style="4" customWidth="1"/>
    <col min="3" max="11" width="10.85546875" style="98"/>
    <col min="12" max="12" width="14.7109375" style="98" customWidth="1"/>
    <col min="13" max="13" width="10.85546875" style="98"/>
    <col min="14" max="14" width="12.5703125" style="98" customWidth="1"/>
    <col min="15" max="16" width="10.85546875" style="98"/>
    <col min="17" max="17" width="19.28515625" style="98" customWidth="1"/>
    <col min="18" max="18" width="16.42578125" style="4" customWidth="1"/>
    <col min="19" max="19" width="23.140625" style="4" customWidth="1"/>
    <col min="20" max="20" width="11.42578125" style="4" customWidth="1"/>
    <col min="21" max="21" width="19.5703125" style="4" customWidth="1"/>
    <col min="22" max="22" width="16.5703125" style="4" customWidth="1"/>
    <col min="23" max="23" width="12.5703125" style="4" customWidth="1"/>
    <col min="24" max="24" width="22.140625" style="4" customWidth="1"/>
    <col min="25" max="25" width="41.7109375" style="4" customWidth="1"/>
    <col min="26" max="26" width="30.5703125" style="4" customWidth="1"/>
    <col min="27" max="16384" width="10.85546875" style="4"/>
  </cols>
  <sheetData>
    <row r="1" spans="1:27" ht="83.1" customHeight="1"/>
    <row r="3" spans="1:27">
      <c r="B3" s="136" t="s">
        <v>159</v>
      </c>
      <c r="C3" s="149"/>
      <c r="D3" s="294" t="s">
        <v>162</v>
      </c>
      <c r="E3" s="295"/>
    </row>
    <row r="4" spans="1:27" ht="14.45" customHeight="1">
      <c r="B4" s="98"/>
      <c r="E4" s="123"/>
      <c r="U4" s="296"/>
      <c r="V4" s="296"/>
      <c r="W4" s="164"/>
      <c r="X4" s="100"/>
      <c r="Y4" s="100"/>
    </row>
    <row r="5" spans="1:27">
      <c r="A5" s="101" t="s">
        <v>39</v>
      </c>
      <c r="B5" s="102"/>
      <c r="P5" s="103"/>
      <c r="Q5" s="299" t="s">
        <v>118</v>
      </c>
      <c r="R5" s="299"/>
      <c r="S5" s="299"/>
      <c r="T5" s="299"/>
      <c r="U5" s="299"/>
      <c r="V5" s="302" t="s">
        <v>131</v>
      </c>
      <c r="W5" s="302"/>
      <c r="X5" s="302"/>
      <c r="Y5" s="302"/>
      <c r="Z5" s="286"/>
    </row>
    <row r="6" spans="1:27" s="98" customFormat="1">
      <c r="A6" s="104" t="s">
        <v>158</v>
      </c>
      <c r="B6" s="104" t="s">
        <v>38</v>
      </c>
      <c r="C6" s="104" t="s">
        <v>42</v>
      </c>
      <c r="D6" s="104" t="s">
        <v>43</v>
      </c>
      <c r="E6" s="104" t="s">
        <v>44</v>
      </c>
      <c r="F6" s="104" t="s">
        <v>45</v>
      </c>
      <c r="G6" s="104" t="s">
        <v>46</v>
      </c>
      <c r="H6" s="104" t="s">
        <v>47</v>
      </c>
      <c r="I6" s="104" t="s">
        <v>48</v>
      </c>
      <c r="J6" s="104" t="s">
        <v>49</v>
      </c>
      <c r="K6" s="104" t="s">
        <v>50</v>
      </c>
      <c r="L6" s="104" t="s">
        <v>51</v>
      </c>
      <c r="M6" s="104" t="s">
        <v>52</v>
      </c>
      <c r="N6" s="104" t="s">
        <v>53</v>
      </c>
      <c r="O6" s="105" t="s">
        <v>54</v>
      </c>
      <c r="P6" s="105" t="s">
        <v>57</v>
      </c>
      <c r="Q6" s="198" t="s">
        <v>117</v>
      </c>
      <c r="R6" s="198" t="s">
        <v>127</v>
      </c>
      <c r="S6" s="198" t="s">
        <v>129</v>
      </c>
      <c r="T6" s="198" t="s">
        <v>128</v>
      </c>
      <c r="U6" s="198" t="s">
        <v>130</v>
      </c>
      <c r="V6" s="302" t="s">
        <v>133</v>
      </c>
      <c r="W6" s="286"/>
      <c r="X6" s="113" t="s">
        <v>132</v>
      </c>
      <c r="Y6" s="113" t="s">
        <v>165</v>
      </c>
      <c r="Z6" s="137" t="s">
        <v>216</v>
      </c>
    </row>
    <row r="7" spans="1:27">
      <c r="A7" s="109"/>
      <c r="B7" s="109"/>
      <c r="C7" s="110" t="str">
        <f>IFERROR(VLOOKUP($B7,$A$72:$F$121,2,FALSE),"0")</f>
        <v>0</v>
      </c>
      <c r="D7" s="110"/>
      <c r="E7" s="110"/>
      <c r="F7" s="110"/>
      <c r="G7" s="110"/>
      <c r="H7" s="110"/>
      <c r="I7" s="110"/>
      <c r="J7" s="110"/>
      <c r="K7" s="110"/>
      <c r="L7" s="110"/>
      <c r="M7" s="110"/>
      <c r="N7" s="110"/>
      <c r="O7" s="110"/>
      <c r="P7" s="196">
        <f>SUM(D7:O7)</f>
        <v>0</v>
      </c>
      <c r="Q7" s="183">
        <f>COUNT(D7:O7)</f>
        <v>0</v>
      </c>
      <c r="R7" s="200">
        <f>IF(P7&gt;1,AVERAGE(D7:O7),0)</f>
        <v>0</v>
      </c>
      <c r="S7" s="182">
        <f>IF(P7&gt;1,STDEV(D7:O7),0)</f>
        <v>0</v>
      </c>
      <c r="T7" s="201" t="str">
        <f>IFERROR(VLOOKUP($Q7,$K$72:$L$97,2,FALSE),"0")</f>
        <v>0</v>
      </c>
      <c r="U7" s="203" t="b">
        <f>IF(Q7&gt;1,1-((R7-((S7*T7)/(SQRT(Q7))))/R7))</f>
        <v>0</v>
      </c>
      <c r="V7" s="181" t="str">
        <f t="shared" ref="V7:V16" si="0">IFERROR(VLOOKUP($B7,$A$72:$F$121,3,FALSE),"0")</f>
        <v>0</v>
      </c>
      <c r="W7" s="121" t="str">
        <f>IFERROR(VLOOKUP($B7,$A$72:$F$121,4,FALSE),"0")</f>
        <v>0</v>
      </c>
      <c r="X7" s="139">
        <f>(P7*V7)/1000</f>
        <v>0</v>
      </c>
      <c r="Y7" s="202" t="str">
        <f>IFERROR(VLOOKUP($B7,$A$72:$F$121,5,FALSE),"0")</f>
        <v>0</v>
      </c>
      <c r="Z7" s="202">
        <f>SQRT((U7*U7)+(Y7*Y7))</f>
        <v>0</v>
      </c>
      <c r="AA7" s="232">
        <f>(X7*Z7)^2</f>
        <v>0</v>
      </c>
    </row>
    <row r="8" spans="1:27">
      <c r="A8" s="109"/>
      <c r="B8" s="109"/>
      <c r="C8" s="110" t="str">
        <f t="shared" ref="C8:C16" si="1">IFERROR(VLOOKUP($B8,$A$72:$F$121,2,FALSE),"0")</f>
        <v>0</v>
      </c>
      <c r="D8" s="110"/>
      <c r="E8" s="110"/>
      <c r="F8" s="110"/>
      <c r="G8" s="110"/>
      <c r="H8" s="110"/>
      <c r="I8" s="110"/>
      <c r="J8" s="110"/>
      <c r="K8" s="110"/>
      <c r="L8" s="110"/>
      <c r="M8" s="110"/>
      <c r="N8" s="110"/>
      <c r="O8" s="110"/>
      <c r="P8" s="196">
        <f t="shared" ref="P8:P16" si="2">SUM(D8:O8)</f>
        <v>0</v>
      </c>
      <c r="Q8" s="183">
        <f t="shared" ref="Q8:Q15" si="3">COUNT(D8:O8)</f>
        <v>0</v>
      </c>
      <c r="R8" s="200">
        <f t="shared" ref="R8:R16" si="4">IF(P8&gt;1,AVERAGE(D8:O8),0)</f>
        <v>0</v>
      </c>
      <c r="S8" s="182">
        <f t="shared" ref="S8:S15" si="5">IF(P8&gt;1,STDEV(D8:O8),0)</f>
        <v>0</v>
      </c>
      <c r="T8" s="201" t="str">
        <f t="shared" ref="T8:T16" si="6">IFERROR(VLOOKUP($Q8,$K$72:$L$97,2,FALSE),"0")</f>
        <v>0</v>
      </c>
      <c r="U8" s="203" t="b">
        <f t="shared" ref="U8:U11" si="7">IF(Q8&gt;1,1-((R8-((S8*T8)/(SQRT(Q8))))/R8))</f>
        <v>0</v>
      </c>
      <c r="V8" s="181" t="str">
        <f t="shared" si="0"/>
        <v>0</v>
      </c>
      <c r="W8" s="121" t="str">
        <f t="shared" ref="W8:W16" si="8">IFERROR(VLOOKUP($B8,$A$72:$F$121,4,FALSE),"0")</f>
        <v>0</v>
      </c>
      <c r="X8" s="139">
        <f t="shared" ref="X8:X16" si="9">(P8*V8)/1000</f>
        <v>0</v>
      </c>
      <c r="Y8" s="202" t="str">
        <f t="shared" ref="Y8:Y16" si="10">IFERROR(VLOOKUP($B8,$A$72:$F$121,5,FALSE),"0")</f>
        <v>0</v>
      </c>
      <c r="Z8" s="202">
        <f t="shared" ref="Z8:Z16" si="11">SQRT((U8*U8)+(Y8*Y8))</f>
        <v>0</v>
      </c>
      <c r="AA8" s="232">
        <f t="shared" ref="AA8:AA16" si="12">(X8*Z8)^2</f>
        <v>0</v>
      </c>
    </row>
    <row r="9" spans="1:27">
      <c r="A9" s="109"/>
      <c r="B9" s="109"/>
      <c r="C9" s="110" t="str">
        <f t="shared" si="1"/>
        <v>0</v>
      </c>
      <c r="D9" s="110"/>
      <c r="E9" s="110"/>
      <c r="F9" s="110"/>
      <c r="G9" s="110"/>
      <c r="H9" s="110"/>
      <c r="I9" s="110"/>
      <c r="J9" s="110"/>
      <c r="K9" s="110"/>
      <c r="L9" s="110"/>
      <c r="M9" s="110"/>
      <c r="N9" s="110"/>
      <c r="O9" s="110"/>
      <c r="P9" s="196">
        <f t="shared" si="2"/>
        <v>0</v>
      </c>
      <c r="Q9" s="183">
        <f t="shared" si="3"/>
        <v>0</v>
      </c>
      <c r="R9" s="200">
        <f t="shared" si="4"/>
        <v>0</v>
      </c>
      <c r="S9" s="182">
        <f t="shared" si="5"/>
        <v>0</v>
      </c>
      <c r="T9" s="201" t="str">
        <f t="shared" si="6"/>
        <v>0</v>
      </c>
      <c r="U9" s="203" t="b">
        <f t="shared" si="7"/>
        <v>0</v>
      </c>
      <c r="V9" s="181" t="str">
        <f t="shared" si="0"/>
        <v>0</v>
      </c>
      <c r="W9" s="121" t="str">
        <f t="shared" si="8"/>
        <v>0</v>
      </c>
      <c r="X9" s="139">
        <f t="shared" si="9"/>
        <v>0</v>
      </c>
      <c r="Y9" s="202" t="str">
        <f t="shared" si="10"/>
        <v>0</v>
      </c>
      <c r="Z9" s="202">
        <f t="shared" si="11"/>
        <v>0</v>
      </c>
      <c r="AA9" s="232">
        <f t="shared" si="12"/>
        <v>0</v>
      </c>
    </row>
    <row r="10" spans="1:27">
      <c r="A10" s="109"/>
      <c r="B10" s="109"/>
      <c r="C10" s="110" t="str">
        <f t="shared" si="1"/>
        <v>0</v>
      </c>
      <c r="D10" s="110"/>
      <c r="E10" s="110"/>
      <c r="F10" s="110"/>
      <c r="G10" s="110"/>
      <c r="H10" s="110"/>
      <c r="I10" s="110"/>
      <c r="J10" s="110"/>
      <c r="K10" s="110"/>
      <c r="L10" s="110"/>
      <c r="M10" s="110"/>
      <c r="N10" s="110"/>
      <c r="O10" s="110"/>
      <c r="P10" s="196">
        <f t="shared" si="2"/>
        <v>0</v>
      </c>
      <c r="Q10" s="183">
        <f t="shared" si="3"/>
        <v>0</v>
      </c>
      <c r="R10" s="200">
        <f t="shared" si="4"/>
        <v>0</v>
      </c>
      <c r="S10" s="182">
        <f t="shared" si="5"/>
        <v>0</v>
      </c>
      <c r="T10" s="201" t="str">
        <f t="shared" si="6"/>
        <v>0</v>
      </c>
      <c r="U10" s="203" t="b">
        <f t="shared" si="7"/>
        <v>0</v>
      </c>
      <c r="V10" s="181" t="str">
        <f t="shared" si="0"/>
        <v>0</v>
      </c>
      <c r="W10" s="121" t="str">
        <f t="shared" si="8"/>
        <v>0</v>
      </c>
      <c r="X10" s="139">
        <f t="shared" si="9"/>
        <v>0</v>
      </c>
      <c r="Y10" s="202" t="str">
        <f t="shared" si="10"/>
        <v>0</v>
      </c>
      <c r="Z10" s="202">
        <f>SQRT((U10*U10)+(Y10*Y10))</f>
        <v>0</v>
      </c>
      <c r="AA10" s="232">
        <f t="shared" si="12"/>
        <v>0</v>
      </c>
    </row>
    <row r="11" spans="1:27">
      <c r="A11" s="109"/>
      <c r="B11" s="109"/>
      <c r="C11" s="110" t="str">
        <f t="shared" si="1"/>
        <v>0</v>
      </c>
      <c r="D11" s="110"/>
      <c r="E11" s="110"/>
      <c r="F11" s="110"/>
      <c r="G11" s="110"/>
      <c r="H11" s="110"/>
      <c r="I11" s="110"/>
      <c r="J11" s="110"/>
      <c r="K11" s="110"/>
      <c r="L11" s="110"/>
      <c r="M11" s="110"/>
      <c r="N11" s="110"/>
      <c r="O11" s="110"/>
      <c r="P11" s="196">
        <f t="shared" si="2"/>
        <v>0</v>
      </c>
      <c r="Q11" s="183">
        <f t="shared" si="3"/>
        <v>0</v>
      </c>
      <c r="R11" s="200">
        <f t="shared" si="4"/>
        <v>0</v>
      </c>
      <c r="S11" s="182">
        <f t="shared" si="5"/>
        <v>0</v>
      </c>
      <c r="T11" s="201" t="str">
        <f t="shared" si="6"/>
        <v>0</v>
      </c>
      <c r="U11" s="203" t="b">
        <f t="shared" si="7"/>
        <v>0</v>
      </c>
      <c r="V11" s="181" t="str">
        <f t="shared" si="0"/>
        <v>0</v>
      </c>
      <c r="W11" s="121" t="str">
        <f t="shared" si="8"/>
        <v>0</v>
      </c>
      <c r="X11" s="151">
        <f t="shared" si="9"/>
        <v>0</v>
      </c>
      <c r="Y11" s="202" t="str">
        <f t="shared" si="10"/>
        <v>0</v>
      </c>
      <c r="Z11" s="202">
        <f t="shared" si="11"/>
        <v>0</v>
      </c>
      <c r="AA11" s="232">
        <f t="shared" si="12"/>
        <v>0</v>
      </c>
    </row>
    <row r="12" spans="1:27">
      <c r="A12" s="109"/>
      <c r="B12" s="109"/>
      <c r="C12" s="110" t="str">
        <f t="shared" si="1"/>
        <v>0</v>
      </c>
      <c r="D12" s="110"/>
      <c r="E12" s="110"/>
      <c r="F12" s="110"/>
      <c r="G12" s="110"/>
      <c r="H12" s="110"/>
      <c r="I12" s="110"/>
      <c r="J12" s="110"/>
      <c r="K12" s="110"/>
      <c r="L12" s="110"/>
      <c r="M12" s="110"/>
      <c r="N12" s="110"/>
      <c r="O12" s="110"/>
      <c r="P12" s="196">
        <f t="shared" si="2"/>
        <v>0</v>
      </c>
      <c r="Q12" s="183">
        <f t="shared" si="3"/>
        <v>0</v>
      </c>
      <c r="R12" s="183">
        <f t="shared" si="4"/>
        <v>0</v>
      </c>
      <c r="S12" s="182">
        <f t="shared" si="5"/>
        <v>0</v>
      </c>
      <c r="T12" s="201" t="str">
        <f t="shared" si="6"/>
        <v>0</v>
      </c>
      <c r="U12" s="203" t="str">
        <f>IF(Q12&gt;1,1-((R12-((S12*T12)/(SQRT(Q12))))/R12),"0")</f>
        <v>0</v>
      </c>
      <c r="V12" s="181" t="str">
        <f t="shared" si="0"/>
        <v>0</v>
      </c>
      <c r="W12" s="121" t="str">
        <f t="shared" si="8"/>
        <v>0</v>
      </c>
      <c r="X12" s="151">
        <f t="shared" si="9"/>
        <v>0</v>
      </c>
      <c r="Y12" s="202" t="str">
        <f t="shared" si="10"/>
        <v>0</v>
      </c>
      <c r="Z12" s="202">
        <f t="shared" si="11"/>
        <v>0</v>
      </c>
      <c r="AA12" s="232">
        <f t="shared" si="12"/>
        <v>0</v>
      </c>
    </row>
    <row r="13" spans="1:27" ht="14.25">
      <c r="A13" s="109"/>
      <c r="B13" s="109"/>
      <c r="C13" s="110" t="str">
        <f t="shared" si="1"/>
        <v>0</v>
      </c>
      <c r="D13" s="110"/>
      <c r="E13" s="110"/>
      <c r="F13" s="110"/>
      <c r="G13" s="110"/>
      <c r="H13" s="110"/>
      <c r="I13" s="110"/>
      <c r="J13" s="110"/>
      <c r="K13" s="110"/>
      <c r="L13" s="110"/>
      <c r="M13" s="110"/>
      <c r="N13" s="110"/>
      <c r="O13" s="110"/>
      <c r="P13" s="196">
        <f t="shared" si="2"/>
        <v>0</v>
      </c>
      <c r="Q13" s="183">
        <f t="shared" si="3"/>
        <v>0</v>
      </c>
      <c r="R13" s="183">
        <f t="shared" si="4"/>
        <v>0</v>
      </c>
      <c r="S13" s="182">
        <f t="shared" si="5"/>
        <v>0</v>
      </c>
      <c r="T13" s="201" t="str">
        <f t="shared" si="6"/>
        <v>0</v>
      </c>
      <c r="U13" s="188" t="str">
        <f t="shared" ref="U13:U16" si="13">IF(Q13&gt;1,1-((R13-((S13*T13)/(SQRT(Q13))))/R13),"0")</f>
        <v>0</v>
      </c>
      <c r="V13" s="181" t="str">
        <f t="shared" si="0"/>
        <v>0</v>
      </c>
      <c r="W13" s="121" t="str">
        <f t="shared" si="8"/>
        <v>0</v>
      </c>
      <c r="X13" s="151">
        <f>(P13*V13)/1000</f>
        <v>0</v>
      </c>
      <c r="Y13" s="202" t="str">
        <f t="shared" si="10"/>
        <v>0</v>
      </c>
      <c r="Z13" s="202">
        <f t="shared" si="11"/>
        <v>0</v>
      </c>
      <c r="AA13" s="232">
        <f t="shared" si="12"/>
        <v>0</v>
      </c>
    </row>
    <row r="14" spans="1:27" ht="14.25">
      <c r="A14" s="109"/>
      <c r="B14" s="109"/>
      <c r="C14" s="110" t="str">
        <f t="shared" si="1"/>
        <v>0</v>
      </c>
      <c r="D14" s="110"/>
      <c r="E14" s="110"/>
      <c r="F14" s="110"/>
      <c r="G14" s="110"/>
      <c r="H14" s="110"/>
      <c r="I14" s="110"/>
      <c r="J14" s="110"/>
      <c r="K14" s="110"/>
      <c r="L14" s="110"/>
      <c r="M14" s="110"/>
      <c r="N14" s="110"/>
      <c r="O14" s="110"/>
      <c r="P14" s="196">
        <f t="shared" si="2"/>
        <v>0</v>
      </c>
      <c r="Q14" s="183">
        <f t="shared" si="3"/>
        <v>0</v>
      </c>
      <c r="R14" s="183">
        <f t="shared" si="4"/>
        <v>0</v>
      </c>
      <c r="S14" s="182">
        <f t="shared" si="5"/>
        <v>0</v>
      </c>
      <c r="T14" s="201" t="str">
        <f t="shared" si="6"/>
        <v>0</v>
      </c>
      <c r="U14" s="188" t="str">
        <f t="shared" si="13"/>
        <v>0</v>
      </c>
      <c r="V14" s="181" t="str">
        <f t="shared" si="0"/>
        <v>0</v>
      </c>
      <c r="W14" s="121" t="str">
        <f t="shared" si="8"/>
        <v>0</v>
      </c>
      <c r="X14" s="151">
        <f t="shared" si="9"/>
        <v>0</v>
      </c>
      <c r="Y14" s="202" t="str">
        <f t="shared" si="10"/>
        <v>0</v>
      </c>
      <c r="Z14" s="202">
        <f>SQRT((U14*U14)+(Y14*Y14))</f>
        <v>0</v>
      </c>
      <c r="AA14" s="232">
        <f t="shared" si="12"/>
        <v>0</v>
      </c>
    </row>
    <row r="15" spans="1:27" ht="14.25">
      <c r="A15" s="109"/>
      <c r="B15" s="109"/>
      <c r="C15" s="110" t="str">
        <f t="shared" si="1"/>
        <v>0</v>
      </c>
      <c r="D15" s="110"/>
      <c r="E15" s="110"/>
      <c r="F15" s="110"/>
      <c r="G15" s="110"/>
      <c r="H15" s="110"/>
      <c r="I15" s="110"/>
      <c r="J15" s="110"/>
      <c r="K15" s="110"/>
      <c r="L15" s="110"/>
      <c r="M15" s="110"/>
      <c r="N15" s="110"/>
      <c r="O15" s="110"/>
      <c r="P15" s="196">
        <f t="shared" si="2"/>
        <v>0</v>
      </c>
      <c r="Q15" s="183">
        <f t="shared" si="3"/>
        <v>0</v>
      </c>
      <c r="R15" s="183">
        <f t="shared" si="4"/>
        <v>0</v>
      </c>
      <c r="S15" s="182">
        <f t="shared" si="5"/>
        <v>0</v>
      </c>
      <c r="T15" s="201" t="str">
        <f t="shared" si="6"/>
        <v>0</v>
      </c>
      <c r="U15" s="188" t="str">
        <f t="shared" si="13"/>
        <v>0</v>
      </c>
      <c r="V15" s="181" t="str">
        <f t="shared" si="0"/>
        <v>0</v>
      </c>
      <c r="W15" s="121" t="str">
        <f t="shared" si="8"/>
        <v>0</v>
      </c>
      <c r="X15" s="151">
        <f t="shared" si="9"/>
        <v>0</v>
      </c>
      <c r="Y15" s="202" t="str">
        <f t="shared" si="10"/>
        <v>0</v>
      </c>
      <c r="Z15" s="202">
        <f t="shared" si="11"/>
        <v>0</v>
      </c>
      <c r="AA15" s="232">
        <f t="shared" si="12"/>
        <v>0</v>
      </c>
    </row>
    <row r="16" spans="1:27" ht="14.25">
      <c r="A16" s="109"/>
      <c r="B16" s="109"/>
      <c r="C16" s="110" t="str">
        <f t="shared" si="1"/>
        <v>0</v>
      </c>
      <c r="D16" s="110"/>
      <c r="E16" s="110"/>
      <c r="F16" s="110"/>
      <c r="G16" s="110"/>
      <c r="H16" s="110"/>
      <c r="I16" s="110"/>
      <c r="J16" s="110"/>
      <c r="K16" s="110"/>
      <c r="L16" s="110"/>
      <c r="M16" s="110"/>
      <c r="N16" s="110"/>
      <c r="O16" s="110"/>
      <c r="P16" s="196">
        <f t="shared" si="2"/>
        <v>0</v>
      </c>
      <c r="Q16" s="183">
        <f>COUNT(D16:O16)</f>
        <v>0</v>
      </c>
      <c r="R16" s="183">
        <f t="shared" si="4"/>
        <v>0</v>
      </c>
      <c r="S16" s="182">
        <f>IF(P16&gt;1,STDEV(D16:O16),0)</f>
        <v>0</v>
      </c>
      <c r="T16" s="201" t="str">
        <f t="shared" si="6"/>
        <v>0</v>
      </c>
      <c r="U16" s="188" t="str">
        <f t="shared" si="13"/>
        <v>0</v>
      </c>
      <c r="V16" s="181" t="str">
        <f t="shared" si="0"/>
        <v>0</v>
      </c>
      <c r="W16" s="121" t="str">
        <f t="shared" si="8"/>
        <v>0</v>
      </c>
      <c r="X16" s="151">
        <f t="shared" si="9"/>
        <v>0</v>
      </c>
      <c r="Y16" s="202" t="str">
        <f t="shared" si="10"/>
        <v>0</v>
      </c>
      <c r="Z16" s="202">
        <f t="shared" si="11"/>
        <v>0</v>
      </c>
      <c r="AA16" s="232">
        <f t="shared" si="12"/>
        <v>0</v>
      </c>
    </row>
    <row r="17" spans="1:27" s="114" customFormat="1">
      <c r="A17" s="290" t="s">
        <v>136</v>
      </c>
      <c r="B17" s="291"/>
      <c r="C17" s="291"/>
      <c r="D17" s="291"/>
      <c r="E17" s="291"/>
      <c r="F17" s="291"/>
      <c r="G17" s="291"/>
      <c r="H17" s="291"/>
      <c r="I17" s="291"/>
      <c r="J17" s="291"/>
      <c r="K17" s="291"/>
      <c r="L17" s="291"/>
      <c r="M17" s="291"/>
      <c r="N17" s="291"/>
      <c r="O17" s="291"/>
      <c r="P17" s="291"/>
      <c r="Q17" s="291"/>
      <c r="R17" s="291"/>
      <c r="S17" s="291"/>
      <c r="T17" s="291"/>
      <c r="U17" s="291"/>
      <c r="V17" s="291"/>
      <c r="W17" s="291"/>
      <c r="X17" s="146">
        <f>SUM(X7:X16)</f>
        <v>0</v>
      </c>
      <c r="Y17" s="115"/>
      <c r="Z17" s="234" t="e">
        <f>SQRT(SUM(AA7:AA16))/X17</f>
        <v>#DIV/0!</v>
      </c>
      <c r="AA17" s="232" t="e">
        <f>(X17*Z17)^2</f>
        <v>#DIV/0!</v>
      </c>
    </row>
    <row r="18" spans="1:27">
      <c r="A18" s="7"/>
      <c r="B18" s="7"/>
      <c r="C18" s="103"/>
      <c r="D18" s="103"/>
      <c r="E18" s="103"/>
      <c r="F18" s="103"/>
      <c r="G18" s="103"/>
      <c r="H18" s="103"/>
      <c r="I18" s="103"/>
      <c r="J18" s="103"/>
      <c r="K18" s="103"/>
      <c r="L18" s="103"/>
      <c r="M18" s="103"/>
      <c r="N18" s="103"/>
      <c r="O18" s="103"/>
      <c r="P18" s="103"/>
      <c r="Q18" s="103"/>
      <c r="R18" s="7"/>
      <c r="S18" s="7"/>
      <c r="T18" s="7"/>
    </row>
    <row r="19" spans="1:27">
      <c r="A19" s="101" t="s">
        <v>40</v>
      </c>
      <c r="B19" s="102"/>
      <c r="Q19" s="292" t="s">
        <v>118</v>
      </c>
      <c r="R19" s="292"/>
      <c r="S19" s="292"/>
      <c r="T19" s="292"/>
      <c r="U19" s="292"/>
      <c r="V19" s="285" t="s">
        <v>131</v>
      </c>
      <c r="W19" s="302"/>
      <c r="X19" s="302"/>
      <c r="Y19" s="286"/>
    </row>
    <row r="20" spans="1:27" s="98" customFormat="1">
      <c r="A20" s="104" t="s">
        <v>158</v>
      </c>
      <c r="B20" s="104" t="s">
        <v>38</v>
      </c>
      <c r="C20" s="104" t="s">
        <v>42</v>
      </c>
      <c r="D20" s="104" t="s">
        <v>43</v>
      </c>
      <c r="E20" s="104" t="s">
        <v>44</v>
      </c>
      <c r="F20" s="104" t="s">
        <v>45</v>
      </c>
      <c r="G20" s="104" t="s">
        <v>46</v>
      </c>
      <c r="H20" s="104" t="s">
        <v>47</v>
      </c>
      <c r="I20" s="104" t="s">
        <v>48</v>
      </c>
      <c r="J20" s="104" t="s">
        <v>49</v>
      </c>
      <c r="K20" s="104" t="s">
        <v>50</v>
      </c>
      <c r="L20" s="104" t="s">
        <v>51</v>
      </c>
      <c r="M20" s="104" t="s">
        <v>52</v>
      </c>
      <c r="N20" s="104" t="s">
        <v>53</v>
      </c>
      <c r="O20" s="104" t="s">
        <v>54</v>
      </c>
      <c r="P20" s="104" t="s">
        <v>57</v>
      </c>
      <c r="Q20" s="163" t="s">
        <v>117</v>
      </c>
      <c r="R20" s="163" t="s">
        <v>127</v>
      </c>
      <c r="S20" s="163" t="s">
        <v>129</v>
      </c>
      <c r="T20" s="163" t="s">
        <v>128</v>
      </c>
      <c r="U20" s="107" t="s">
        <v>130</v>
      </c>
      <c r="V20" s="285" t="s">
        <v>133</v>
      </c>
      <c r="W20" s="286"/>
      <c r="X20" s="113" t="s">
        <v>132</v>
      </c>
      <c r="Y20" s="113" t="s">
        <v>134</v>
      </c>
      <c r="Z20" s="137" t="s">
        <v>216</v>
      </c>
    </row>
    <row r="21" spans="1:27" s="127" customFormat="1">
      <c r="A21" s="122"/>
      <c r="B21" s="122"/>
      <c r="C21" s="124" t="str">
        <f>IFERROR(VLOOKUP($B21,$A$72:$F$121,2,FALSE),"0")</f>
        <v>0</v>
      </c>
      <c r="D21" s="124"/>
      <c r="E21" s="124"/>
      <c r="F21" s="124"/>
      <c r="G21" s="124"/>
      <c r="H21" s="124"/>
      <c r="I21" s="124"/>
      <c r="J21" s="124"/>
      <c r="K21" s="124"/>
      <c r="L21" s="124"/>
      <c r="M21" s="124"/>
      <c r="N21" s="124"/>
      <c r="O21" s="124"/>
      <c r="P21" s="124">
        <f>SUM(D21:O21)</f>
        <v>0</v>
      </c>
      <c r="Q21" s="125">
        <f>COUNT(D21:O21)</f>
        <v>0</v>
      </c>
      <c r="R21" s="125">
        <f>IF(P21&gt;1,AVERAGE(D21:O21),0)</f>
        <v>0</v>
      </c>
      <c r="S21" s="125">
        <f>IF(P21&gt;1,STDEV(D21:O21),0)</f>
        <v>0</v>
      </c>
      <c r="T21" s="201" t="str">
        <f>IFERROR(VLOOKUP($Q21,$K$72:$L$97,2,FALSE),"0")</f>
        <v>0</v>
      </c>
      <c r="U21" s="203" t="str">
        <f>IF(Q21&gt;1,1-((R21-((S21*T21)/(SQRT(Q21))))/R21),"0")</f>
        <v>0</v>
      </c>
      <c r="V21" s="126" t="str">
        <f>IFERROR(VLOOKUP($B21,$A$72:$F$121,3,FALSE),"0")</f>
        <v>0</v>
      </c>
      <c r="W21" s="126" t="str">
        <f>IFERROR(VLOOKUP($B21,$A$72:$F$121,4,FALSE),"0")</f>
        <v>0</v>
      </c>
      <c r="X21" s="145">
        <f>(P21*V21)/1000</f>
        <v>0</v>
      </c>
      <c r="Y21" s="202" t="str">
        <f>IFERROR(VLOOKUP($B21,$A$72:$F$121,5,FALSE),"0")</f>
        <v>0</v>
      </c>
      <c r="Z21" s="202">
        <f>SQRT((U21*U21)+(Y21*Y21))</f>
        <v>0</v>
      </c>
    </row>
    <row r="22" spans="1:27" s="114" customFormat="1">
      <c r="A22" s="290" t="s">
        <v>135</v>
      </c>
      <c r="B22" s="291"/>
      <c r="C22" s="291"/>
      <c r="D22" s="291"/>
      <c r="E22" s="291"/>
      <c r="F22" s="291"/>
      <c r="G22" s="291"/>
      <c r="H22" s="291"/>
      <c r="I22" s="291"/>
      <c r="J22" s="291"/>
      <c r="K22" s="291"/>
      <c r="L22" s="291"/>
      <c r="M22" s="291"/>
      <c r="N22" s="291"/>
      <c r="O22" s="291"/>
      <c r="P22" s="291"/>
      <c r="Q22" s="291"/>
      <c r="R22" s="291"/>
      <c r="S22" s="291"/>
      <c r="T22" s="291"/>
      <c r="U22" s="291"/>
      <c r="V22" s="291"/>
      <c r="W22" s="291"/>
      <c r="X22" s="146">
        <f>X21</f>
        <v>0</v>
      </c>
      <c r="Y22" s="115"/>
      <c r="Z22" s="234">
        <f>Z21</f>
        <v>0</v>
      </c>
    </row>
    <row r="24" spans="1:27">
      <c r="A24" s="101" t="s">
        <v>41</v>
      </c>
      <c r="B24" s="102"/>
      <c r="Q24" s="292" t="s">
        <v>118</v>
      </c>
      <c r="R24" s="292"/>
      <c r="S24" s="292"/>
      <c r="T24" s="292"/>
      <c r="U24" s="292"/>
      <c r="V24" s="285" t="s">
        <v>131</v>
      </c>
      <c r="W24" s="302"/>
      <c r="X24" s="302"/>
      <c r="Y24" s="286"/>
      <c r="AA24" s="177"/>
    </row>
    <row r="25" spans="1:27" s="98" customFormat="1">
      <c r="A25" s="104" t="s">
        <v>158</v>
      </c>
      <c r="B25" s="104" t="s">
        <v>38</v>
      </c>
      <c r="C25" s="104" t="s">
        <v>42</v>
      </c>
      <c r="D25" s="104" t="s">
        <v>43</v>
      </c>
      <c r="E25" s="104" t="s">
        <v>44</v>
      </c>
      <c r="F25" s="104" t="s">
        <v>45</v>
      </c>
      <c r="G25" s="104" t="s">
        <v>46</v>
      </c>
      <c r="H25" s="104" t="s">
        <v>47</v>
      </c>
      <c r="I25" s="104" t="s">
        <v>48</v>
      </c>
      <c r="J25" s="104" t="s">
        <v>49</v>
      </c>
      <c r="K25" s="104" t="s">
        <v>50</v>
      </c>
      <c r="L25" s="104" t="s">
        <v>51</v>
      </c>
      <c r="M25" s="104" t="s">
        <v>52</v>
      </c>
      <c r="N25" s="104" t="s">
        <v>53</v>
      </c>
      <c r="O25" s="104" t="s">
        <v>54</v>
      </c>
      <c r="P25" s="104" t="s">
        <v>57</v>
      </c>
      <c r="Q25" s="163" t="s">
        <v>117</v>
      </c>
      <c r="R25" s="163" t="s">
        <v>127</v>
      </c>
      <c r="S25" s="163" t="s">
        <v>129</v>
      </c>
      <c r="T25" s="163" t="s">
        <v>128</v>
      </c>
      <c r="U25" s="107" t="s">
        <v>130</v>
      </c>
      <c r="V25" s="285" t="s">
        <v>133</v>
      </c>
      <c r="W25" s="286"/>
      <c r="X25" s="113" t="s">
        <v>132</v>
      </c>
      <c r="Y25" s="113" t="s">
        <v>134</v>
      </c>
      <c r="Z25" s="137" t="s">
        <v>216</v>
      </c>
      <c r="AA25" s="178"/>
    </row>
    <row r="26" spans="1:27">
      <c r="A26" s="109"/>
      <c r="B26" s="109"/>
      <c r="C26" s="110" t="str">
        <f>IFERROR(VLOOKUP($B26,$A$72:$F$121,2,FALSE),"0")</f>
        <v>0</v>
      </c>
      <c r="D26" s="110"/>
      <c r="E26" s="110"/>
      <c r="F26" s="110"/>
      <c r="G26" s="110"/>
      <c r="H26" s="110"/>
      <c r="I26" s="110"/>
      <c r="J26" s="110"/>
      <c r="K26" s="110"/>
      <c r="L26" s="110"/>
      <c r="M26" s="110"/>
      <c r="N26" s="110"/>
      <c r="O26" s="110"/>
      <c r="P26" s="110">
        <f>SUM(D26:O26)</f>
        <v>0</v>
      </c>
      <c r="Q26" s="111">
        <f>COUNT(D26:O26)</f>
        <v>0</v>
      </c>
      <c r="R26" s="111">
        <f>IF(P26&gt;1,AVERAGE(D26:O26),0)</f>
        <v>0</v>
      </c>
      <c r="S26" s="111">
        <f>IF(P26&gt;1,STDEV(D26:O26),0)</f>
        <v>0</v>
      </c>
      <c r="T26" s="180" t="str">
        <f>IFERROR(VLOOKUP($Q26,$K$72:$L$97,2,FALSE),"0")</f>
        <v>0</v>
      </c>
      <c r="U26" s="203" t="str">
        <f>IF(Q26&gt;1,1-((R26-((S26*T26)/(SQRT(Q26))))/R26),"0")</f>
        <v>0</v>
      </c>
      <c r="V26" s="121" t="str">
        <f>IFERROR(VLOOKUP($B26,$A$72:$F$121,3,FALSE),"0")</f>
        <v>0</v>
      </c>
      <c r="W26" s="121" t="str">
        <f>IFERROR(VLOOKUP($B26,$A$72:$F$121,4,FALSE),"0")</f>
        <v>0</v>
      </c>
      <c r="X26" s="121">
        <f>(P26*V26)/1000</f>
        <v>0</v>
      </c>
      <c r="Y26" s="202" t="str">
        <f>IFERROR(VLOOKUP($B26,$A$72:$F$121,5,FALSE),"0")</f>
        <v>0</v>
      </c>
      <c r="Z26" s="202">
        <f>SQRT((U26*U26)+(Y26*Y26))</f>
        <v>0</v>
      </c>
      <c r="AA26" s="232">
        <f>(X26*Z26)^2</f>
        <v>0</v>
      </c>
    </row>
    <row r="27" spans="1:27">
      <c r="A27" s="109"/>
      <c r="B27" s="109"/>
      <c r="C27" s="110" t="str">
        <f t="shared" ref="C27:C30" si="14">IFERROR(VLOOKUP($B27,$A$72:$F$121,2,FALSE),"0")</f>
        <v>0</v>
      </c>
      <c r="D27" s="110"/>
      <c r="E27" s="110"/>
      <c r="F27" s="110"/>
      <c r="G27" s="110"/>
      <c r="H27" s="110"/>
      <c r="I27" s="110"/>
      <c r="J27" s="110"/>
      <c r="K27" s="110"/>
      <c r="L27" s="110"/>
      <c r="M27" s="110"/>
      <c r="N27" s="110"/>
      <c r="O27" s="110"/>
      <c r="P27" s="110">
        <f t="shared" ref="P27:P30" si="15">SUM(D27:O27)</f>
        <v>0</v>
      </c>
      <c r="Q27" s="111">
        <f t="shared" ref="Q27:Q30" si="16">COUNT(D27:O27)</f>
        <v>0</v>
      </c>
      <c r="R27" s="111">
        <f t="shared" ref="R27:R30" si="17">IF(P27&gt;1,AVERAGE(D27:O27),0)</f>
        <v>0</v>
      </c>
      <c r="S27" s="111">
        <f t="shared" ref="S27:S30" si="18">IF(P27&gt;1,STDEV(D27:O27),0)</f>
        <v>0</v>
      </c>
      <c r="T27" s="180" t="str">
        <f t="shared" ref="T27:T30" si="19">IFERROR(VLOOKUP($Q27,$K$72:$L$97,2,FALSE),"0")</f>
        <v>0</v>
      </c>
      <c r="U27" s="203" t="str">
        <f t="shared" ref="U27:U30" si="20">IF(Q27&gt;1,1-((R27-((S27*T27)/(SQRT(Q27))))/R27),"0")</f>
        <v>0</v>
      </c>
      <c r="V27" s="121" t="str">
        <f t="shared" ref="V27:V30" si="21">IFERROR(VLOOKUP($B27,$A$72:$F$121,3,FALSE),"0")</f>
        <v>0</v>
      </c>
      <c r="W27" s="121" t="str">
        <f t="shared" ref="W27:W30" si="22">IFERROR(VLOOKUP($B27,$A$72:$F$121,4,FALSE),"0")</f>
        <v>0</v>
      </c>
      <c r="X27" s="121">
        <f t="shared" ref="X27:X30" si="23">(P27*V27)/1000</f>
        <v>0</v>
      </c>
      <c r="Y27" s="202" t="str">
        <f t="shared" ref="Y27:Y30" si="24">IFERROR(VLOOKUP($B27,$A$72:$F$121,5,FALSE),"0")</f>
        <v>0</v>
      </c>
      <c r="Z27" s="202">
        <f t="shared" ref="Z27:Z30" si="25">SQRT((U27*U27)+(Y27*Y27))</f>
        <v>0</v>
      </c>
      <c r="AA27" s="232">
        <f t="shared" ref="AA27:AA30" si="26">(X27*Z27)^2</f>
        <v>0</v>
      </c>
    </row>
    <row r="28" spans="1:27">
      <c r="A28" s="109"/>
      <c r="B28" s="109"/>
      <c r="C28" s="110" t="str">
        <f t="shared" si="14"/>
        <v>0</v>
      </c>
      <c r="D28" s="110"/>
      <c r="E28" s="110"/>
      <c r="F28" s="110"/>
      <c r="G28" s="110"/>
      <c r="H28" s="110"/>
      <c r="I28" s="110"/>
      <c r="J28" s="110"/>
      <c r="K28" s="110"/>
      <c r="L28" s="110"/>
      <c r="M28" s="110"/>
      <c r="N28" s="110"/>
      <c r="O28" s="110"/>
      <c r="P28" s="110">
        <f t="shared" si="15"/>
        <v>0</v>
      </c>
      <c r="Q28" s="111">
        <f t="shared" si="16"/>
        <v>0</v>
      </c>
      <c r="R28" s="111">
        <f t="shared" si="17"/>
        <v>0</v>
      </c>
      <c r="S28" s="111">
        <f t="shared" si="18"/>
        <v>0</v>
      </c>
      <c r="T28" s="180" t="str">
        <f t="shared" si="19"/>
        <v>0</v>
      </c>
      <c r="U28" s="203" t="str">
        <f t="shared" si="20"/>
        <v>0</v>
      </c>
      <c r="V28" s="121" t="str">
        <f t="shared" si="21"/>
        <v>0</v>
      </c>
      <c r="W28" s="121" t="str">
        <f t="shared" si="22"/>
        <v>0</v>
      </c>
      <c r="X28" s="121">
        <f t="shared" si="23"/>
        <v>0</v>
      </c>
      <c r="Y28" s="202" t="str">
        <f t="shared" si="24"/>
        <v>0</v>
      </c>
      <c r="Z28" s="202">
        <f t="shared" si="25"/>
        <v>0</v>
      </c>
      <c r="AA28" s="232">
        <f t="shared" si="26"/>
        <v>0</v>
      </c>
    </row>
    <row r="29" spans="1:27">
      <c r="A29" s="109"/>
      <c r="B29" s="109"/>
      <c r="C29" s="110" t="str">
        <f t="shared" si="14"/>
        <v>0</v>
      </c>
      <c r="D29" s="110"/>
      <c r="E29" s="110"/>
      <c r="F29" s="110"/>
      <c r="G29" s="110"/>
      <c r="H29" s="110"/>
      <c r="I29" s="110"/>
      <c r="J29" s="110"/>
      <c r="K29" s="110"/>
      <c r="L29" s="110"/>
      <c r="M29" s="110"/>
      <c r="N29" s="110"/>
      <c r="O29" s="110"/>
      <c r="P29" s="110">
        <f t="shared" si="15"/>
        <v>0</v>
      </c>
      <c r="Q29" s="111">
        <f t="shared" si="16"/>
        <v>0</v>
      </c>
      <c r="R29" s="111">
        <f t="shared" si="17"/>
        <v>0</v>
      </c>
      <c r="S29" s="111">
        <f t="shared" si="18"/>
        <v>0</v>
      </c>
      <c r="T29" s="180" t="str">
        <f t="shared" si="19"/>
        <v>0</v>
      </c>
      <c r="U29" s="203" t="str">
        <f t="shared" si="20"/>
        <v>0</v>
      </c>
      <c r="V29" s="121" t="str">
        <f t="shared" si="21"/>
        <v>0</v>
      </c>
      <c r="W29" s="121" t="str">
        <f t="shared" si="22"/>
        <v>0</v>
      </c>
      <c r="X29" s="121">
        <f t="shared" si="23"/>
        <v>0</v>
      </c>
      <c r="Y29" s="202" t="str">
        <f t="shared" si="24"/>
        <v>0</v>
      </c>
      <c r="Z29" s="202">
        <f t="shared" si="25"/>
        <v>0</v>
      </c>
      <c r="AA29" s="232">
        <f t="shared" si="26"/>
        <v>0</v>
      </c>
    </row>
    <row r="30" spans="1:27">
      <c r="A30" s="109"/>
      <c r="B30" s="109"/>
      <c r="C30" s="110" t="str">
        <f t="shared" si="14"/>
        <v>0</v>
      </c>
      <c r="D30" s="110"/>
      <c r="E30" s="110"/>
      <c r="F30" s="110"/>
      <c r="G30" s="110"/>
      <c r="H30" s="110"/>
      <c r="I30" s="110"/>
      <c r="J30" s="110"/>
      <c r="K30" s="110"/>
      <c r="L30" s="110"/>
      <c r="M30" s="110"/>
      <c r="N30" s="110"/>
      <c r="O30" s="110"/>
      <c r="P30" s="110">
        <f t="shared" si="15"/>
        <v>0</v>
      </c>
      <c r="Q30" s="111">
        <f t="shared" si="16"/>
        <v>0</v>
      </c>
      <c r="R30" s="111">
        <f t="shared" si="17"/>
        <v>0</v>
      </c>
      <c r="S30" s="111">
        <f t="shared" si="18"/>
        <v>0</v>
      </c>
      <c r="T30" s="180" t="str">
        <f t="shared" si="19"/>
        <v>0</v>
      </c>
      <c r="U30" s="203" t="str">
        <f t="shared" si="20"/>
        <v>0</v>
      </c>
      <c r="V30" s="121" t="str">
        <f t="shared" si="21"/>
        <v>0</v>
      </c>
      <c r="W30" s="121" t="str">
        <f t="shared" si="22"/>
        <v>0</v>
      </c>
      <c r="X30" s="121">
        <f t="shared" si="23"/>
        <v>0</v>
      </c>
      <c r="Y30" s="202" t="str">
        <f t="shared" si="24"/>
        <v>0</v>
      </c>
      <c r="Z30" s="202">
        <f t="shared" si="25"/>
        <v>0</v>
      </c>
      <c r="AA30" s="232">
        <f t="shared" si="26"/>
        <v>0</v>
      </c>
    </row>
    <row r="31" spans="1:27" s="114" customFormat="1">
      <c r="A31" s="290" t="s">
        <v>138</v>
      </c>
      <c r="B31" s="291"/>
      <c r="C31" s="291"/>
      <c r="D31" s="291"/>
      <c r="E31" s="291"/>
      <c r="F31" s="291"/>
      <c r="G31" s="291"/>
      <c r="H31" s="291"/>
      <c r="I31" s="291"/>
      <c r="J31" s="291"/>
      <c r="K31" s="291"/>
      <c r="L31" s="291"/>
      <c r="M31" s="291"/>
      <c r="N31" s="291"/>
      <c r="O31" s="291"/>
      <c r="P31" s="291"/>
      <c r="Q31" s="291"/>
      <c r="R31" s="291"/>
      <c r="S31" s="291"/>
      <c r="T31" s="291"/>
      <c r="U31" s="291"/>
      <c r="V31" s="291"/>
      <c r="W31" s="291"/>
      <c r="X31" s="113">
        <f>SUM(X26:X30)</f>
        <v>0</v>
      </c>
      <c r="Y31" s="115"/>
      <c r="Z31" s="234" t="str">
        <f>IF(X31&gt;1,SQRT(SUM(AA26:AA30))/X31,"0")</f>
        <v>0</v>
      </c>
      <c r="AA31" s="233"/>
    </row>
    <row r="32" spans="1:27" ht="13.5" thickBot="1">
      <c r="B32" s="98"/>
      <c r="AA32" s="177"/>
    </row>
    <row r="33" spans="1:26" ht="13.5" thickBot="1">
      <c r="A33" s="290" t="s">
        <v>137</v>
      </c>
      <c r="B33" s="291"/>
      <c r="C33" s="291"/>
      <c r="D33" s="291"/>
      <c r="E33" s="291"/>
      <c r="F33" s="291"/>
      <c r="G33" s="291"/>
      <c r="H33" s="291"/>
      <c r="I33" s="291"/>
      <c r="J33" s="291"/>
      <c r="K33" s="291"/>
      <c r="L33" s="291"/>
      <c r="M33" s="291"/>
      <c r="N33" s="291"/>
      <c r="O33" s="291"/>
      <c r="P33" s="291"/>
      <c r="Q33" s="291"/>
      <c r="R33" s="291"/>
      <c r="S33" s="291"/>
      <c r="T33" s="291"/>
      <c r="U33" s="291"/>
      <c r="V33" s="291"/>
      <c r="W33" s="291"/>
      <c r="X33" s="162">
        <f>X17+X22+X31</f>
        <v>0</v>
      </c>
      <c r="Y33" s="116"/>
      <c r="Z33" s="209" t="e">
        <f>SQRT(SUM(AA17+AA22))/$X$33</f>
        <v>#DIV/0!</v>
      </c>
    </row>
    <row r="70" spans="1:12">
      <c r="A70" s="4">
        <v>1</v>
      </c>
      <c r="B70" s="98">
        <v>2</v>
      </c>
      <c r="C70" s="98">
        <v>3</v>
      </c>
      <c r="D70" s="98">
        <v>4</v>
      </c>
      <c r="E70" s="98">
        <v>5</v>
      </c>
      <c r="F70" s="98">
        <v>6</v>
      </c>
      <c r="H70" s="98">
        <v>1</v>
      </c>
      <c r="I70" s="98">
        <v>2</v>
      </c>
      <c r="K70" s="98">
        <v>1</v>
      </c>
      <c r="L70" s="98">
        <v>2</v>
      </c>
    </row>
    <row r="71" spans="1:12" ht="38.25">
      <c r="A71" s="8" t="s">
        <v>58</v>
      </c>
      <c r="B71" s="8" t="s">
        <v>63</v>
      </c>
      <c r="C71" s="8" t="s">
        <v>59</v>
      </c>
      <c r="D71" s="8" t="s">
        <v>62</v>
      </c>
      <c r="E71" s="8" t="s">
        <v>60</v>
      </c>
      <c r="F71" s="8" t="s">
        <v>61</v>
      </c>
      <c r="H71" s="120" t="s">
        <v>157</v>
      </c>
      <c r="I71" s="8" t="s">
        <v>160</v>
      </c>
      <c r="K71" s="165" t="s">
        <v>211</v>
      </c>
      <c r="L71" s="165" t="s">
        <v>212</v>
      </c>
    </row>
    <row r="72" spans="1:12" ht="25.5">
      <c r="A72" s="9" t="s">
        <v>24</v>
      </c>
      <c r="B72" s="10" t="s">
        <v>64</v>
      </c>
      <c r="C72" s="10">
        <v>10.148999999999999</v>
      </c>
      <c r="D72" s="10" t="s">
        <v>65</v>
      </c>
      <c r="E72" s="11">
        <v>2.0499999999999997E-3</v>
      </c>
      <c r="F72" s="11" t="s">
        <v>66</v>
      </c>
      <c r="H72" s="9" t="s">
        <v>150</v>
      </c>
      <c r="I72" s="9" t="s">
        <v>161</v>
      </c>
      <c r="K72" s="9">
        <v>2</v>
      </c>
      <c r="L72" s="9">
        <v>12.71</v>
      </c>
    </row>
    <row r="73" spans="1:12" ht="25.5">
      <c r="A73" s="9" t="s">
        <v>25</v>
      </c>
      <c r="B73" s="10" t="s">
        <v>64</v>
      </c>
      <c r="C73" s="10">
        <v>8.8085000000000004</v>
      </c>
      <c r="D73" s="10" t="s">
        <v>65</v>
      </c>
      <c r="E73" s="11">
        <v>2.0300000000000001E-3</v>
      </c>
      <c r="F73" s="11" t="s">
        <v>66</v>
      </c>
      <c r="H73" s="9" t="s">
        <v>154</v>
      </c>
      <c r="I73" s="9" t="s">
        <v>162</v>
      </c>
      <c r="K73" s="9">
        <v>3</v>
      </c>
      <c r="L73" s="9">
        <v>4.3</v>
      </c>
    </row>
    <row r="74" spans="1:12" ht="25.5">
      <c r="A74" s="9" t="s">
        <v>27</v>
      </c>
      <c r="B74" s="10" t="s">
        <v>64</v>
      </c>
      <c r="C74" s="10">
        <v>10.2765</v>
      </c>
      <c r="D74" s="10" t="s">
        <v>65</v>
      </c>
      <c r="E74" s="11">
        <v>2.0499999999999997E-3</v>
      </c>
      <c r="F74" s="11" t="s">
        <v>66</v>
      </c>
      <c r="H74" s="9" t="s">
        <v>151</v>
      </c>
      <c r="I74" s="9" t="s">
        <v>163</v>
      </c>
      <c r="K74" s="9">
        <v>4</v>
      </c>
      <c r="L74" s="9">
        <v>3.18</v>
      </c>
    </row>
    <row r="75" spans="1:12" ht="25.5">
      <c r="A75" s="9" t="s">
        <v>28</v>
      </c>
      <c r="B75" s="10" t="s">
        <v>64</v>
      </c>
      <c r="C75" s="10">
        <v>7.6181000000000001</v>
      </c>
      <c r="D75" s="10" t="s">
        <v>65</v>
      </c>
      <c r="E75" s="11">
        <v>2.3400000000000001E-3</v>
      </c>
      <c r="F75" s="11" t="s">
        <v>66</v>
      </c>
      <c r="H75" s="9" t="s">
        <v>152</v>
      </c>
      <c r="I75" s="9" t="s">
        <v>164</v>
      </c>
      <c r="K75" s="9">
        <v>5</v>
      </c>
      <c r="L75" s="9">
        <v>2.78</v>
      </c>
    </row>
    <row r="76" spans="1:12" ht="25.5">
      <c r="A76" s="12" t="s">
        <v>26</v>
      </c>
      <c r="B76" s="10" t="s">
        <v>64</v>
      </c>
      <c r="C76" s="10">
        <v>6.8822999999999999</v>
      </c>
      <c r="D76" s="10" t="s">
        <v>65</v>
      </c>
      <c r="E76" s="11">
        <v>3.0000000000000001E-3</v>
      </c>
      <c r="F76" s="11" t="s">
        <v>66</v>
      </c>
      <c r="H76" s="9" t="s">
        <v>153</v>
      </c>
      <c r="K76" s="9">
        <v>6</v>
      </c>
      <c r="L76" s="9">
        <v>2.57</v>
      </c>
    </row>
    <row r="77" spans="1:12" ht="15.75">
      <c r="A77" s="9" t="s">
        <v>20</v>
      </c>
      <c r="B77" s="10" t="s">
        <v>56</v>
      </c>
      <c r="C77" s="10">
        <v>3.0510000000000002</v>
      </c>
      <c r="D77" s="10" t="s">
        <v>67</v>
      </c>
      <c r="E77" s="11">
        <v>2.0799999999999998E-3</v>
      </c>
      <c r="F77" s="11" t="s">
        <v>66</v>
      </c>
      <c r="H77" s="9" t="s">
        <v>19</v>
      </c>
      <c r="K77" s="9">
        <v>7</v>
      </c>
      <c r="L77" s="9">
        <v>2.4500000000000002</v>
      </c>
    </row>
    <row r="78" spans="1:12" ht="16.5">
      <c r="A78" s="9" t="s">
        <v>21</v>
      </c>
      <c r="B78" s="10" t="s">
        <v>68</v>
      </c>
      <c r="C78" s="10">
        <v>5.5792000000000002</v>
      </c>
      <c r="D78" s="10" t="s">
        <v>69</v>
      </c>
      <c r="E78" s="11">
        <v>2.5219999999999999E-2</v>
      </c>
      <c r="F78" s="11" t="s">
        <v>66</v>
      </c>
      <c r="H78" s="9" t="s">
        <v>155</v>
      </c>
      <c r="K78" s="9">
        <v>8</v>
      </c>
      <c r="L78" s="9">
        <v>2.36</v>
      </c>
    </row>
    <row r="79" spans="1:12" ht="16.5">
      <c r="A79" s="9" t="s">
        <v>195</v>
      </c>
      <c r="B79" s="10" t="s">
        <v>68</v>
      </c>
      <c r="C79" s="10">
        <v>1.9805999999999999</v>
      </c>
      <c r="D79" s="10" t="s">
        <v>69</v>
      </c>
      <c r="E79" s="10">
        <v>6.5890000000000004E-2</v>
      </c>
      <c r="F79" s="10" t="s">
        <v>66</v>
      </c>
      <c r="H79" s="9" t="s">
        <v>156</v>
      </c>
      <c r="K79" s="9">
        <v>9</v>
      </c>
      <c r="L79" s="9">
        <v>2.31</v>
      </c>
    </row>
    <row r="80" spans="1:12">
      <c r="A80" s="9" t="s">
        <v>71</v>
      </c>
      <c r="B80" s="10" t="s">
        <v>55</v>
      </c>
      <c r="C80" s="10">
        <v>2.101</v>
      </c>
      <c r="D80" s="10" t="s">
        <v>70</v>
      </c>
      <c r="E80" s="11">
        <v>6.646E-4</v>
      </c>
      <c r="F80" s="11" t="s">
        <v>66</v>
      </c>
      <c r="K80" s="9">
        <v>10</v>
      </c>
      <c r="L80" s="9">
        <v>2.2599999999999998</v>
      </c>
    </row>
    <row r="81" spans="1:12">
      <c r="A81" s="9" t="s">
        <v>22</v>
      </c>
      <c r="B81" s="10" t="s">
        <v>55</v>
      </c>
      <c r="C81" s="10">
        <v>2.1795</v>
      </c>
      <c r="D81" s="10" t="s">
        <v>70</v>
      </c>
      <c r="E81" s="11">
        <v>4.7899999999999999E-5</v>
      </c>
      <c r="F81" s="11" t="s">
        <v>66</v>
      </c>
      <c r="K81" s="9">
        <v>11</v>
      </c>
      <c r="L81" s="9">
        <v>2.23</v>
      </c>
    </row>
    <row r="82" spans="1:12" ht="25.5">
      <c r="A82" s="9" t="s">
        <v>72</v>
      </c>
      <c r="B82" s="10" t="s">
        <v>56</v>
      </c>
      <c r="C82" s="10">
        <v>1120</v>
      </c>
      <c r="D82" s="10" t="s">
        <v>78</v>
      </c>
      <c r="E82" s="11">
        <v>0.01</v>
      </c>
      <c r="F82" s="11" t="s">
        <v>79</v>
      </c>
      <c r="K82" s="9">
        <v>12</v>
      </c>
      <c r="L82" s="9">
        <v>2.2000000000000002</v>
      </c>
    </row>
    <row r="83" spans="1:12" ht="15">
      <c r="A83" s="16" t="s">
        <v>82</v>
      </c>
      <c r="B83" s="117"/>
      <c r="C83" s="17"/>
      <c r="D83" s="17"/>
      <c r="E83" s="17"/>
      <c r="F83" s="17"/>
      <c r="K83" s="9">
        <v>13</v>
      </c>
      <c r="L83" s="9">
        <v>2.1800000000000002</v>
      </c>
    </row>
    <row r="84" spans="1:12" ht="17.100000000000001" customHeight="1">
      <c r="A84" s="9" t="s">
        <v>73</v>
      </c>
      <c r="B84" s="19" t="s">
        <v>56</v>
      </c>
      <c r="C84" s="19">
        <v>3922</v>
      </c>
      <c r="D84" s="19" t="s">
        <v>78</v>
      </c>
      <c r="E84" s="20">
        <v>0.01</v>
      </c>
      <c r="F84" s="20" t="s">
        <v>83</v>
      </c>
      <c r="K84" s="9">
        <v>14</v>
      </c>
      <c r="L84" s="9">
        <v>2.16</v>
      </c>
    </row>
    <row r="85" spans="1:12" ht="21.6" customHeight="1">
      <c r="A85" s="21" t="s">
        <v>74</v>
      </c>
      <c r="B85" s="19" t="s">
        <v>56</v>
      </c>
      <c r="C85" s="19">
        <v>1774</v>
      </c>
      <c r="D85" s="19" t="s">
        <v>78</v>
      </c>
      <c r="E85" s="20">
        <v>0.01</v>
      </c>
      <c r="F85" s="20" t="s">
        <v>84</v>
      </c>
      <c r="K85" s="9">
        <v>15</v>
      </c>
      <c r="L85" s="9">
        <v>2.14</v>
      </c>
    </row>
    <row r="86" spans="1:12" ht="15.95" customHeight="1">
      <c r="A86" s="9" t="s">
        <v>81</v>
      </c>
      <c r="B86" s="10" t="s">
        <v>56</v>
      </c>
      <c r="C86" s="10">
        <v>2729</v>
      </c>
      <c r="D86" s="10" t="s">
        <v>78</v>
      </c>
      <c r="E86" s="11">
        <v>0.01</v>
      </c>
      <c r="F86" s="11" t="s">
        <v>84</v>
      </c>
      <c r="K86" s="9">
        <v>16</v>
      </c>
      <c r="L86" s="9">
        <v>2.13</v>
      </c>
    </row>
    <row r="87" spans="1:12" ht="15">
      <c r="A87" s="13" t="s">
        <v>80</v>
      </c>
      <c r="B87" s="118"/>
      <c r="C87" s="18"/>
      <c r="D87" s="18"/>
      <c r="E87" s="18"/>
      <c r="F87" s="18"/>
      <c r="K87" s="9">
        <v>17</v>
      </c>
      <c r="L87" s="9">
        <v>2.12</v>
      </c>
    </row>
    <row r="88" spans="1:12" ht="15">
      <c r="A88" s="9" t="s">
        <v>76</v>
      </c>
      <c r="B88" s="119"/>
      <c r="C88" s="15"/>
      <c r="D88" s="15"/>
      <c r="E88" s="15"/>
      <c r="F88" s="15"/>
      <c r="K88" s="9">
        <v>18</v>
      </c>
      <c r="L88" s="9">
        <v>2.11</v>
      </c>
    </row>
    <row r="89" spans="1:12" ht="15">
      <c r="A89" s="9" t="s">
        <v>77</v>
      </c>
      <c r="B89" s="117"/>
      <c r="C89" s="17"/>
      <c r="D89" s="17"/>
      <c r="E89" s="17"/>
      <c r="F89" s="17"/>
      <c r="K89" s="9">
        <v>19</v>
      </c>
      <c r="L89" s="9">
        <v>2.1</v>
      </c>
    </row>
    <row r="90" spans="1:12" ht="20.45" customHeight="1">
      <c r="A90" s="9" t="s">
        <v>75</v>
      </c>
      <c r="B90" s="10" t="s">
        <v>56</v>
      </c>
      <c r="C90" s="10">
        <v>1774</v>
      </c>
      <c r="D90" s="10" t="s">
        <v>78</v>
      </c>
      <c r="E90" s="11">
        <v>0.01</v>
      </c>
      <c r="F90" s="11" t="s">
        <v>84</v>
      </c>
      <c r="K90" s="9">
        <v>20</v>
      </c>
      <c r="L90" s="9">
        <v>2.09</v>
      </c>
    </row>
    <row r="91" spans="1:12" ht="16.5" customHeight="1">
      <c r="A91" s="9" t="s">
        <v>23</v>
      </c>
      <c r="B91" s="10" t="s">
        <v>56</v>
      </c>
      <c r="C91" s="10">
        <v>1760</v>
      </c>
      <c r="D91" s="10" t="s">
        <v>78</v>
      </c>
      <c r="E91" s="11">
        <v>0.01</v>
      </c>
      <c r="F91" s="11" t="s">
        <v>79</v>
      </c>
      <c r="K91" s="9">
        <v>25</v>
      </c>
      <c r="L91" s="9">
        <v>2.06</v>
      </c>
    </row>
    <row r="92" spans="1:12" ht="20.100000000000001" customHeight="1">
      <c r="A92" s="9" t="s">
        <v>31</v>
      </c>
      <c r="B92" s="10" t="s">
        <v>56</v>
      </c>
      <c r="C92" s="10">
        <v>1</v>
      </c>
      <c r="D92" s="10" t="s">
        <v>78</v>
      </c>
      <c r="E92" s="11">
        <v>0.01</v>
      </c>
      <c r="F92" s="11" t="s">
        <v>79</v>
      </c>
      <c r="K92" s="9">
        <v>30</v>
      </c>
      <c r="L92" s="9">
        <v>2.0499999999999998</v>
      </c>
    </row>
    <row r="93" spans="1:12">
      <c r="A93" s="9" t="s">
        <v>29</v>
      </c>
      <c r="B93" s="10" t="s">
        <v>85</v>
      </c>
      <c r="C93" s="10">
        <v>1.7829504000000003E-3</v>
      </c>
      <c r="D93" s="10" t="s">
        <v>86</v>
      </c>
      <c r="E93" s="11">
        <v>0.01</v>
      </c>
      <c r="F93" s="11" t="s">
        <v>87</v>
      </c>
      <c r="K93" s="9">
        <v>35</v>
      </c>
      <c r="L93" s="9">
        <v>2.0299999999999998</v>
      </c>
    </row>
    <row r="94" spans="1:12">
      <c r="A94" s="9" t="s">
        <v>30</v>
      </c>
      <c r="B94" s="10" t="s">
        <v>56</v>
      </c>
      <c r="C94" s="10">
        <v>5.8960000000000013E-4</v>
      </c>
      <c r="D94" s="10" t="s">
        <v>88</v>
      </c>
      <c r="E94" s="11">
        <v>0.01</v>
      </c>
      <c r="F94" s="11" t="s">
        <v>87</v>
      </c>
      <c r="K94" s="9">
        <v>40</v>
      </c>
      <c r="L94" s="9">
        <v>2.02</v>
      </c>
    </row>
    <row r="95" spans="1:12" ht="28.5">
      <c r="A95" s="9" t="s">
        <v>32</v>
      </c>
      <c r="B95" s="10" t="s">
        <v>90</v>
      </c>
      <c r="C95" s="10">
        <f>0.25*0.8</f>
        <v>0.2</v>
      </c>
      <c r="D95" s="9" t="s">
        <v>91</v>
      </c>
      <c r="E95" s="11">
        <f>0.8/0.8</f>
        <v>1</v>
      </c>
      <c r="F95" s="11" t="s">
        <v>87</v>
      </c>
      <c r="K95" s="9">
        <v>50</v>
      </c>
      <c r="L95" s="9">
        <v>2.0099999999999998</v>
      </c>
    </row>
    <row r="96" spans="1:12" ht="28.5">
      <c r="A96" s="22" t="s">
        <v>92</v>
      </c>
      <c r="B96" s="10" t="s">
        <v>93</v>
      </c>
      <c r="C96" s="10">
        <v>0.48</v>
      </c>
      <c r="D96" s="9" t="s">
        <v>94</v>
      </c>
      <c r="E96" s="11">
        <v>0.32</v>
      </c>
      <c r="F96" s="11" t="s">
        <v>87</v>
      </c>
      <c r="K96" s="9">
        <v>100</v>
      </c>
      <c r="L96" s="9">
        <v>1.98</v>
      </c>
    </row>
    <row r="97" spans="1:12" ht="33">
      <c r="A97" s="9" t="s">
        <v>207</v>
      </c>
      <c r="B97" s="10" t="s">
        <v>95</v>
      </c>
      <c r="C97" s="10">
        <v>0.19900000000000001</v>
      </c>
      <c r="D97" s="9" t="s">
        <v>96</v>
      </c>
      <c r="E97" s="20">
        <v>2E-3</v>
      </c>
      <c r="F97" s="11" t="s">
        <v>139</v>
      </c>
      <c r="K97" s="9" t="s">
        <v>213</v>
      </c>
      <c r="L97" s="9">
        <v>1.96</v>
      </c>
    </row>
    <row r="98" spans="1:12" ht="33">
      <c r="A98" s="9" t="s">
        <v>142</v>
      </c>
      <c r="B98" s="10" t="s">
        <v>95</v>
      </c>
      <c r="C98" s="10">
        <v>0.19</v>
      </c>
      <c r="D98" s="9" t="s">
        <v>96</v>
      </c>
      <c r="E98" s="20">
        <v>2E-3</v>
      </c>
      <c r="F98" s="11" t="s">
        <v>140</v>
      </c>
      <c r="K98" s="103" t="s">
        <v>214</v>
      </c>
      <c r="L98" s="158" t="s">
        <v>215</v>
      </c>
    </row>
    <row r="99" spans="1:12" ht="33">
      <c r="A99" s="9" t="s">
        <v>143</v>
      </c>
      <c r="B99" s="10" t="s">
        <v>95</v>
      </c>
      <c r="C99" s="10">
        <v>0.2</v>
      </c>
      <c r="D99" s="9" t="s">
        <v>96</v>
      </c>
      <c r="E99" s="20">
        <v>2E-3</v>
      </c>
      <c r="F99" s="11" t="s">
        <v>141</v>
      </c>
      <c r="K99" s="103"/>
      <c r="L99" s="103"/>
    </row>
    <row r="100" spans="1:12" ht="33">
      <c r="A100" s="9" t="s">
        <v>144</v>
      </c>
      <c r="B100" s="10" t="s">
        <v>95</v>
      </c>
      <c r="C100" s="10">
        <v>0.15</v>
      </c>
      <c r="D100" s="9" t="s">
        <v>96</v>
      </c>
      <c r="E100" s="20">
        <v>2E-3</v>
      </c>
      <c r="F100" s="11" t="s">
        <v>147</v>
      </c>
      <c r="K100" s="103"/>
      <c r="L100" s="103"/>
    </row>
    <row r="101" spans="1:12" ht="33">
      <c r="A101" s="9" t="s">
        <v>145</v>
      </c>
      <c r="B101" s="10" t="s">
        <v>95</v>
      </c>
      <c r="C101" s="10">
        <v>0.22</v>
      </c>
      <c r="D101" s="9" t="s">
        <v>96</v>
      </c>
      <c r="E101" s="20">
        <v>2E-3</v>
      </c>
      <c r="F101" s="11" t="s">
        <v>148</v>
      </c>
      <c r="K101" s="103"/>
      <c r="L101" s="103"/>
    </row>
    <row r="102" spans="1:12" ht="33">
      <c r="A102" s="16" t="s">
        <v>146</v>
      </c>
      <c r="B102" s="19" t="s">
        <v>95</v>
      </c>
      <c r="C102" s="19">
        <v>0.19</v>
      </c>
      <c r="D102" s="16" t="s">
        <v>96</v>
      </c>
      <c r="E102" s="20">
        <v>2E-3</v>
      </c>
      <c r="F102" s="20" t="s">
        <v>149</v>
      </c>
      <c r="K102" s="103"/>
      <c r="L102" s="103"/>
    </row>
    <row r="103" spans="1:12">
      <c r="A103" s="112"/>
      <c r="B103" s="112"/>
      <c r="C103" s="108"/>
      <c r="D103" s="108"/>
      <c r="E103" s="108"/>
      <c r="F103" s="108"/>
    </row>
    <row r="104" spans="1:12">
      <c r="A104" s="112"/>
      <c r="B104" s="112"/>
      <c r="C104" s="108"/>
      <c r="D104" s="108"/>
      <c r="E104" s="108"/>
      <c r="F104" s="108"/>
    </row>
    <row r="105" spans="1:12">
      <c r="A105" s="112"/>
      <c r="B105" s="112"/>
      <c r="C105" s="108"/>
      <c r="D105" s="108"/>
      <c r="E105" s="108"/>
      <c r="F105" s="108"/>
    </row>
    <row r="106" spans="1:12">
      <c r="A106" s="112"/>
      <c r="B106" s="112"/>
      <c r="C106" s="108"/>
      <c r="D106" s="108"/>
      <c r="E106" s="108"/>
      <c r="F106" s="108"/>
    </row>
    <row r="107" spans="1:12">
      <c r="A107" s="112"/>
      <c r="B107" s="112"/>
      <c r="C107" s="108"/>
      <c r="D107" s="108"/>
      <c r="E107" s="108"/>
      <c r="F107" s="108"/>
    </row>
    <row r="108" spans="1:12">
      <c r="A108" s="112"/>
      <c r="B108" s="112"/>
      <c r="C108" s="108"/>
      <c r="D108" s="108"/>
      <c r="E108" s="108"/>
      <c r="F108" s="108"/>
    </row>
    <row r="109" spans="1:12">
      <c r="A109" s="112"/>
      <c r="B109" s="112"/>
      <c r="C109" s="108"/>
      <c r="D109" s="108"/>
      <c r="E109" s="108"/>
      <c r="F109" s="108"/>
    </row>
    <row r="110" spans="1:12">
      <c r="A110" s="112"/>
      <c r="B110" s="112"/>
      <c r="C110" s="108"/>
      <c r="D110" s="108"/>
      <c r="E110" s="108"/>
      <c r="F110" s="108"/>
    </row>
    <row r="111" spans="1:12">
      <c r="A111" s="112"/>
      <c r="B111" s="112"/>
      <c r="C111" s="108"/>
      <c r="D111" s="108"/>
      <c r="E111" s="108"/>
      <c r="F111" s="108"/>
    </row>
    <row r="112" spans="1:12">
      <c r="A112" s="112"/>
      <c r="B112" s="112"/>
      <c r="C112" s="108"/>
      <c r="D112" s="108"/>
      <c r="E112" s="108"/>
      <c r="F112" s="108"/>
    </row>
    <row r="113" spans="1:17">
      <c r="A113" s="112"/>
      <c r="B113" s="112"/>
      <c r="C113" s="108"/>
      <c r="D113" s="108"/>
      <c r="E113" s="108"/>
      <c r="F113" s="108"/>
    </row>
    <row r="114" spans="1:17">
      <c r="A114" s="112"/>
      <c r="B114" s="112"/>
      <c r="C114" s="108"/>
      <c r="D114" s="108"/>
      <c r="E114" s="108"/>
      <c r="F114" s="108"/>
    </row>
    <row r="115" spans="1:17">
      <c r="A115" s="112"/>
      <c r="B115" s="112"/>
      <c r="C115" s="108"/>
      <c r="D115" s="108"/>
      <c r="E115" s="108"/>
      <c r="F115" s="108"/>
    </row>
    <row r="116" spans="1:17">
      <c r="A116" s="112"/>
      <c r="B116" s="112"/>
      <c r="C116" s="108"/>
      <c r="D116" s="108"/>
      <c r="E116" s="108"/>
      <c r="F116" s="108"/>
    </row>
    <row r="117" spans="1:17">
      <c r="A117" s="112"/>
      <c r="B117" s="112"/>
      <c r="C117" s="108"/>
      <c r="D117" s="108"/>
      <c r="E117" s="108"/>
      <c r="F117" s="108"/>
    </row>
    <row r="118" spans="1:17">
      <c r="A118" s="112"/>
      <c r="B118" s="112"/>
      <c r="C118" s="108"/>
      <c r="D118" s="108"/>
      <c r="E118" s="108"/>
      <c r="F118" s="108"/>
    </row>
    <row r="119" spans="1:17">
      <c r="A119" s="112"/>
      <c r="B119" s="112"/>
      <c r="C119" s="108"/>
      <c r="D119" s="108"/>
      <c r="E119" s="108"/>
      <c r="F119" s="108"/>
    </row>
    <row r="120" spans="1:17">
      <c r="A120" s="112"/>
      <c r="B120" s="112"/>
      <c r="C120" s="108"/>
      <c r="D120" s="108"/>
      <c r="E120" s="108"/>
      <c r="F120" s="108"/>
    </row>
    <row r="121" spans="1:17">
      <c r="A121" s="112"/>
      <c r="B121" s="112"/>
      <c r="C121" s="108"/>
      <c r="D121" s="108"/>
      <c r="E121" s="108"/>
      <c r="F121" s="108"/>
    </row>
    <row r="122" spans="1:17">
      <c r="B122" s="98"/>
      <c r="Q122" s="4"/>
    </row>
  </sheetData>
  <mergeCells count="15">
    <mergeCell ref="A17:W17"/>
    <mergeCell ref="D3:E3"/>
    <mergeCell ref="U4:V4"/>
    <mergeCell ref="Q5:U5"/>
    <mergeCell ref="V5:Z5"/>
    <mergeCell ref="V6:W6"/>
    <mergeCell ref="V25:W25"/>
    <mergeCell ref="A31:W31"/>
    <mergeCell ref="A33:W33"/>
    <mergeCell ref="Q19:U19"/>
    <mergeCell ref="V19:Y19"/>
    <mergeCell ref="V20:W20"/>
    <mergeCell ref="A22:W22"/>
    <mergeCell ref="Q24:U24"/>
    <mergeCell ref="V24:Y24"/>
  </mergeCells>
  <dataValidations count="5">
    <dataValidation type="list" allowBlank="1" showInputMessage="1" showErrorMessage="1" sqref="A7:A16">
      <formula1>$H$72:$H$86</formula1>
    </dataValidation>
    <dataValidation type="list" allowBlank="1" showInputMessage="1" showErrorMessage="1" sqref="B7:B16 B21 B26:B30">
      <formula1>$A$72:$A$121</formula1>
    </dataValidation>
    <dataValidation type="list" allowBlank="1" showInputMessage="1" showErrorMessage="1" sqref="A21">
      <formula1>$H$76</formula1>
    </dataValidation>
    <dataValidation type="list" allowBlank="1" showInputMessage="1" showErrorMessage="1" sqref="A26:A30">
      <formula1>$H$72:$H$85</formula1>
    </dataValidation>
    <dataValidation type="list" allowBlank="1" showInputMessage="1" showErrorMessage="1" sqref="D3">
      <formula1>$I$72:$I$75</formula1>
    </dataValidation>
  </dataValidations>
  <hyperlinks>
    <hyperlink ref="F84" r:id="rId1"/>
  </hyperlinks>
  <pageMargins left="0.7" right="0.7" top="0.75" bottom="0.75" header="0.3" footer="0.3"/>
  <pageSetup orientation="portrait" r:id="rId2"/>
  <ignoredErrors>
    <ignoredError sqref="AA17" evalError="1"/>
  </ignoredErrors>
  <drawing r:id="rId3"/>
  <legacyDrawing r:id="rId4"/>
</worksheet>
</file>

<file path=xl/worksheets/sheet6.xml><?xml version="1.0" encoding="utf-8"?>
<worksheet xmlns="http://schemas.openxmlformats.org/spreadsheetml/2006/main" xmlns:r="http://schemas.openxmlformats.org/officeDocument/2006/relationships">
  <dimension ref="A1:Q29"/>
  <sheetViews>
    <sheetView showGridLines="0" tabSelected="1" zoomScaleNormal="100" workbookViewId="0">
      <selection activeCell="G3" sqref="G3"/>
    </sheetView>
  </sheetViews>
  <sheetFormatPr baseColWidth="10" defaultColWidth="11.42578125" defaultRowHeight="12.75"/>
  <cols>
    <col min="1" max="1" width="4.42578125" style="4" customWidth="1"/>
    <col min="2" max="2" width="11.42578125" style="4"/>
    <col min="3" max="3" width="30.28515625" style="4" customWidth="1"/>
    <col min="4" max="4" width="16.140625" style="4" customWidth="1"/>
    <col min="5" max="5" width="20.85546875" style="4" customWidth="1"/>
    <col min="6" max="6" width="19.7109375" style="4" customWidth="1"/>
    <col min="7" max="7" width="17.140625" style="4" customWidth="1"/>
    <col min="8" max="8" width="2.5703125" style="4" customWidth="1"/>
    <col min="9" max="9" width="62.28515625" style="4" customWidth="1"/>
    <col min="10" max="10" width="5.42578125" style="4" customWidth="1"/>
    <col min="11" max="16384" width="11.42578125" style="4"/>
  </cols>
  <sheetData>
    <row r="1" spans="1:17" ht="15" customHeight="1">
      <c r="C1" s="211" t="s">
        <v>225</v>
      </c>
      <c r="D1" s="211" t="s">
        <v>221</v>
      </c>
      <c r="E1" s="212"/>
      <c r="F1" s="303"/>
      <c r="G1" s="212"/>
      <c r="H1" s="212"/>
    </row>
    <row r="2" spans="1:17">
      <c r="C2" s="213" t="s">
        <v>217</v>
      </c>
      <c r="D2" s="204">
        <v>0.05</v>
      </c>
      <c r="E2" s="114"/>
      <c r="F2" s="303"/>
      <c r="G2" s="114"/>
      <c r="H2" s="114"/>
    </row>
    <row r="3" spans="1:17">
      <c r="C3" s="213" t="s">
        <v>218</v>
      </c>
      <c r="D3" s="206">
        <v>0.15</v>
      </c>
      <c r="E3" s="235"/>
      <c r="F3" s="303"/>
    </row>
    <row r="4" spans="1:17" ht="15.75" customHeight="1">
      <c r="B4" s="7"/>
      <c r="C4" s="213" t="s">
        <v>219</v>
      </c>
      <c r="D4" s="207">
        <v>0.3</v>
      </c>
      <c r="E4" s="235"/>
      <c r="F4" s="303"/>
    </row>
    <row r="5" spans="1:17" ht="13.5" customHeight="1">
      <c r="B5" s="7"/>
      <c r="C5" s="213" t="s">
        <v>220</v>
      </c>
      <c r="D5" s="208" t="s">
        <v>228</v>
      </c>
      <c r="E5" s="214"/>
      <c r="F5" s="303"/>
    </row>
    <row r="6" spans="1:17" s="114" customFormat="1" ht="11.25" customHeight="1">
      <c r="B6" s="214"/>
      <c r="C6" s="215"/>
      <c r="D6" s="214"/>
      <c r="E6" s="214"/>
      <c r="K6" s="245"/>
      <c r="L6" s="245"/>
      <c r="M6" s="245"/>
      <c r="N6" s="245"/>
      <c r="O6" s="245"/>
      <c r="P6" s="245"/>
      <c r="Q6" s="245"/>
    </row>
    <row r="7" spans="1:17" ht="19.5" customHeight="1">
      <c r="A7" s="216"/>
      <c r="B7" s="338" t="s">
        <v>166</v>
      </c>
      <c r="C7" s="339"/>
      <c r="D7" s="339"/>
      <c r="E7" s="339"/>
      <c r="F7" s="339"/>
      <c r="G7" s="340"/>
      <c r="I7" s="217" t="s">
        <v>210</v>
      </c>
      <c r="K7" s="331" t="s">
        <v>209</v>
      </c>
      <c r="L7" s="332"/>
      <c r="M7" s="332"/>
      <c r="N7" s="332"/>
      <c r="O7" s="332"/>
      <c r="P7" s="332"/>
      <c r="Q7" s="332"/>
    </row>
    <row r="8" spans="1:17" ht="19.5" customHeight="1">
      <c r="A8" s="216"/>
      <c r="B8" s="218" t="s">
        <v>1</v>
      </c>
      <c r="C8" s="219" t="s">
        <v>222</v>
      </c>
      <c r="D8" s="220" t="s">
        <v>167</v>
      </c>
      <c r="E8" s="218" t="s">
        <v>168</v>
      </c>
      <c r="F8" s="221" t="s">
        <v>170</v>
      </c>
      <c r="G8" s="221" t="s">
        <v>171</v>
      </c>
      <c r="I8" s="221" t="s">
        <v>166</v>
      </c>
      <c r="K8" s="311" t="s">
        <v>39</v>
      </c>
      <c r="L8" s="311"/>
      <c r="M8" s="311"/>
      <c r="N8" s="311"/>
      <c r="O8" s="311"/>
      <c r="P8" s="311"/>
      <c r="Q8" s="311"/>
    </row>
    <row r="9" spans="1:17" ht="12.95" customHeight="1">
      <c r="A9" s="216"/>
      <c r="B9" s="213">
        <v>1</v>
      </c>
      <c r="C9" s="222">
        <f>'AÑO BASE '!X17</f>
        <v>1394.731913291</v>
      </c>
      <c r="D9" s="222">
        <f>IFERROR((C9*100)/C12,"0")</f>
        <v>68.170845127339717</v>
      </c>
      <c r="E9" s="205">
        <f>'AÑO BASE '!Z17</f>
        <v>4.1156211815207282E-2</v>
      </c>
      <c r="F9" s="335">
        <f>'AÑO BASE '!C3</f>
        <v>214704.1</v>
      </c>
      <c r="G9" s="307">
        <f>IFERROR(C12/F9,"0")</f>
        <v>9.5290964415258011E-3</v>
      </c>
      <c r="I9" s="317" t="s">
        <v>226</v>
      </c>
      <c r="K9" s="322"/>
      <c r="L9" s="323"/>
      <c r="M9" s="323"/>
      <c r="N9" s="323"/>
      <c r="O9" s="323"/>
      <c r="P9" s="323"/>
      <c r="Q9" s="324"/>
    </row>
    <row r="10" spans="1:17">
      <c r="A10" s="216"/>
      <c r="B10" s="213">
        <v>2</v>
      </c>
      <c r="C10" s="222">
        <f>'AÑO BASE '!X22</f>
        <v>651.20416199999988</v>
      </c>
      <c r="D10" s="222">
        <f>IFERROR((C10*100)/$C12,"0")</f>
        <v>31.829154872660286</v>
      </c>
      <c r="E10" s="205">
        <f>'AÑO BASE '!Z22</f>
        <v>6.1129520000599152E-2</v>
      </c>
      <c r="F10" s="336"/>
      <c r="G10" s="308"/>
      <c r="I10" s="318"/>
      <c r="K10" s="325"/>
      <c r="L10" s="326"/>
      <c r="M10" s="326"/>
      <c r="N10" s="326"/>
      <c r="O10" s="326"/>
      <c r="P10" s="326"/>
      <c r="Q10" s="327"/>
    </row>
    <row r="11" spans="1:17">
      <c r="A11" s="216"/>
      <c r="B11" s="223">
        <v>3</v>
      </c>
      <c r="C11" s="222">
        <f>'AÑO BASE '!X31</f>
        <v>0</v>
      </c>
      <c r="D11" s="222">
        <f>IFERROR((C11*100)/$C$12,"0")</f>
        <v>0</v>
      </c>
      <c r="E11" s="205" t="str">
        <f>'AÑO BASE '!Z31</f>
        <v>0</v>
      </c>
      <c r="F11" s="336"/>
      <c r="G11" s="308"/>
      <c r="I11" s="318"/>
      <c r="K11" s="325"/>
      <c r="L11" s="326"/>
      <c r="M11" s="326"/>
      <c r="N11" s="326"/>
      <c r="O11" s="326"/>
      <c r="P11" s="326"/>
      <c r="Q11" s="327"/>
    </row>
    <row r="12" spans="1:17">
      <c r="A12" s="216"/>
      <c r="B12" s="224" t="s">
        <v>169</v>
      </c>
      <c r="C12" s="225">
        <f>'AÑO BASE '!X33</f>
        <v>2045.9360752909997</v>
      </c>
      <c r="D12" s="226">
        <f>SUM(D9:D11)</f>
        <v>100</v>
      </c>
      <c r="E12" s="210">
        <f>'AÑO BASE '!Z33</f>
        <v>3.4143000954207095E-2</v>
      </c>
      <c r="F12" s="337"/>
      <c r="G12" s="309"/>
      <c r="I12" s="318"/>
      <c r="K12" s="325"/>
      <c r="L12" s="326"/>
      <c r="M12" s="326"/>
      <c r="N12" s="326"/>
      <c r="O12" s="326"/>
      <c r="P12" s="326"/>
      <c r="Q12" s="327"/>
    </row>
    <row r="13" spans="1:17" ht="171" customHeight="1">
      <c r="B13" s="310"/>
      <c r="C13" s="310"/>
      <c r="D13" s="310"/>
      <c r="E13" s="310"/>
      <c r="F13" s="310"/>
      <c r="G13" s="310"/>
      <c r="I13" s="319"/>
      <c r="K13" s="328"/>
      <c r="L13" s="329"/>
      <c r="M13" s="329"/>
      <c r="N13" s="329"/>
      <c r="O13" s="329"/>
      <c r="P13" s="329"/>
      <c r="Q13" s="330"/>
    </row>
    <row r="14" spans="1:17" ht="13.5" customHeight="1">
      <c r="B14" s="103"/>
      <c r="C14" s="103"/>
      <c r="D14" s="103"/>
      <c r="E14" s="103"/>
      <c r="F14" s="103"/>
      <c r="G14" s="103"/>
    </row>
    <row r="15" spans="1:17">
      <c r="B15" s="312" t="s">
        <v>208</v>
      </c>
      <c r="C15" s="313"/>
      <c r="D15" s="313"/>
      <c r="E15" s="313"/>
      <c r="F15" s="313"/>
      <c r="G15" s="313"/>
      <c r="I15" s="217" t="s">
        <v>210</v>
      </c>
      <c r="K15" s="333" t="s">
        <v>209</v>
      </c>
      <c r="L15" s="332"/>
      <c r="M15" s="332"/>
      <c r="N15" s="332"/>
      <c r="O15" s="332"/>
      <c r="P15" s="332"/>
      <c r="Q15" s="334"/>
    </row>
    <row r="16" spans="1:17" ht="14.25">
      <c r="B16" s="227" t="s">
        <v>1</v>
      </c>
      <c r="C16" s="213" t="s">
        <v>222</v>
      </c>
      <c r="D16" s="228" t="s">
        <v>167</v>
      </c>
      <c r="E16" s="227" t="s">
        <v>168</v>
      </c>
      <c r="F16" s="221" t="s">
        <v>170</v>
      </c>
      <c r="G16" s="221" t="s">
        <v>171</v>
      </c>
      <c r="I16" s="221" t="s">
        <v>208</v>
      </c>
      <c r="K16" s="311" t="s">
        <v>40</v>
      </c>
      <c r="L16" s="311"/>
      <c r="M16" s="311"/>
      <c r="N16" s="311"/>
      <c r="O16" s="311"/>
      <c r="P16" s="311"/>
      <c r="Q16" s="311"/>
    </row>
    <row r="17" spans="2:17">
      <c r="B17" s="213">
        <v>1</v>
      </c>
      <c r="C17" s="229">
        <f>'AÑO 2017'!X17</f>
        <v>1609.9419548599999</v>
      </c>
      <c r="D17" s="229">
        <f>IFERROR((C17*100)/C20,"0")</f>
        <v>73.183251121606219</v>
      </c>
      <c r="E17" s="205">
        <f>'AÑO 2017'!Z17</f>
        <v>3.8795743762716488E-2</v>
      </c>
      <c r="F17" s="304">
        <f>'AÑO 2017'!C3</f>
        <v>190876</v>
      </c>
      <c r="G17" s="307">
        <f>IFERROR(C20/F17,"0")</f>
        <v>1.1525166122823192E-2</v>
      </c>
      <c r="I17" s="320" t="s">
        <v>227</v>
      </c>
      <c r="K17" s="237"/>
      <c r="L17" s="238"/>
      <c r="M17" s="238"/>
      <c r="N17" s="238"/>
      <c r="O17" s="238"/>
      <c r="P17" s="238"/>
      <c r="Q17" s="239"/>
    </row>
    <row r="18" spans="2:17">
      <c r="B18" s="213">
        <v>2</v>
      </c>
      <c r="C18" s="229">
        <f>'AÑO 2017'!X22</f>
        <v>589.935654</v>
      </c>
      <c r="D18" s="229">
        <f>IFERROR((C18*100)/C20,"0")</f>
        <v>26.816748878393785</v>
      </c>
      <c r="E18" s="205">
        <f>'AÑO 2017'!Z22</f>
        <v>5.3155654603424821E-2</v>
      </c>
      <c r="F18" s="305"/>
      <c r="G18" s="308"/>
      <c r="I18" s="321"/>
      <c r="K18" s="240"/>
      <c r="L18" s="7"/>
      <c r="M18" s="7"/>
      <c r="N18" s="7"/>
      <c r="O18" s="7"/>
      <c r="P18" s="7"/>
      <c r="Q18" s="241"/>
    </row>
    <row r="19" spans="2:17">
      <c r="B19" s="223">
        <v>3</v>
      </c>
      <c r="C19" s="161">
        <f>'AÑO 2017'!X31</f>
        <v>0</v>
      </c>
      <c r="D19" s="229">
        <f>IFERROR((C19*100)/C20,"0")</f>
        <v>0</v>
      </c>
      <c r="E19" s="205" t="str">
        <f>'AÑO 2017'!Z31</f>
        <v>0</v>
      </c>
      <c r="F19" s="305"/>
      <c r="G19" s="308"/>
      <c r="I19" s="321"/>
      <c r="K19" s="240"/>
      <c r="L19" s="7"/>
      <c r="M19" s="7"/>
      <c r="N19" s="7"/>
      <c r="O19" s="7"/>
      <c r="P19" s="7"/>
      <c r="Q19" s="241"/>
    </row>
    <row r="20" spans="2:17">
      <c r="B20" s="224" t="s">
        <v>169</v>
      </c>
      <c r="C20" s="230">
        <f>'AÑO 2017'!X33</f>
        <v>2199.8776088599998</v>
      </c>
      <c r="D20" s="230">
        <f>SUM(D17:D19)</f>
        <v>100</v>
      </c>
      <c r="E20" s="210">
        <f>'AÑO 2017'!Z33</f>
        <v>2.839198658236369E-2</v>
      </c>
      <c r="F20" s="306"/>
      <c r="G20" s="309"/>
      <c r="I20" s="321"/>
      <c r="K20" s="240"/>
      <c r="L20" s="7"/>
      <c r="M20" s="7"/>
      <c r="N20" s="7"/>
      <c r="O20" s="7"/>
      <c r="P20" s="7"/>
      <c r="Q20" s="241"/>
    </row>
    <row r="21" spans="2:17" ht="173.45" customHeight="1">
      <c r="B21" s="310"/>
      <c r="C21" s="310"/>
      <c r="D21" s="310"/>
      <c r="E21" s="310"/>
      <c r="F21" s="310"/>
      <c r="G21" s="310"/>
      <c r="I21" s="321"/>
      <c r="K21" s="242"/>
      <c r="L21" s="243"/>
      <c r="M21" s="243"/>
      <c r="N21" s="243"/>
      <c r="O21" s="243"/>
      <c r="P21" s="243"/>
      <c r="Q21" s="244"/>
    </row>
    <row r="22" spans="2:17" ht="14.45" customHeight="1">
      <c r="K22" s="246"/>
      <c r="L22" s="246"/>
      <c r="M22" s="246"/>
      <c r="N22" s="246"/>
      <c r="O22" s="246"/>
      <c r="P22" s="246"/>
      <c r="Q22" s="246"/>
    </row>
    <row r="23" spans="2:17">
      <c r="B23" s="312" t="s">
        <v>172</v>
      </c>
      <c r="C23" s="313"/>
      <c r="D23" s="313"/>
      <c r="E23" s="313"/>
      <c r="F23" s="313"/>
      <c r="G23" s="313"/>
      <c r="I23" s="217" t="s">
        <v>210</v>
      </c>
      <c r="K23" s="312" t="s">
        <v>209</v>
      </c>
      <c r="L23" s="313"/>
      <c r="M23" s="313"/>
      <c r="N23" s="313"/>
      <c r="O23" s="313"/>
      <c r="P23" s="313"/>
      <c r="Q23" s="313"/>
    </row>
    <row r="24" spans="2:17" ht="14.25">
      <c r="B24" s="227" t="s">
        <v>1</v>
      </c>
      <c r="C24" s="213" t="s">
        <v>222</v>
      </c>
      <c r="D24" s="228" t="s">
        <v>167</v>
      </c>
      <c r="E24" s="227" t="s">
        <v>168</v>
      </c>
      <c r="F24" s="221" t="s">
        <v>170</v>
      </c>
      <c r="G24" s="221" t="s">
        <v>171</v>
      </c>
      <c r="I24" s="221" t="s">
        <v>172</v>
      </c>
      <c r="K24" s="314" t="s">
        <v>41</v>
      </c>
      <c r="L24" s="315"/>
      <c r="M24" s="315"/>
      <c r="N24" s="315"/>
      <c r="O24" s="315"/>
      <c r="P24" s="315"/>
      <c r="Q24" s="316"/>
    </row>
    <row r="25" spans="2:17">
      <c r="B25" s="213">
        <v>1</v>
      </c>
      <c r="C25" s="108" t="e">
        <f>#REF!</f>
        <v>#REF!</v>
      </c>
      <c r="D25" s="161" t="str">
        <f>IFERROR((C25*100)/C28,"0")</f>
        <v>0</v>
      </c>
      <c r="E25" s="112"/>
      <c r="F25" s="304" t="str">
        <f>IFERROR(#REF!,"0")</f>
        <v>0</v>
      </c>
      <c r="G25" s="304" t="str">
        <f>IFERROR(C28/F25,"0")</f>
        <v>0</v>
      </c>
      <c r="I25" s="310"/>
      <c r="K25" s="237"/>
      <c r="L25" s="238"/>
      <c r="M25" s="238"/>
      <c r="N25" s="238"/>
      <c r="O25" s="238"/>
      <c r="P25" s="238"/>
      <c r="Q25" s="239"/>
    </row>
    <row r="26" spans="2:17">
      <c r="B26" s="213">
        <v>2</v>
      </c>
      <c r="C26" s="108" t="e">
        <f>#REF!</f>
        <v>#REF!</v>
      </c>
      <c r="D26" s="161" t="str">
        <f>IFERROR((C26*100)/C28,"0")</f>
        <v>0</v>
      </c>
      <c r="E26" s="112"/>
      <c r="F26" s="305"/>
      <c r="G26" s="305"/>
      <c r="I26" s="310"/>
      <c r="K26" s="240"/>
      <c r="L26" s="7"/>
      <c r="M26" s="7"/>
      <c r="N26" s="7"/>
      <c r="O26" s="7"/>
      <c r="P26" s="7"/>
      <c r="Q26" s="241"/>
    </row>
    <row r="27" spans="2:17">
      <c r="B27" s="223">
        <v>3</v>
      </c>
      <c r="C27" s="108" t="e">
        <f>#REF!</f>
        <v>#REF!</v>
      </c>
      <c r="D27" s="161" t="str">
        <f>IFERROR((C27*100)/C28,"0")</f>
        <v>0</v>
      </c>
      <c r="E27" s="112"/>
      <c r="F27" s="305"/>
      <c r="G27" s="305"/>
      <c r="I27" s="310"/>
      <c r="K27" s="240"/>
      <c r="L27" s="7"/>
      <c r="M27" s="7"/>
      <c r="N27" s="7"/>
      <c r="O27" s="7"/>
      <c r="P27" s="7"/>
      <c r="Q27" s="241"/>
    </row>
    <row r="28" spans="2:17">
      <c r="B28" s="224" t="s">
        <v>169</v>
      </c>
      <c r="C28" s="226" t="e">
        <f>#REF!</f>
        <v>#REF!</v>
      </c>
      <c r="D28" s="226">
        <f>SUM(D25:D27)</f>
        <v>0</v>
      </c>
      <c r="E28" s="231"/>
      <c r="F28" s="306"/>
      <c r="G28" s="306"/>
      <c r="I28" s="310"/>
      <c r="K28" s="240"/>
      <c r="L28" s="7"/>
      <c r="M28" s="7"/>
      <c r="N28" s="7"/>
      <c r="O28" s="7"/>
      <c r="P28" s="7"/>
      <c r="Q28" s="241"/>
    </row>
    <row r="29" spans="2:17" ht="179.1" customHeight="1">
      <c r="B29" s="310"/>
      <c r="C29" s="310"/>
      <c r="D29" s="310"/>
      <c r="E29" s="310"/>
      <c r="F29" s="310"/>
      <c r="G29" s="310"/>
      <c r="I29" s="310"/>
      <c r="K29" s="242"/>
      <c r="L29" s="243"/>
      <c r="M29" s="243"/>
      <c r="N29" s="243"/>
      <c r="O29" s="243"/>
      <c r="P29" s="243"/>
      <c r="Q29" s="244"/>
    </row>
  </sheetData>
  <mergeCells count="23">
    <mergeCell ref="G9:G12"/>
    <mergeCell ref="B7:G7"/>
    <mergeCell ref="B15:G15"/>
    <mergeCell ref="B29:G29"/>
    <mergeCell ref="B23:G23"/>
    <mergeCell ref="F25:F28"/>
    <mergeCell ref="G25:G28"/>
    <mergeCell ref="F1:F5"/>
    <mergeCell ref="F17:F20"/>
    <mergeCell ref="G17:G20"/>
    <mergeCell ref="I25:I29"/>
    <mergeCell ref="K16:Q16"/>
    <mergeCell ref="K23:Q23"/>
    <mergeCell ref="K24:Q24"/>
    <mergeCell ref="I9:I13"/>
    <mergeCell ref="I17:I21"/>
    <mergeCell ref="K9:Q13"/>
    <mergeCell ref="K7:Q7"/>
    <mergeCell ref="K8:Q8"/>
    <mergeCell ref="K15:Q15"/>
    <mergeCell ref="B13:G13"/>
    <mergeCell ref="B21:G21"/>
    <mergeCell ref="F9:F12"/>
  </mergeCells>
  <pageMargins left="0.7" right="0.7" top="0.75" bottom="0.75" header="0.3" footer="0.3"/>
  <pageSetup scale="75" orientation="portrait"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6</vt:i4>
      </vt:variant>
      <vt:variant>
        <vt:lpstr>Rangos con nombre</vt:lpstr>
      </vt:variant>
      <vt:variant>
        <vt:i4>8</vt:i4>
      </vt:variant>
    </vt:vector>
  </HeadingPairs>
  <TitlesOfParts>
    <vt:vector size="14" baseType="lpstr">
      <vt:lpstr>INTRODUCCIÓN</vt:lpstr>
      <vt:lpstr>IDENTIFICACIÓN</vt:lpstr>
      <vt:lpstr>AÑO BASE </vt:lpstr>
      <vt:lpstr>AÑO 2017</vt:lpstr>
      <vt:lpstr>AÑO 201X</vt:lpstr>
      <vt:lpstr>GRAFICAS Y ANÁLISIS</vt:lpstr>
      <vt:lpstr>Biogás_Genérico</vt:lpstr>
      <vt:lpstr>Categoría</vt:lpstr>
      <vt:lpstr>Combustibles_Gaseosos</vt:lpstr>
      <vt:lpstr>Combustibles_Liquidos</vt:lpstr>
      <vt:lpstr>Energía_Eléctrica</vt:lpstr>
      <vt:lpstr>Gases_Refrigerantes</vt:lpstr>
      <vt:lpstr>Otro</vt:lpstr>
      <vt:lpstr>Tratamiento_Residuos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gcsip</dc:creator>
  <cp:lastModifiedBy>gcsip</cp:lastModifiedBy>
  <dcterms:created xsi:type="dcterms:W3CDTF">2017-11-20T16:43:36Z</dcterms:created>
  <dcterms:modified xsi:type="dcterms:W3CDTF">2018-07-06T16:29:12Z</dcterms:modified>
</cp:coreProperties>
</file>