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pasantia\Ubate_Suarez\INFORME FINAL\ATRIBUTOS\"/>
    </mc:Choice>
  </mc:AlternateContent>
  <bookViews>
    <workbookView xWindow="0" yWindow="0" windowWidth="10410" windowHeight="5400" firstSheet="1" activeTab="1"/>
  </bookViews>
  <sheets>
    <sheet name="GARAVITO" sheetId="1" state="hidden" r:id="rId1"/>
    <sheet name="EL_BOQUERON" sheetId="3" r:id="rId2"/>
    <sheet name="GARAVITO_" sheetId="19" r:id="rId3"/>
    <sheet name="TICHA_MUÑOZ" sheetId="4" r:id="rId4"/>
    <sheet name="TAPIAS" sheetId="5" r:id="rId5"/>
    <sheet name="SAN_AGUSTIN" sheetId="6" r:id="rId6"/>
    <sheet name="PTE_GUZMAN" sheetId="7" r:id="rId7"/>
    <sheet name="CORRALEJAS1" sheetId="20" r:id="rId8"/>
    <sheet name="El Hato" sheetId="21" r:id="rId9"/>
    <sheet name="PTE_PINILLA" sheetId="22" r:id="rId10"/>
    <sheet name="PTE BARCELONA" sheetId="8" r:id="rId11"/>
    <sheet name="PTE_PERALONSO" sheetId="9" r:id="rId12"/>
    <sheet name="MONASTERIO" sheetId="10" r:id="rId13"/>
    <sheet name="PTE LA BALSA" sheetId="11" r:id="rId14"/>
    <sheet name="PTE COLORADO" sheetId="12" r:id="rId15"/>
    <sheet name="NARIÑO" sheetId="13" r:id="rId16"/>
    <sheet name="LA MALILLA" sheetId="14" r:id="rId17"/>
    <sheet name="FUQUENE" sheetId="15" r:id="rId18"/>
    <sheet name="EL PINO" sheetId="17" r:id="rId19"/>
    <sheet name="CORRALEJAS" sheetId="16" r:id="rId20"/>
    <sheet name="LA BOYERA" sheetId="18" r:id="rId21"/>
  </sheets>
  <externalReferences>
    <externalReference r:id="rId2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9" l="1"/>
  <c r="C4" i="19" s="1"/>
  <c r="C5" i="19"/>
  <c r="C6" i="19"/>
  <c r="C7" i="19"/>
  <c r="C8" i="19"/>
  <c r="C9" i="19"/>
  <c r="C10" i="19"/>
  <c r="C11" i="19"/>
  <c r="C12" i="19"/>
  <c r="C13" i="19"/>
  <c r="C14" i="19"/>
  <c r="C15" i="19"/>
  <c r="C16" i="19"/>
  <c r="C17" i="19"/>
  <c r="C18" i="19"/>
  <c r="C19" i="19"/>
  <c r="C20" i="19"/>
  <c r="B24" i="19"/>
  <c r="C19" i="10" l="1"/>
  <c r="B19" i="10"/>
  <c r="C13" i="10" s="1"/>
  <c r="C18" i="10"/>
  <c r="B22" i="10"/>
  <c r="C10" i="10"/>
  <c r="C11" i="10"/>
  <c r="C12" i="10"/>
  <c r="C14" i="10"/>
  <c r="C15" i="10"/>
  <c r="C16" i="10"/>
  <c r="C9" i="10"/>
  <c r="D11" i="22"/>
  <c r="D4" i="22"/>
  <c r="D5" i="22"/>
  <c r="D6" i="22"/>
  <c r="D7" i="22"/>
  <c r="D8" i="22"/>
  <c r="D9" i="22"/>
  <c r="D10" i="22"/>
  <c r="D3" i="22"/>
  <c r="C11" i="22"/>
  <c r="D9" i="21"/>
  <c r="D4" i="21"/>
  <c r="D5" i="21"/>
  <c r="D6" i="21"/>
  <c r="D7" i="21"/>
  <c r="D8" i="21"/>
  <c r="D3" i="21"/>
  <c r="C9" i="21"/>
  <c r="D11" i="20"/>
  <c r="D4" i="20"/>
  <c r="D5" i="20"/>
  <c r="D6" i="20"/>
  <c r="D7" i="20"/>
  <c r="D8" i="20"/>
  <c r="D9" i="20"/>
  <c r="D10" i="20"/>
  <c r="D3" i="20"/>
  <c r="C11" i="20"/>
  <c r="C17" i="10" l="1"/>
  <c r="C55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4" i="12"/>
  <c r="C3" i="19" l="1"/>
  <c r="C21" i="19" s="1"/>
  <c r="C37" i="18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B37" i="18"/>
  <c r="B33" i="18"/>
  <c r="B28" i="18"/>
  <c r="B22" i="18"/>
  <c r="B12" i="18"/>
  <c r="B6" i="18"/>
  <c r="C33" i="16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B33" i="16"/>
  <c r="B31" i="16"/>
  <c r="B28" i="16"/>
  <c r="B24" i="16"/>
  <c r="B17" i="16"/>
  <c r="B11" i="16"/>
  <c r="B6" i="16"/>
  <c r="C33" i="17"/>
  <c r="C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B33" i="17"/>
  <c r="B31" i="17"/>
  <c r="B28" i="17"/>
  <c r="B24" i="17"/>
  <c r="B17" i="17"/>
  <c r="B11" i="17"/>
  <c r="B6" i="17"/>
  <c r="B21" i="15" l="1"/>
  <c r="C6" i="15" s="1"/>
  <c r="B10" i="15"/>
  <c r="B18" i="15"/>
  <c r="B6" i="15"/>
  <c r="C31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B31" i="14"/>
  <c r="B27" i="14"/>
  <c r="B22" i="14"/>
  <c r="B17" i="14"/>
  <c r="B11" i="14"/>
  <c r="B6" i="14"/>
  <c r="C33" i="13"/>
  <c r="C3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B33" i="13"/>
  <c r="B30" i="13"/>
  <c r="B24" i="13"/>
  <c r="B18" i="13"/>
  <c r="B12" i="13"/>
  <c r="B7" i="13"/>
  <c r="C4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" i="8"/>
  <c r="B44" i="8"/>
  <c r="B40" i="8"/>
  <c r="B36" i="8"/>
  <c r="B32" i="8"/>
  <c r="B25" i="8"/>
  <c r="B16" i="8"/>
  <c r="B8" i="8"/>
  <c r="B4" i="8"/>
  <c r="B14" i="12"/>
  <c r="B55" i="12"/>
  <c r="B50" i="12"/>
  <c r="B47" i="12"/>
  <c r="B39" i="12"/>
  <c r="B32" i="12"/>
  <c r="B21" i="12"/>
  <c r="B4" i="12"/>
  <c r="C40" i="1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2" i="11"/>
  <c r="B40" i="11"/>
  <c r="B36" i="11"/>
  <c r="B32" i="11"/>
  <c r="B24" i="11"/>
  <c r="B20" i="11"/>
  <c r="B15" i="11"/>
  <c r="B9" i="11"/>
  <c r="C31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2" i="9"/>
  <c r="B31" i="9"/>
  <c r="B29" i="9"/>
  <c r="B26" i="9"/>
  <c r="B19" i="9"/>
  <c r="B16" i="9"/>
  <c r="B9" i="9"/>
  <c r="D38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" i="7"/>
  <c r="C38" i="7"/>
  <c r="C36" i="7"/>
  <c r="C30" i="7"/>
  <c r="C24" i="7"/>
  <c r="C19" i="7"/>
  <c r="C8" i="7"/>
  <c r="C11" i="7" s="1"/>
  <c r="D16" i="6"/>
  <c r="D4" i="6"/>
  <c r="D5" i="6"/>
  <c r="D6" i="6"/>
  <c r="D7" i="6"/>
  <c r="D8" i="6"/>
  <c r="D9" i="6"/>
  <c r="D10" i="6"/>
  <c r="D11" i="6"/>
  <c r="D12" i="6"/>
  <c r="D13" i="6"/>
  <c r="D14" i="6"/>
  <c r="D15" i="6"/>
  <c r="D3" i="6"/>
  <c r="C16" i="6"/>
  <c r="C13" i="6"/>
  <c r="C10" i="6"/>
  <c r="C6" i="6"/>
  <c r="C33" i="5"/>
  <c r="C59" i="1"/>
  <c r="C58" i="1"/>
  <c r="D36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" i="3"/>
  <c r="C36" i="3"/>
  <c r="E58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" i="1"/>
  <c r="C9" i="15" l="1"/>
  <c r="C20" i="15"/>
  <c r="C16" i="15"/>
  <c r="C12" i="15"/>
  <c r="C8" i="15"/>
  <c r="C13" i="15"/>
  <c r="C19" i="15"/>
  <c r="C15" i="15"/>
  <c r="C11" i="15"/>
  <c r="C7" i="15"/>
  <c r="C17" i="15"/>
  <c r="C18" i="15"/>
  <c r="C14" i="15"/>
  <c r="C10" i="15"/>
  <c r="C7" i="5"/>
  <c r="C31" i="5"/>
  <c r="C28" i="5"/>
  <c r="C23" i="5"/>
  <c r="C20" i="5"/>
  <c r="C17" i="5"/>
  <c r="C13" i="5"/>
  <c r="C18" i="4"/>
  <c r="C13" i="4"/>
  <c r="C33" i="3"/>
  <c r="C30" i="3"/>
  <c r="C22" i="3"/>
  <c r="C19" i="3"/>
  <c r="C16" i="3"/>
  <c r="C8" i="3"/>
  <c r="C48" i="1"/>
  <c r="C41" i="1"/>
  <c r="C38" i="1"/>
  <c r="C32" i="1"/>
  <c r="C27" i="1"/>
  <c r="C24" i="1"/>
  <c r="C13" i="1"/>
  <c r="C5" i="1"/>
  <c r="C21" i="15" l="1"/>
  <c r="D7" i="5"/>
  <c r="C21" i="4"/>
  <c r="D13" i="4" s="1"/>
  <c r="D24" i="18"/>
  <c r="D13" i="18"/>
  <c r="C2" i="18" l="1"/>
  <c r="C2" i="16"/>
  <c r="C2" i="17"/>
  <c r="C5" i="15"/>
  <c r="C4" i="15"/>
  <c r="C3" i="15"/>
  <c r="C2" i="15"/>
  <c r="C2" i="14"/>
  <c r="C2" i="13"/>
  <c r="D4" i="5"/>
  <c r="D8" i="5"/>
  <c r="D12" i="5"/>
  <c r="D16" i="5"/>
  <c r="D20" i="5"/>
  <c r="D24" i="5"/>
  <c r="D28" i="5"/>
  <c r="D32" i="5"/>
  <c r="D15" i="5"/>
  <c r="D27" i="5"/>
  <c r="D5" i="5"/>
  <c r="D9" i="5"/>
  <c r="D13" i="5"/>
  <c r="D17" i="5"/>
  <c r="D21" i="5"/>
  <c r="D25" i="5"/>
  <c r="D29" i="5"/>
  <c r="D33" i="5"/>
  <c r="D11" i="5"/>
  <c r="D19" i="5"/>
  <c r="D31" i="5"/>
  <c r="D6" i="5"/>
  <c r="D10" i="5"/>
  <c r="D14" i="5"/>
  <c r="D18" i="5"/>
  <c r="D22" i="5"/>
  <c r="D26" i="5"/>
  <c r="D30" i="5"/>
  <c r="D3" i="5"/>
  <c r="D23" i="5"/>
  <c r="D4" i="4"/>
  <c r="D8" i="4"/>
  <c r="D12" i="4"/>
  <c r="D16" i="4"/>
  <c r="D20" i="4"/>
  <c r="D14" i="4"/>
  <c r="D15" i="4"/>
  <c r="D5" i="4"/>
  <c r="D9" i="4"/>
  <c r="D17" i="4"/>
  <c r="D3" i="4"/>
  <c r="D7" i="4"/>
  <c r="D21" i="4" s="1"/>
  <c r="D11" i="4"/>
  <c r="D6" i="4"/>
  <c r="D10" i="4"/>
  <c r="D18" i="4"/>
  <c r="D19" i="4"/>
  <c r="C2" i="12"/>
  <c r="C3" i="12"/>
  <c r="C3" i="10" l="1"/>
  <c r="C7" i="10"/>
  <c r="C5" i="10"/>
  <c r="C2" i="10"/>
  <c r="C4" i="10"/>
  <c r="C8" i="10"/>
  <c r="C6" i="10"/>
  <c r="C2" i="8"/>
  <c r="C3" i="8"/>
  <c r="D4" i="1" l="1"/>
  <c r="E4" i="1" s="1"/>
  <c r="D6" i="1"/>
  <c r="D7" i="1"/>
  <c r="D8" i="1"/>
  <c r="D9" i="1"/>
  <c r="D10" i="1"/>
  <c r="D11" i="1"/>
  <c r="D12" i="1"/>
  <c r="D14" i="1"/>
  <c r="D15" i="1"/>
  <c r="D16" i="1"/>
  <c r="D17" i="1"/>
  <c r="D18" i="1"/>
  <c r="D19" i="1"/>
  <c r="D20" i="1"/>
  <c r="D21" i="1"/>
  <c r="D22" i="1"/>
  <c r="D23" i="1"/>
  <c r="D25" i="1"/>
  <c r="D26" i="1"/>
  <c r="D28" i="1"/>
  <c r="D29" i="1"/>
  <c r="D30" i="1"/>
  <c r="D31" i="1"/>
  <c r="D33" i="1"/>
  <c r="D34" i="1"/>
  <c r="D35" i="1"/>
  <c r="D36" i="1"/>
  <c r="D37" i="1"/>
  <c r="D39" i="1"/>
  <c r="D40" i="1"/>
  <c r="D42" i="1"/>
  <c r="D43" i="1"/>
  <c r="D44" i="1"/>
  <c r="D45" i="1"/>
  <c r="D46" i="1"/>
  <c r="D47" i="1"/>
  <c r="D49" i="1"/>
  <c r="D50" i="1"/>
  <c r="D51" i="1"/>
  <c r="D52" i="1"/>
  <c r="D53" i="1"/>
  <c r="D54" i="1"/>
  <c r="D55" i="1"/>
  <c r="D56" i="1"/>
  <c r="D57" i="1"/>
  <c r="D3" i="1"/>
  <c r="D5" i="1" l="1"/>
  <c r="E3" i="1"/>
  <c r="D48" i="1"/>
  <c r="D41" i="1"/>
  <c r="D38" i="1"/>
  <c r="D32" i="1"/>
  <c r="D27" i="1"/>
  <c r="D24" i="1"/>
  <c r="D13" i="1"/>
  <c r="D58" i="1" l="1"/>
  <c r="F4" i="1"/>
</calcChain>
</file>

<file path=xl/sharedStrings.xml><?xml version="1.0" encoding="utf-8"?>
<sst xmlns="http://schemas.openxmlformats.org/spreadsheetml/2006/main" count="662" uniqueCount="136">
  <si>
    <t>Cobertura</t>
  </si>
  <si>
    <t>Área (Km2)</t>
  </si>
  <si>
    <t>Porcentaje</t>
  </si>
  <si>
    <t>Tejido urbano continuo</t>
  </si>
  <si>
    <t>Tejido urbano discontinuo</t>
  </si>
  <si>
    <t>Cultivos confinados (Viveros, flores)</t>
  </si>
  <si>
    <t>Pastos tecnificados</t>
  </si>
  <si>
    <t>Pastos limpios</t>
  </si>
  <si>
    <t>Pastos arbolados</t>
  </si>
  <si>
    <t>Pastos enmalezados o enrastrojados</t>
  </si>
  <si>
    <t>Mosaico de pastos</t>
  </si>
  <si>
    <t>Pastos en suelos erosionados</t>
  </si>
  <si>
    <t>Mora y otros cultivos</t>
  </si>
  <si>
    <t>Frutales y otros cultivos</t>
  </si>
  <si>
    <t>Ma¡z, pastos y otros cultivos</t>
  </si>
  <si>
    <t>Pastos y cultivos de clima fr¡o</t>
  </si>
  <si>
    <t>Cultivos de clima fr¡o, pasto y espacios naturales.</t>
  </si>
  <si>
    <t>Cultivos de pastos con espacios naturales</t>
  </si>
  <si>
    <t>Bosque natural fragmentado</t>
  </si>
  <si>
    <t>Bosque de galer¡a y/o ripario</t>
  </si>
  <si>
    <t>Bosque Plantado</t>
  </si>
  <si>
    <t>Bosque secundario</t>
  </si>
  <si>
    <t>Mosaico de Bosque plantado</t>
  </si>
  <si>
    <t>Pastos naturales y sabanas herbaceas</t>
  </si>
  <si>
    <t>Pastos naturales, rastrojos y otros</t>
  </si>
  <si>
    <t>Vegetacion de paramo y subparamo</t>
  </si>
  <si>
    <t>Rastrojo y arbustales</t>
  </si>
  <si>
    <t>Rastrojos y pastos</t>
  </si>
  <si>
    <t>Rastrojo y tierras eriales</t>
  </si>
  <si>
    <t>Rastrojos y bosques</t>
  </si>
  <si>
    <t>Playas de rio</t>
  </si>
  <si>
    <t>Afloramientos rocosos</t>
  </si>
  <si>
    <t>Tierras desnudas o degradadas</t>
  </si>
  <si>
    <t>Tierras erosionada con reforestaciones o vegetación natural</t>
  </si>
  <si>
    <t>Pajonales o rastrojos con afloramientos rocosos o en tierras eriales</t>
  </si>
  <si>
    <t>Zonas Pantanosas</t>
  </si>
  <si>
    <t>Rios (50 m)</t>
  </si>
  <si>
    <t>Lagunas, lagos y cienagas</t>
  </si>
  <si>
    <t>Embalses y cuerpos de agua artificiales</t>
  </si>
  <si>
    <t>TOTAL</t>
  </si>
  <si>
    <t>Trigo</t>
  </si>
  <si>
    <t>Cebada</t>
  </si>
  <si>
    <t>Papa</t>
  </si>
  <si>
    <t>Arveja</t>
  </si>
  <si>
    <t>Papa y otros cultivos</t>
  </si>
  <si>
    <t>Pastos y cultivos de clima frio</t>
  </si>
  <si>
    <t>Cultivos de clima frio, pasto y espacios natur</t>
  </si>
  <si>
    <r>
      <t>Pastos naturales y sabanas herb</t>
    </r>
    <r>
      <rPr>
        <sz val="11"/>
        <color rgb="FF000000"/>
        <rFont val="Arial"/>
        <family val="2"/>
      </rPr>
      <t>a</t>
    </r>
    <r>
      <rPr>
        <sz val="11"/>
        <color rgb="FF000000"/>
        <rFont val="Calibri"/>
        <family val="2"/>
        <scheme val="minor"/>
      </rPr>
      <t>ceas</t>
    </r>
  </si>
  <si>
    <r>
      <t>Vegetacion de p</t>
    </r>
    <r>
      <rPr>
        <sz val="11"/>
        <color rgb="FF000000"/>
        <rFont val="Arial"/>
        <family val="2"/>
      </rPr>
      <t>a</t>
    </r>
    <r>
      <rPr>
        <sz val="11"/>
        <color rgb="FF000000"/>
        <rFont val="Calibri"/>
        <family val="2"/>
        <scheme val="minor"/>
      </rPr>
      <t>ramo y subparamo</t>
    </r>
  </si>
  <si>
    <t>Rastrojos y cultivos</t>
  </si>
  <si>
    <r>
      <t>Tierras erosionada con reforestaciones o vegetaci</t>
    </r>
    <r>
      <rPr>
        <sz val="11"/>
        <color rgb="FF000000"/>
        <rFont val="Arial"/>
        <family val="2"/>
      </rPr>
      <t>ó</t>
    </r>
    <r>
      <rPr>
        <sz val="11"/>
        <color rgb="FF000000"/>
        <rFont val="Calibri"/>
        <family val="2"/>
        <scheme val="minor"/>
      </rPr>
      <t>n natural dispersa</t>
    </r>
  </si>
  <si>
    <r>
      <t>Lagunas, lagos y ci</t>
    </r>
    <r>
      <rPr>
        <sz val="11"/>
        <color rgb="FF000000"/>
        <rFont val="Arial"/>
        <family val="2"/>
      </rPr>
      <t>e</t>
    </r>
    <r>
      <rPr>
        <sz val="11"/>
        <color rgb="FF000000"/>
        <rFont val="Calibri"/>
        <family val="2"/>
        <scheme val="minor"/>
      </rPr>
      <t>nagas</t>
    </r>
  </si>
  <si>
    <r>
      <t>Tierras erosionada con reforestaciones o vegetaci</t>
    </r>
    <r>
      <rPr>
        <sz val="11"/>
        <color rgb="FF000000"/>
        <rFont val="Arial"/>
        <family val="2"/>
      </rPr>
      <t>o</t>
    </r>
    <r>
      <rPr>
        <sz val="11"/>
        <color rgb="FF000000"/>
        <rFont val="Calibri"/>
        <family val="2"/>
        <scheme val="minor"/>
      </rPr>
      <t>n natural dispersa</t>
    </r>
  </si>
  <si>
    <t>Cultivos de clima frio, pasto y espacios natur.</t>
  </si>
  <si>
    <t>Tierras erosionada con reforestaciones o vegetación natural dispersa</t>
  </si>
  <si>
    <t>Habichuela y otros cultivos</t>
  </si>
  <si>
    <t>Maiz, pastos y otros cultivos</t>
  </si>
  <si>
    <t>Bosque de galeria y/o ripario</t>
  </si>
  <si>
    <t>Vegetación de paramo y subparamo</t>
  </si>
  <si>
    <t>Tierras erosionada con reforestaciones o vegetaciOn natural dispersa</t>
  </si>
  <si>
    <t>Frutales</t>
  </si>
  <si>
    <t>Cebada, pastos y otros cultivos</t>
  </si>
  <si>
    <t>Platano y otros cultivos</t>
  </si>
  <si>
    <t>Cultivos de clima fr¡o, pasto y espacios natur.</t>
  </si>
  <si>
    <t>Bosque natural denso</t>
  </si>
  <si>
    <t>Tierras erosionada con reforestaciones o vegetacion natural dispersa</t>
  </si>
  <si>
    <t>R¡os (50 m)</t>
  </si>
  <si>
    <t>Tierras erosionada con reforestaciones o vegetaci├│n natural dispersa</t>
  </si>
  <si>
    <t>Platano y banano</t>
  </si>
  <si>
    <t>Ma¡z</t>
  </si>
  <si>
    <t>Habichuela</t>
  </si>
  <si>
    <t>Mosaico agro-urbano</t>
  </si>
  <si>
    <t>area</t>
  </si>
  <si>
    <t>perimetro</t>
  </si>
  <si>
    <t>Avena</t>
  </si>
  <si>
    <t>Arveja y otros cultivos</t>
  </si>
  <si>
    <t>AREA</t>
  </si>
  <si>
    <t>PERIMETRO</t>
  </si>
  <si>
    <t>PERIODO</t>
  </si>
  <si>
    <t xml:space="preserve">Tejido urbano </t>
  </si>
  <si>
    <t>cultivos</t>
  </si>
  <si>
    <t>pastos</t>
  </si>
  <si>
    <t>Tejido urbano</t>
  </si>
  <si>
    <t xml:space="preserve">cultivos clima frio y espacios naturales </t>
  </si>
  <si>
    <t>Bosque</t>
  </si>
  <si>
    <t xml:space="preserve">pastos naturales </t>
  </si>
  <si>
    <t>Rastrojos bosques  y arbustales</t>
  </si>
  <si>
    <t xml:space="preserve">pastos </t>
  </si>
  <si>
    <t>bosques</t>
  </si>
  <si>
    <t>Rastrojos</t>
  </si>
  <si>
    <t>tierras degradadas</t>
  </si>
  <si>
    <t>Cultivos de clima frio</t>
  </si>
  <si>
    <t>vegetacion de paramo</t>
  </si>
  <si>
    <t>otros cultivos</t>
  </si>
  <si>
    <t xml:space="preserve">Cultivos de clima frio y pastos </t>
  </si>
  <si>
    <t xml:space="preserve">Tierras Erosionada con reforestacion </t>
  </si>
  <si>
    <t xml:space="preserve">cultivos </t>
  </si>
  <si>
    <t xml:space="preserve">Rastrojos </t>
  </si>
  <si>
    <t>tierras desnudas o erosinadas</t>
  </si>
  <si>
    <t>cultivos de clima frio</t>
  </si>
  <si>
    <t>tierra eroionadas y desnudas</t>
  </si>
  <si>
    <t>Tegido Urbano</t>
  </si>
  <si>
    <t xml:space="preserve">Cultivos </t>
  </si>
  <si>
    <t xml:space="preserve">cultivos de clima frio </t>
  </si>
  <si>
    <t>Bosques</t>
  </si>
  <si>
    <t>tierras erosionadas y desnudas</t>
  </si>
  <si>
    <t>Tejido Urbano</t>
  </si>
  <si>
    <t>Cultivos</t>
  </si>
  <si>
    <t>cultivos de clima frio y otros cultivos</t>
  </si>
  <si>
    <t>Rastrojo</t>
  </si>
  <si>
    <t>Tierras erosionadas y desnudas</t>
  </si>
  <si>
    <t xml:space="preserve">Bosque </t>
  </si>
  <si>
    <t>Pastos</t>
  </si>
  <si>
    <t>Rastrojos y arbustos</t>
  </si>
  <si>
    <t xml:space="preserve">Tierras erosionadas y desnudas </t>
  </si>
  <si>
    <t xml:space="preserve">cultivos clima frio </t>
  </si>
  <si>
    <t>rastrojos</t>
  </si>
  <si>
    <t xml:space="preserve">bosques </t>
  </si>
  <si>
    <t xml:space="preserve">tierras erosionadas y desnudas </t>
  </si>
  <si>
    <t xml:space="preserve">otros cultivos y cultivos  de clima frio </t>
  </si>
  <si>
    <t>cultivo</t>
  </si>
  <si>
    <t xml:space="preserve">rastrojos y arbustos </t>
  </si>
  <si>
    <t>tierras desnudas y afloramientos rocosos</t>
  </si>
  <si>
    <t>rios y lagunas</t>
  </si>
  <si>
    <t>cebada</t>
  </si>
  <si>
    <t xml:space="preserve">otros cultivos </t>
  </si>
  <si>
    <t>espacios naturales</t>
  </si>
  <si>
    <t>lagunas, lagos  y cienagas</t>
  </si>
  <si>
    <t>cutivos</t>
  </si>
  <si>
    <t>rastrojos y vegetacion de paramo</t>
  </si>
  <si>
    <t xml:space="preserve">Tejido Urbano </t>
  </si>
  <si>
    <t xml:space="preserve">otros cultivos, frutales y espacios naturales </t>
  </si>
  <si>
    <t xml:space="preserve">tierras desnudas y erosionadas </t>
  </si>
  <si>
    <t>cultivos de clima frio y espacios naturales</t>
  </si>
  <si>
    <t>sin informacion</t>
  </si>
  <si>
    <t>sin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</si>
</sst>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0.000"/>
    <numFmt numFmtId="166" formatCode="0.00000"/>
    <numFmt numFmtId="167" formatCode="#,##0.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</fills>
  <borders count="4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165" fontId="1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164" fontId="0" fillId="0" borderId="8" xfId="0" applyNumberFormat="1" applyBorder="1"/>
    <xf numFmtId="0" fontId="3" fillId="0" borderId="6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right" vertical="center" wrapText="1"/>
    </xf>
    <xf numFmtId="0" fontId="2" fillId="0" borderId="9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3" fillId="0" borderId="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right" vertical="center" wrapText="1"/>
    </xf>
    <xf numFmtId="0" fontId="3" fillId="0" borderId="15" xfId="0" applyFont="1" applyBorder="1" applyAlignment="1">
      <alignment horizontal="center" vertical="center" wrapText="1"/>
    </xf>
    <xf numFmtId="0" fontId="2" fillId="0" borderId="19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164" fontId="3" fillId="0" borderId="21" xfId="0" applyNumberFormat="1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22" xfId="0" applyFont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3" fillId="0" borderId="23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 wrapText="1"/>
    </xf>
    <xf numFmtId="0" fontId="3" fillId="0" borderId="25" xfId="0" applyFont="1" applyFill="1" applyBorder="1" applyAlignment="1">
      <alignment vertical="center" wrapText="1"/>
    </xf>
    <xf numFmtId="0" fontId="0" fillId="0" borderId="8" xfId="0" applyBorder="1"/>
    <xf numFmtId="164" fontId="0" fillId="0" borderId="24" xfId="0" applyNumberFormat="1" applyBorder="1"/>
    <xf numFmtId="0" fontId="3" fillId="0" borderId="25" xfId="0" applyFont="1" applyBorder="1" applyAlignment="1">
      <alignment vertical="center" wrapText="1"/>
    </xf>
    <xf numFmtId="0" fontId="2" fillId="0" borderId="8" xfId="0" applyFont="1" applyBorder="1" applyAlignment="1">
      <alignment horizontal="right" vertical="center"/>
    </xf>
    <xf numFmtId="0" fontId="3" fillId="0" borderId="26" xfId="0" applyFont="1" applyBorder="1" applyAlignment="1">
      <alignment vertical="center" wrapText="1"/>
    </xf>
    <xf numFmtId="0" fontId="2" fillId="0" borderId="27" xfId="0" applyFont="1" applyBorder="1" applyAlignment="1">
      <alignment horizontal="right" vertical="center"/>
    </xf>
    <xf numFmtId="0" fontId="3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/>
    </xf>
    <xf numFmtId="0" fontId="3" fillId="0" borderId="28" xfId="0" applyFont="1" applyBorder="1" applyAlignment="1">
      <alignment vertical="center" wrapText="1"/>
    </xf>
    <xf numFmtId="0" fontId="2" fillId="0" borderId="29" xfId="0" applyFont="1" applyBorder="1" applyAlignment="1">
      <alignment horizontal="right" vertical="center"/>
    </xf>
    <xf numFmtId="0" fontId="3" fillId="0" borderId="8" xfId="0" applyFont="1" applyBorder="1" applyAlignment="1">
      <alignment vertical="center" wrapText="1"/>
    </xf>
    <xf numFmtId="164" fontId="2" fillId="0" borderId="8" xfId="0" applyNumberFormat="1" applyFont="1" applyBorder="1" applyAlignment="1">
      <alignment horizontal="right" vertical="center"/>
    </xf>
    <xf numFmtId="0" fontId="0" fillId="0" borderId="0" xfId="0" applyAlignment="1">
      <alignment wrapText="1"/>
    </xf>
    <xf numFmtId="0" fontId="3" fillId="2" borderId="30" xfId="0" applyFont="1" applyFill="1" applyBorder="1" applyAlignment="1">
      <alignment horizontal="center" vertical="center" wrapText="1"/>
    </xf>
    <xf numFmtId="1" fontId="0" fillId="0" borderId="30" xfId="0" applyNumberFormat="1" applyBorder="1" applyAlignment="1">
      <alignment wrapText="1"/>
    </xf>
    <xf numFmtId="164" fontId="0" fillId="0" borderId="30" xfId="0" applyNumberFormat="1" applyBorder="1" applyAlignment="1">
      <alignment wrapText="1"/>
    </xf>
    <xf numFmtId="164" fontId="3" fillId="0" borderId="30" xfId="0" applyNumberFormat="1" applyFont="1" applyBorder="1" applyAlignment="1">
      <alignment horizontal="right" vertical="center" wrapText="1"/>
    </xf>
    <xf numFmtId="0" fontId="3" fillId="0" borderId="30" xfId="0" applyFont="1" applyBorder="1" applyAlignment="1">
      <alignment vertical="center" wrapText="1"/>
    </xf>
    <xf numFmtId="0" fontId="3" fillId="0" borderId="30" xfId="0" applyFont="1" applyBorder="1" applyAlignment="1">
      <alignment horizontal="right" vertical="center" wrapText="1"/>
    </xf>
    <xf numFmtId="0" fontId="2" fillId="0" borderId="30" xfId="0" applyFont="1" applyBorder="1" applyAlignment="1">
      <alignment horizontal="right" vertical="center" wrapText="1"/>
    </xf>
    <xf numFmtId="164" fontId="2" fillId="0" borderId="30" xfId="0" applyNumberFormat="1" applyFont="1" applyBorder="1" applyAlignment="1">
      <alignment horizontal="right" vertical="center" wrapText="1"/>
    </xf>
    <xf numFmtId="1" fontId="0" fillId="0" borderId="30" xfId="0" applyNumberFormat="1" applyBorder="1"/>
    <xf numFmtId="164" fontId="0" fillId="0" borderId="30" xfId="0" applyNumberFormat="1" applyBorder="1"/>
    <xf numFmtId="164" fontId="0" fillId="0" borderId="0" xfId="0" applyNumberFormat="1"/>
    <xf numFmtId="2" fontId="3" fillId="0" borderId="30" xfId="0" applyNumberFormat="1" applyFont="1" applyBorder="1" applyAlignment="1">
      <alignment horizontal="right" vertical="center" wrapText="1"/>
    </xf>
    <xf numFmtId="167" fontId="2" fillId="0" borderId="30" xfId="0" applyNumberFormat="1" applyFont="1" applyBorder="1" applyAlignment="1">
      <alignment horizontal="right" vertical="center" wrapText="1"/>
    </xf>
    <xf numFmtId="167" fontId="0" fillId="0" borderId="0" xfId="0" applyNumberFormat="1"/>
    <xf numFmtId="166" fontId="0" fillId="0" borderId="30" xfId="0" applyNumberFormat="1" applyBorder="1"/>
    <xf numFmtId="1" fontId="0" fillId="0" borderId="0" xfId="0" applyNumberFormat="1" applyFill="1" applyBorder="1"/>
    <xf numFmtId="164" fontId="0" fillId="0" borderId="0" xfId="0" applyNumberFormat="1" applyFill="1" applyBorder="1"/>
    <xf numFmtId="1" fontId="0" fillId="0" borderId="0" xfId="0" applyNumberFormat="1" applyFill="1" applyBorder="1" applyAlignment="1">
      <alignment wrapText="1"/>
    </xf>
    <xf numFmtId="165" fontId="0" fillId="0" borderId="0" xfId="0" applyNumberFormat="1"/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4" fontId="1" fillId="0" borderId="22" xfId="0" applyNumberFormat="1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165" fontId="1" fillId="0" borderId="24" xfId="0" applyNumberFormat="1" applyFont="1" applyFill="1" applyBorder="1" applyAlignment="1">
      <alignment horizontal="center" vertical="center" wrapText="1"/>
    </xf>
    <xf numFmtId="0" fontId="3" fillId="0" borderId="31" xfId="0" applyFont="1" applyBorder="1" applyAlignment="1">
      <alignment vertical="center" wrapText="1"/>
    </xf>
    <xf numFmtId="0" fontId="2" fillId="0" borderId="32" xfId="0" applyFont="1" applyBorder="1" applyAlignment="1">
      <alignment horizontal="right" vertical="center"/>
    </xf>
    <xf numFmtId="0" fontId="3" fillId="0" borderId="27" xfId="0" applyFont="1" applyBorder="1" applyAlignment="1">
      <alignment vertical="center" wrapText="1"/>
    </xf>
    <xf numFmtId="164" fontId="2" fillId="0" borderId="27" xfId="0" applyNumberFormat="1" applyFont="1" applyBorder="1" applyAlignment="1">
      <alignment horizontal="right" vertical="center"/>
    </xf>
    <xf numFmtId="0" fontId="2" fillId="0" borderId="30" xfId="0" applyFont="1" applyBorder="1" applyAlignment="1">
      <alignment horizontal="right" vertical="center"/>
    </xf>
    <xf numFmtId="0" fontId="2" fillId="0" borderId="25" xfId="0" applyFont="1" applyBorder="1" applyAlignment="1">
      <alignment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right" vertical="center"/>
    </xf>
    <xf numFmtId="164" fontId="0" fillId="0" borderId="37" xfId="0" applyNumberFormat="1" applyBorder="1"/>
    <xf numFmtId="0" fontId="3" fillId="2" borderId="9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1" fontId="0" fillId="0" borderId="38" xfId="0" applyNumberFormat="1" applyBorder="1"/>
    <xf numFmtId="164" fontId="3" fillId="0" borderId="39" xfId="0" applyNumberFormat="1" applyFont="1" applyBorder="1" applyAlignment="1">
      <alignment horizontal="right" vertical="center" wrapText="1"/>
    </xf>
    <xf numFmtId="0" fontId="3" fillId="0" borderId="40" xfId="0" applyFont="1" applyBorder="1" applyAlignment="1">
      <alignment vertical="center" wrapText="1"/>
    </xf>
    <xf numFmtId="0" fontId="2" fillId="0" borderId="40" xfId="0" applyFont="1" applyBorder="1" applyAlignment="1">
      <alignment vertical="center" wrapText="1"/>
    </xf>
    <xf numFmtId="0" fontId="3" fillId="0" borderId="41" xfId="0" applyFont="1" applyBorder="1" applyAlignment="1">
      <alignment vertical="center" wrapText="1"/>
    </xf>
    <xf numFmtId="0" fontId="2" fillId="0" borderId="25" xfId="0" applyFont="1" applyFill="1" applyBorder="1" applyAlignment="1">
      <alignment vertical="center" wrapText="1"/>
    </xf>
    <xf numFmtId="0" fontId="2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2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3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4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5"/>
            <c:bubble3D val="0"/>
            <c:spPr>
              <a:gradFill rotWithShape="1">
                <a:gsLst>
                  <a:gs pos="0">
                    <a:schemeClr val="accent4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6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7"/>
            <c:bubble3D val="0"/>
            <c:spPr>
              <a:gradFill rotWithShape="1">
                <a:gsLst>
                  <a:gs pos="0">
                    <a:schemeClr val="accent6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8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8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8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9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8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8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GARAVITO!$B$5:$B$58</c:f>
              <c:strCache>
                <c:ptCount val="20"/>
                <c:pt idx="0">
                  <c:v>Tejido urbano</c:v>
                </c:pt>
                <c:pt idx="1">
                  <c:v>cultivos</c:v>
                </c:pt>
                <c:pt idx="2">
                  <c:v>pastos</c:v>
                </c:pt>
                <c:pt idx="3">
                  <c:v>pastos</c:v>
                </c:pt>
                <c:pt idx="4">
                  <c:v>Frutales y otros cultivos</c:v>
                </c:pt>
                <c:pt idx="5">
                  <c:v>Ma¡z, pastos y otros cultivos</c:v>
                </c:pt>
                <c:pt idx="6">
                  <c:v>Bosque</c:v>
                </c:pt>
                <c:pt idx="7">
                  <c:v>pastos naturales </c:v>
                </c:pt>
                <c:pt idx="8">
                  <c:v>Vegetacion de paramo y subparamo</c:v>
                </c:pt>
                <c:pt idx="9">
                  <c:v>Rastrojos bosques  y arbustales</c:v>
                </c:pt>
                <c:pt idx="10">
                  <c:v>Playas de rio</c:v>
                </c:pt>
                <c:pt idx="11">
                  <c:v>Afloramientos rocosos</c:v>
                </c:pt>
                <c:pt idx="12">
                  <c:v>Tierras desnudas o degradadas</c:v>
                </c:pt>
                <c:pt idx="13">
                  <c:v>Tierras erosionada con reforestaciones o vegetación natural</c:v>
                </c:pt>
                <c:pt idx="14">
                  <c:v>Pajonales o rastrojos con afloramientos rocosos o en tierras eriales</c:v>
                </c:pt>
                <c:pt idx="15">
                  <c:v>Zonas Pantanosas</c:v>
                </c:pt>
                <c:pt idx="16">
                  <c:v>Rios (50 m)</c:v>
                </c:pt>
                <c:pt idx="17">
                  <c:v>Lagunas, lagos y cienagas</c:v>
                </c:pt>
                <c:pt idx="18">
                  <c:v>Embalses y cuerpos de agua artificiales</c:v>
                </c:pt>
                <c:pt idx="19">
                  <c:v>TOTAL</c:v>
                </c:pt>
              </c:strCache>
            </c:strRef>
          </c:cat>
          <c:val>
            <c:numRef>
              <c:f>GARAVITO!$C$5:$C$58</c:f>
              <c:numCache>
                <c:formatCode>General</c:formatCode>
                <c:ptCount val="20"/>
                <c:pt idx="0">
                  <c:v>34.2515</c:v>
                </c:pt>
                <c:pt idx="1">
                  <c:v>98.944000000000003</c:v>
                </c:pt>
                <c:pt idx="2">
                  <c:v>512.31251999999995</c:v>
                </c:pt>
                <c:pt idx="3">
                  <c:v>13.344900000000001</c:v>
                </c:pt>
                <c:pt idx="4">
                  <c:v>235.49010000000001</c:v>
                </c:pt>
                <c:pt idx="5">
                  <c:v>125.4228</c:v>
                </c:pt>
                <c:pt idx="6">
                  <c:v>707.46588999999994</c:v>
                </c:pt>
                <c:pt idx="7">
                  <c:v>59.256699999999995</c:v>
                </c:pt>
                <c:pt idx="8">
                  <c:v>26.538799999999998</c:v>
                </c:pt>
                <c:pt idx="9">
                  <c:v>797.24469999999985</c:v>
                </c:pt>
                <c:pt idx="10">
                  <c:v>0.93799999999999994</c:v>
                </c:pt>
                <c:pt idx="11">
                  <c:v>5.7244000000000002</c:v>
                </c:pt>
                <c:pt idx="12">
                  <c:v>17.727599999999999</c:v>
                </c:pt>
                <c:pt idx="13">
                  <c:v>48.804600000000001</c:v>
                </c:pt>
                <c:pt idx="14">
                  <c:v>27.296099999999999</c:v>
                </c:pt>
                <c:pt idx="15">
                  <c:v>10.2461</c:v>
                </c:pt>
                <c:pt idx="16">
                  <c:v>173.82730000000001</c:v>
                </c:pt>
                <c:pt idx="17">
                  <c:v>5.6318000000000001</c:v>
                </c:pt>
                <c:pt idx="18">
                  <c:v>1.0602</c:v>
                </c:pt>
                <c:pt idx="19">
                  <c:v>2389.21549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2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3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4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5"/>
            <c:bubble3D val="0"/>
            <c:spPr>
              <a:gradFill rotWithShape="1">
                <a:gsLst>
                  <a:gs pos="0">
                    <a:schemeClr val="accent4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6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7"/>
            <c:bubble3D val="0"/>
            <c:spPr>
              <a:gradFill rotWithShape="1">
                <a:gsLst>
                  <a:gs pos="0">
                    <a:schemeClr val="accent6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8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8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8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9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8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8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GARAVITO!$B$5:$B$58</c:f>
              <c:strCache>
                <c:ptCount val="20"/>
                <c:pt idx="0">
                  <c:v>Tejido urbano</c:v>
                </c:pt>
                <c:pt idx="1">
                  <c:v>cultivos</c:v>
                </c:pt>
                <c:pt idx="2">
                  <c:v>pastos</c:v>
                </c:pt>
                <c:pt idx="3">
                  <c:v>pastos</c:v>
                </c:pt>
                <c:pt idx="4">
                  <c:v>Frutales y otros cultivos</c:v>
                </c:pt>
                <c:pt idx="5">
                  <c:v>Ma¡z, pastos y otros cultivos</c:v>
                </c:pt>
                <c:pt idx="6">
                  <c:v>Bosque</c:v>
                </c:pt>
                <c:pt idx="7">
                  <c:v>pastos naturales </c:v>
                </c:pt>
                <c:pt idx="8">
                  <c:v>Vegetacion de paramo y subparamo</c:v>
                </c:pt>
                <c:pt idx="9">
                  <c:v>Rastrojos bosques  y arbustales</c:v>
                </c:pt>
                <c:pt idx="10">
                  <c:v>Playas de rio</c:v>
                </c:pt>
                <c:pt idx="11">
                  <c:v>Afloramientos rocosos</c:v>
                </c:pt>
                <c:pt idx="12">
                  <c:v>Tierras desnudas o degradadas</c:v>
                </c:pt>
                <c:pt idx="13">
                  <c:v>Tierras erosionada con reforestaciones o vegetación natural</c:v>
                </c:pt>
                <c:pt idx="14">
                  <c:v>Pajonales o rastrojos con afloramientos rocosos o en tierras eriales</c:v>
                </c:pt>
                <c:pt idx="15">
                  <c:v>Zonas Pantanosas</c:v>
                </c:pt>
                <c:pt idx="16">
                  <c:v>Rios (50 m)</c:v>
                </c:pt>
                <c:pt idx="17">
                  <c:v>Lagunas, lagos y cienagas</c:v>
                </c:pt>
                <c:pt idx="18">
                  <c:v>Embalses y cuerpos de agua artificiales</c:v>
                </c:pt>
                <c:pt idx="19">
                  <c:v>TOTAL</c:v>
                </c:pt>
              </c:strCache>
            </c:strRef>
          </c:cat>
          <c:val>
            <c:numRef>
              <c:f>GARAVITO!$D$5:$D$58</c:f>
              <c:numCache>
                <c:formatCode>0.0000</c:formatCode>
                <c:ptCount val="20"/>
                <c:pt idx="0">
                  <c:v>4.5239402343268038</c:v>
                </c:pt>
                <c:pt idx="1">
                  <c:v>13.068529627760281</c:v>
                </c:pt>
                <c:pt idx="2">
                  <c:v>67.666269266378265</c:v>
                </c:pt>
                <c:pt idx="3">
                  <c:v>1.7625952157735507</c:v>
                </c:pt>
                <c:pt idx="4">
                  <c:v>31.103546944678119</c:v>
                </c:pt>
                <c:pt idx="5">
                  <c:v>16.565851166282467</c:v>
                </c:pt>
                <c:pt idx="6">
                  <c:v>93.442138422691585</c:v>
                </c:pt>
                <c:pt idx="7">
                  <c:v>7.8266285938844469</c:v>
                </c:pt>
                <c:pt idx="8">
                  <c:v>3.5052463422259517</c:v>
                </c:pt>
                <c:pt idx="9">
                  <c:v>105.30012918948958</c:v>
                </c:pt>
                <c:pt idx="10">
                  <c:v>0.12389109790223908</c:v>
                </c:pt>
                <c:pt idx="11">
                  <c:v>0.75607910536415501</c:v>
                </c:pt>
                <c:pt idx="12">
                  <c:v>2.3414625023152809</c:v>
                </c:pt>
                <c:pt idx="13">
                  <c:v>6.4461145806818951</c:v>
                </c:pt>
                <c:pt idx="14">
                  <c:v>3.605270572973676</c:v>
                </c:pt>
                <c:pt idx="15">
                  <c:v>1.3533055204862814</c:v>
                </c:pt>
                <c:pt idx="16">
                  <c:v>22.959120514266402</c:v>
                </c:pt>
                <c:pt idx="17">
                  <c:v>0.74384849164800648</c:v>
                </c:pt>
                <c:pt idx="18">
                  <c:v>0.14003128144557983</c:v>
                </c:pt>
                <c:pt idx="19">
                  <c:v>1077.7175923424052</c:v>
                </c:pt>
              </c:numCache>
            </c:numRef>
          </c:val>
        </c:ser>
        <c:ser>
          <c:idx val="2"/>
          <c:order val="2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2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3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4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5"/>
            <c:bubble3D val="0"/>
            <c:spPr>
              <a:gradFill rotWithShape="1">
                <a:gsLst>
                  <a:gs pos="0">
                    <a:schemeClr val="accent4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6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7"/>
            <c:bubble3D val="0"/>
            <c:spPr>
              <a:gradFill rotWithShape="1">
                <a:gsLst>
                  <a:gs pos="0">
                    <a:schemeClr val="accent6">
                      <a:lumMod val="80000"/>
                      <a:lumOff val="2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80000"/>
                      <a:lumOff val="2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80000"/>
                      <a:lumOff val="2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8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8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8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9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8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8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GARAVITO!$B$5:$B$58</c:f>
              <c:strCache>
                <c:ptCount val="20"/>
                <c:pt idx="0">
                  <c:v>Tejido urbano</c:v>
                </c:pt>
                <c:pt idx="1">
                  <c:v>cultivos</c:v>
                </c:pt>
                <c:pt idx="2">
                  <c:v>pastos</c:v>
                </c:pt>
                <c:pt idx="3">
                  <c:v>pastos</c:v>
                </c:pt>
                <c:pt idx="4">
                  <c:v>Frutales y otros cultivos</c:v>
                </c:pt>
                <c:pt idx="5">
                  <c:v>Ma¡z, pastos y otros cultivos</c:v>
                </c:pt>
                <c:pt idx="6">
                  <c:v>Bosque</c:v>
                </c:pt>
                <c:pt idx="7">
                  <c:v>pastos naturales </c:v>
                </c:pt>
                <c:pt idx="8">
                  <c:v>Vegetacion de paramo y subparamo</c:v>
                </c:pt>
                <c:pt idx="9">
                  <c:v>Rastrojos bosques  y arbustales</c:v>
                </c:pt>
                <c:pt idx="10">
                  <c:v>Playas de rio</c:v>
                </c:pt>
                <c:pt idx="11">
                  <c:v>Afloramientos rocosos</c:v>
                </c:pt>
                <c:pt idx="12">
                  <c:v>Tierras desnudas o degradadas</c:v>
                </c:pt>
                <c:pt idx="13">
                  <c:v>Tierras erosionada con reforestaciones o vegetación natural</c:v>
                </c:pt>
                <c:pt idx="14">
                  <c:v>Pajonales o rastrojos con afloramientos rocosos o en tierras eriales</c:v>
                </c:pt>
                <c:pt idx="15">
                  <c:v>Zonas Pantanosas</c:v>
                </c:pt>
                <c:pt idx="16">
                  <c:v>Rios (50 m)</c:v>
                </c:pt>
                <c:pt idx="17">
                  <c:v>Lagunas, lagos y cienagas</c:v>
                </c:pt>
                <c:pt idx="18">
                  <c:v>Embalses y cuerpos de agua artificiales</c:v>
                </c:pt>
                <c:pt idx="19">
                  <c:v>TOTAL</c:v>
                </c:pt>
              </c:strCache>
            </c:strRef>
          </c:cat>
          <c:val>
            <c:numRef>
              <c:f>GARAVITO!$E$5:$E$58</c:f>
              <c:numCache>
                <c:formatCode>0.000</c:formatCode>
                <c:ptCount val="20"/>
                <c:pt idx="0">
                  <c:v>1.4335877254838993</c:v>
                </c:pt>
                <c:pt idx="1">
                  <c:v>4.141275678737542</c:v>
                </c:pt>
                <c:pt idx="2">
                  <c:v>21.442708794760073</c:v>
                </c:pt>
                <c:pt idx="3">
                  <c:v>0.55854735815395207</c:v>
                </c:pt>
                <c:pt idx="4">
                  <c:v>9.8563775844262587</c:v>
                </c:pt>
                <c:pt idx="5">
                  <c:v>5.2495390442994321</c:v>
                </c:pt>
                <c:pt idx="6">
                  <c:v>29.610802916734812</c:v>
                </c:pt>
                <c:pt idx="7">
                  <c:v>2.4801739419494551</c:v>
                </c:pt>
                <c:pt idx="8">
                  <c:v>1.1107746501342162</c:v>
                </c:pt>
                <c:pt idx="9">
                  <c:v>33.368471924648361</c:v>
                </c:pt>
                <c:pt idx="10">
                  <c:v>3.9259748814034351E-2</c:v>
                </c:pt>
                <c:pt idx="11">
                  <c:v>0.23959329009707703</c:v>
                </c:pt>
                <c:pt idx="12">
                  <c:v>0.74198413973952593</c:v>
                </c:pt>
                <c:pt idx="13">
                  <c:v>2.0427039839759282</c:v>
                </c:pt>
                <c:pt idx="14">
                  <c:v>1.1424712469112612</c:v>
                </c:pt>
                <c:pt idx="15">
                  <c:v>0.42884788094187354</c:v>
                </c:pt>
                <c:pt idx="16">
                  <c:v>7.2754969456522316</c:v>
                </c:pt>
                <c:pt idx="17">
                  <c:v>0.23571754090712013</c:v>
                </c:pt>
                <c:pt idx="18">
                  <c:v>4.4374398393005568E-2</c:v>
                </c:pt>
                <c:pt idx="19">
                  <c:v>99.999999999999986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164068087980233"/>
          <c:y val="0.66521510898094272"/>
          <c:w val="0.79359960706666055"/>
          <c:h val="0.323190688120506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</a:t>
            </a:r>
            <a:r>
              <a:rPr lang="es-CO" baseline="0"/>
              <a:t> vegetal</a:t>
            </a:r>
            <a:r>
              <a:rPr lang="es-CO"/>
              <a:t> Pte Pinilla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PTE_PINILLA!$B$3:$B$10</c:f>
              <c:strCache>
                <c:ptCount val="8"/>
                <c:pt idx="0">
                  <c:v>Tejido Urbano </c:v>
                </c:pt>
                <c:pt idx="1">
                  <c:v>cultivos</c:v>
                </c:pt>
                <c:pt idx="2">
                  <c:v>pastos </c:v>
                </c:pt>
                <c:pt idx="3">
                  <c:v>otros cultivos, frutales y espacios naturales </c:v>
                </c:pt>
                <c:pt idx="4">
                  <c:v>bosques</c:v>
                </c:pt>
                <c:pt idx="5">
                  <c:v>rastrojos</c:v>
                </c:pt>
                <c:pt idx="6">
                  <c:v>tierras desnudas y erosionadas </c:v>
                </c:pt>
                <c:pt idx="7">
                  <c:v>Lagunas, lagos y cienagas</c:v>
                </c:pt>
              </c:strCache>
            </c:strRef>
          </c:cat>
          <c:val>
            <c:numRef>
              <c:f>PTE_PINILLA!$C$3:$C$10</c:f>
              <c:numCache>
                <c:formatCode>0.0000</c:formatCode>
                <c:ptCount val="8"/>
                <c:pt idx="0">
                  <c:v>2.8610000000000002</c:v>
                </c:pt>
                <c:pt idx="1">
                  <c:v>2.5179999999999998</c:v>
                </c:pt>
                <c:pt idx="2">
                  <c:v>57.661999999999999</c:v>
                </c:pt>
                <c:pt idx="3">
                  <c:v>24.545999999999999</c:v>
                </c:pt>
                <c:pt idx="4" formatCode="General">
                  <c:v>6.5110000000000001</c:v>
                </c:pt>
                <c:pt idx="5">
                  <c:v>11.172000000000001</c:v>
                </c:pt>
                <c:pt idx="6">
                  <c:v>0.42699999999999999</c:v>
                </c:pt>
                <c:pt idx="7" formatCode="0.000">
                  <c:v>0.20214788061299999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PTE_PINILLA!$B$3:$B$10</c:f>
              <c:strCache>
                <c:ptCount val="8"/>
                <c:pt idx="0">
                  <c:v>Tejido Urbano </c:v>
                </c:pt>
                <c:pt idx="1">
                  <c:v>cultivos</c:v>
                </c:pt>
                <c:pt idx="2">
                  <c:v>pastos </c:v>
                </c:pt>
                <c:pt idx="3">
                  <c:v>otros cultivos, frutales y espacios naturales </c:v>
                </c:pt>
                <c:pt idx="4">
                  <c:v>bosques</c:v>
                </c:pt>
                <c:pt idx="5">
                  <c:v>rastrojos</c:v>
                </c:pt>
                <c:pt idx="6">
                  <c:v>tierras desnudas y erosionadas </c:v>
                </c:pt>
                <c:pt idx="7">
                  <c:v>Lagunas, lagos y cienagas</c:v>
                </c:pt>
              </c:strCache>
            </c:strRef>
          </c:cat>
          <c:val>
            <c:numRef>
              <c:f>PTE_PINILLA!$D$3:$D$10</c:f>
              <c:numCache>
                <c:formatCode>0.0000</c:formatCode>
                <c:ptCount val="8"/>
                <c:pt idx="0">
                  <c:v>2.7016270265228122</c:v>
                </c:pt>
                <c:pt idx="1">
                  <c:v>2.3777339576317509</c:v>
                </c:pt>
                <c:pt idx="2">
                  <c:v>54.449918770834806</c:v>
                </c:pt>
                <c:pt idx="3">
                  <c:v>23.178656760932871</c:v>
                </c:pt>
                <c:pt idx="4">
                  <c:v>6.1483025409612129</c:v>
                </c:pt>
                <c:pt idx="5">
                  <c:v>10.549659958165975</c:v>
                </c:pt>
                <c:pt idx="6">
                  <c:v>0.40321382045621829</c:v>
                </c:pt>
                <c:pt idx="7">
                  <c:v>0.19088716449436824</c:v>
                </c:pt>
              </c:numCache>
            </c:numRef>
          </c:val>
        </c:ser>
        <c:ser>
          <c:idx val="2"/>
          <c:order val="2"/>
          <c:tx>
            <c:strRef>
              <c:f>[1]PTE_PINILLA!$C$1:$C$10</c:f>
              <c:strCache>
                <c:ptCount val="1"/>
                <c:pt idx="0">
                  <c:v>COUNT_ 0 0 0 0 0 0 0 0 728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[1]PTE_PINILLA!$B$11</c:f>
              <c:strCache>
                <c:ptCount val="1"/>
                <c:pt idx="0">
                  <c:v>AREA</c:v>
                </c:pt>
              </c:strCache>
            </c:strRef>
          </c:cat>
          <c:val>
            <c:numRef>
              <c:f>[1]PTE_PINILLA!$C$11</c:f>
              <c:numCache>
                <c:formatCode>General</c:formatCode>
                <c:ptCount val="1"/>
              </c:numCache>
            </c:numRef>
          </c:val>
        </c:ser>
        <c:ser>
          <c:idx val="3"/>
          <c:order val="3"/>
          <c:tx>
            <c:strRef>
              <c:f>[1]PTE_PINILLA!$D$1:$D$10</c:f>
              <c:strCache>
                <c:ptCount val="1"/>
                <c:pt idx="0">
                  <c:v>km 28,1594975 5,252508181 39,91871225 2,756663443 25,19142769 0,139472882 1,957746579 2,454654393 0,06774671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[1]PTE_PINILLA!$B$11</c:f>
              <c:strCache>
                <c:ptCount val="1"/>
                <c:pt idx="0">
                  <c:v>AREA</c:v>
                </c:pt>
              </c:strCache>
            </c:strRef>
          </c:cat>
          <c:val>
            <c:numRef>
              <c:f>[1]PTE_PINILLA!$D$11</c:f>
              <c:numCache>
                <c:formatCode>General</c:formatCode>
                <c:ptCount val="1"/>
                <c:pt idx="0">
                  <c:v>105.8984296312734</c:v>
                </c:pt>
              </c:numCache>
            </c:numRef>
          </c:val>
        </c:ser>
        <c:ser>
          <c:idx val="4"/>
          <c:order val="4"/>
          <c:tx>
            <c:strRef>
              <c:f>[1]PTE_PINILLA!$E$1:$E$10</c:f>
              <c:strCache>
                <c:ptCount val="1"/>
                <c:pt idx="0">
                  <c:v>Simbolo DAGRO DFOR REST DUD DSP C DUC PRES CA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[1]PTE_PINILLA!$B$11</c:f>
              <c:strCache>
                <c:ptCount val="1"/>
                <c:pt idx="0">
                  <c:v>AREA</c:v>
                </c:pt>
              </c:strCache>
            </c:strRef>
          </c:cat>
          <c:val>
            <c:numRef>
              <c:f>[1]PTE_PINILLA!$E$11</c:f>
              <c:numCache>
                <c:formatCode>General</c:formatCode>
                <c:ptCount val="1"/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260542432195981"/>
          <c:y val="9.1640055409740434E-2"/>
          <c:w val="0.30072790901137358"/>
          <c:h val="0.85417322834645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 Puente Balcelona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'PTE BARCELONA'!$A$4:$A$43</c:f>
              <c:strCache>
                <c:ptCount val="12"/>
                <c:pt idx="0">
                  <c:v>Tejido Urbano</c:v>
                </c:pt>
                <c:pt idx="1">
                  <c:v>Cultivos</c:v>
                </c:pt>
                <c:pt idx="2">
                  <c:v>pastos</c:v>
                </c:pt>
                <c:pt idx="3">
                  <c:v>cultivos de clima frio y otros cultivos</c:v>
                </c:pt>
                <c:pt idx="4">
                  <c:v>Bosques</c:v>
                </c:pt>
                <c:pt idx="5">
                  <c:v>Vegetacion de paramo y subparamo</c:v>
                </c:pt>
                <c:pt idx="6">
                  <c:v>Rastrojo</c:v>
                </c:pt>
                <c:pt idx="7">
                  <c:v>Afloramientos rocosos</c:v>
                </c:pt>
                <c:pt idx="8">
                  <c:v>Tierras erosionadas y desnudas</c:v>
                </c:pt>
                <c:pt idx="9">
                  <c:v>R¡os (50 m)</c:v>
                </c:pt>
                <c:pt idx="10">
                  <c:v>Lagunas, lagos y cienagas</c:v>
                </c:pt>
                <c:pt idx="11">
                  <c:v>Rastrojos y pastos</c:v>
                </c:pt>
              </c:strCache>
            </c:strRef>
          </c:cat>
          <c:val>
            <c:numRef>
              <c:f>'PTE BARCELONA'!$B$4:$B$43</c:f>
              <c:numCache>
                <c:formatCode>0.0000</c:formatCode>
                <c:ptCount val="12"/>
                <c:pt idx="0">
                  <c:v>2.2541483815209999</c:v>
                </c:pt>
                <c:pt idx="1">
                  <c:v>2.9597704423410001</c:v>
                </c:pt>
                <c:pt idx="2">
                  <c:v>72.711301393400007</c:v>
                </c:pt>
                <c:pt idx="3">
                  <c:v>77.198797465875003</c:v>
                </c:pt>
                <c:pt idx="4">
                  <c:v>21.127030457600998</c:v>
                </c:pt>
                <c:pt idx="5" formatCode="General">
                  <c:v>15.2242</c:v>
                </c:pt>
                <c:pt idx="6" formatCode="General">
                  <c:v>9.8521999999999998</c:v>
                </c:pt>
                <c:pt idx="7">
                  <c:v>3.7771812871449999</c:v>
                </c:pt>
                <c:pt idx="8">
                  <c:v>7.056122949453</c:v>
                </c:pt>
                <c:pt idx="9">
                  <c:v>0.434</c:v>
                </c:pt>
                <c:pt idx="10">
                  <c:v>0.86060000000000003</c:v>
                </c:pt>
                <c:pt idx="11" formatCode="General">
                  <c:v>0.3478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'PTE BARCELONA'!$A$4:$A$43</c:f>
              <c:strCache>
                <c:ptCount val="12"/>
                <c:pt idx="0">
                  <c:v>Tejido Urbano</c:v>
                </c:pt>
                <c:pt idx="1">
                  <c:v>Cultivos</c:v>
                </c:pt>
                <c:pt idx="2">
                  <c:v>pastos</c:v>
                </c:pt>
                <c:pt idx="3">
                  <c:v>cultivos de clima frio y otros cultivos</c:v>
                </c:pt>
                <c:pt idx="4">
                  <c:v>Bosques</c:v>
                </c:pt>
                <c:pt idx="5">
                  <c:v>Vegetacion de paramo y subparamo</c:v>
                </c:pt>
                <c:pt idx="6">
                  <c:v>Rastrojo</c:v>
                </c:pt>
                <c:pt idx="7">
                  <c:v>Afloramientos rocosos</c:v>
                </c:pt>
                <c:pt idx="8">
                  <c:v>Tierras erosionadas y desnudas</c:v>
                </c:pt>
                <c:pt idx="9">
                  <c:v>R¡os (50 m)</c:v>
                </c:pt>
                <c:pt idx="10">
                  <c:v>Lagunas, lagos y cienagas</c:v>
                </c:pt>
                <c:pt idx="11">
                  <c:v>Rastrojos y pastos</c:v>
                </c:pt>
              </c:strCache>
            </c:strRef>
          </c:cat>
          <c:val>
            <c:numRef>
              <c:f>'PTE BARCELONA'!$C$4:$C$43</c:f>
              <c:numCache>
                <c:formatCode>0.0000</c:formatCode>
                <c:ptCount val="12"/>
                <c:pt idx="0">
                  <c:v>1.0543101710412146</c:v>
                </c:pt>
                <c:pt idx="1">
                  <c:v>1.384343686905688</c:v>
                </c:pt>
                <c:pt idx="2">
                  <c:v>34.008526340656374</c:v>
                </c:pt>
                <c:pt idx="3">
                  <c:v>36.107417784761523</c:v>
                </c:pt>
                <c:pt idx="4">
                  <c:v>9.8815336549923334</c:v>
                </c:pt>
                <c:pt idx="5">
                  <c:v>7.1206620813201003</c:v>
                </c:pt>
                <c:pt idx="6">
                  <c:v>4.6080705033815823</c:v>
                </c:pt>
                <c:pt idx="7">
                  <c:v>1.7666630473617824</c:v>
                </c:pt>
                <c:pt idx="8">
                  <c:v>3.3002894817003536</c:v>
                </c:pt>
                <c:pt idx="9">
                  <c:v>0.20299045882824207</c:v>
                </c:pt>
                <c:pt idx="10">
                  <c:v>0.40251979001747729</c:v>
                </c:pt>
                <c:pt idx="11">
                  <c:v>0.16267299903332397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Puente Peralonso</a:t>
            </a:r>
          </a:p>
        </c:rich>
      </c:tx>
      <c:layout>
        <c:manualLayout>
          <c:xMode val="edge"/>
          <c:yMode val="edge"/>
          <c:x val="7.0827301614577884E-2"/>
          <c:y val="0.108446310099519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5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PTE_PERALONSO!$A$2:$A$30</c:f>
              <c:strCache>
                <c:ptCount val="9"/>
                <c:pt idx="0">
                  <c:v>Tejido urbano discontinuo</c:v>
                </c:pt>
                <c:pt idx="1">
                  <c:v>Trigo</c:v>
                </c:pt>
                <c:pt idx="2">
                  <c:v>pastos </c:v>
                </c:pt>
                <c:pt idx="3">
                  <c:v>cultivos </c:v>
                </c:pt>
                <c:pt idx="4">
                  <c:v>bosques</c:v>
                </c:pt>
                <c:pt idx="5">
                  <c:v>Vegetacion de paramo y subparamo</c:v>
                </c:pt>
                <c:pt idx="6">
                  <c:v>Rastrojos </c:v>
                </c:pt>
                <c:pt idx="7">
                  <c:v>tierras desnudas o erosinadas</c:v>
                </c:pt>
                <c:pt idx="8">
                  <c:v>Pajonales o rastrojos con afloramientos rocosos o en tierras eriales</c:v>
                </c:pt>
              </c:strCache>
            </c:strRef>
          </c:cat>
          <c:val>
            <c:numRef>
              <c:f>PTE_PERALONSO!$B$2:$B$30</c:f>
              <c:numCache>
                <c:formatCode>0.0000</c:formatCode>
                <c:ptCount val="9"/>
                <c:pt idx="0">
                  <c:v>1.6029559628300001E-2</c:v>
                </c:pt>
                <c:pt idx="1">
                  <c:v>0.29580379095300002</c:v>
                </c:pt>
                <c:pt idx="2">
                  <c:v>8.7556170347810003</c:v>
                </c:pt>
                <c:pt idx="3" formatCode="General">
                  <c:v>24.659290229962998</c:v>
                </c:pt>
                <c:pt idx="4">
                  <c:v>5.1932</c:v>
                </c:pt>
                <c:pt idx="5">
                  <c:v>1.0074254809300001</c:v>
                </c:pt>
                <c:pt idx="6">
                  <c:v>6.5709359355780004</c:v>
                </c:pt>
                <c:pt idx="7">
                  <c:v>0.48485279996969599</c:v>
                </c:pt>
                <c:pt idx="8" formatCode="General">
                  <c:v>0.23019999999999999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PTE_PERALONSO!$A$2:$A$30</c:f>
              <c:strCache>
                <c:ptCount val="9"/>
                <c:pt idx="0">
                  <c:v>Tejido urbano discontinuo</c:v>
                </c:pt>
                <c:pt idx="1">
                  <c:v>Trigo</c:v>
                </c:pt>
                <c:pt idx="2">
                  <c:v>pastos </c:v>
                </c:pt>
                <c:pt idx="3">
                  <c:v>cultivos </c:v>
                </c:pt>
                <c:pt idx="4">
                  <c:v>bosques</c:v>
                </c:pt>
                <c:pt idx="5">
                  <c:v>Vegetacion de paramo y subparamo</c:v>
                </c:pt>
                <c:pt idx="6">
                  <c:v>Rastrojos </c:v>
                </c:pt>
                <c:pt idx="7">
                  <c:v>tierras desnudas o erosinadas</c:v>
                </c:pt>
                <c:pt idx="8">
                  <c:v>Pajonales o rastrojos con afloramientos rocosos o en tierras eriales</c:v>
                </c:pt>
              </c:strCache>
            </c:strRef>
          </c:cat>
          <c:val>
            <c:numRef>
              <c:f>PTE_PERALONSO!$C$2:$C$30</c:f>
              <c:numCache>
                <c:formatCode>0.0000</c:formatCode>
                <c:ptCount val="9"/>
                <c:pt idx="0">
                  <c:v>3.3951325182048832E-2</c:v>
                </c:pt>
                <c:pt idx="1">
                  <c:v>0.62652567691238514</c:v>
                </c:pt>
                <c:pt idx="2">
                  <c:v>18.544789002969139</c:v>
                </c:pt>
                <c:pt idx="3">
                  <c:v>52.229481081807087</c:v>
                </c:pt>
                <c:pt idx="4">
                  <c:v>10.999430179237871</c:v>
                </c:pt>
                <c:pt idx="5">
                  <c:v>2.1337722865044038</c:v>
                </c:pt>
                <c:pt idx="6">
                  <c:v>13.917536593167084</c:v>
                </c:pt>
                <c:pt idx="7">
                  <c:v>1.0269399446342635</c:v>
                </c:pt>
                <c:pt idx="8">
                  <c:v>0.48757390958571933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485429507449723"/>
          <c:y val="6.8669963919104696E-2"/>
          <c:w val="0.31976115485564305"/>
          <c:h val="0.924296512217045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Monasterio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617862912647706E-2"/>
          <c:y val="0.25639492824590954"/>
          <c:w val="0.46281096299688845"/>
          <c:h val="0.6500293806557762"/>
        </c:manualLayout>
      </c:layout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MONASTERIO!$A$9:$A$18</c:f>
              <c:strCache>
                <c:ptCount val="5"/>
                <c:pt idx="0">
                  <c:v>Pastos</c:v>
                </c:pt>
                <c:pt idx="1">
                  <c:v>cultivos de clima frio y espacios naturales</c:v>
                </c:pt>
                <c:pt idx="2">
                  <c:v>Rastrojos y arbustos</c:v>
                </c:pt>
                <c:pt idx="3">
                  <c:v>Tierras erosionadas y desnudas </c:v>
                </c:pt>
                <c:pt idx="4">
                  <c:v>sin informacion</c:v>
                </c:pt>
              </c:strCache>
            </c:strRef>
          </c:cat>
          <c:val>
            <c:numRef>
              <c:f>MONASTERIO!$B$9:$B$18</c:f>
              <c:numCache>
                <c:formatCode>0.0000</c:formatCode>
                <c:ptCount val="5"/>
                <c:pt idx="0">
                  <c:v>30.106999999999999</c:v>
                </c:pt>
                <c:pt idx="1">
                  <c:v>8.6359999999999992</c:v>
                </c:pt>
                <c:pt idx="2">
                  <c:v>26.568000000000001</c:v>
                </c:pt>
                <c:pt idx="3">
                  <c:v>13.59</c:v>
                </c:pt>
                <c:pt idx="4">
                  <c:v>18.099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MONASTERIO!$A$9:$A$18</c:f>
              <c:strCache>
                <c:ptCount val="5"/>
                <c:pt idx="0">
                  <c:v>Pastos</c:v>
                </c:pt>
                <c:pt idx="1">
                  <c:v>cultivos de clima frio y espacios naturales</c:v>
                </c:pt>
                <c:pt idx="2">
                  <c:v>Rastrojos y arbustos</c:v>
                </c:pt>
                <c:pt idx="3">
                  <c:v>Tierras erosionadas y desnudas </c:v>
                </c:pt>
                <c:pt idx="4">
                  <c:v>sin informacion</c:v>
                </c:pt>
              </c:strCache>
            </c:strRef>
          </c:cat>
          <c:val>
            <c:numRef>
              <c:f>MONASTERIO!$C$9:$C$18</c:f>
              <c:numCache>
                <c:formatCode>0.00</c:formatCode>
                <c:ptCount val="5"/>
                <c:pt idx="0">
                  <c:v>31.038144329896905</c:v>
                </c:pt>
                <c:pt idx="1">
                  <c:v>8.9030927835051532</c:v>
                </c:pt>
                <c:pt idx="2">
                  <c:v>27.389690721649487</c:v>
                </c:pt>
                <c:pt idx="3">
                  <c:v>14.010309278350515</c:v>
                </c:pt>
                <c:pt idx="4">
                  <c:v>18.658762886597938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760198481133568"/>
          <c:y val="0.38750656167979003"/>
          <c:w val="0.28473216308885924"/>
          <c:h val="0.50000425622472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Puente La Balsa</a:t>
            </a:r>
          </a:p>
        </c:rich>
      </c:tx>
      <c:layout>
        <c:manualLayout>
          <c:xMode val="edge"/>
          <c:yMode val="edge"/>
          <c:x val="0.1738828281939381"/>
          <c:y val="3.54609830063709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'PTE LA BALSA'!$A$2:$A$39</c:f>
              <c:strCache>
                <c:ptCount val="13"/>
                <c:pt idx="0">
                  <c:v>Tejido urbano discontinuo</c:v>
                </c:pt>
                <c:pt idx="1">
                  <c:v>cultivos </c:v>
                </c:pt>
                <c:pt idx="2">
                  <c:v>pastos</c:v>
                </c:pt>
                <c:pt idx="3">
                  <c:v>cultivos de clima frio</c:v>
                </c:pt>
                <c:pt idx="4">
                  <c:v>bosques</c:v>
                </c:pt>
                <c:pt idx="5">
                  <c:v>Pastos naturales y sabanas herbaceas</c:v>
                </c:pt>
                <c:pt idx="6">
                  <c:v>Vegetacion de paramo y subparamo</c:v>
                </c:pt>
                <c:pt idx="7">
                  <c:v>Rastrojos</c:v>
                </c:pt>
                <c:pt idx="8">
                  <c:v>Afloramientos rocosos</c:v>
                </c:pt>
                <c:pt idx="9">
                  <c:v>tierra eroionadas y desnudas</c:v>
                </c:pt>
                <c:pt idx="10">
                  <c:v>Pajonales o rastrojos con afloramientos rocosos o en tierras eriales</c:v>
                </c:pt>
                <c:pt idx="11">
                  <c:v>R¡os (50 m)</c:v>
                </c:pt>
                <c:pt idx="12">
                  <c:v>Lagunas, lagos y cienagas</c:v>
                </c:pt>
              </c:strCache>
            </c:strRef>
          </c:cat>
          <c:val>
            <c:numRef>
              <c:f>'PTE LA BALSA'!$B$2:$B$39</c:f>
              <c:numCache>
                <c:formatCode>0.0000</c:formatCode>
                <c:ptCount val="13"/>
                <c:pt idx="0">
                  <c:v>0.24906683632400001</c:v>
                </c:pt>
                <c:pt idx="1">
                  <c:v>4.4145716295186004</c:v>
                </c:pt>
                <c:pt idx="2" formatCode="#,##0.0000">
                  <c:v>97.149699999999996</c:v>
                </c:pt>
                <c:pt idx="3">
                  <c:v>94.4114</c:v>
                </c:pt>
                <c:pt idx="4">
                  <c:v>6.835799999999999</c:v>
                </c:pt>
                <c:pt idx="5">
                  <c:v>13.376899999999999</c:v>
                </c:pt>
                <c:pt idx="6">
                  <c:v>9.9542000000000002</c:v>
                </c:pt>
                <c:pt idx="7">
                  <c:v>33.011200000000002</c:v>
                </c:pt>
                <c:pt idx="8">
                  <c:v>3.7738331428699999E-2</c:v>
                </c:pt>
                <c:pt idx="9">
                  <c:v>6.8740000000000006</c:v>
                </c:pt>
                <c:pt idx="10">
                  <c:v>0.96760000000000002</c:v>
                </c:pt>
                <c:pt idx="11">
                  <c:v>8.1386722057899999E-2</c:v>
                </c:pt>
                <c:pt idx="12">
                  <c:v>0.32579999999999998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'PTE LA BALSA'!$A$2:$A$39</c:f>
              <c:strCache>
                <c:ptCount val="13"/>
                <c:pt idx="0">
                  <c:v>Tejido urbano discontinuo</c:v>
                </c:pt>
                <c:pt idx="1">
                  <c:v>cultivos </c:v>
                </c:pt>
                <c:pt idx="2">
                  <c:v>pastos</c:v>
                </c:pt>
                <c:pt idx="3">
                  <c:v>cultivos de clima frio</c:v>
                </c:pt>
                <c:pt idx="4">
                  <c:v>bosques</c:v>
                </c:pt>
                <c:pt idx="5">
                  <c:v>Pastos naturales y sabanas herbaceas</c:v>
                </c:pt>
                <c:pt idx="6">
                  <c:v>Vegetacion de paramo y subparamo</c:v>
                </c:pt>
                <c:pt idx="7">
                  <c:v>Rastrojos</c:v>
                </c:pt>
                <c:pt idx="8">
                  <c:v>Afloramientos rocosos</c:v>
                </c:pt>
                <c:pt idx="9">
                  <c:v>tierra eroionadas y desnudas</c:v>
                </c:pt>
                <c:pt idx="10">
                  <c:v>Pajonales o rastrojos con afloramientos rocosos o en tierras eriales</c:v>
                </c:pt>
                <c:pt idx="11">
                  <c:v>R¡os (50 m)</c:v>
                </c:pt>
                <c:pt idx="12">
                  <c:v>Lagunas, lagos y cienagas</c:v>
                </c:pt>
              </c:strCache>
            </c:strRef>
          </c:cat>
          <c:val>
            <c:numRef>
              <c:f>'PTE LA BALSA'!$C$2:$C$39</c:f>
              <c:numCache>
                <c:formatCode>0.00</c:formatCode>
                <c:ptCount val="13"/>
                <c:pt idx="0">
                  <c:v>9.3043232293394965E-2</c:v>
                </c:pt>
                <c:pt idx="1">
                  <c:v>1.6491397235511875</c:v>
                </c:pt>
                <c:pt idx="2">
                  <c:v>36.291953749213882</c:v>
                </c:pt>
                <c:pt idx="3">
                  <c:v>35.269014337651392</c:v>
                </c:pt>
                <c:pt idx="4">
                  <c:v>2.5536315340024336</c:v>
                </c:pt>
                <c:pt idx="5">
                  <c:v>4.9971727767338354</c:v>
                </c:pt>
                <c:pt idx="6">
                  <c:v>3.7185638865629524</c:v>
                </c:pt>
                <c:pt idx="7">
                  <c:v>12.3319057455252</c:v>
                </c:pt>
                <c:pt idx="8">
                  <c:v>1.4097807597788619E-2</c:v>
                </c:pt>
                <c:pt idx="9">
                  <c:v>2.5679018058943699</c:v>
                </c:pt>
                <c:pt idx="10">
                  <c:v>0.36146374561876521</c:v>
                </c:pt>
                <c:pt idx="11">
                  <c:v>3.0403420213602636E-2</c:v>
                </c:pt>
                <c:pt idx="12">
                  <c:v>0.12170823514116752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8207917982777"/>
          <c:y val="4.6255641297916657E-2"/>
          <c:w val="0.32946542761681769"/>
          <c:h val="0.918446161153135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</a:t>
            </a:r>
            <a:r>
              <a:rPr lang="es-CO" baseline="0"/>
              <a:t>a Pte Colorado </a:t>
            </a:r>
            <a:endParaRPr lang="es-CO"/>
          </a:p>
        </c:rich>
      </c:tx>
      <c:layout>
        <c:manualLayout>
          <c:xMode val="edge"/>
          <c:yMode val="edge"/>
          <c:x val="0.15282624064192668"/>
          <c:y val="4.13436548302433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583678068256185E-2"/>
          <c:y val="0.16721555135298158"/>
          <c:w val="0.52144012492636282"/>
          <c:h val="0.74261575118839751"/>
        </c:manualLayout>
      </c:layout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'PTE COLORADO'!$A$4:$A$54</c:f>
              <c:strCache>
                <c:ptCount val="13"/>
                <c:pt idx="0">
                  <c:v>Tegido Urbano</c:v>
                </c:pt>
                <c:pt idx="1">
                  <c:v>Cultivos </c:v>
                </c:pt>
                <c:pt idx="2">
                  <c:v>pastos</c:v>
                </c:pt>
                <c:pt idx="3">
                  <c:v>cultivos de clima frio </c:v>
                </c:pt>
                <c:pt idx="4">
                  <c:v>Bosques</c:v>
                </c:pt>
                <c:pt idx="5">
                  <c:v>Pastos naturales y sabanas herbaceas</c:v>
                </c:pt>
                <c:pt idx="6">
                  <c:v>Vegetacion de paramo y subparamo</c:v>
                </c:pt>
                <c:pt idx="7">
                  <c:v>Rastrojos</c:v>
                </c:pt>
                <c:pt idx="8">
                  <c:v>tierras erosionadas y desnudas</c:v>
                </c:pt>
                <c:pt idx="9">
                  <c:v>Pajonales o rastrojos con afloramientos rocosos o en tierras eriales</c:v>
                </c:pt>
                <c:pt idx="10">
                  <c:v>R¡os (50 m)</c:v>
                </c:pt>
                <c:pt idx="11">
                  <c:v>Lagunas, lagos y cienagas</c:v>
                </c:pt>
                <c:pt idx="12">
                  <c:v>Afloramientos rocosos</c:v>
                </c:pt>
              </c:strCache>
            </c:strRef>
          </c:cat>
          <c:val>
            <c:numRef>
              <c:f>'PTE COLORADO'!$B$4:$B$54</c:f>
              <c:numCache>
                <c:formatCode>0.0000</c:formatCode>
                <c:ptCount val="13"/>
                <c:pt idx="0">
                  <c:v>3.2918848944699999</c:v>
                </c:pt>
                <c:pt idx="1">
                  <c:v>13.434032012022501</c:v>
                </c:pt>
                <c:pt idx="2">
                  <c:v>279.15019999999993</c:v>
                </c:pt>
                <c:pt idx="3">
                  <c:v>210.56990412730602</c:v>
                </c:pt>
                <c:pt idx="4">
                  <c:v>73.794430482739003</c:v>
                </c:pt>
                <c:pt idx="5">
                  <c:v>13.809900000000001</c:v>
                </c:pt>
                <c:pt idx="6">
                  <c:v>25.185500000000001</c:v>
                </c:pt>
                <c:pt idx="7">
                  <c:v>75.95620000000001</c:v>
                </c:pt>
                <c:pt idx="8">
                  <c:v>25.426600000000001</c:v>
                </c:pt>
                <c:pt idx="9">
                  <c:v>3.0407000000000002</c:v>
                </c:pt>
                <c:pt idx="10">
                  <c:v>0.3402</c:v>
                </c:pt>
                <c:pt idx="11">
                  <c:v>2.9377</c:v>
                </c:pt>
                <c:pt idx="12">
                  <c:v>1.135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'PTE COLORADO'!$A$4:$A$54</c:f>
              <c:strCache>
                <c:ptCount val="13"/>
                <c:pt idx="0">
                  <c:v>Tegido Urbano</c:v>
                </c:pt>
                <c:pt idx="1">
                  <c:v>Cultivos </c:v>
                </c:pt>
                <c:pt idx="2">
                  <c:v>pastos</c:v>
                </c:pt>
                <c:pt idx="3">
                  <c:v>cultivos de clima frio </c:v>
                </c:pt>
                <c:pt idx="4">
                  <c:v>Bosques</c:v>
                </c:pt>
                <c:pt idx="5">
                  <c:v>Pastos naturales y sabanas herbaceas</c:v>
                </c:pt>
                <c:pt idx="6">
                  <c:v>Vegetacion de paramo y subparamo</c:v>
                </c:pt>
                <c:pt idx="7">
                  <c:v>Rastrojos</c:v>
                </c:pt>
                <c:pt idx="8">
                  <c:v>tierras erosionadas y desnudas</c:v>
                </c:pt>
                <c:pt idx="9">
                  <c:v>Pajonales o rastrojos con afloramientos rocosos o en tierras eriales</c:v>
                </c:pt>
                <c:pt idx="10">
                  <c:v>R¡os (50 m)</c:v>
                </c:pt>
                <c:pt idx="11">
                  <c:v>Lagunas, lagos y cienagas</c:v>
                </c:pt>
                <c:pt idx="12">
                  <c:v>Afloramientos rocosos</c:v>
                </c:pt>
              </c:strCache>
            </c:strRef>
          </c:cat>
          <c:val>
            <c:numRef>
              <c:f>'PTE COLORADO'!$C$4:$C$54</c:f>
              <c:numCache>
                <c:formatCode>0.00</c:formatCode>
                <c:ptCount val="13"/>
                <c:pt idx="0">
                  <c:v>0.45213711793206945</c:v>
                </c:pt>
                <c:pt idx="1">
                  <c:v>1.8451509426489059</c:v>
                </c:pt>
                <c:pt idx="2">
                  <c:v>38.341002478606256</c:v>
                </c:pt>
                <c:pt idx="3">
                  <c:v>28.921567013259967</c:v>
                </c:pt>
                <c:pt idx="4">
                  <c:v>10.135591670885542</c:v>
                </c:pt>
                <c:pt idx="5">
                  <c:v>1.8967760371631639</c:v>
                </c:pt>
                <c:pt idx="6">
                  <c:v>3.4592033891608822</c:v>
                </c:pt>
                <c:pt idx="7">
                  <c:v>10.432508565157802</c:v>
                </c:pt>
                <c:pt idx="8">
                  <c:v>3.4923182344935806</c:v>
                </c:pt>
                <c:pt idx="9">
                  <c:v>0.41763712236888262</c:v>
                </c:pt>
                <c:pt idx="10">
                  <c:v>4.6726131821585123E-2</c:v>
                </c:pt>
                <c:pt idx="11">
                  <c:v>0.40349017475682125</c:v>
                </c:pt>
                <c:pt idx="12">
                  <c:v>0.15589112174455941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609968621090477"/>
          <c:y val="3.278216986289393E-2"/>
          <c:w val="0.32007524059492565"/>
          <c:h val="0.93324220579830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Nariño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3160126820297438E-2"/>
          <c:y val="0.18404010552665492"/>
          <c:w val="0.47289512115850613"/>
          <c:h val="0.64593864070333107"/>
        </c:manualLayout>
      </c:layout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NARIÑO!$A$2:$A$32</c:f>
              <c:strCache>
                <c:ptCount val="9"/>
                <c:pt idx="0">
                  <c:v>Tejido urbano discontinuo</c:v>
                </c:pt>
                <c:pt idx="1">
                  <c:v>Cultivos</c:v>
                </c:pt>
                <c:pt idx="2">
                  <c:v>pastos</c:v>
                </c:pt>
                <c:pt idx="3">
                  <c:v>Cultivos de clima frio</c:v>
                </c:pt>
                <c:pt idx="4">
                  <c:v>Bosque </c:v>
                </c:pt>
                <c:pt idx="5">
                  <c:v>Mosaico de Bosque plantado</c:v>
                </c:pt>
                <c:pt idx="6">
                  <c:v>Rastrojos</c:v>
                </c:pt>
                <c:pt idx="7">
                  <c:v>Tierras desnudas o degradadas</c:v>
                </c:pt>
                <c:pt idx="8">
                  <c:v>Tierras erosionada con reforestaciones o vegetacion natural dispersa</c:v>
                </c:pt>
              </c:strCache>
            </c:strRef>
          </c:cat>
          <c:val>
            <c:numRef>
              <c:f>NARIÑO!$B$2:$B$32</c:f>
              <c:numCache>
                <c:formatCode>0.0000</c:formatCode>
                <c:ptCount val="9"/>
                <c:pt idx="0">
                  <c:v>8.2684735003699994E-2</c:v>
                </c:pt>
                <c:pt idx="1">
                  <c:v>1.9261533216710001</c:v>
                </c:pt>
                <c:pt idx="2">
                  <c:v>44.741796831691467</c:v>
                </c:pt>
                <c:pt idx="3">
                  <c:v>15.421399999999998</c:v>
                </c:pt>
                <c:pt idx="4">
                  <c:v>4.2764040507449996</c:v>
                </c:pt>
                <c:pt idx="5">
                  <c:v>1.3391</c:v>
                </c:pt>
                <c:pt idx="6">
                  <c:v>9.6343156523870004</c:v>
                </c:pt>
                <c:pt idx="7">
                  <c:v>0.15892952929599999</c:v>
                </c:pt>
                <c:pt idx="8">
                  <c:v>0.26819999999999999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NARIÑO!$A$2:$A$32</c:f>
              <c:strCache>
                <c:ptCount val="9"/>
                <c:pt idx="0">
                  <c:v>Tejido urbano discontinuo</c:v>
                </c:pt>
                <c:pt idx="1">
                  <c:v>Cultivos</c:v>
                </c:pt>
                <c:pt idx="2">
                  <c:v>pastos</c:v>
                </c:pt>
                <c:pt idx="3">
                  <c:v>Cultivos de clima frio</c:v>
                </c:pt>
                <c:pt idx="4">
                  <c:v>Bosque </c:v>
                </c:pt>
                <c:pt idx="5">
                  <c:v>Mosaico de Bosque plantado</c:v>
                </c:pt>
                <c:pt idx="6">
                  <c:v>Rastrojos</c:v>
                </c:pt>
                <c:pt idx="7">
                  <c:v>Tierras desnudas o degradadas</c:v>
                </c:pt>
                <c:pt idx="8">
                  <c:v>Tierras erosionada con reforestaciones o vegetacion natural dispersa</c:v>
                </c:pt>
              </c:strCache>
            </c:strRef>
          </c:cat>
          <c:val>
            <c:numRef>
              <c:f>NARIÑO!$C$2:$C$32</c:f>
              <c:numCache>
                <c:formatCode>0.00</c:formatCode>
                <c:ptCount val="9"/>
                <c:pt idx="0">
                  <c:v>0.10621170711155647</c:v>
                </c:pt>
                <c:pt idx="1">
                  <c:v>2.4742176708205847</c:v>
                </c:pt>
                <c:pt idx="2">
                  <c:v>57.472550653028406</c:v>
                </c:pt>
                <c:pt idx="3">
                  <c:v>19.809378599046877</c:v>
                </c:pt>
                <c:pt idx="4">
                  <c:v>5.4932046950150681</c:v>
                </c:pt>
                <c:pt idx="5">
                  <c:v>1.7201252079567142</c:v>
                </c:pt>
                <c:pt idx="6">
                  <c:v>12.375647237012036</c:v>
                </c:pt>
                <c:pt idx="7">
                  <c:v>0.20415106387181292</c:v>
                </c:pt>
                <c:pt idx="8">
                  <c:v>0.34451316613695077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192747708235213"/>
          <c:y val="4.35357424941804E-2"/>
          <c:w val="0.30393824992102797"/>
          <c:h val="0.930340532626223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La Malilla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'LA MALILLA'!$A$2:$A$30</c:f>
              <c:strCache>
                <c:ptCount val="10"/>
                <c:pt idx="0">
                  <c:v>Tejido urbano discontinuo</c:v>
                </c:pt>
                <c:pt idx="1">
                  <c:v>cultivos</c:v>
                </c:pt>
                <c:pt idx="2">
                  <c:v>pastos</c:v>
                </c:pt>
                <c:pt idx="3">
                  <c:v>cultivos de clima frio y otros cultivos</c:v>
                </c:pt>
                <c:pt idx="4">
                  <c:v>Bosque </c:v>
                </c:pt>
                <c:pt idx="5">
                  <c:v>Vegetacion de paramo y subparamo</c:v>
                </c:pt>
                <c:pt idx="6">
                  <c:v>Rastrojos</c:v>
                </c:pt>
                <c:pt idx="7">
                  <c:v>Afloramientos rocosos</c:v>
                </c:pt>
                <c:pt idx="8">
                  <c:v>Tierras desnudas o degradadas</c:v>
                </c:pt>
                <c:pt idx="9">
                  <c:v>Lagunas, lagos y cienagas</c:v>
                </c:pt>
              </c:strCache>
            </c:strRef>
          </c:cat>
          <c:val>
            <c:numRef>
              <c:f>'LA MALILLA'!$B$2:$B$30</c:f>
              <c:numCache>
                <c:formatCode>0.0000</c:formatCode>
                <c:ptCount val="10"/>
                <c:pt idx="0">
                  <c:v>0.36422993287099997</c:v>
                </c:pt>
                <c:pt idx="1">
                  <c:v>0.81835923825700008</c:v>
                </c:pt>
                <c:pt idx="2">
                  <c:v>9.1485723629887996</c:v>
                </c:pt>
                <c:pt idx="3">
                  <c:v>39.016648146324002</c:v>
                </c:pt>
                <c:pt idx="4">
                  <c:v>6.2137648911889993</c:v>
                </c:pt>
                <c:pt idx="5">
                  <c:v>2.4621</c:v>
                </c:pt>
                <c:pt idx="6">
                  <c:v>3.3326636693058798</c:v>
                </c:pt>
                <c:pt idx="7">
                  <c:v>0.77718128714500001</c:v>
                </c:pt>
                <c:pt idx="8">
                  <c:v>4.3808374082899997</c:v>
                </c:pt>
                <c:pt idx="9">
                  <c:v>4.0000000000000002E-4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'LA MALILLA'!$A$2:$A$30</c:f>
              <c:strCache>
                <c:ptCount val="10"/>
                <c:pt idx="0">
                  <c:v>Tejido urbano discontinuo</c:v>
                </c:pt>
                <c:pt idx="1">
                  <c:v>cultivos</c:v>
                </c:pt>
                <c:pt idx="2">
                  <c:v>pastos</c:v>
                </c:pt>
                <c:pt idx="3">
                  <c:v>cultivos de clima frio y otros cultivos</c:v>
                </c:pt>
                <c:pt idx="4">
                  <c:v>Bosque </c:v>
                </c:pt>
                <c:pt idx="5">
                  <c:v>Vegetacion de paramo y subparamo</c:v>
                </c:pt>
                <c:pt idx="6">
                  <c:v>Rastrojos</c:v>
                </c:pt>
                <c:pt idx="7">
                  <c:v>Afloramientos rocosos</c:v>
                </c:pt>
                <c:pt idx="8">
                  <c:v>Tierras desnudas o degradadas</c:v>
                </c:pt>
                <c:pt idx="9">
                  <c:v>Lagunas, lagos y cienagas</c:v>
                </c:pt>
              </c:strCache>
            </c:strRef>
          </c:cat>
          <c:val>
            <c:numRef>
              <c:f>'LA MALILLA'!$C$2:$C$30</c:f>
              <c:numCache>
                <c:formatCode>0.00</c:formatCode>
                <c:ptCount val="10"/>
                <c:pt idx="0">
                  <c:v>0.54759266912668636</c:v>
                </c:pt>
                <c:pt idx="1">
                  <c:v>1.2303423720541571</c:v>
                </c:pt>
                <c:pt idx="2">
                  <c:v>13.754199495520222</c:v>
                </c:pt>
                <c:pt idx="3">
                  <c:v>58.658634479635978</c:v>
                </c:pt>
                <c:pt idx="4">
                  <c:v>9.3419342975773141</c:v>
                </c:pt>
                <c:pt idx="5">
                  <c:v>3.7015846007755737</c:v>
                </c:pt>
                <c:pt idx="6">
                  <c:v>5.0104124600409667</c:v>
                </c:pt>
                <c:pt idx="7">
                  <c:v>1.1684343789882097</c:v>
                </c:pt>
                <c:pt idx="8">
                  <c:v>6.5862638759708529</c:v>
                </c:pt>
                <c:pt idx="9">
                  <c:v>6.013703100240565E-4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601262191623643"/>
          <c:y val="0.12374765084336997"/>
          <c:w val="0.34021801491681009"/>
          <c:h val="0.839966845611681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</a:t>
            </a:r>
            <a:r>
              <a:rPr lang="es-CO" baseline="0"/>
              <a:t> vegetal fuquene 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FUQUENE!$A$6:$A$20</c:f>
              <c:strCache>
                <c:ptCount val="8"/>
                <c:pt idx="0">
                  <c:v>pastos</c:v>
                </c:pt>
                <c:pt idx="1">
                  <c:v>cultivos clima frio </c:v>
                </c:pt>
                <c:pt idx="2">
                  <c:v>Bosque secundario</c:v>
                </c:pt>
                <c:pt idx="3">
                  <c:v>Pastos naturales y sabanas herbaceas</c:v>
                </c:pt>
                <c:pt idx="4">
                  <c:v>Vegetacion de paramo y subparamo</c:v>
                </c:pt>
                <c:pt idx="5">
                  <c:v>Rastrojos</c:v>
                </c:pt>
                <c:pt idx="6">
                  <c:v>Afloramientos rocosos</c:v>
                </c:pt>
                <c:pt idx="7">
                  <c:v>Tierras desnudas o degradadas</c:v>
                </c:pt>
              </c:strCache>
            </c:strRef>
          </c:cat>
          <c:val>
            <c:numRef>
              <c:f>FUQUENE!$B$6:$B$20</c:f>
              <c:numCache>
                <c:formatCode>0.0000</c:formatCode>
                <c:ptCount val="8"/>
                <c:pt idx="0">
                  <c:v>16.544831130595</c:v>
                </c:pt>
                <c:pt idx="1">
                  <c:v>6.3037205156859999</c:v>
                </c:pt>
                <c:pt idx="2">
                  <c:v>0.76454113931699996</c:v>
                </c:pt>
                <c:pt idx="3">
                  <c:v>5.7449000000000003</c:v>
                </c:pt>
                <c:pt idx="4">
                  <c:v>4.6909483626800004</c:v>
                </c:pt>
                <c:pt idx="5">
                  <c:v>13.1328</c:v>
                </c:pt>
                <c:pt idx="6">
                  <c:v>0.18427233403500001</c:v>
                </c:pt>
                <c:pt idx="7">
                  <c:v>0.25425512875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FUQUENE!$A$6:$A$20</c:f>
              <c:strCache>
                <c:ptCount val="8"/>
                <c:pt idx="0">
                  <c:v>pastos</c:v>
                </c:pt>
                <c:pt idx="1">
                  <c:v>cultivos clima frio </c:v>
                </c:pt>
                <c:pt idx="2">
                  <c:v>Bosque secundario</c:v>
                </c:pt>
                <c:pt idx="3">
                  <c:v>Pastos naturales y sabanas herbaceas</c:v>
                </c:pt>
                <c:pt idx="4">
                  <c:v>Vegetacion de paramo y subparamo</c:v>
                </c:pt>
                <c:pt idx="5">
                  <c:v>Rastrojos</c:v>
                </c:pt>
                <c:pt idx="6">
                  <c:v>Afloramientos rocosos</c:v>
                </c:pt>
                <c:pt idx="7">
                  <c:v>Tierras desnudas o degradadas</c:v>
                </c:pt>
              </c:strCache>
            </c:strRef>
          </c:cat>
          <c:val>
            <c:numRef>
              <c:f>FUQUENE!$C$6:$C$20</c:f>
              <c:numCache>
                <c:formatCode>0.00</c:formatCode>
                <c:ptCount val="8"/>
                <c:pt idx="0">
                  <c:v>34.743254528285775</c:v>
                </c:pt>
                <c:pt idx="1">
                  <c:v>13.237473663098021</c:v>
                </c:pt>
                <c:pt idx="2">
                  <c:v>1.6054952263318056</c:v>
                </c:pt>
                <c:pt idx="3">
                  <c:v>12.063980669494503</c:v>
                </c:pt>
                <c:pt idx="4">
                  <c:v>9.8507389804815428</c:v>
                </c:pt>
                <c:pt idx="5">
                  <c:v>27.578172872693589</c:v>
                </c:pt>
                <c:pt idx="6">
                  <c:v>0.38696197944626959</c:v>
                </c:pt>
                <c:pt idx="7">
                  <c:v>0.53392208016846876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741529770707609"/>
          <c:y val="0.19793331878855194"/>
          <c:w val="0.30393830629828517"/>
          <c:h val="0.748395768710729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El Pino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358927527965918E-2"/>
          <c:y val="0.17952755905511811"/>
          <c:w val="0.48033331188617451"/>
          <c:h val="0.6379415815597308"/>
        </c:manualLayout>
      </c:layout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'EL PINO'!$A$2:$A$32</c:f>
              <c:strCache>
                <c:ptCount val="9"/>
                <c:pt idx="0">
                  <c:v>Tejido urbano discontinuo</c:v>
                </c:pt>
                <c:pt idx="1">
                  <c:v>cultivos</c:v>
                </c:pt>
                <c:pt idx="2">
                  <c:v>pastos </c:v>
                </c:pt>
                <c:pt idx="3">
                  <c:v>cultivos de clima frio </c:v>
                </c:pt>
                <c:pt idx="4">
                  <c:v>bosques</c:v>
                </c:pt>
                <c:pt idx="5">
                  <c:v>Vegetacion de paramo y subparamo</c:v>
                </c:pt>
                <c:pt idx="6">
                  <c:v>rastrojos</c:v>
                </c:pt>
                <c:pt idx="7">
                  <c:v>tierras erosionadas y desnudas</c:v>
                </c:pt>
                <c:pt idx="8">
                  <c:v>Lagunas, lagos y cienagas</c:v>
                </c:pt>
              </c:strCache>
            </c:strRef>
          </c:cat>
          <c:val>
            <c:numRef>
              <c:f>'EL PINO'!$B$2:$B$32</c:f>
              <c:numCache>
                <c:formatCode>0.0000</c:formatCode>
                <c:ptCount val="9"/>
                <c:pt idx="0">
                  <c:v>0.34749999999999998</c:v>
                </c:pt>
                <c:pt idx="1">
                  <c:v>5.5910708477870008</c:v>
                </c:pt>
                <c:pt idx="2">
                  <c:v>22.007429171358005</c:v>
                </c:pt>
                <c:pt idx="3">
                  <c:v>21.238832379731999</c:v>
                </c:pt>
                <c:pt idx="4">
                  <c:v>14.048720434333953</c:v>
                </c:pt>
                <c:pt idx="5">
                  <c:v>3.0071491797799998E-4</c:v>
                </c:pt>
                <c:pt idx="6">
                  <c:v>6.0417846745091</c:v>
                </c:pt>
                <c:pt idx="7">
                  <c:v>3.6449000000000003</c:v>
                </c:pt>
                <c:pt idx="8">
                  <c:v>3.5299999999999998E-2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'EL PINO'!$A$2:$A$32</c:f>
              <c:strCache>
                <c:ptCount val="9"/>
                <c:pt idx="0">
                  <c:v>Tejido urbano discontinuo</c:v>
                </c:pt>
                <c:pt idx="1">
                  <c:v>cultivos</c:v>
                </c:pt>
                <c:pt idx="2">
                  <c:v>pastos </c:v>
                </c:pt>
                <c:pt idx="3">
                  <c:v>cultivos de clima frio </c:v>
                </c:pt>
                <c:pt idx="4">
                  <c:v>bosques</c:v>
                </c:pt>
                <c:pt idx="5">
                  <c:v>Vegetacion de paramo y subparamo</c:v>
                </c:pt>
                <c:pt idx="6">
                  <c:v>rastrojos</c:v>
                </c:pt>
                <c:pt idx="7">
                  <c:v>tierras erosionadas y desnudas</c:v>
                </c:pt>
                <c:pt idx="8">
                  <c:v>Lagunas, lagos y cienagas</c:v>
                </c:pt>
              </c:strCache>
            </c:strRef>
          </c:cat>
          <c:val>
            <c:numRef>
              <c:f>'EL PINO'!$C$2:$C$32</c:f>
              <c:numCache>
                <c:formatCode>0.00</c:formatCode>
                <c:ptCount val="9"/>
                <c:pt idx="0">
                  <c:v>0.4763155471389971</c:v>
                </c:pt>
                <c:pt idx="1">
                  <c:v>7.6636373236160038</c:v>
                </c:pt>
                <c:pt idx="2">
                  <c:v>30.165411991016153</c:v>
                </c:pt>
                <c:pt idx="3">
                  <c:v>29.111902346893508</c:v>
                </c:pt>
                <c:pt idx="4">
                  <c:v>19.256471828151323</c:v>
                </c:pt>
                <c:pt idx="5">
                  <c:v>4.1218759910661783E-4</c:v>
                </c:pt>
                <c:pt idx="6">
                  <c:v>8.2814272602440564</c:v>
                </c:pt>
                <c:pt idx="7">
                  <c:v>4.9960360799048358</c:v>
                </c:pt>
                <c:pt idx="8">
                  <c:v>4.8385435435990207E-2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El Boqueron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107981428613411"/>
          <c:y val="0.28161532023318064"/>
          <c:w val="0.40689360358530907"/>
          <c:h val="0.52513173964617088"/>
        </c:manualLayout>
      </c:layout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EL_BOQUERON!$B$3:$B$35</c:f>
              <c:strCache>
                <c:ptCount val="11"/>
                <c:pt idx="0">
                  <c:v>Tejido urbano</c:v>
                </c:pt>
                <c:pt idx="1">
                  <c:v>cultivos</c:v>
                </c:pt>
                <c:pt idx="2">
                  <c:v>pastos </c:v>
                </c:pt>
                <c:pt idx="3">
                  <c:v>cultivos</c:v>
                </c:pt>
                <c:pt idx="4">
                  <c:v>bosques</c:v>
                </c:pt>
                <c:pt idx="5">
                  <c:v>Pastos naturales y sabanas herbaceas</c:v>
                </c:pt>
                <c:pt idx="6">
                  <c:v>Vegetacion de paramo y subparamo</c:v>
                </c:pt>
                <c:pt idx="7">
                  <c:v>Rastrojos</c:v>
                </c:pt>
                <c:pt idx="8">
                  <c:v>tierras degradadas</c:v>
                </c:pt>
                <c:pt idx="9">
                  <c:v>Pajonales o rastrojos con afloramientos rocosos o en tierras eriales</c:v>
                </c:pt>
                <c:pt idx="10">
                  <c:v>Lagunas, lagos y cienagas</c:v>
                </c:pt>
              </c:strCache>
            </c:strRef>
          </c:cat>
          <c:val>
            <c:numRef>
              <c:f>EL_BOQUERON!$C$3:$C$35</c:f>
              <c:numCache>
                <c:formatCode>General</c:formatCode>
                <c:ptCount val="11"/>
                <c:pt idx="0">
                  <c:v>0.22520000000000001</c:v>
                </c:pt>
                <c:pt idx="1">
                  <c:v>4.2862</c:v>
                </c:pt>
                <c:pt idx="2">
                  <c:v>165.16540000000001</c:v>
                </c:pt>
                <c:pt idx="3">
                  <c:v>1.8056999999999999</c:v>
                </c:pt>
                <c:pt idx="4">
                  <c:v>5.4055999999999997</c:v>
                </c:pt>
                <c:pt idx="5">
                  <c:v>9.4321999999999999</c:v>
                </c:pt>
                <c:pt idx="6">
                  <c:v>9.9542000000000002</c:v>
                </c:pt>
                <c:pt idx="7">
                  <c:v>24.502199999999998</c:v>
                </c:pt>
                <c:pt idx="8">
                  <c:v>4.3205</c:v>
                </c:pt>
                <c:pt idx="9">
                  <c:v>0.52780000000000005</c:v>
                </c:pt>
                <c:pt idx="10">
                  <c:v>0.29980000000000001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EL_BOQUERON!$B$3:$B$35</c:f>
              <c:strCache>
                <c:ptCount val="11"/>
                <c:pt idx="0">
                  <c:v>Tejido urbano</c:v>
                </c:pt>
                <c:pt idx="1">
                  <c:v>cultivos</c:v>
                </c:pt>
                <c:pt idx="2">
                  <c:v>pastos </c:v>
                </c:pt>
                <c:pt idx="3">
                  <c:v>cultivos</c:v>
                </c:pt>
                <c:pt idx="4">
                  <c:v>bosques</c:v>
                </c:pt>
                <c:pt idx="5">
                  <c:v>Pastos naturales y sabanas herbaceas</c:v>
                </c:pt>
                <c:pt idx="6">
                  <c:v>Vegetacion de paramo y subparamo</c:v>
                </c:pt>
                <c:pt idx="7">
                  <c:v>Rastrojos</c:v>
                </c:pt>
                <c:pt idx="8">
                  <c:v>tierras degradadas</c:v>
                </c:pt>
                <c:pt idx="9">
                  <c:v>Pajonales o rastrojos con afloramientos rocosos o en tierras eriales</c:v>
                </c:pt>
                <c:pt idx="10">
                  <c:v>Lagunas, lagos y cienagas</c:v>
                </c:pt>
              </c:strCache>
            </c:strRef>
          </c:cat>
          <c:val>
            <c:numRef>
              <c:f>EL_BOQUERON!$D$3:$D$35</c:f>
              <c:numCache>
                <c:formatCode>0.0000</c:formatCode>
                <c:ptCount val="11"/>
                <c:pt idx="0">
                  <c:v>9.967918528643159E-2</c:v>
                </c:pt>
                <c:pt idx="1">
                  <c:v>1.897179946601701</c:v>
                </c:pt>
                <c:pt idx="2">
                  <c:v>73.106361054651813</c:v>
                </c:pt>
                <c:pt idx="3">
                  <c:v>0.79924824543387885</c:v>
                </c:pt>
                <c:pt idx="4">
                  <c:v>2.3926545469997094</c:v>
                </c:pt>
                <c:pt idx="5">
                  <c:v>4.1749290029248671</c:v>
                </c:pt>
                <c:pt idx="6">
                  <c:v>4.4059793347166849</c:v>
                </c:pt>
                <c:pt idx="7">
                  <c:v>10.8452901142327</c:v>
                </c:pt>
                <c:pt idx="8">
                  <c:v>1.9123619894761443</c:v>
                </c:pt>
                <c:pt idx="9">
                  <c:v>0.23361755770061543</c:v>
                </c:pt>
                <c:pt idx="10">
                  <c:v>0.13269902197545377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380926664091313"/>
          <c:y val="4.4564678752311904E-2"/>
          <c:w val="0.28914543823954864"/>
          <c:h val="0.943483643018237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 Corralejas </a:t>
            </a:r>
          </a:p>
        </c:rich>
      </c:tx>
      <c:layout>
        <c:manualLayout>
          <c:xMode val="edge"/>
          <c:yMode val="edge"/>
          <c:x val="6.6311369348385135E-2"/>
          <c:y val="8.46023688663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5058362745049271E-2"/>
          <c:y val="0.3009411513916091"/>
          <c:w val="0.40323462555397888"/>
          <c:h val="0.6048520457785416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CORRALEJAS!$A$2:$A$32</c:f>
              <c:strCache>
                <c:ptCount val="9"/>
                <c:pt idx="0">
                  <c:v>Tejido urbano discontinuo</c:v>
                </c:pt>
                <c:pt idx="1">
                  <c:v>cultivos </c:v>
                </c:pt>
                <c:pt idx="2">
                  <c:v>pastos</c:v>
                </c:pt>
                <c:pt idx="3">
                  <c:v>cultivos de clima frio </c:v>
                </c:pt>
                <c:pt idx="4">
                  <c:v>bosques </c:v>
                </c:pt>
                <c:pt idx="5">
                  <c:v>Vegetacion de paramo y subparamo</c:v>
                </c:pt>
                <c:pt idx="6">
                  <c:v>Rastrojos</c:v>
                </c:pt>
                <c:pt idx="7">
                  <c:v>tierras erosionadas y desnudas </c:v>
                </c:pt>
                <c:pt idx="8">
                  <c:v>Lagunas, lagos y cienagas</c:v>
                </c:pt>
              </c:strCache>
            </c:strRef>
          </c:cat>
          <c:val>
            <c:numRef>
              <c:f>CORRALEJAS!$B$2:$B$32</c:f>
              <c:numCache>
                <c:formatCode>0.0000</c:formatCode>
                <c:ptCount val="9"/>
                <c:pt idx="0">
                  <c:v>0.34749999999999998</c:v>
                </c:pt>
                <c:pt idx="1">
                  <c:v>5.5910708477870008</c:v>
                </c:pt>
                <c:pt idx="2">
                  <c:v>22.007429171358005</c:v>
                </c:pt>
                <c:pt idx="3">
                  <c:v>21.238832379731999</c:v>
                </c:pt>
                <c:pt idx="4">
                  <c:v>14.048720434333953</c:v>
                </c:pt>
                <c:pt idx="5">
                  <c:v>3.0071491797799998E-4</c:v>
                </c:pt>
                <c:pt idx="6">
                  <c:v>6.0417846745091</c:v>
                </c:pt>
                <c:pt idx="7">
                  <c:v>3.6449000000000003</c:v>
                </c:pt>
                <c:pt idx="8">
                  <c:v>3.5299999999999998E-2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CORRALEJAS!$A$2:$A$32</c:f>
              <c:strCache>
                <c:ptCount val="9"/>
                <c:pt idx="0">
                  <c:v>Tejido urbano discontinuo</c:v>
                </c:pt>
                <c:pt idx="1">
                  <c:v>cultivos </c:v>
                </c:pt>
                <c:pt idx="2">
                  <c:v>pastos</c:v>
                </c:pt>
                <c:pt idx="3">
                  <c:v>cultivos de clima frio </c:v>
                </c:pt>
                <c:pt idx="4">
                  <c:v>bosques </c:v>
                </c:pt>
                <c:pt idx="5">
                  <c:v>Vegetacion de paramo y subparamo</c:v>
                </c:pt>
                <c:pt idx="6">
                  <c:v>Rastrojos</c:v>
                </c:pt>
                <c:pt idx="7">
                  <c:v>tierras erosionadas y desnudas </c:v>
                </c:pt>
                <c:pt idx="8">
                  <c:v>Lagunas, lagos y cienagas</c:v>
                </c:pt>
              </c:strCache>
            </c:strRef>
          </c:cat>
          <c:val>
            <c:numRef>
              <c:f>CORRALEJAS!$C$2:$C$32</c:f>
              <c:numCache>
                <c:formatCode>0.00</c:formatCode>
                <c:ptCount val="9"/>
                <c:pt idx="0">
                  <c:v>0.4763155471389971</c:v>
                </c:pt>
                <c:pt idx="1">
                  <c:v>7.6636373236160038</c:v>
                </c:pt>
                <c:pt idx="2">
                  <c:v>30.165411991016153</c:v>
                </c:pt>
                <c:pt idx="3">
                  <c:v>29.111902346893508</c:v>
                </c:pt>
                <c:pt idx="4">
                  <c:v>19.256471828151323</c:v>
                </c:pt>
                <c:pt idx="5">
                  <c:v>4.1218759910661783E-4</c:v>
                </c:pt>
                <c:pt idx="6">
                  <c:v>8.2814272602440564</c:v>
                </c:pt>
                <c:pt idx="7">
                  <c:v>4.9960360799048358</c:v>
                </c:pt>
                <c:pt idx="8">
                  <c:v>4.8385435435990207E-2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231354795892049"/>
          <c:y val="8.4118203498674368E-2"/>
          <c:w val="0.33415007542710645"/>
          <c:h val="0.838836084575722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la boyera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1140225010543243E-2"/>
          <c:y val="0.31053491578150666"/>
          <c:w val="0.45684808419482564"/>
          <c:h val="0.58739360302064481"/>
        </c:manualLayout>
      </c:layout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'LA BOYERA'!$A$2:$A$36</c:f>
              <c:strCache>
                <c:ptCount val="10"/>
                <c:pt idx="0">
                  <c:v>Tejido urbano discontinuo</c:v>
                </c:pt>
                <c:pt idx="1">
                  <c:v>cultivos </c:v>
                </c:pt>
                <c:pt idx="2">
                  <c:v>pastos</c:v>
                </c:pt>
                <c:pt idx="3">
                  <c:v>otros cultivos y cultivos  de clima frio </c:v>
                </c:pt>
                <c:pt idx="4">
                  <c:v>Bosque </c:v>
                </c:pt>
                <c:pt idx="5">
                  <c:v>Vegetacion de paramo y subparamo</c:v>
                </c:pt>
                <c:pt idx="6">
                  <c:v>Rastrojos</c:v>
                </c:pt>
                <c:pt idx="7">
                  <c:v>Afloramientos rocosos</c:v>
                </c:pt>
                <c:pt idx="8">
                  <c:v>Tierras desnudas o degradadas</c:v>
                </c:pt>
                <c:pt idx="9">
                  <c:v>Lagunas, lagos y cienagas</c:v>
                </c:pt>
              </c:strCache>
            </c:strRef>
          </c:cat>
          <c:val>
            <c:numRef>
              <c:f>'LA BOYERA'!$B$2:$B$36</c:f>
              <c:numCache>
                <c:formatCode>0.0000</c:formatCode>
                <c:ptCount val="10"/>
                <c:pt idx="0">
                  <c:v>0.36422993287099997</c:v>
                </c:pt>
                <c:pt idx="1">
                  <c:v>2.8624704423410003</c:v>
                </c:pt>
                <c:pt idx="2">
                  <c:v>50.903518393099006</c:v>
                </c:pt>
                <c:pt idx="3">
                  <c:v>71.912497463191997</c:v>
                </c:pt>
                <c:pt idx="4">
                  <c:v>14.484400000000001</c:v>
                </c:pt>
                <c:pt idx="5">
                  <c:v>15.2538</c:v>
                </c:pt>
                <c:pt idx="6">
                  <c:v>9.7287273220099983</c:v>
                </c:pt>
                <c:pt idx="7">
                  <c:v>0.77718128714500001</c:v>
                </c:pt>
                <c:pt idx="8">
                  <c:v>4.8335999999999997</c:v>
                </c:pt>
                <c:pt idx="9">
                  <c:v>0.85929999999999995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'LA BOYERA'!$A$2:$A$36</c:f>
              <c:strCache>
                <c:ptCount val="10"/>
                <c:pt idx="0">
                  <c:v>Tejido urbano discontinuo</c:v>
                </c:pt>
                <c:pt idx="1">
                  <c:v>cultivos </c:v>
                </c:pt>
                <c:pt idx="2">
                  <c:v>pastos</c:v>
                </c:pt>
                <c:pt idx="3">
                  <c:v>otros cultivos y cultivos  de clima frio </c:v>
                </c:pt>
                <c:pt idx="4">
                  <c:v>Bosque </c:v>
                </c:pt>
                <c:pt idx="5">
                  <c:v>Vegetacion de paramo y subparamo</c:v>
                </c:pt>
                <c:pt idx="6">
                  <c:v>Rastrojos</c:v>
                </c:pt>
                <c:pt idx="7">
                  <c:v>Afloramientos rocosos</c:v>
                </c:pt>
                <c:pt idx="8">
                  <c:v>Tierras desnudas o degradadas</c:v>
                </c:pt>
                <c:pt idx="9">
                  <c:v>Lagunas, lagos y cienagas</c:v>
                </c:pt>
              </c:strCache>
            </c:strRef>
          </c:cat>
          <c:val>
            <c:numRef>
              <c:f>'LA BOYERA'!$C$2:$C$36</c:f>
              <c:numCache>
                <c:formatCode>0.00</c:formatCode>
                <c:ptCount val="10"/>
                <c:pt idx="0">
                  <c:v>0.21178655403040386</c:v>
                </c:pt>
                <c:pt idx="1">
                  <c:v>1.6644232016263114</c:v>
                </c:pt>
                <c:pt idx="2">
                  <c:v>29.598557876669439</c:v>
                </c:pt>
                <c:pt idx="3">
                  <c:v>41.814520595273713</c:v>
                </c:pt>
                <c:pt idx="4">
                  <c:v>8.4221555845725611</c:v>
                </c:pt>
                <c:pt idx="5">
                  <c:v>8.8695339024020967</c:v>
                </c:pt>
                <c:pt idx="6">
                  <c:v>5.6569036443242497</c:v>
                </c:pt>
                <c:pt idx="7">
                  <c:v>0.45190285533080782</c:v>
                </c:pt>
                <c:pt idx="8">
                  <c:v>2.810563864128989</c:v>
                </c:pt>
                <c:pt idx="9">
                  <c:v>0.49965192164143502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646470895044783"/>
          <c:y val="0.15064489869683115"/>
          <c:w val="0.34006727996195024"/>
          <c:h val="0.788560925409455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garavito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GARAVITO_!$A$3:$A$20</c:f>
              <c:strCache>
                <c:ptCount val="11"/>
                <c:pt idx="0">
                  <c:v>Tejido urbano continuo</c:v>
                </c:pt>
                <c:pt idx="1">
                  <c:v>cultivo</c:v>
                </c:pt>
                <c:pt idx="2">
                  <c:v>pastos</c:v>
                </c:pt>
                <c:pt idx="3">
                  <c:v>otros cultivos</c:v>
                </c:pt>
                <c:pt idx="4">
                  <c:v>cultivos de clima frio</c:v>
                </c:pt>
                <c:pt idx="5">
                  <c:v>bosques</c:v>
                </c:pt>
                <c:pt idx="6">
                  <c:v>rastrojos y arbustos </c:v>
                </c:pt>
                <c:pt idx="7">
                  <c:v>tierras desnudas y afloramientos rocosos</c:v>
                </c:pt>
                <c:pt idx="8">
                  <c:v>Zonas Pantanosas</c:v>
                </c:pt>
                <c:pt idx="9">
                  <c:v>rios y lagunas</c:v>
                </c:pt>
                <c:pt idx="10">
                  <c:v>sin información</c:v>
                </c:pt>
              </c:strCache>
            </c:strRef>
          </c:cat>
          <c:val>
            <c:numRef>
              <c:f>GARAVITO_!$B$3:$B$20</c:f>
              <c:numCache>
                <c:formatCode>General</c:formatCode>
                <c:ptCount val="11"/>
                <c:pt idx="0" formatCode="0.0000">
                  <c:v>3.629</c:v>
                </c:pt>
                <c:pt idx="1">
                  <c:v>9.7650000000000006</c:v>
                </c:pt>
                <c:pt idx="2">
                  <c:v>320.77300000000002</c:v>
                </c:pt>
                <c:pt idx="3">
                  <c:v>56.908999999999999</c:v>
                </c:pt>
                <c:pt idx="4">
                  <c:v>195.518</c:v>
                </c:pt>
                <c:pt idx="5">
                  <c:v>44.51</c:v>
                </c:pt>
                <c:pt idx="6">
                  <c:v>64.923000000000002</c:v>
                </c:pt>
                <c:pt idx="7">
                  <c:v>8.3019999999999996</c:v>
                </c:pt>
                <c:pt idx="8">
                  <c:v>1.415</c:v>
                </c:pt>
                <c:pt idx="9">
                  <c:v>3.8530000000000002</c:v>
                </c:pt>
                <c:pt idx="10">
                  <c:v>18.399999999999999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GARAVITO_!$A$3:$A$20</c:f>
              <c:strCache>
                <c:ptCount val="11"/>
                <c:pt idx="0">
                  <c:v>Tejido urbano continuo</c:v>
                </c:pt>
                <c:pt idx="1">
                  <c:v>cultivo</c:v>
                </c:pt>
                <c:pt idx="2">
                  <c:v>pastos</c:v>
                </c:pt>
                <c:pt idx="3">
                  <c:v>otros cultivos</c:v>
                </c:pt>
                <c:pt idx="4">
                  <c:v>cultivos de clima frio</c:v>
                </c:pt>
                <c:pt idx="5">
                  <c:v>bosques</c:v>
                </c:pt>
                <c:pt idx="6">
                  <c:v>rastrojos y arbustos </c:v>
                </c:pt>
                <c:pt idx="7">
                  <c:v>tierras desnudas y afloramientos rocosos</c:v>
                </c:pt>
                <c:pt idx="8">
                  <c:v>Zonas Pantanosas</c:v>
                </c:pt>
                <c:pt idx="9">
                  <c:v>rios y lagunas</c:v>
                </c:pt>
                <c:pt idx="10">
                  <c:v>sin información</c:v>
                </c:pt>
              </c:strCache>
            </c:strRef>
          </c:cat>
          <c:val>
            <c:numRef>
              <c:f>GARAVITO_!$C$3:$C$20</c:f>
              <c:numCache>
                <c:formatCode>0.0000</c:formatCode>
                <c:ptCount val="11"/>
                <c:pt idx="0">
                  <c:v>0.49849106521043357</c:v>
                </c:pt>
                <c:pt idx="1">
                  <c:v>1.3413516813942916</c:v>
                </c:pt>
                <c:pt idx="2">
                  <c:v>44.062406850577688</c:v>
                </c:pt>
                <c:pt idx="3">
                  <c:v>7.8172025434170749</c:v>
                </c:pt>
                <c:pt idx="4">
                  <c:v>26.856978806231346</c:v>
                </c:pt>
                <c:pt idx="5">
                  <c:v>6.1140361842150455</c:v>
                </c:pt>
                <c:pt idx="6">
                  <c:v>8.9180312556233066</c:v>
                </c:pt>
                <c:pt idx="7">
                  <c:v>1.1403893147911324</c:v>
                </c:pt>
                <c:pt idx="8">
                  <c:v>0.19436893283900897</c:v>
                </c:pt>
                <c:pt idx="9">
                  <c:v>0.52926042277646757</c:v>
                </c:pt>
                <c:pt idx="10">
                  <c:v>2.5274829429242152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508632188261522"/>
          <c:y val="2.0957837452225122E-2"/>
          <c:w val="0.29138360579289407"/>
          <c:h val="0.87433145918851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Coberturas Ticha Muñoz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TICHA_MUÑOZ!$B$3:$B$20</c:f>
              <c:strCache>
                <c:ptCount val="5"/>
                <c:pt idx="0">
                  <c:v>Lagunas, lagos y cienagas</c:v>
                </c:pt>
                <c:pt idx="1">
                  <c:v>pastos</c:v>
                </c:pt>
                <c:pt idx="2">
                  <c:v>Rastrojos</c:v>
                </c:pt>
                <c:pt idx="3">
                  <c:v>Tierras erosionada con reforestaciones o vegetacion natural dispersa</c:v>
                </c:pt>
                <c:pt idx="4">
                  <c:v>Lagunas, lagos y cienagas</c:v>
                </c:pt>
              </c:strCache>
            </c:strRef>
          </c:cat>
          <c:val>
            <c:numRef>
              <c:f>TICHA_MUÑOZ!$C$3:$C$20</c:f>
              <c:numCache>
                <c:formatCode>General</c:formatCode>
                <c:ptCount val="5"/>
                <c:pt idx="0">
                  <c:v>0.29799999999999999</c:v>
                </c:pt>
                <c:pt idx="1">
                  <c:v>17.471899999999998</c:v>
                </c:pt>
                <c:pt idx="2">
                  <c:v>6.8503000000000007</c:v>
                </c:pt>
                <c:pt idx="3">
                  <c:v>0.12770000000000001</c:v>
                </c:pt>
                <c:pt idx="4">
                  <c:v>3.8E-3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TICHA_MUÑOZ!$B$3:$B$20</c:f>
              <c:strCache>
                <c:ptCount val="5"/>
                <c:pt idx="0">
                  <c:v>Lagunas, lagos y cienagas</c:v>
                </c:pt>
                <c:pt idx="1">
                  <c:v>pastos</c:v>
                </c:pt>
                <c:pt idx="2">
                  <c:v>Rastrojos</c:v>
                </c:pt>
                <c:pt idx="3">
                  <c:v>Tierras erosionada con reforestaciones o vegetacion natural dispersa</c:v>
                </c:pt>
                <c:pt idx="4">
                  <c:v>Lagunas, lagos y cienagas</c:v>
                </c:pt>
              </c:strCache>
            </c:strRef>
          </c:cat>
          <c:val>
            <c:numRef>
              <c:f>TICHA_MUÑOZ!$D$3:$D$20</c:f>
              <c:numCache>
                <c:formatCode>0.0000</c:formatCode>
                <c:ptCount val="5"/>
                <c:pt idx="0">
                  <c:v>1.214494874057289</c:v>
                </c:pt>
                <c:pt idx="1">
                  <c:v>71.206486543763575</c:v>
                </c:pt>
                <c:pt idx="2">
                  <c:v>27.918302804545799</c:v>
                </c:pt>
                <c:pt idx="3">
                  <c:v>0.52043958193663031</c:v>
                </c:pt>
                <c:pt idx="4">
                  <c:v>1.5486847387307713E-2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359165636655983"/>
          <c:y val="0.12216859464382686"/>
          <c:w val="0.30152462415678455"/>
          <c:h val="0.825521678177531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Tapias</a:t>
            </a:r>
          </a:p>
        </c:rich>
      </c:tx>
      <c:layout>
        <c:manualLayout>
          <c:xMode val="edge"/>
          <c:yMode val="edge"/>
          <c:x val="0.19773008031383654"/>
          <c:y val="6.35929729264184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TAPIAS!$B$7:$B$32</c:f>
              <c:strCache>
                <c:ptCount val="8"/>
                <c:pt idx="0">
                  <c:v>cultivos</c:v>
                </c:pt>
                <c:pt idx="1">
                  <c:v>pastos</c:v>
                </c:pt>
                <c:pt idx="2">
                  <c:v>Cultivos de clima frio</c:v>
                </c:pt>
                <c:pt idx="3">
                  <c:v>Bosque</c:v>
                </c:pt>
                <c:pt idx="4">
                  <c:v>vegetacion de paramo</c:v>
                </c:pt>
                <c:pt idx="5">
                  <c:v>Rastrojos</c:v>
                </c:pt>
                <c:pt idx="6">
                  <c:v>Tierras desnudas o degradadas</c:v>
                </c:pt>
                <c:pt idx="7">
                  <c:v>Lagunas, lagos y cienagas</c:v>
                </c:pt>
              </c:strCache>
            </c:strRef>
          </c:cat>
          <c:val>
            <c:numRef>
              <c:f>TAPIAS!$C$7:$C$32</c:f>
              <c:numCache>
                <c:formatCode>General</c:formatCode>
                <c:ptCount val="8"/>
                <c:pt idx="0">
                  <c:v>3.2031999999999998</c:v>
                </c:pt>
                <c:pt idx="1">
                  <c:v>83.643299999999996</c:v>
                </c:pt>
                <c:pt idx="2">
                  <c:v>30.818199999999997</c:v>
                </c:pt>
                <c:pt idx="3">
                  <c:v>4.5698999999999996</c:v>
                </c:pt>
                <c:pt idx="4">
                  <c:v>4.7142999999999997</c:v>
                </c:pt>
                <c:pt idx="5">
                  <c:v>14.020100000000001</c:v>
                </c:pt>
                <c:pt idx="6">
                  <c:v>5.1115999999999993</c:v>
                </c:pt>
                <c:pt idx="7">
                  <c:v>0.25790000000000002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TAPIAS!$B$7:$B$32</c:f>
              <c:strCache>
                <c:ptCount val="8"/>
                <c:pt idx="0">
                  <c:v>cultivos</c:v>
                </c:pt>
                <c:pt idx="1">
                  <c:v>pastos</c:v>
                </c:pt>
                <c:pt idx="2">
                  <c:v>Cultivos de clima frio</c:v>
                </c:pt>
                <c:pt idx="3">
                  <c:v>Bosque</c:v>
                </c:pt>
                <c:pt idx="4">
                  <c:v>vegetacion de paramo</c:v>
                </c:pt>
                <c:pt idx="5">
                  <c:v>Rastrojos</c:v>
                </c:pt>
                <c:pt idx="6">
                  <c:v>Tierras desnudas o degradadas</c:v>
                </c:pt>
                <c:pt idx="7">
                  <c:v>Lagunas, lagos y cienagas</c:v>
                </c:pt>
              </c:strCache>
            </c:strRef>
          </c:cat>
          <c:val>
            <c:numRef>
              <c:f>TAPIAS!$D$7:$D$32</c:f>
              <c:numCache>
                <c:formatCode>0.0000</c:formatCode>
                <c:ptCount val="8"/>
                <c:pt idx="0">
                  <c:v>2.1888976585109181</c:v>
                </c:pt>
                <c:pt idx="1">
                  <c:v>57.157412437601856</c:v>
                </c:pt>
                <c:pt idx="2">
                  <c:v>21.059529788811552</c:v>
                </c:pt>
                <c:pt idx="3">
                  <c:v>3.1228282372718041</c:v>
                </c:pt>
                <c:pt idx="4">
                  <c:v>3.2215035687806006</c:v>
                </c:pt>
                <c:pt idx="5">
                  <c:v>9.5805956737290607</c:v>
                </c:pt>
                <c:pt idx="6">
                  <c:v>3.4929973998640129</c:v>
                </c:pt>
                <c:pt idx="7">
                  <c:v>0.17623523543018413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377002928167173"/>
          <c:y val="7.3319526481048627E-2"/>
          <c:w val="0.3090993497333176"/>
          <c:h val="0.917335143980499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de San Agustin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539169258646931E-2"/>
          <c:y val="0.25581696513252861"/>
          <c:w val="0.45475990080106754"/>
          <c:h val="0.55817803654778553"/>
        </c:manualLayout>
      </c:layout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SAN_AGUSTIN!$B$3:$B$15</c:f>
              <c:strCache>
                <c:ptCount val="7"/>
                <c:pt idx="0">
                  <c:v>Pastos limpios</c:v>
                </c:pt>
                <c:pt idx="1">
                  <c:v>otros cultivos</c:v>
                </c:pt>
                <c:pt idx="2">
                  <c:v>Pastos y cultivos de clima frio</c:v>
                </c:pt>
                <c:pt idx="3">
                  <c:v>Cultivos de clima frio y pastos </c:v>
                </c:pt>
                <c:pt idx="4">
                  <c:v>Bosque</c:v>
                </c:pt>
                <c:pt idx="5">
                  <c:v>Mosaico de Bosque plantado</c:v>
                </c:pt>
                <c:pt idx="6">
                  <c:v>Rastrojo y arbustales</c:v>
                </c:pt>
              </c:strCache>
            </c:strRef>
          </c:cat>
          <c:val>
            <c:numRef>
              <c:f>SAN_AGUSTIN!$C$3:$C$15</c:f>
              <c:numCache>
                <c:formatCode>General</c:formatCode>
                <c:ptCount val="7"/>
                <c:pt idx="0">
                  <c:v>9.4009</c:v>
                </c:pt>
                <c:pt idx="1">
                  <c:v>1.9438</c:v>
                </c:pt>
                <c:pt idx="2">
                  <c:v>4.5848000000000004</c:v>
                </c:pt>
                <c:pt idx="3">
                  <c:v>0.44279999999999997</c:v>
                </c:pt>
                <c:pt idx="4">
                  <c:v>2.9790999999999999</c:v>
                </c:pt>
                <c:pt idx="5">
                  <c:v>0.28079999999999999</c:v>
                </c:pt>
                <c:pt idx="6">
                  <c:v>6.4999999999999997E-3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SAN_AGUSTIN!$B$3:$B$15</c:f>
              <c:strCache>
                <c:ptCount val="7"/>
                <c:pt idx="0">
                  <c:v>Pastos limpios</c:v>
                </c:pt>
                <c:pt idx="1">
                  <c:v>otros cultivos</c:v>
                </c:pt>
                <c:pt idx="2">
                  <c:v>Pastos y cultivos de clima frio</c:v>
                </c:pt>
                <c:pt idx="3">
                  <c:v>Cultivos de clima frio y pastos </c:v>
                </c:pt>
                <c:pt idx="4">
                  <c:v>Bosque</c:v>
                </c:pt>
                <c:pt idx="5">
                  <c:v>Mosaico de Bosque plantado</c:v>
                </c:pt>
                <c:pt idx="6">
                  <c:v>Rastrojo y arbustales</c:v>
                </c:pt>
              </c:strCache>
            </c:strRef>
          </c:cat>
          <c:val>
            <c:numRef>
              <c:f>SAN_AGUSTIN!$D$3:$D$15</c:f>
              <c:numCache>
                <c:formatCode>0.0000</c:formatCode>
                <c:ptCount val="7"/>
                <c:pt idx="0">
                  <c:v>47.869258148451792</c:v>
                </c:pt>
                <c:pt idx="1">
                  <c:v>9.8978038261188388</c:v>
                </c:pt>
                <c:pt idx="2">
                  <c:v>23.345740807690941</c:v>
                </c:pt>
                <c:pt idx="3">
                  <c:v>2.2547317286785784</c:v>
                </c:pt>
                <c:pt idx="4">
                  <c:v>15.169537698523834</c:v>
                </c:pt>
                <c:pt idx="5">
                  <c:v>1.4298298767230011</c:v>
                </c:pt>
                <c:pt idx="6">
                  <c:v>3.309791381303244E-2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974512948515435"/>
          <c:y val="8.1127643639382213E-2"/>
          <c:w val="0.25800372196966959"/>
          <c:h val="0.811863332130171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Puente Guzman</a:t>
            </a:r>
          </a:p>
        </c:rich>
      </c:tx>
      <c:layout>
        <c:manualLayout>
          <c:xMode val="edge"/>
          <c:yMode val="edge"/>
          <c:x val="0.13280801943004236"/>
          <c:y val="3.4433269949606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PTE_GUZMAN!$B$3:$B$37</c:f>
              <c:strCache>
                <c:ptCount val="12"/>
                <c:pt idx="0">
                  <c:v>Tejido urbano discontinuo</c:v>
                </c:pt>
                <c:pt idx="1">
                  <c:v>Papa</c:v>
                </c:pt>
                <c:pt idx="2">
                  <c:v>pastos</c:v>
                </c:pt>
                <c:pt idx="3">
                  <c:v>cultivos</c:v>
                </c:pt>
                <c:pt idx="4">
                  <c:v>Bosque</c:v>
                </c:pt>
                <c:pt idx="5">
                  <c:v>Mosaico de Bosque plantado</c:v>
                </c:pt>
                <c:pt idx="6">
                  <c:v>Vegetación de paramo y subparamo</c:v>
                </c:pt>
                <c:pt idx="7">
                  <c:v>Rastrojos</c:v>
                </c:pt>
                <c:pt idx="8">
                  <c:v>Playas de rio</c:v>
                </c:pt>
                <c:pt idx="9">
                  <c:v>Afloramientos rocosos</c:v>
                </c:pt>
                <c:pt idx="10">
                  <c:v>Tierras Erosionada con reforestacion </c:v>
                </c:pt>
                <c:pt idx="11">
                  <c:v>Lagunas, lagos y cienagas</c:v>
                </c:pt>
              </c:strCache>
            </c:strRef>
          </c:cat>
          <c:val>
            <c:numRef>
              <c:f>PTE_GUZMAN!$C$3:$C$37</c:f>
              <c:numCache>
                <c:formatCode>General</c:formatCode>
                <c:ptCount val="12"/>
                <c:pt idx="0">
                  <c:v>0.23300000000000001</c:v>
                </c:pt>
                <c:pt idx="1">
                  <c:v>0.1454</c:v>
                </c:pt>
                <c:pt idx="2">
                  <c:v>38.457400000000007</c:v>
                </c:pt>
                <c:pt idx="3">
                  <c:v>26.086200000000002</c:v>
                </c:pt>
                <c:pt idx="4">
                  <c:v>10.1165</c:v>
                </c:pt>
                <c:pt idx="5">
                  <c:v>0.74990000000000001</c:v>
                </c:pt>
                <c:pt idx="6">
                  <c:v>1.4001999999999999</c:v>
                </c:pt>
                <c:pt idx="7">
                  <c:v>8.5522000000000009</c:v>
                </c:pt>
                <c:pt idx="8">
                  <c:v>4.7E-2</c:v>
                </c:pt>
                <c:pt idx="9">
                  <c:v>0.5333</c:v>
                </c:pt>
                <c:pt idx="10">
                  <c:v>3.1756000000000002</c:v>
                </c:pt>
                <c:pt idx="11">
                  <c:v>1.52E-2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PTE_GUZMAN!$B$3:$B$37</c:f>
              <c:strCache>
                <c:ptCount val="12"/>
                <c:pt idx="0">
                  <c:v>Tejido urbano discontinuo</c:v>
                </c:pt>
                <c:pt idx="1">
                  <c:v>Papa</c:v>
                </c:pt>
                <c:pt idx="2">
                  <c:v>pastos</c:v>
                </c:pt>
                <c:pt idx="3">
                  <c:v>cultivos</c:v>
                </c:pt>
                <c:pt idx="4">
                  <c:v>Bosque</c:v>
                </c:pt>
                <c:pt idx="5">
                  <c:v>Mosaico de Bosque plantado</c:v>
                </c:pt>
                <c:pt idx="6">
                  <c:v>Vegetación de paramo y subparamo</c:v>
                </c:pt>
                <c:pt idx="7">
                  <c:v>Rastrojos</c:v>
                </c:pt>
                <c:pt idx="8">
                  <c:v>Playas de rio</c:v>
                </c:pt>
                <c:pt idx="9">
                  <c:v>Afloramientos rocosos</c:v>
                </c:pt>
                <c:pt idx="10">
                  <c:v>Tierras Erosionada con reforestacion </c:v>
                </c:pt>
                <c:pt idx="11">
                  <c:v>Lagunas, lagos y cienagas</c:v>
                </c:pt>
              </c:strCache>
            </c:strRef>
          </c:cat>
          <c:val>
            <c:numRef>
              <c:f>PTE_GUZMAN!$D$3:$D$37</c:f>
              <c:numCache>
                <c:formatCode>0.0000</c:formatCode>
                <c:ptCount val="12"/>
                <c:pt idx="0">
                  <c:v>0.2603005857321764</c:v>
                </c:pt>
                <c:pt idx="1">
                  <c:v>0.16243650285604486</c:v>
                </c:pt>
                <c:pt idx="2">
                  <c:v>42.963449552517609</c:v>
                </c:pt>
                <c:pt idx="3">
                  <c:v>29.142717337024468</c:v>
                </c:pt>
                <c:pt idx="4">
                  <c:v>11.301849251328594</c:v>
                </c:pt>
                <c:pt idx="5">
                  <c:v>0.83776570489510327</c:v>
                </c:pt>
                <c:pt idx="6">
                  <c:v>1.56426128816392</c:v>
                </c:pt>
                <c:pt idx="7">
                  <c:v>9.554260383256306</c:v>
                </c:pt>
                <c:pt idx="8">
                  <c:v>5.2506985104773779E-2</c:v>
                </c:pt>
                <c:pt idx="9">
                  <c:v>0.5957867054548055</c:v>
                </c:pt>
                <c:pt idx="10">
                  <c:v>3.5476847212493534</c:v>
                </c:pt>
                <c:pt idx="11">
                  <c:v>1.6980982416863011E-2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586943963027155"/>
          <c:y val="2.2384019893003822E-2"/>
          <c:w val="0.34026574234546503"/>
          <c:h val="0.928309811463537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 Corralejas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CORRALEJAS1!$B$3:$B$10</c:f>
              <c:strCache>
                <c:ptCount val="8"/>
                <c:pt idx="0">
                  <c:v>cebada</c:v>
                </c:pt>
                <c:pt idx="1">
                  <c:v>pastos</c:v>
                </c:pt>
                <c:pt idx="2">
                  <c:v>otros cultivos </c:v>
                </c:pt>
                <c:pt idx="3">
                  <c:v>Pastos y cultivos de clima fr¡o</c:v>
                </c:pt>
                <c:pt idx="4">
                  <c:v>espacios naturales</c:v>
                </c:pt>
                <c:pt idx="5">
                  <c:v>bosques </c:v>
                </c:pt>
                <c:pt idx="6">
                  <c:v>rastrojos</c:v>
                </c:pt>
                <c:pt idx="7">
                  <c:v>lagunas, lagos  y cienagas</c:v>
                </c:pt>
              </c:strCache>
            </c:strRef>
          </c:cat>
          <c:val>
            <c:numRef>
              <c:f>CORRALEJAS1!$C$3:$C$10</c:f>
              <c:numCache>
                <c:formatCode>General</c:formatCode>
                <c:ptCount val="8"/>
                <c:pt idx="0">
                  <c:v>0.28160000000000002</c:v>
                </c:pt>
                <c:pt idx="1">
                  <c:v>2.5857000000000001</c:v>
                </c:pt>
                <c:pt idx="2">
                  <c:v>6.9486999999999997</c:v>
                </c:pt>
                <c:pt idx="3" formatCode="0.0000">
                  <c:v>1.8597136321100001</c:v>
                </c:pt>
                <c:pt idx="4">
                  <c:v>0.17710000000000001</c:v>
                </c:pt>
                <c:pt idx="5">
                  <c:v>0.59119999999999995</c:v>
                </c:pt>
                <c:pt idx="6">
                  <c:v>4.8502000000000001</c:v>
                </c:pt>
                <c:pt idx="7">
                  <c:v>0.44390000000000002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CORRALEJAS1!$B$3:$B$10</c:f>
              <c:strCache>
                <c:ptCount val="8"/>
                <c:pt idx="0">
                  <c:v>cebada</c:v>
                </c:pt>
                <c:pt idx="1">
                  <c:v>pastos</c:v>
                </c:pt>
                <c:pt idx="2">
                  <c:v>otros cultivos </c:v>
                </c:pt>
                <c:pt idx="3">
                  <c:v>Pastos y cultivos de clima fr¡o</c:v>
                </c:pt>
                <c:pt idx="4">
                  <c:v>espacios naturales</c:v>
                </c:pt>
                <c:pt idx="5">
                  <c:v>bosques </c:v>
                </c:pt>
                <c:pt idx="6">
                  <c:v>rastrojos</c:v>
                </c:pt>
                <c:pt idx="7">
                  <c:v>lagunas, lagos  y cienagas</c:v>
                </c:pt>
              </c:strCache>
            </c:strRef>
          </c:cat>
          <c:val>
            <c:numRef>
              <c:f>CORRALEJAS1!$D$3:$D$10</c:f>
              <c:numCache>
                <c:formatCode>0.0000</c:formatCode>
                <c:ptCount val="8"/>
                <c:pt idx="0">
                  <c:v>1.5875419779149473</c:v>
                </c:pt>
                <c:pt idx="1">
                  <c:v>14.577085555023718</c:v>
                </c:pt>
                <c:pt idx="2">
                  <c:v>39.17383857222157</c:v>
                </c:pt>
                <c:pt idx="3">
                  <c:v>10.484280745295811</c:v>
                </c:pt>
                <c:pt idx="4">
                  <c:v>0.99841507204807234</c:v>
                </c:pt>
                <c:pt idx="5">
                  <c:v>3.3329361411339375</c:v>
                </c:pt>
                <c:pt idx="6">
                  <c:v>27.3433810414882</c:v>
                </c:pt>
                <c:pt idx="7">
                  <c:v>2.5025208948737396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Cobertura</a:t>
            </a:r>
            <a:r>
              <a:rPr lang="es-CO" baseline="0"/>
              <a:t> EL HATO</a:t>
            </a:r>
            <a:endParaRPr lang="es-CO"/>
          </a:p>
        </c:rich>
      </c:tx>
      <c:layout>
        <c:manualLayout>
          <c:xMode val="edge"/>
          <c:yMode val="edge"/>
          <c:x val="0.3763471128608924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'El Hato'!$B$3:$B$8</c:f>
              <c:strCache>
                <c:ptCount val="6"/>
                <c:pt idx="0">
                  <c:v>Cebada</c:v>
                </c:pt>
                <c:pt idx="1">
                  <c:v>pastos</c:v>
                </c:pt>
                <c:pt idx="2">
                  <c:v>cutivos</c:v>
                </c:pt>
                <c:pt idx="3">
                  <c:v>bosques</c:v>
                </c:pt>
                <c:pt idx="4">
                  <c:v>rastrojos y vegetacion de paramo</c:v>
                </c:pt>
                <c:pt idx="5">
                  <c:v>Lagunas, lagos y cienagas</c:v>
                </c:pt>
              </c:strCache>
            </c:strRef>
          </c:cat>
          <c:val>
            <c:numRef>
              <c:f>'El Hato'!$C$3:$C$8</c:f>
              <c:numCache>
                <c:formatCode>General</c:formatCode>
                <c:ptCount val="6"/>
                <c:pt idx="0">
                  <c:v>0.193</c:v>
                </c:pt>
                <c:pt idx="1">
                  <c:v>1.6279999999999999</c:v>
                </c:pt>
                <c:pt idx="2">
                  <c:v>9.9920000000000009</c:v>
                </c:pt>
                <c:pt idx="3">
                  <c:v>0.51100000000000001</c:v>
                </c:pt>
                <c:pt idx="4">
                  <c:v>5.3419999999999996</c:v>
                </c:pt>
                <c:pt idx="5">
                  <c:v>0.121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'El Hato'!$B$3:$B$8</c:f>
              <c:strCache>
                <c:ptCount val="6"/>
                <c:pt idx="0">
                  <c:v>Cebada</c:v>
                </c:pt>
                <c:pt idx="1">
                  <c:v>pastos</c:v>
                </c:pt>
                <c:pt idx="2">
                  <c:v>cutivos</c:v>
                </c:pt>
                <c:pt idx="3">
                  <c:v>bosques</c:v>
                </c:pt>
                <c:pt idx="4">
                  <c:v>rastrojos y vegetacion de paramo</c:v>
                </c:pt>
                <c:pt idx="5">
                  <c:v>Lagunas, lagos y cienagas</c:v>
                </c:pt>
              </c:strCache>
            </c:strRef>
          </c:cat>
          <c:val>
            <c:numRef>
              <c:f>'El Hato'!$D$3:$D$8</c:f>
              <c:numCache>
                <c:formatCode>0.0000</c:formatCode>
                <c:ptCount val="6"/>
                <c:pt idx="0">
                  <c:v>1.085062124023163</c:v>
                </c:pt>
                <c:pt idx="1">
                  <c:v>9.1527520098948667</c:v>
                </c:pt>
                <c:pt idx="2">
                  <c:v>56.175858773261375</c:v>
                </c:pt>
                <c:pt idx="3">
                  <c:v>2.8728846910665093</c:v>
                </c:pt>
                <c:pt idx="4">
                  <c:v>30.033170292910551</c:v>
                </c:pt>
                <c:pt idx="5">
                  <c:v>0.68027210884353739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741588</xdr:colOff>
      <xdr:row>0</xdr:row>
      <xdr:rowOff>27214</xdr:rowOff>
    </xdr:from>
    <xdr:to>
      <xdr:col>16</xdr:col>
      <xdr:colOff>476248</xdr:colOff>
      <xdr:row>67</xdr:row>
      <xdr:rowOff>68035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381000</xdr:colOff>
      <xdr:row>1</xdr:row>
      <xdr:rowOff>109537</xdr:rowOff>
    </xdr:from>
    <xdr:to>
      <xdr:col>10</xdr:col>
      <xdr:colOff>514350</xdr:colOff>
      <xdr:row>15</xdr:row>
      <xdr:rowOff>66675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380999</xdr:colOff>
      <xdr:row>0</xdr:row>
      <xdr:rowOff>104774</xdr:rowOff>
    </xdr:from>
    <xdr:to>
      <xdr:col>10</xdr:col>
      <xdr:colOff>600074</xdr:colOff>
      <xdr:row>47</xdr:row>
      <xdr:rowOff>171449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133351</xdr:colOff>
      <xdr:row>8</xdr:row>
      <xdr:rowOff>23814</xdr:rowOff>
    </xdr:from>
    <xdr:to>
      <xdr:col>8</xdr:col>
      <xdr:colOff>466725</xdr:colOff>
      <xdr:row>41</xdr:row>
      <xdr:rowOff>180976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0</xdr:row>
      <xdr:rowOff>0</xdr:rowOff>
    </xdr:from>
    <xdr:to>
      <xdr:col>11</xdr:col>
      <xdr:colOff>666751</xdr:colOff>
      <xdr:row>29</xdr:row>
      <xdr:rowOff>47625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504824</xdr:colOff>
      <xdr:row>1</xdr:row>
      <xdr:rowOff>152399</xdr:rowOff>
    </xdr:from>
    <xdr:to>
      <xdr:col>11</xdr:col>
      <xdr:colOff>590550</xdr:colOff>
      <xdr:row>45</xdr:row>
      <xdr:rowOff>114300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461960</xdr:colOff>
      <xdr:row>31</xdr:row>
      <xdr:rowOff>109536</xdr:rowOff>
    </xdr:from>
    <xdr:to>
      <xdr:col>10</xdr:col>
      <xdr:colOff>761999</xdr:colOff>
      <xdr:row>62</xdr:row>
      <xdr:rowOff>28575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619123</xdr:colOff>
      <xdr:row>0</xdr:row>
      <xdr:rowOff>123825</xdr:rowOff>
    </xdr:from>
    <xdr:to>
      <xdr:col>12</xdr:col>
      <xdr:colOff>28574</xdr:colOff>
      <xdr:row>39</xdr:row>
      <xdr:rowOff>38100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733425</xdr:colOff>
      <xdr:row>0</xdr:row>
      <xdr:rowOff>190501</xdr:rowOff>
    </xdr:from>
    <xdr:to>
      <xdr:col>11</xdr:col>
      <xdr:colOff>171450</xdr:colOff>
      <xdr:row>34</xdr:row>
      <xdr:rowOff>76200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219076</xdr:colOff>
      <xdr:row>0</xdr:row>
      <xdr:rowOff>142877</xdr:rowOff>
    </xdr:from>
    <xdr:to>
      <xdr:col>9</xdr:col>
      <xdr:colOff>619125</xdr:colOff>
      <xdr:row>25</xdr:row>
      <xdr:rowOff>161925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0</xdr:row>
      <xdr:rowOff>123825</xdr:rowOff>
    </xdr:from>
    <xdr:to>
      <xdr:col>11</xdr:col>
      <xdr:colOff>28575</xdr:colOff>
      <xdr:row>36</xdr:row>
      <xdr:rowOff>114300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357186</xdr:colOff>
      <xdr:row>0</xdr:row>
      <xdr:rowOff>185738</xdr:rowOff>
    </xdr:from>
    <xdr:to>
      <xdr:col>13</xdr:col>
      <xdr:colOff>542925</xdr:colOff>
      <xdr:row>40</xdr:row>
      <xdr:rowOff>9525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657224</xdr:colOff>
      <xdr:row>0</xdr:row>
      <xdr:rowOff>38100</xdr:rowOff>
    </xdr:from>
    <xdr:to>
      <xdr:col>11</xdr:col>
      <xdr:colOff>190500</xdr:colOff>
      <xdr:row>40</xdr:row>
      <xdr:rowOff>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104774</xdr:colOff>
      <xdr:row>0</xdr:row>
      <xdr:rowOff>209551</xdr:rowOff>
    </xdr:from>
    <xdr:to>
      <xdr:col>11</xdr:col>
      <xdr:colOff>381000</xdr:colOff>
      <xdr:row>36</xdr:row>
      <xdr:rowOff>57150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709611</xdr:colOff>
      <xdr:row>11</xdr:row>
      <xdr:rowOff>52387</xdr:rowOff>
    </xdr:from>
    <xdr:to>
      <xdr:col>10</xdr:col>
      <xdr:colOff>619125</xdr:colOff>
      <xdr:row>28</xdr:row>
      <xdr:rowOff>47625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633412</xdr:colOff>
      <xdr:row>1</xdr:row>
      <xdr:rowOff>190500</xdr:rowOff>
    </xdr:from>
    <xdr:to>
      <xdr:col>11</xdr:col>
      <xdr:colOff>419100</xdr:colOff>
      <xdr:row>28</xdr:row>
      <xdr:rowOff>114301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0</xdr:row>
      <xdr:rowOff>176212</xdr:rowOff>
    </xdr:from>
    <xdr:to>
      <xdr:col>10</xdr:col>
      <xdr:colOff>38100</xdr:colOff>
      <xdr:row>34</xdr:row>
      <xdr:rowOff>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0</xdr:row>
      <xdr:rowOff>80962</xdr:rowOff>
    </xdr:from>
    <xdr:to>
      <xdr:col>11</xdr:col>
      <xdr:colOff>142875</xdr:colOff>
      <xdr:row>21</xdr:row>
      <xdr:rowOff>28575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152398</xdr:colOff>
      <xdr:row>2</xdr:row>
      <xdr:rowOff>214311</xdr:rowOff>
    </xdr:from>
    <xdr:to>
      <xdr:col>11</xdr:col>
      <xdr:colOff>438149</xdr:colOff>
      <xdr:row>36</xdr:row>
      <xdr:rowOff>219075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409575</xdr:colOff>
      <xdr:row>1</xdr:row>
      <xdr:rowOff>366712</xdr:rowOff>
    </xdr:from>
    <xdr:to>
      <xdr:col>10</xdr:col>
      <xdr:colOff>409575</xdr:colOff>
      <xdr:row>15</xdr:row>
      <xdr:rowOff>176212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238125</xdr:colOff>
      <xdr:row>3</xdr:row>
      <xdr:rowOff>90487</xdr:rowOff>
    </xdr:from>
    <xdr:to>
      <xdr:col>10</xdr:col>
      <xdr:colOff>238125</xdr:colOff>
      <xdr:row>17</xdr:row>
      <xdr:rowOff>109537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O%20DE%20SUE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O_BOQUERON"/>
      <sheetName val="USO_GARAVITO"/>
      <sheetName val="USO_TICHA_MUÑOZ"/>
      <sheetName val="USO TAPIAS"/>
      <sheetName val="USO SAN AGUSTIN"/>
      <sheetName val="USO PTE GUZMAN "/>
      <sheetName val="USO PTE PERALONSO"/>
      <sheetName val="USO_PTE_LA_BALSA"/>
      <sheetName val="USO_PTE_COLORADO"/>
      <sheetName val="PTE_BARCELONA"/>
      <sheetName val="NARIÑO"/>
      <sheetName val="MONASTERIO"/>
      <sheetName val="LA MALILLA"/>
      <sheetName val="FUQUENE"/>
      <sheetName val="EL_PINO"/>
      <sheetName val="CORRALEJAS"/>
      <sheetName val="LA BOYERA"/>
      <sheetName val="EL HATO"/>
      <sheetName val="PTE_PINI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C1" t="str">
            <v>COUNT_</v>
          </cell>
          <cell r="D1" t="str">
            <v>km</v>
          </cell>
          <cell r="E1" t="str">
            <v>Simbolo</v>
          </cell>
        </row>
        <row r="2">
          <cell r="C2">
            <v>0</v>
          </cell>
          <cell r="D2">
            <v>28.159497502800001</v>
          </cell>
          <cell r="E2" t="str">
            <v>DAGRO</v>
          </cell>
        </row>
        <row r="3">
          <cell r="C3">
            <v>0</v>
          </cell>
          <cell r="D3">
            <v>5.2525081812699996</v>
          </cell>
          <cell r="E3" t="str">
            <v>DFOR</v>
          </cell>
        </row>
        <row r="4">
          <cell r="C4">
            <v>0</v>
          </cell>
          <cell r="D4">
            <v>39.9187122505</v>
          </cell>
          <cell r="E4" t="str">
            <v>REST</v>
          </cell>
        </row>
        <row r="5">
          <cell r="C5">
            <v>0</v>
          </cell>
          <cell r="D5">
            <v>2.7566634427899999</v>
          </cell>
          <cell r="E5" t="str">
            <v>DUD</v>
          </cell>
        </row>
        <row r="6">
          <cell r="C6">
            <v>0</v>
          </cell>
          <cell r="D6">
            <v>25.191427691600001</v>
          </cell>
          <cell r="E6" t="str">
            <v>DSP</v>
          </cell>
        </row>
        <row r="7">
          <cell r="C7">
            <v>0</v>
          </cell>
          <cell r="D7">
            <v>0.139472881513</v>
          </cell>
          <cell r="E7" t="str">
            <v>C</v>
          </cell>
        </row>
        <row r="8">
          <cell r="C8">
            <v>0</v>
          </cell>
          <cell r="D8">
            <v>1.9577465785299999</v>
          </cell>
          <cell r="E8" t="str">
            <v>DUC</v>
          </cell>
        </row>
        <row r="9">
          <cell r="C9">
            <v>0</v>
          </cell>
          <cell r="D9">
            <v>2.4546543927700002</v>
          </cell>
          <cell r="E9" t="str">
            <v>PRES</v>
          </cell>
        </row>
        <row r="10">
          <cell r="C10">
            <v>728</v>
          </cell>
          <cell r="D10">
            <v>6.7746709500400001E-2</v>
          </cell>
          <cell r="E10" t="str">
            <v>CA</v>
          </cell>
        </row>
        <row r="11">
          <cell r="B11" t="str">
            <v>AREA</v>
          </cell>
          <cell r="D11">
            <v>105.8984296312734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9"/>
  <sheetViews>
    <sheetView topLeftCell="B19" zoomScale="70" zoomScaleNormal="70" workbookViewId="0">
      <selection activeCell="C58" sqref="C58"/>
    </sheetView>
  </sheetViews>
  <sheetFormatPr baseColWidth="10" defaultRowHeight="15" x14ac:dyDescent="0.25"/>
  <cols>
    <col min="2" max="2" width="59" style="47" customWidth="1"/>
    <col min="3" max="4" width="15" customWidth="1"/>
    <col min="5" max="5" width="18.28515625" customWidth="1"/>
    <col min="6" max="6" width="11.85546875" bestFit="1" customWidth="1"/>
  </cols>
  <sheetData>
    <row r="1" spans="2:6" ht="15.75" thickBot="1" x14ac:dyDescent="0.3"/>
    <row r="2" spans="2:6" ht="15.75" thickBot="1" x14ac:dyDescent="0.3">
      <c r="B2" s="1" t="s">
        <v>0</v>
      </c>
      <c r="C2" s="2" t="s">
        <v>1</v>
      </c>
      <c r="D2" s="2"/>
      <c r="E2" s="2" t="s">
        <v>2</v>
      </c>
    </row>
    <row r="3" spans="2:6" ht="43.5" hidden="1" customHeight="1" thickBot="1" x14ac:dyDescent="0.3">
      <c r="B3" s="90" t="s">
        <v>79</v>
      </c>
      <c r="C3" s="4">
        <v>8.9225999999999992</v>
      </c>
      <c r="D3" s="5">
        <f>C3/7.57116545</f>
        <v>1.178497558787333</v>
      </c>
      <c r="E3" s="6">
        <f>(D3*100)/709.6204073</f>
        <v>0.16607436125904845</v>
      </c>
    </row>
    <row r="4" spans="2:6" ht="15.75" hidden="1" thickBot="1" x14ac:dyDescent="0.3">
      <c r="B4" s="91"/>
      <c r="C4" s="4">
        <v>25.328900000000001</v>
      </c>
      <c r="D4" s="5">
        <f t="shared" ref="D4:D57" si="0">C4/7.57116545</f>
        <v>3.3454426755394708</v>
      </c>
      <c r="E4" s="6">
        <f t="shared" ref="E4" si="1">(D4*100)/709.6204073</f>
        <v>0.47144115940357212</v>
      </c>
      <c r="F4" s="66">
        <f>SUM(E3:E4)</f>
        <v>0.63751552066262063</v>
      </c>
    </row>
    <row r="5" spans="2:6" ht="17.25" customHeight="1" thickBot="1" x14ac:dyDescent="0.3">
      <c r="B5" s="69" t="s">
        <v>82</v>
      </c>
      <c r="C5" s="4">
        <f>SUM(C3:C4)</f>
        <v>34.2515</v>
      </c>
      <c r="D5" s="5">
        <f>SUM(D3:D4)</f>
        <v>4.5239402343268038</v>
      </c>
      <c r="E5" s="6">
        <f>(C5*100)/$C$58</f>
        <v>1.4335877254838993</v>
      </c>
      <c r="F5" s="66"/>
    </row>
    <row r="6" spans="2:6" ht="17.25" hidden="1" customHeight="1" thickBot="1" x14ac:dyDescent="0.3">
      <c r="B6" s="90" t="s">
        <v>80</v>
      </c>
      <c r="C6" s="4">
        <v>10.5589</v>
      </c>
      <c r="D6" s="5">
        <f t="shared" si="0"/>
        <v>1.3946201637952582</v>
      </c>
      <c r="E6" s="6">
        <f t="shared" ref="E6:E57" si="2">(C6*100)/$C$58</f>
        <v>0.44194004451226787</v>
      </c>
    </row>
    <row r="7" spans="2:6" ht="17.25" hidden="1" customHeight="1" thickBot="1" x14ac:dyDescent="0.3">
      <c r="B7" s="92"/>
      <c r="C7" s="4">
        <v>2.6461999999999999</v>
      </c>
      <c r="D7" s="5">
        <f t="shared" si="0"/>
        <v>0.34951025934851288</v>
      </c>
      <c r="E7" s="6">
        <f t="shared" si="2"/>
        <v>0.11075602058816386</v>
      </c>
    </row>
    <row r="8" spans="2:6" ht="17.25" hidden="1" customHeight="1" thickBot="1" x14ac:dyDescent="0.3">
      <c r="B8" s="92"/>
      <c r="C8" s="4">
        <v>9.7616999999999994</v>
      </c>
      <c r="D8" s="5">
        <f t="shared" si="0"/>
        <v>1.2893259385845279</v>
      </c>
      <c r="E8" s="6">
        <f t="shared" si="2"/>
        <v>0.40857344349462588</v>
      </c>
    </row>
    <row r="9" spans="2:6" ht="17.25" hidden="1" customHeight="1" thickBot="1" x14ac:dyDescent="0.3">
      <c r="B9" s="92"/>
      <c r="C9" s="4">
        <v>68.590800000000002</v>
      </c>
      <c r="D9" s="5">
        <f t="shared" si="0"/>
        <v>9.0594770980734545</v>
      </c>
      <c r="E9" s="6">
        <f t="shared" si="2"/>
        <v>2.8708502973919692</v>
      </c>
    </row>
    <row r="10" spans="2:6" ht="17.25" hidden="1" customHeight="1" thickBot="1" x14ac:dyDescent="0.3">
      <c r="B10" s="92"/>
      <c r="C10" s="4">
        <v>3.4861</v>
      </c>
      <c r="D10" s="5">
        <f t="shared" si="0"/>
        <v>0.46044430319509133</v>
      </c>
      <c r="E10" s="6">
        <f t="shared" si="2"/>
        <v>0.14590981912644471</v>
      </c>
    </row>
    <row r="11" spans="2:6" ht="17.25" hidden="1" customHeight="1" thickBot="1" x14ac:dyDescent="0.3">
      <c r="B11" s="92"/>
      <c r="C11" s="4">
        <v>1.6966000000000001</v>
      </c>
      <c r="D11" s="5">
        <f t="shared" si="0"/>
        <v>0.22408703273021199</v>
      </c>
      <c r="E11" s="6">
        <f t="shared" si="2"/>
        <v>7.1010756756813107E-2</v>
      </c>
    </row>
    <row r="12" spans="2:6" ht="17.25" hidden="1" customHeight="1" thickBot="1" x14ac:dyDescent="0.3">
      <c r="B12" s="91"/>
      <c r="C12" s="4">
        <v>2.2037</v>
      </c>
      <c r="D12" s="5">
        <f t="shared" si="0"/>
        <v>0.2910648320332242</v>
      </c>
      <c r="E12" s="6">
        <f t="shared" si="2"/>
        <v>9.2235296867257455E-2</v>
      </c>
    </row>
    <row r="13" spans="2:6" ht="17.25" customHeight="1" thickBot="1" x14ac:dyDescent="0.3">
      <c r="B13" s="69" t="s">
        <v>80</v>
      </c>
      <c r="C13" s="4">
        <f>SUM(C6:C12)</f>
        <v>98.944000000000003</v>
      </c>
      <c r="D13" s="5">
        <f>SUM(D6:D12)</f>
        <v>13.068529627760281</v>
      </c>
      <c r="E13" s="6">
        <f t="shared" si="2"/>
        <v>4.141275678737542</v>
      </c>
    </row>
    <row r="14" spans="2:6" ht="0.75" customHeight="1" thickBot="1" x14ac:dyDescent="0.3">
      <c r="B14" s="9" t="s">
        <v>81</v>
      </c>
      <c r="C14" s="4">
        <v>512.31251999999995</v>
      </c>
      <c r="D14" s="5">
        <f t="shared" si="0"/>
        <v>67.666269266378265</v>
      </c>
      <c r="E14" s="6">
        <f t="shared" si="2"/>
        <v>21.442708794760073</v>
      </c>
    </row>
    <row r="15" spans="2:6" ht="17.25" hidden="1" customHeight="1" thickBot="1" x14ac:dyDescent="0.3">
      <c r="B15" s="67"/>
      <c r="C15" s="4">
        <v>1150.0289</v>
      </c>
      <c r="D15" s="5">
        <f t="shared" si="0"/>
        <v>151.89588810266986</v>
      </c>
      <c r="E15" s="6">
        <f t="shared" si="2"/>
        <v>48.134163904989585</v>
      </c>
    </row>
    <row r="16" spans="2:6" ht="17.25" hidden="1" customHeight="1" thickBot="1" x14ac:dyDescent="0.3">
      <c r="B16" s="67"/>
      <c r="C16" s="4">
        <v>55.118600000000001</v>
      </c>
      <c r="D16" s="5">
        <f t="shared" si="0"/>
        <v>7.2800680904417439</v>
      </c>
      <c r="E16" s="6">
        <f t="shared" si="2"/>
        <v>2.3069748304703981</v>
      </c>
    </row>
    <row r="17" spans="2:5" ht="17.25" hidden="1" customHeight="1" thickBot="1" x14ac:dyDescent="0.3">
      <c r="B17" s="67"/>
      <c r="C17" s="4">
        <v>102.2855</v>
      </c>
      <c r="D17" s="5">
        <f t="shared" si="0"/>
        <v>13.509875154029292</v>
      </c>
      <c r="E17" s="6">
        <f t="shared" si="2"/>
        <v>4.2811333020446805</v>
      </c>
    </row>
    <row r="18" spans="2:5" ht="17.25" hidden="1" customHeight="1" thickBot="1" x14ac:dyDescent="0.3">
      <c r="B18" s="68"/>
      <c r="C18" s="4">
        <v>26.918500000000002</v>
      </c>
      <c r="D18" s="5">
        <f t="shared" si="0"/>
        <v>3.5553971416646299</v>
      </c>
      <c r="E18" s="6">
        <f t="shared" si="2"/>
        <v>1.1266668960027546</v>
      </c>
    </row>
    <row r="19" spans="2:5" ht="17.25" customHeight="1" thickBot="1" x14ac:dyDescent="0.3">
      <c r="B19" s="3" t="s">
        <v>81</v>
      </c>
      <c r="C19" s="4">
        <v>13.344900000000001</v>
      </c>
      <c r="D19" s="5">
        <f t="shared" si="0"/>
        <v>1.7625952157735507</v>
      </c>
      <c r="E19" s="6">
        <f t="shared" si="2"/>
        <v>0.55854735815395207</v>
      </c>
    </row>
    <row r="20" spans="2:5" ht="17.25" hidden="1" customHeight="1" thickBot="1" x14ac:dyDescent="0.3">
      <c r="B20" s="3" t="s">
        <v>12</v>
      </c>
      <c r="C20" s="4">
        <v>2.0064000000000002</v>
      </c>
      <c r="D20" s="5">
        <f t="shared" si="0"/>
        <v>0.26500543585400055</v>
      </c>
      <c r="E20" s="6">
        <f t="shared" si="2"/>
        <v>8.397735609859118E-2</v>
      </c>
    </row>
    <row r="21" spans="2:5" ht="17.25" hidden="1" customHeight="1" thickBot="1" x14ac:dyDescent="0.3">
      <c r="B21" s="3" t="s">
        <v>12</v>
      </c>
      <c r="C21" s="4">
        <v>223.58320000000001</v>
      </c>
      <c r="D21" s="5">
        <f t="shared" si="0"/>
        <v>29.530882857671539</v>
      </c>
      <c r="E21" s="6">
        <f t="shared" si="2"/>
        <v>9.3580173465223933</v>
      </c>
    </row>
    <row r="22" spans="2:5" ht="17.25" hidden="1" customHeight="1" thickBot="1" x14ac:dyDescent="0.3">
      <c r="B22" s="3" t="s">
        <v>13</v>
      </c>
      <c r="C22" s="4">
        <v>4.2984999999999998</v>
      </c>
      <c r="D22" s="5">
        <f t="shared" si="0"/>
        <v>0.5677461453441095</v>
      </c>
      <c r="E22" s="6">
        <f t="shared" si="2"/>
        <v>0.17991261223574267</v>
      </c>
    </row>
    <row r="23" spans="2:5" ht="17.25" hidden="1" customHeight="1" thickBot="1" x14ac:dyDescent="0.3">
      <c r="B23" s="3" t="s">
        <v>13</v>
      </c>
      <c r="C23" s="4">
        <v>5.6020000000000003</v>
      </c>
      <c r="D23" s="5">
        <f t="shared" si="0"/>
        <v>0.73991250580846846</v>
      </c>
      <c r="E23" s="6">
        <f t="shared" si="2"/>
        <v>0.2344702695695314</v>
      </c>
    </row>
    <row r="24" spans="2:5" ht="17.25" customHeight="1" thickBot="1" x14ac:dyDescent="0.3">
      <c r="B24" s="3" t="s">
        <v>13</v>
      </c>
      <c r="C24" s="4">
        <f>SUM(C20:C23)</f>
        <v>235.49010000000001</v>
      </c>
      <c r="D24" s="5">
        <f>SUM(D20:D23)</f>
        <v>31.103546944678119</v>
      </c>
      <c r="E24" s="6">
        <f t="shared" si="2"/>
        <v>9.8563775844262587</v>
      </c>
    </row>
    <row r="25" spans="2:5" ht="17.25" hidden="1" customHeight="1" thickBot="1" x14ac:dyDescent="0.3">
      <c r="B25" s="3" t="s">
        <v>14</v>
      </c>
      <c r="C25" s="4">
        <v>120.5647</v>
      </c>
      <c r="D25" s="5">
        <f t="shared" si="0"/>
        <v>15.924193018394547</v>
      </c>
      <c r="E25" s="6">
        <f t="shared" si="2"/>
        <v>5.0462045179524591</v>
      </c>
    </row>
    <row r="26" spans="2:5" ht="17.25" hidden="1" customHeight="1" thickBot="1" x14ac:dyDescent="0.3">
      <c r="B26" s="3" t="s">
        <v>14</v>
      </c>
      <c r="C26" s="4">
        <v>4.8581000000000003</v>
      </c>
      <c r="D26" s="5">
        <f t="shared" si="0"/>
        <v>0.64165814788791875</v>
      </c>
      <c r="E26" s="6">
        <f t="shared" si="2"/>
        <v>0.2033345263469726</v>
      </c>
    </row>
    <row r="27" spans="2:5" ht="17.25" customHeight="1" thickBot="1" x14ac:dyDescent="0.3">
      <c r="B27" s="3" t="s">
        <v>14</v>
      </c>
      <c r="C27" s="4">
        <f>SUM(C25:C26)</f>
        <v>125.4228</v>
      </c>
      <c r="D27" s="5">
        <f>SUM(D25:D26)</f>
        <v>16.565851166282467</v>
      </c>
      <c r="E27" s="6">
        <f t="shared" si="2"/>
        <v>5.2495390442994321</v>
      </c>
    </row>
    <row r="28" spans="2:5" ht="17.25" hidden="1" customHeight="1" thickBot="1" x14ac:dyDescent="0.3">
      <c r="B28" s="3" t="s">
        <v>15</v>
      </c>
      <c r="C28" s="4">
        <v>407.92500000000001</v>
      </c>
      <c r="D28" s="5">
        <f t="shared" si="0"/>
        <v>53.878759180992411</v>
      </c>
      <c r="E28" s="6">
        <f t="shared" si="2"/>
        <v>17.073595986103371</v>
      </c>
    </row>
    <row r="29" spans="2:5" ht="17.25" hidden="1" customHeight="1" thickBot="1" x14ac:dyDescent="0.3">
      <c r="B29" s="3" t="s">
        <v>16</v>
      </c>
      <c r="C29" s="4">
        <v>254.74600000000001</v>
      </c>
      <c r="D29" s="5">
        <f t="shared" si="0"/>
        <v>33.64686740533454</v>
      </c>
      <c r="E29" s="6">
        <f t="shared" si="2"/>
        <v>10.662328327697223</v>
      </c>
    </row>
    <row r="30" spans="2:5" ht="17.25" hidden="1" customHeight="1" thickBot="1" x14ac:dyDescent="0.3">
      <c r="B30" s="3" t="s">
        <v>17</v>
      </c>
      <c r="C30" s="4">
        <v>457.22089999999997</v>
      </c>
      <c r="D30" s="5">
        <f t="shared" si="0"/>
        <v>60.38976469600199</v>
      </c>
      <c r="E30" s="6">
        <f t="shared" si="2"/>
        <v>19.136863205252364</v>
      </c>
    </row>
    <row r="31" spans="2:5" ht="17.25" hidden="1" customHeight="1" thickBot="1" x14ac:dyDescent="0.3">
      <c r="B31" s="3" t="s">
        <v>17</v>
      </c>
      <c r="C31" s="4">
        <v>16.882100000000001</v>
      </c>
      <c r="D31" s="5">
        <f t="shared" si="0"/>
        <v>2.2297888101230177</v>
      </c>
      <c r="E31" s="6">
        <f t="shared" si="2"/>
        <v>0.70659595464116132</v>
      </c>
    </row>
    <row r="32" spans="2:5" ht="18" hidden="1" customHeight="1" thickBot="1" x14ac:dyDescent="0.3">
      <c r="B32" s="3" t="s">
        <v>83</v>
      </c>
      <c r="C32" s="4">
        <f>SUM(C29:C31)</f>
        <v>728.84900000000005</v>
      </c>
      <c r="D32" s="5">
        <f>SUM(D29:D31)</f>
        <v>96.266420911459534</v>
      </c>
      <c r="E32" s="6">
        <f t="shared" si="2"/>
        <v>30.505787487590752</v>
      </c>
    </row>
    <row r="33" spans="2:5" ht="17.25" hidden="1" customHeight="1" thickBot="1" x14ac:dyDescent="0.3">
      <c r="B33" s="3" t="s">
        <v>18</v>
      </c>
      <c r="C33" s="4">
        <v>98.218800000000002</v>
      </c>
      <c r="D33" s="5">
        <f t="shared" si="0"/>
        <v>12.972745166994073</v>
      </c>
      <c r="E33" s="6">
        <f t="shared" si="2"/>
        <v>4.1109226192066926</v>
      </c>
    </row>
    <row r="34" spans="2:5" ht="17.25" hidden="1" customHeight="1" thickBot="1" x14ac:dyDescent="0.3">
      <c r="B34" s="3" t="s">
        <v>19</v>
      </c>
      <c r="C34" s="4">
        <v>31.994399999999999</v>
      </c>
      <c r="D34" s="5">
        <f t="shared" si="0"/>
        <v>4.2258223269972257</v>
      </c>
      <c r="E34" s="6">
        <f t="shared" si="2"/>
        <v>1.3391173853472715</v>
      </c>
    </row>
    <row r="35" spans="2:5" ht="17.25" hidden="1" customHeight="1" thickBot="1" x14ac:dyDescent="0.3">
      <c r="B35" s="3" t="s">
        <v>20</v>
      </c>
      <c r="C35" s="4">
        <v>72.316090000000003</v>
      </c>
      <c r="D35" s="5">
        <f t="shared" si="0"/>
        <v>9.5515136312336182</v>
      </c>
      <c r="E35" s="6">
        <f t="shared" si="2"/>
        <v>3.0267713524659929</v>
      </c>
    </row>
    <row r="36" spans="2:5" ht="17.25" hidden="1" customHeight="1" thickBot="1" x14ac:dyDescent="0.3">
      <c r="B36" s="3" t="s">
        <v>21</v>
      </c>
      <c r="C36" s="4">
        <v>361.0926</v>
      </c>
      <c r="D36" s="5">
        <f t="shared" si="0"/>
        <v>47.693132898053364</v>
      </c>
      <c r="E36" s="6">
        <f t="shared" si="2"/>
        <v>15.11343792601981</v>
      </c>
    </row>
    <row r="37" spans="2:5" ht="17.25" hidden="1" customHeight="1" thickBot="1" x14ac:dyDescent="0.3">
      <c r="B37" s="3" t="s">
        <v>22</v>
      </c>
      <c r="C37" s="4">
        <v>143.84399999999999</v>
      </c>
      <c r="D37" s="5">
        <f t="shared" si="0"/>
        <v>18.998924399413305</v>
      </c>
      <c r="E37" s="6">
        <f t="shared" si="2"/>
        <v>6.0205536336950498</v>
      </c>
    </row>
    <row r="38" spans="2:5" ht="24.75" customHeight="1" thickBot="1" x14ac:dyDescent="0.3">
      <c r="B38" s="3" t="s">
        <v>84</v>
      </c>
      <c r="C38" s="4">
        <f>SUM(C33:C37)</f>
        <v>707.46588999999994</v>
      </c>
      <c r="D38" s="5">
        <f>SUM(D33:D37)</f>
        <v>93.442138422691585</v>
      </c>
      <c r="E38" s="6">
        <f t="shared" si="2"/>
        <v>29.610802916734812</v>
      </c>
    </row>
    <row r="39" spans="2:5" ht="17.25" hidden="1" customHeight="1" thickBot="1" x14ac:dyDescent="0.3">
      <c r="B39" s="3" t="s">
        <v>23</v>
      </c>
      <c r="C39" s="4">
        <v>55.4</v>
      </c>
      <c r="D39" s="5">
        <f t="shared" si="0"/>
        <v>7.3172354198124152</v>
      </c>
      <c r="E39" s="6">
        <f t="shared" si="2"/>
        <v>2.3187527551146085</v>
      </c>
    </row>
    <row r="40" spans="2:5" ht="17.25" hidden="1" customHeight="1" thickBot="1" x14ac:dyDescent="0.3">
      <c r="B40" s="3" t="s">
        <v>24</v>
      </c>
      <c r="C40" s="4">
        <v>3.8567</v>
      </c>
      <c r="D40" s="5">
        <f t="shared" si="0"/>
        <v>0.50939317407203144</v>
      </c>
      <c r="E40" s="6">
        <f t="shared" si="2"/>
        <v>0.1614211868348468</v>
      </c>
    </row>
    <row r="41" spans="2:5" ht="17.25" customHeight="1" thickBot="1" x14ac:dyDescent="0.3">
      <c r="B41" s="3" t="s">
        <v>85</v>
      </c>
      <c r="C41" s="4">
        <f>SUM(C39:C40)</f>
        <v>59.256699999999995</v>
      </c>
      <c r="D41" s="5">
        <f>SUM(D39:D40)</f>
        <v>7.8266285938844469</v>
      </c>
      <c r="E41" s="6">
        <f t="shared" si="2"/>
        <v>2.4801739419494551</v>
      </c>
    </row>
    <row r="42" spans="2:5" ht="17.25" customHeight="1" thickBot="1" x14ac:dyDescent="0.3">
      <c r="B42" s="3" t="s">
        <v>25</v>
      </c>
      <c r="C42" s="4">
        <v>26.538799999999998</v>
      </c>
      <c r="D42" s="5">
        <f t="shared" si="0"/>
        <v>3.5052463422259517</v>
      </c>
      <c r="E42" s="6">
        <f t="shared" si="2"/>
        <v>1.1107746501342162</v>
      </c>
    </row>
    <row r="43" spans="2:5" ht="17.25" hidden="1" customHeight="1" thickBot="1" x14ac:dyDescent="0.3">
      <c r="B43" s="3" t="s">
        <v>26</v>
      </c>
      <c r="C43" s="4">
        <v>538.30999999999995</v>
      </c>
      <c r="D43" s="5">
        <f t="shared" si="0"/>
        <v>71.100018029588824</v>
      </c>
      <c r="E43" s="6">
        <f t="shared" si="2"/>
        <v>22.530826635482761</v>
      </c>
    </row>
    <row r="44" spans="2:5" ht="17.25" hidden="1" customHeight="1" thickBot="1" x14ac:dyDescent="0.3">
      <c r="B44" s="3" t="s">
        <v>27</v>
      </c>
      <c r="C44" s="4">
        <v>89.405000000000001</v>
      </c>
      <c r="D44" s="5">
        <f t="shared" si="0"/>
        <v>11.808617918922906</v>
      </c>
      <c r="E44" s="6">
        <f t="shared" si="2"/>
        <v>3.7420232864805341</v>
      </c>
    </row>
    <row r="45" spans="2:5" ht="17.25" hidden="1" customHeight="1" thickBot="1" x14ac:dyDescent="0.3">
      <c r="B45" s="3" t="s">
        <v>28</v>
      </c>
      <c r="C45" s="4">
        <v>29.933599999999998</v>
      </c>
      <c r="D45" s="5">
        <f t="shared" si="0"/>
        <v>3.9536317357851427</v>
      </c>
      <c r="E45" s="6">
        <f t="shared" si="2"/>
        <v>1.2528631312364376</v>
      </c>
    </row>
    <row r="46" spans="2:5" ht="17.25" hidden="1" customHeight="1" thickBot="1" x14ac:dyDescent="0.3">
      <c r="B46" s="3" t="s">
        <v>29</v>
      </c>
      <c r="C46" s="4">
        <v>122.3631</v>
      </c>
      <c r="D46" s="5">
        <f t="shared" si="0"/>
        <v>16.161725801408817</v>
      </c>
      <c r="E46" s="6">
        <f t="shared" si="2"/>
        <v>5.1214760875336527</v>
      </c>
    </row>
    <row r="47" spans="2:5" ht="17.25" hidden="1" customHeight="1" thickBot="1" x14ac:dyDescent="0.3">
      <c r="B47" s="3" t="s">
        <v>86</v>
      </c>
      <c r="C47" s="4">
        <v>17.233000000000001</v>
      </c>
      <c r="D47" s="5">
        <f t="shared" si="0"/>
        <v>2.2761357037838872</v>
      </c>
      <c r="E47" s="6">
        <f t="shared" si="2"/>
        <v>0.72128278391498291</v>
      </c>
    </row>
    <row r="48" spans="2:5" ht="17.25" customHeight="1" thickBot="1" x14ac:dyDescent="0.3">
      <c r="B48" s="3" t="s">
        <v>86</v>
      </c>
      <c r="C48" s="4">
        <f>SUM(C43:C47)</f>
        <v>797.24469999999985</v>
      </c>
      <c r="D48" s="5">
        <f>SUM(D43:D47)</f>
        <v>105.30012918948958</v>
      </c>
      <c r="E48" s="6">
        <f t="shared" si="2"/>
        <v>33.368471924648361</v>
      </c>
    </row>
    <row r="49" spans="2:5" ht="17.25" customHeight="1" thickBot="1" x14ac:dyDescent="0.3">
      <c r="B49" s="3" t="s">
        <v>30</v>
      </c>
      <c r="C49" s="4">
        <v>0.93799999999999994</v>
      </c>
      <c r="D49" s="5">
        <f t="shared" si="0"/>
        <v>0.12389109790223908</v>
      </c>
      <c r="E49" s="6">
        <f t="shared" si="2"/>
        <v>3.9259748814034351E-2</v>
      </c>
    </row>
    <row r="50" spans="2:5" ht="17.25" customHeight="1" thickBot="1" x14ac:dyDescent="0.3">
      <c r="B50" s="3" t="s">
        <v>31</v>
      </c>
      <c r="C50" s="4">
        <v>5.7244000000000002</v>
      </c>
      <c r="D50" s="5">
        <f t="shared" si="0"/>
        <v>0.75607910536415501</v>
      </c>
      <c r="E50" s="6">
        <f t="shared" si="2"/>
        <v>0.23959329009707703</v>
      </c>
    </row>
    <row r="51" spans="2:5" ht="17.25" customHeight="1" thickBot="1" x14ac:dyDescent="0.3">
      <c r="B51" s="3" t="s">
        <v>32</v>
      </c>
      <c r="C51" s="4">
        <v>17.727599999999999</v>
      </c>
      <c r="D51" s="5">
        <f t="shared" si="0"/>
        <v>2.3414625023152809</v>
      </c>
      <c r="E51" s="6">
        <f t="shared" si="2"/>
        <v>0.74198413973952593</v>
      </c>
    </row>
    <row r="52" spans="2:5" ht="17.25" customHeight="1" thickBot="1" x14ac:dyDescent="0.3">
      <c r="B52" s="3" t="s">
        <v>33</v>
      </c>
      <c r="C52" s="4">
        <v>48.804600000000001</v>
      </c>
      <c r="D52" s="5">
        <f t="shared" si="0"/>
        <v>6.4461145806818951</v>
      </c>
      <c r="E52" s="6">
        <f t="shared" si="2"/>
        <v>2.0427039839759282</v>
      </c>
    </row>
    <row r="53" spans="2:5" ht="32.25" customHeight="1" thickBot="1" x14ac:dyDescent="0.3">
      <c r="B53" s="3" t="s">
        <v>34</v>
      </c>
      <c r="C53" s="4">
        <v>27.296099999999999</v>
      </c>
      <c r="D53" s="5">
        <f t="shared" si="0"/>
        <v>3.605270572973676</v>
      </c>
      <c r="E53" s="6">
        <f t="shared" si="2"/>
        <v>1.1424712469112612</v>
      </c>
    </row>
    <row r="54" spans="2:5" ht="17.25" customHeight="1" thickBot="1" x14ac:dyDescent="0.3">
      <c r="B54" s="3" t="s">
        <v>35</v>
      </c>
      <c r="C54" s="4">
        <v>10.2461</v>
      </c>
      <c r="D54" s="5">
        <f t="shared" si="0"/>
        <v>1.3533055204862814</v>
      </c>
      <c r="E54" s="6">
        <f t="shared" si="2"/>
        <v>0.42884788094187354</v>
      </c>
    </row>
    <row r="55" spans="2:5" ht="17.25" customHeight="1" thickBot="1" x14ac:dyDescent="0.3">
      <c r="B55" s="3" t="s">
        <v>36</v>
      </c>
      <c r="C55" s="4">
        <v>173.82730000000001</v>
      </c>
      <c r="D55" s="5">
        <f t="shared" si="0"/>
        <v>22.959120514266402</v>
      </c>
      <c r="E55" s="6">
        <f t="shared" si="2"/>
        <v>7.2754969456522316</v>
      </c>
    </row>
    <row r="56" spans="2:5" ht="17.25" customHeight="1" thickBot="1" x14ac:dyDescent="0.3">
      <c r="B56" s="3" t="s">
        <v>37</v>
      </c>
      <c r="C56" s="4">
        <v>5.6318000000000001</v>
      </c>
      <c r="D56" s="5">
        <f t="shared" si="0"/>
        <v>0.74384849164800648</v>
      </c>
      <c r="E56" s="6">
        <f t="shared" si="2"/>
        <v>0.23571754090712013</v>
      </c>
    </row>
    <row r="57" spans="2:5" ht="17.25" customHeight="1" thickBot="1" x14ac:dyDescent="0.3">
      <c r="B57" s="75" t="s">
        <v>38</v>
      </c>
      <c r="C57" s="76">
        <v>1.0602</v>
      </c>
      <c r="D57" s="77">
        <f t="shared" si="0"/>
        <v>0.14003128144557983</v>
      </c>
      <c r="E57" s="6">
        <f t="shared" si="2"/>
        <v>4.4374398393005568E-2</v>
      </c>
    </row>
    <row r="58" spans="2:5" ht="15.75" thickBot="1" x14ac:dyDescent="0.3">
      <c r="B58" s="79" t="s">
        <v>39</v>
      </c>
      <c r="C58" s="35">
        <f>C5+C13+C19+C24+C27+C38+C41+C42+C48+C49+C50+C51+C52+C53+C54+C55+C56+C57</f>
        <v>2389.21549</v>
      </c>
      <c r="D58" s="78">
        <f>SUM(D3:D57)</f>
        <v>1077.7175923424052</v>
      </c>
      <c r="E58" s="80">
        <f>SUM(E5+E13+E19+E24+E27+E38+E41+E42+E48+E49+E50+E51+E52+E53+E54+E55+E56+E57)</f>
        <v>99.999999999999986</v>
      </c>
    </row>
    <row r="59" spans="2:5" x14ac:dyDescent="0.25">
      <c r="C59">
        <f>C58/1000</f>
        <v>2.3892154900000002</v>
      </c>
    </row>
  </sheetData>
  <mergeCells count="2">
    <mergeCell ref="B3:B4"/>
    <mergeCell ref="B6:B12"/>
  </mergeCells>
  <pageMargins left="0.7" right="0.7" top="0.75" bottom="0.75" header="0.3" footer="0.3"/>
  <pageSetup orientation="portrait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4"/>
  <sheetViews>
    <sheetView topLeftCell="A7" workbookViewId="0">
      <selection activeCell="B2" sqref="B2:D11"/>
    </sheetView>
  </sheetViews>
  <sheetFormatPr baseColWidth="10" defaultRowHeight="15" x14ac:dyDescent="0.25"/>
  <cols>
    <col min="2" max="2" width="28.7109375" customWidth="1"/>
    <col min="3" max="3" width="12.42578125" customWidth="1"/>
    <col min="4" max="4" width="12.28515625" customWidth="1"/>
  </cols>
  <sheetData>
    <row r="2" spans="2:4" x14ac:dyDescent="0.25">
      <c r="B2" s="48" t="s">
        <v>0</v>
      </c>
      <c r="C2" s="48" t="s">
        <v>1</v>
      </c>
      <c r="D2" s="48" t="s">
        <v>2</v>
      </c>
    </row>
    <row r="3" spans="2:4" x14ac:dyDescent="0.25">
      <c r="B3" s="49" t="s">
        <v>130</v>
      </c>
      <c r="C3" s="50">
        <v>2.8610000000000002</v>
      </c>
      <c r="D3" s="51">
        <f>(C3*100)/$C$11</f>
        <v>2.7016270265228122</v>
      </c>
    </row>
    <row r="4" spans="2:4" x14ac:dyDescent="0.25">
      <c r="B4" s="49" t="s">
        <v>80</v>
      </c>
      <c r="C4" s="50">
        <v>2.5179999999999998</v>
      </c>
      <c r="D4" s="51">
        <f t="shared" ref="D4:D10" si="0">(C4*100)/$C$11</f>
        <v>2.3777339576317509</v>
      </c>
    </row>
    <row r="5" spans="2:4" x14ac:dyDescent="0.25">
      <c r="B5" s="49" t="s">
        <v>87</v>
      </c>
      <c r="C5" s="50">
        <v>57.661999999999999</v>
      </c>
      <c r="D5" s="51">
        <f t="shared" si="0"/>
        <v>54.449918770834806</v>
      </c>
    </row>
    <row r="6" spans="2:4" ht="30" x14ac:dyDescent="0.25">
      <c r="B6" s="49" t="s">
        <v>131</v>
      </c>
      <c r="C6" s="50">
        <v>24.545999999999999</v>
      </c>
      <c r="D6" s="51">
        <f t="shared" si="0"/>
        <v>23.178656760932871</v>
      </c>
    </row>
    <row r="7" spans="2:4" x14ac:dyDescent="0.25">
      <c r="B7" s="49" t="s">
        <v>88</v>
      </c>
      <c r="C7" s="52">
        <v>6.5110000000000001</v>
      </c>
      <c r="D7" s="51">
        <f t="shared" si="0"/>
        <v>6.1483025409612129</v>
      </c>
    </row>
    <row r="8" spans="2:4" x14ac:dyDescent="0.25">
      <c r="B8" s="49" t="s">
        <v>116</v>
      </c>
      <c r="C8" s="50">
        <v>11.172000000000001</v>
      </c>
      <c r="D8" s="51">
        <f t="shared" si="0"/>
        <v>10.549659958165975</v>
      </c>
    </row>
    <row r="9" spans="2:4" x14ac:dyDescent="0.25">
      <c r="B9" s="49" t="s">
        <v>132</v>
      </c>
      <c r="C9" s="50">
        <v>0.42699999999999999</v>
      </c>
      <c r="D9" s="51">
        <f t="shared" si="0"/>
        <v>0.40321382045621829</v>
      </c>
    </row>
    <row r="10" spans="2:4" x14ac:dyDescent="0.25">
      <c r="B10" s="49" t="s">
        <v>37</v>
      </c>
      <c r="C10" s="66">
        <v>0.20214788061299999</v>
      </c>
      <c r="D10" s="51">
        <f t="shared" si="0"/>
        <v>0.19088716449436824</v>
      </c>
    </row>
    <row r="11" spans="2:4" x14ac:dyDescent="0.25">
      <c r="B11" s="49" t="s">
        <v>76</v>
      </c>
      <c r="C11" s="55">
        <f>SUM(C3:C10)</f>
        <v>105.89914788061299</v>
      </c>
      <c r="D11" s="51">
        <f>SUM(D3:D10)</f>
        <v>100.00000000000001</v>
      </c>
    </row>
    <row r="14" spans="2:4" x14ac:dyDescent="0.25">
      <c r="B14" t="s">
        <v>76</v>
      </c>
      <c r="C14">
        <v>105.898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4"/>
  <sheetViews>
    <sheetView topLeftCell="A36" workbookViewId="0">
      <selection sqref="A1:C44"/>
    </sheetView>
  </sheetViews>
  <sheetFormatPr baseColWidth="10" defaultRowHeight="15" x14ac:dyDescent="0.25"/>
  <cols>
    <col min="1" max="1" width="29.5703125" style="47" customWidth="1"/>
    <col min="2" max="2" width="19.140625" style="47" customWidth="1"/>
    <col min="3" max="3" width="14.5703125" style="47" customWidth="1"/>
  </cols>
  <sheetData>
    <row r="1" spans="1:3" x14ac:dyDescent="0.25">
      <c r="A1" s="48" t="s">
        <v>0</v>
      </c>
      <c r="B1" s="48" t="s">
        <v>1</v>
      </c>
      <c r="C1" s="48" t="s">
        <v>2</v>
      </c>
    </row>
    <row r="2" spans="1:3" hidden="1" x14ac:dyDescent="0.25">
      <c r="A2" s="49" t="s">
        <v>3</v>
      </c>
      <c r="B2" s="50">
        <v>1.88991844865</v>
      </c>
      <c r="C2" s="51">
        <f>(B2*100)/$B$44</f>
        <v>0.88395256460696536</v>
      </c>
    </row>
    <row r="3" spans="1:3" hidden="1" x14ac:dyDescent="0.25">
      <c r="A3" s="49" t="s">
        <v>4</v>
      </c>
      <c r="B3" s="50">
        <v>0.36422993287099997</v>
      </c>
      <c r="C3" s="51">
        <f t="shared" ref="C3" si="0">(B3*100)/$B$44</f>
        <v>0.17035760643424908</v>
      </c>
    </row>
    <row r="4" spans="1:3" x14ac:dyDescent="0.25">
      <c r="A4" s="49" t="s">
        <v>106</v>
      </c>
      <c r="B4" s="50">
        <f>SUM(B2:B3)</f>
        <v>2.2541483815209999</v>
      </c>
      <c r="C4" s="51">
        <f>(B4*100)/$B$44</f>
        <v>1.0543101710412146</v>
      </c>
    </row>
    <row r="5" spans="1:3" hidden="1" x14ac:dyDescent="0.25">
      <c r="A5" s="49" t="s">
        <v>41</v>
      </c>
      <c r="B5" s="50">
        <v>0.4012</v>
      </c>
      <c r="C5" s="51">
        <f t="shared" ref="C5:C43" si="1">(B5*100)/$B$44</f>
        <v>0.18764924442831962</v>
      </c>
    </row>
    <row r="6" spans="1:3" hidden="1" x14ac:dyDescent="0.25">
      <c r="A6" s="49" t="s">
        <v>42</v>
      </c>
      <c r="B6" s="52">
        <v>2.0322</v>
      </c>
      <c r="C6" s="51">
        <f t="shared" si="1"/>
        <v>0.95050048486348748</v>
      </c>
    </row>
    <row r="7" spans="1:3" hidden="1" x14ac:dyDescent="0.25">
      <c r="A7" s="49" t="s">
        <v>60</v>
      </c>
      <c r="B7" s="50">
        <v>0.52637044234100006</v>
      </c>
      <c r="C7" s="51">
        <f t="shared" si="1"/>
        <v>0.24619395761388096</v>
      </c>
    </row>
    <row r="8" spans="1:3" x14ac:dyDescent="0.25">
      <c r="A8" s="49" t="s">
        <v>107</v>
      </c>
      <c r="B8" s="50">
        <f>SUM(B5:B7)</f>
        <v>2.9597704423410001</v>
      </c>
      <c r="C8" s="51">
        <f t="shared" si="1"/>
        <v>1.384343686905688</v>
      </c>
    </row>
    <row r="9" spans="1:3" hidden="1" x14ac:dyDescent="0.25">
      <c r="A9" s="49" t="s">
        <v>6</v>
      </c>
      <c r="B9" s="50">
        <v>13.174201393400001</v>
      </c>
      <c r="C9" s="51">
        <f t="shared" si="1"/>
        <v>6.1618368330459274</v>
      </c>
    </row>
    <row r="10" spans="1:3" hidden="1" x14ac:dyDescent="0.25">
      <c r="A10" s="49" t="s">
        <v>7</v>
      </c>
      <c r="B10" s="53">
        <v>46.134099999999997</v>
      </c>
      <c r="C10" s="51">
        <f t="shared" si="1"/>
        <v>21.577839001447011</v>
      </c>
    </row>
    <row r="11" spans="1:3" hidden="1" x14ac:dyDescent="0.25">
      <c r="A11" s="49" t="s">
        <v>8</v>
      </c>
      <c r="B11" s="53">
        <v>0.63859999999999995</v>
      </c>
      <c r="C11" s="51">
        <f t="shared" si="1"/>
        <v>0.29868596084727045</v>
      </c>
    </row>
    <row r="12" spans="1:3" ht="30" hidden="1" x14ac:dyDescent="0.25">
      <c r="A12" s="49" t="s">
        <v>9</v>
      </c>
      <c r="B12" s="53">
        <v>8.1113</v>
      </c>
      <c r="C12" s="51">
        <f t="shared" si="1"/>
        <v>3.7938168403076498</v>
      </c>
    </row>
    <row r="13" spans="1:3" hidden="1" x14ac:dyDescent="0.25">
      <c r="A13" s="49" t="s">
        <v>10</v>
      </c>
      <c r="B13" s="54">
        <v>1.1246</v>
      </c>
      <c r="C13" s="51">
        <f t="shared" si="1"/>
        <v>0.52599785713880431</v>
      </c>
    </row>
    <row r="14" spans="1:3" hidden="1" x14ac:dyDescent="0.25">
      <c r="A14" s="49" t="s">
        <v>11</v>
      </c>
      <c r="B14" s="54">
        <v>1.7685</v>
      </c>
      <c r="C14" s="51">
        <f t="shared" si="1"/>
        <v>0.82716273372752558</v>
      </c>
    </row>
    <row r="15" spans="1:3" hidden="1" x14ac:dyDescent="0.25">
      <c r="A15" s="49" t="s">
        <v>61</v>
      </c>
      <c r="B15" s="54">
        <v>1.76</v>
      </c>
      <c r="C15" s="51">
        <f t="shared" si="1"/>
        <v>0.82318711414217993</v>
      </c>
    </row>
    <row r="16" spans="1:3" x14ac:dyDescent="0.25">
      <c r="A16" s="49" t="s">
        <v>81</v>
      </c>
      <c r="B16" s="55">
        <f>SUM(B9:B15)</f>
        <v>72.711301393400007</v>
      </c>
      <c r="C16" s="51">
        <f t="shared" si="1"/>
        <v>34.008526340656374</v>
      </c>
    </row>
    <row r="17" spans="1:3" hidden="1" x14ac:dyDescent="0.25">
      <c r="A17" s="49" t="s">
        <v>44</v>
      </c>
      <c r="B17" s="54">
        <v>27.309799999999999</v>
      </c>
      <c r="C17" s="51">
        <f t="shared" si="1"/>
        <v>12.77333832375006</v>
      </c>
    </row>
    <row r="18" spans="1:3" hidden="1" x14ac:dyDescent="0.25">
      <c r="A18" s="52" t="s">
        <v>62</v>
      </c>
      <c r="B18" s="50">
        <v>0.39422531104800002</v>
      </c>
      <c r="C18" s="51">
        <f t="shared" si="1"/>
        <v>0.18438704325193545</v>
      </c>
    </row>
    <row r="19" spans="1:3" hidden="1" x14ac:dyDescent="0.25">
      <c r="A19" s="49" t="s">
        <v>13</v>
      </c>
      <c r="B19" s="54">
        <v>1.5811999999999999</v>
      </c>
      <c r="C19" s="51">
        <f t="shared" si="1"/>
        <v>0.7395587868645539</v>
      </c>
    </row>
    <row r="20" spans="1:3" hidden="1" x14ac:dyDescent="0.25">
      <c r="A20" s="49" t="s">
        <v>55</v>
      </c>
      <c r="B20" s="50">
        <v>7.5502240058199996</v>
      </c>
      <c r="C20" s="51">
        <f t="shared" si="1"/>
        <v>3.5313904036806676</v>
      </c>
    </row>
    <row r="21" spans="1:3" hidden="1" x14ac:dyDescent="0.25">
      <c r="A21" s="49" t="s">
        <v>14</v>
      </c>
      <c r="B21" s="54">
        <v>0.6704</v>
      </c>
      <c r="C21" s="51">
        <f t="shared" si="1"/>
        <v>0.31355945529597584</v>
      </c>
    </row>
    <row r="22" spans="1:3" hidden="1" x14ac:dyDescent="0.25">
      <c r="A22" s="49" t="s">
        <v>15</v>
      </c>
      <c r="B22" s="54">
        <v>32.284300000000002</v>
      </c>
      <c r="C22" s="51">
        <f t="shared" si="1"/>
        <v>15.100011221079763</v>
      </c>
    </row>
    <row r="23" spans="1:3" ht="30" hidden="1" x14ac:dyDescent="0.25">
      <c r="A23" s="49" t="s">
        <v>63</v>
      </c>
      <c r="B23" s="50">
        <v>0.43754814900700001</v>
      </c>
      <c r="C23" s="51">
        <f t="shared" si="1"/>
        <v>0.2046499989087073</v>
      </c>
    </row>
    <row r="24" spans="1:3" ht="30" hidden="1" x14ac:dyDescent="0.25">
      <c r="A24" s="49" t="s">
        <v>17</v>
      </c>
      <c r="B24" s="54">
        <v>6.9710999999999999</v>
      </c>
      <c r="C24" s="51">
        <f t="shared" si="1"/>
        <v>3.2605225519298582</v>
      </c>
    </row>
    <row r="25" spans="1:3" ht="30" x14ac:dyDescent="0.25">
      <c r="A25" s="49" t="s">
        <v>108</v>
      </c>
      <c r="B25" s="55">
        <f>SUM(B17:B24)</f>
        <v>77.198797465875003</v>
      </c>
      <c r="C25" s="51">
        <f t="shared" si="1"/>
        <v>36.107417784761523</v>
      </c>
    </row>
    <row r="26" spans="1:3" hidden="1" x14ac:dyDescent="0.25">
      <c r="A26" s="49" t="s">
        <v>64</v>
      </c>
      <c r="B26" s="55">
        <v>0.96</v>
      </c>
      <c r="C26" s="51">
        <f t="shared" si="1"/>
        <v>0.44901115316846174</v>
      </c>
    </row>
    <row r="27" spans="1:3" hidden="1" x14ac:dyDescent="0.25">
      <c r="A27" s="49" t="s">
        <v>18</v>
      </c>
      <c r="B27" s="55">
        <v>5.2476000000000003</v>
      </c>
      <c r="C27" s="51">
        <f t="shared" si="1"/>
        <v>2.454407216007104</v>
      </c>
    </row>
    <row r="28" spans="1:3" hidden="1" x14ac:dyDescent="0.25">
      <c r="A28" s="49" t="s">
        <v>19</v>
      </c>
      <c r="B28" s="50">
        <v>0.25333045760099998</v>
      </c>
      <c r="C28" s="51">
        <f t="shared" si="1"/>
        <v>0.11848770927095742</v>
      </c>
    </row>
    <row r="29" spans="1:3" hidden="1" x14ac:dyDescent="0.25">
      <c r="A29" s="49" t="s">
        <v>20</v>
      </c>
      <c r="B29" s="55">
        <v>9.3529999999999998</v>
      </c>
      <c r="C29" s="51">
        <f t="shared" si="1"/>
        <v>4.3745847037339818</v>
      </c>
    </row>
    <row r="30" spans="1:3" hidden="1" x14ac:dyDescent="0.25">
      <c r="A30" s="49" t="s">
        <v>21</v>
      </c>
      <c r="B30" s="55">
        <v>4.2061999999999999</v>
      </c>
      <c r="C30" s="51">
        <f t="shared" si="1"/>
        <v>1.9673236588095666</v>
      </c>
    </row>
    <row r="31" spans="1:3" hidden="1" x14ac:dyDescent="0.25">
      <c r="A31" s="49" t="s">
        <v>22</v>
      </c>
      <c r="B31" s="55">
        <v>1.1069</v>
      </c>
      <c r="C31" s="51">
        <f t="shared" si="1"/>
        <v>0.51771921400226073</v>
      </c>
    </row>
    <row r="32" spans="1:3" x14ac:dyDescent="0.25">
      <c r="A32" s="49" t="s">
        <v>104</v>
      </c>
      <c r="B32" s="55">
        <f>SUM(B26:B31)</f>
        <v>21.127030457600998</v>
      </c>
      <c r="C32" s="51">
        <f t="shared" si="1"/>
        <v>9.8815336549923334</v>
      </c>
    </row>
    <row r="33" spans="1:3" ht="30" x14ac:dyDescent="0.25">
      <c r="A33" s="49" t="s">
        <v>25</v>
      </c>
      <c r="B33" s="54">
        <v>15.2242</v>
      </c>
      <c r="C33" s="51">
        <f t="shared" si="1"/>
        <v>7.1206620813201003</v>
      </c>
    </row>
    <row r="34" spans="1:3" hidden="1" x14ac:dyDescent="0.25">
      <c r="A34" s="49" t="s">
        <v>26</v>
      </c>
      <c r="B34" s="54">
        <v>8.6961999999999993</v>
      </c>
      <c r="C34" s="51">
        <f t="shared" si="1"/>
        <v>4.0673862397745593</v>
      </c>
    </row>
    <row r="35" spans="1:3" hidden="1" x14ac:dyDescent="0.25">
      <c r="A35" s="49" t="s">
        <v>49</v>
      </c>
      <c r="B35" s="54">
        <v>1.1559999999999999</v>
      </c>
      <c r="C35" s="51">
        <f t="shared" si="1"/>
        <v>0.54068426360702271</v>
      </c>
    </row>
    <row r="36" spans="1:3" x14ac:dyDescent="0.25">
      <c r="A36" s="49" t="s">
        <v>109</v>
      </c>
      <c r="B36" s="54">
        <f>SUM(B34:B35)</f>
        <v>9.8521999999999998</v>
      </c>
      <c r="C36" s="51">
        <f t="shared" si="1"/>
        <v>4.6080705033815823</v>
      </c>
    </row>
    <row r="37" spans="1:3" x14ac:dyDescent="0.25">
      <c r="A37" s="49" t="s">
        <v>31</v>
      </c>
      <c r="B37" s="50">
        <v>3.7771812871449999</v>
      </c>
      <c r="C37" s="51">
        <f t="shared" si="1"/>
        <v>1.7666630473617824</v>
      </c>
    </row>
    <row r="38" spans="1:3" hidden="1" x14ac:dyDescent="0.25">
      <c r="A38" s="49" t="s">
        <v>32</v>
      </c>
      <c r="B38" s="54">
        <v>6.3296999999999999</v>
      </c>
      <c r="C38" s="51">
        <f t="shared" si="1"/>
        <v>2.9605269752191798</v>
      </c>
    </row>
    <row r="39" spans="1:3" ht="45" hidden="1" x14ac:dyDescent="0.25">
      <c r="A39" s="49" t="s">
        <v>65</v>
      </c>
      <c r="B39" s="50">
        <v>0.72642294945300001</v>
      </c>
      <c r="C39" s="51">
        <f t="shared" si="1"/>
        <v>0.33976250648117368</v>
      </c>
    </row>
    <row r="40" spans="1:3" x14ac:dyDescent="0.25">
      <c r="A40" s="49" t="s">
        <v>110</v>
      </c>
      <c r="B40" s="50">
        <f>SUM(B38:B39)</f>
        <v>7.056122949453</v>
      </c>
      <c r="C40" s="51">
        <f t="shared" si="1"/>
        <v>3.3002894817003536</v>
      </c>
    </row>
    <row r="41" spans="1:3" x14ac:dyDescent="0.25">
      <c r="A41" s="49" t="s">
        <v>66</v>
      </c>
      <c r="B41" s="50">
        <v>0.434</v>
      </c>
      <c r="C41" s="51">
        <f t="shared" si="1"/>
        <v>0.20299045882824207</v>
      </c>
    </row>
    <row r="42" spans="1:3" x14ac:dyDescent="0.25">
      <c r="A42" s="49" t="s">
        <v>37</v>
      </c>
      <c r="B42" s="50">
        <v>0.86060000000000003</v>
      </c>
      <c r="C42" s="51">
        <f t="shared" si="1"/>
        <v>0.40251979001747729</v>
      </c>
    </row>
    <row r="43" spans="1:3" x14ac:dyDescent="0.25">
      <c r="A43" s="49" t="s">
        <v>27</v>
      </c>
      <c r="B43" s="54">
        <v>0.3478</v>
      </c>
      <c r="C43" s="51">
        <f t="shared" si="1"/>
        <v>0.16267299903332397</v>
      </c>
    </row>
    <row r="44" spans="1:3" x14ac:dyDescent="0.25">
      <c r="A44" s="52" t="s">
        <v>39</v>
      </c>
      <c r="B44" s="55">
        <f>B4+B8+B16+B25+B32+B33+B36+B37+B40+B41+B42+B43</f>
        <v>213.80315237733603</v>
      </c>
      <c r="C44" s="55">
        <f>SUM(C4+C8+C16+C25+C32+C33+C36+C37+C40+C41+C42+C43)</f>
        <v>100.00000000000001</v>
      </c>
    </row>
  </sheetData>
  <pageMargins left="0.7" right="0.7" top="0.75" bottom="0.75" header="0.3" footer="0.3"/>
  <pageSetup orientation="portrait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>
      <selection sqref="A1:C31"/>
    </sheetView>
  </sheetViews>
  <sheetFormatPr baseColWidth="10" defaultRowHeight="15" x14ac:dyDescent="0.25"/>
  <cols>
    <col min="1" max="1" width="35.5703125" style="47" customWidth="1"/>
  </cols>
  <sheetData>
    <row r="1" spans="1:3" ht="28.5" x14ac:dyDescent="0.25">
      <c r="A1" s="48" t="s">
        <v>0</v>
      </c>
      <c r="B1" s="48" t="s">
        <v>1</v>
      </c>
      <c r="C1" s="48" t="s">
        <v>2</v>
      </c>
    </row>
    <row r="2" spans="1:3" x14ac:dyDescent="0.25">
      <c r="A2" s="49" t="s">
        <v>4</v>
      </c>
      <c r="B2" s="57">
        <v>1.6029559628300001E-2</v>
      </c>
      <c r="C2" s="51">
        <f>(B2*100)/$B$31</f>
        <v>3.3951325182048832E-2</v>
      </c>
    </row>
    <row r="3" spans="1:3" x14ac:dyDescent="0.25">
      <c r="A3" s="49" t="s">
        <v>40</v>
      </c>
      <c r="B3" s="57">
        <v>0.29580379095300002</v>
      </c>
      <c r="C3" s="51">
        <f t="shared" ref="C3:C30" si="0">(B3*100)/$B$31</f>
        <v>0.62652567691238514</v>
      </c>
    </row>
    <row r="4" spans="1:3" hidden="1" x14ac:dyDescent="0.25">
      <c r="A4" s="49" t="s">
        <v>6</v>
      </c>
      <c r="B4" s="57">
        <v>3.8970938986800001</v>
      </c>
      <c r="C4" s="51">
        <f t="shared" si="0"/>
        <v>8.2542194100871455</v>
      </c>
    </row>
    <row r="5" spans="1:3" hidden="1" x14ac:dyDescent="0.25">
      <c r="A5" s="49" t="s">
        <v>7</v>
      </c>
      <c r="B5" s="52">
        <v>2.9714999999999998</v>
      </c>
      <c r="C5" s="51">
        <f t="shared" si="0"/>
        <v>6.293770079643636</v>
      </c>
    </row>
    <row r="6" spans="1:3" hidden="1" x14ac:dyDescent="0.25">
      <c r="A6" s="49" t="s">
        <v>8</v>
      </c>
      <c r="B6" s="57">
        <v>0.14593724327599999</v>
      </c>
      <c r="C6" s="51">
        <f t="shared" si="0"/>
        <v>0.30910161710791295</v>
      </c>
    </row>
    <row r="7" spans="1:3" hidden="1" x14ac:dyDescent="0.25">
      <c r="A7" s="49" t="s">
        <v>9</v>
      </c>
      <c r="B7" s="57">
        <v>0.89748589282500002</v>
      </c>
      <c r="C7" s="51">
        <f t="shared" si="0"/>
        <v>1.9009153152159652</v>
      </c>
    </row>
    <row r="8" spans="1:3" hidden="1" x14ac:dyDescent="0.25">
      <c r="A8" s="49" t="s">
        <v>11</v>
      </c>
      <c r="B8" s="53">
        <v>0.84360000000000002</v>
      </c>
      <c r="C8" s="51">
        <f t="shared" si="0"/>
        <v>1.7867825809144782</v>
      </c>
    </row>
    <row r="9" spans="1:3" x14ac:dyDescent="0.25">
      <c r="A9" s="49" t="s">
        <v>87</v>
      </c>
      <c r="B9" s="51">
        <f>SUM(B4:B8)</f>
        <v>8.7556170347810003</v>
      </c>
      <c r="C9" s="51">
        <f t="shared" si="0"/>
        <v>18.544789002969139</v>
      </c>
    </row>
    <row r="10" spans="1:3" hidden="1" x14ac:dyDescent="0.25">
      <c r="A10" s="49" t="s">
        <v>44</v>
      </c>
      <c r="B10" s="53">
        <v>9.1590000000000007</v>
      </c>
      <c r="C10" s="51">
        <f t="shared" si="0"/>
        <v>19.39917218894702</v>
      </c>
    </row>
    <row r="11" spans="1:3" hidden="1" x14ac:dyDescent="0.25">
      <c r="A11" s="49" t="s">
        <v>13</v>
      </c>
      <c r="B11" s="57">
        <v>0.26689022996299999</v>
      </c>
      <c r="C11" s="51">
        <f t="shared" si="0"/>
        <v>0.56528545983184886</v>
      </c>
    </row>
    <row r="12" spans="1:3" hidden="1" x14ac:dyDescent="0.25">
      <c r="A12" s="49" t="s">
        <v>14</v>
      </c>
      <c r="B12" s="54">
        <v>1.6875</v>
      </c>
      <c r="C12" s="51">
        <f t="shared" si="0"/>
        <v>3.5742005752645589</v>
      </c>
    </row>
    <row r="13" spans="1:3" hidden="1" x14ac:dyDescent="0.25">
      <c r="A13" s="49" t="s">
        <v>15</v>
      </c>
      <c r="B13" s="57">
        <v>4.8666999999999998</v>
      </c>
      <c r="C13" s="51">
        <f t="shared" si="0"/>
        <v>10.30788855682372</v>
      </c>
    </row>
    <row r="14" spans="1:3" ht="30" hidden="1" x14ac:dyDescent="0.25">
      <c r="A14" s="49" t="s">
        <v>53</v>
      </c>
      <c r="B14" s="54">
        <v>4.8186999999999998</v>
      </c>
      <c r="C14" s="51">
        <f t="shared" si="0"/>
        <v>10.206222407127306</v>
      </c>
    </row>
    <row r="15" spans="1:3" ht="30" hidden="1" x14ac:dyDescent="0.25">
      <c r="A15" s="49" t="s">
        <v>17</v>
      </c>
      <c r="B15" s="54">
        <v>3.8605</v>
      </c>
      <c r="C15" s="51">
        <f t="shared" si="0"/>
        <v>8.1767118938126391</v>
      </c>
    </row>
    <row r="16" spans="1:3" x14ac:dyDescent="0.25">
      <c r="A16" s="49" t="s">
        <v>96</v>
      </c>
      <c r="B16" s="54">
        <f>SUM(B10:B15)</f>
        <v>24.659290229962998</v>
      </c>
      <c r="C16" s="51">
        <f t="shared" si="0"/>
        <v>52.229481081807087</v>
      </c>
    </row>
    <row r="17" spans="1:3" hidden="1" x14ac:dyDescent="0.25">
      <c r="A17" s="49" t="s">
        <v>18</v>
      </c>
      <c r="B17" s="50">
        <v>0.68620000000000003</v>
      </c>
      <c r="C17" s="51">
        <f t="shared" si="0"/>
        <v>1.4534023317016536</v>
      </c>
    </row>
    <row r="18" spans="1:3" hidden="1" x14ac:dyDescent="0.25">
      <c r="A18" s="49" t="s">
        <v>21</v>
      </c>
      <c r="B18" s="54">
        <v>4.5069999999999997</v>
      </c>
      <c r="C18" s="51">
        <f t="shared" si="0"/>
        <v>9.5460278475362177</v>
      </c>
    </row>
    <row r="19" spans="1:3" x14ac:dyDescent="0.25">
      <c r="A19" s="49" t="s">
        <v>88</v>
      </c>
      <c r="B19" s="55">
        <f>SUM(B17:B18)</f>
        <v>5.1932</v>
      </c>
      <c r="C19" s="51">
        <f t="shared" si="0"/>
        <v>10.999430179237871</v>
      </c>
    </row>
    <row r="20" spans="1:3" x14ac:dyDescent="0.25">
      <c r="A20" s="49" t="s">
        <v>25</v>
      </c>
      <c r="B20" s="57">
        <v>1.0074254809300001</v>
      </c>
      <c r="C20" s="51">
        <f t="shared" si="0"/>
        <v>2.1337722865044038</v>
      </c>
    </row>
    <row r="21" spans="1:3" hidden="1" x14ac:dyDescent="0.25">
      <c r="A21" s="49" t="s">
        <v>26</v>
      </c>
      <c r="B21" s="54">
        <v>3.9510000000000001</v>
      </c>
      <c r="C21" s="51">
        <f t="shared" si="0"/>
        <v>8.3683949468860881</v>
      </c>
    </row>
    <row r="22" spans="1:3" hidden="1" x14ac:dyDescent="0.25">
      <c r="A22" s="49" t="s">
        <v>27</v>
      </c>
      <c r="B22" s="57">
        <v>0.14960169920700001</v>
      </c>
      <c r="C22" s="51">
        <f t="shared" si="0"/>
        <v>0.31686309888368291</v>
      </c>
    </row>
    <row r="23" spans="1:3" hidden="1" x14ac:dyDescent="0.25">
      <c r="A23" s="49" t="s">
        <v>28</v>
      </c>
      <c r="B23" s="50">
        <v>1.1882999999999999</v>
      </c>
      <c r="C23" s="51">
        <f t="shared" si="0"/>
        <v>2.5168726184218517</v>
      </c>
    </row>
    <row r="24" spans="1:3" hidden="1" x14ac:dyDescent="0.25">
      <c r="A24" s="49" t="s">
        <v>29</v>
      </c>
      <c r="B24" s="54">
        <v>0.35089999999999999</v>
      </c>
      <c r="C24" s="51">
        <f t="shared" si="0"/>
        <v>0.74322191517649394</v>
      </c>
    </row>
    <row r="25" spans="1:3" hidden="1" x14ac:dyDescent="0.25">
      <c r="A25" s="49" t="s">
        <v>49</v>
      </c>
      <c r="B25" s="57">
        <v>0.93113423637100001</v>
      </c>
      <c r="C25" s="51">
        <f t="shared" si="0"/>
        <v>1.9721840137989652</v>
      </c>
    </row>
    <row r="26" spans="1:3" x14ac:dyDescent="0.25">
      <c r="A26" s="49" t="s">
        <v>97</v>
      </c>
      <c r="B26" s="57">
        <f>SUM(B21:B25)</f>
        <v>6.5709359355780004</v>
      </c>
      <c r="C26" s="51">
        <f t="shared" si="0"/>
        <v>13.917536593167084</v>
      </c>
    </row>
    <row r="27" spans="1:3" hidden="1" x14ac:dyDescent="0.25">
      <c r="A27" s="49" t="s">
        <v>32</v>
      </c>
      <c r="B27" s="54">
        <v>0.48449999999999999</v>
      </c>
      <c r="C27" s="51">
        <f t="shared" si="0"/>
        <v>1.02619269849818</v>
      </c>
    </row>
    <row r="28" spans="1:3" ht="45" hidden="1" x14ac:dyDescent="0.25">
      <c r="A28" s="49" t="s">
        <v>65</v>
      </c>
      <c r="B28" s="57">
        <v>3.5279996969599998E-4</v>
      </c>
      <c r="C28" s="51">
        <f t="shared" si="0"/>
        <v>7.4724613608341452E-4</v>
      </c>
    </row>
    <row r="29" spans="1:3" x14ac:dyDescent="0.25">
      <c r="A29" s="49" t="s">
        <v>98</v>
      </c>
      <c r="B29" s="57">
        <f>SUM(B27:B28)</f>
        <v>0.48485279996969599</v>
      </c>
      <c r="C29" s="51">
        <f t="shared" si="0"/>
        <v>1.0269399446342635</v>
      </c>
    </row>
    <row r="30" spans="1:3" ht="45" x14ac:dyDescent="0.25">
      <c r="A30" s="49" t="s">
        <v>34</v>
      </c>
      <c r="B30" s="54">
        <v>0.23019999999999999</v>
      </c>
      <c r="C30" s="51">
        <f t="shared" si="0"/>
        <v>0.48757390958571933</v>
      </c>
    </row>
    <row r="31" spans="1:3" x14ac:dyDescent="0.25">
      <c r="A31" s="52" t="s">
        <v>39</v>
      </c>
      <c r="B31" s="55">
        <f>B2+B3+B9+B16+B19+B20+B26+B29+B30</f>
        <v>47.213354831802995</v>
      </c>
      <c r="C31" s="55">
        <f>C2+C3+C9+C16+C19+C20+C26+C29+C30</f>
        <v>100.00000000000001</v>
      </c>
    </row>
  </sheetData>
  <pageMargins left="0.7" right="0.7" top="0.75" bottom="0.75" header="0.3" footer="0.3"/>
  <pageSetup orientation="portrait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activeCell="C23" sqref="C23"/>
    </sheetView>
  </sheetViews>
  <sheetFormatPr baseColWidth="10" defaultRowHeight="15" x14ac:dyDescent="0.25"/>
  <cols>
    <col min="1" max="1" width="42.140625" style="47" customWidth="1"/>
  </cols>
  <sheetData>
    <row r="1" spans="1:3" ht="28.5" x14ac:dyDescent="0.25">
      <c r="A1" s="48" t="s">
        <v>0</v>
      </c>
      <c r="B1" s="48" t="s">
        <v>1</v>
      </c>
      <c r="C1" s="48" t="s">
        <v>2</v>
      </c>
    </row>
    <row r="2" spans="1:3" hidden="1" x14ac:dyDescent="0.25">
      <c r="A2" s="49" t="s">
        <v>6</v>
      </c>
      <c r="B2" s="57">
        <v>8.1602112453299999E-2</v>
      </c>
      <c r="C2" s="59">
        <f t="shared" ref="C2:C9" si="0">(B2*100)/$B$19</f>
        <v>8.4125889127113399E-2</v>
      </c>
    </row>
    <row r="3" spans="1:3" hidden="1" x14ac:dyDescent="0.25">
      <c r="A3" s="49" t="s">
        <v>7</v>
      </c>
      <c r="B3" s="57">
        <v>16.596299999999999</v>
      </c>
      <c r="C3" s="59">
        <f t="shared" si="0"/>
        <v>17.109587628865977</v>
      </c>
    </row>
    <row r="4" spans="1:3" hidden="1" x14ac:dyDescent="0.25">
      <c r="A4" s="49" t="s">
        <v>9</v>
      </c>
      <c r="B4" s="57">
        <v>8.5075000000000003</v>
      </c>
      <c r="C4" s="59">
        <f t="shared" si="0"/>
        <v>8.7706185567010309</v>
      </c>
    </row>
    <row r="5" spans="1:3" hidden="1" x14ac:dyDescent="0.25">
      <c r="A5" s="49" t="s">
        <v>10</v>
      </c>
      <c r="B5" s="57">
        <v>4.9214000000000002</v>
      </c>
      <c r="C5" s="59">
        <f t="shared" si="0"/>
        <v>5.0736082474226807</v>
      </c>
    </row>
    <row r="6" spans="1:3" hidden="1" x14ac:dyDescent="0.25">
      <c r="A6" s="49" t="s">
        <v>15</v>
      </c>
      <c r="B6" s="57">
        <v>4.3521999999999998</v>
      </c>
      <c r="C6" s="59">
        <f t="shared" si="0"/>
        <v>4.4868041237113401</v>
      </c>
    </row>
    <row r="7" spans="1:3" ht="30" hidden="1" x14ac:dyDescent="0.25">
      <c r="A7" s="49" t="s">
        <v>17</v>
      </c>
      <c r="B7" s="57">
        <v>4.2834000000000003</v>
      </c>
      <c r="C7" s="59">
        <f t="shared" si="0"/>
        <v>4.4158762886597938</v>
      </c>
    </row>
    <row r="8" spans="1:3" hidden="1" x14ac:dyDescent="0.25">
      <c r="A8" s="49" t="s">
        <v>23</v>
      </c>
      <c r="B8" s="53">
        <v>7.8696999999999999</v>
      </c>
      <c r="C8" s="59">
        <f t="shared" si="0"/>
        <v>8.1130927835051541</v>
      </c>
    </row>
    <row r="9" spans="1:3" x14ac:dyDescent="0.25">
      <c r="A9" s="49" t="s">
        <v>112</v>
      </c>
      <c r="B9" s="51">
        <v>30.106999999999999</v>
      </c>
      <c r="C9" s="59">
        <f t="shared" si="0"/>
        <v>31.038144329896905</v>
      </c>
    </row>
    <row r="10" spans="1:3" ht="20.25" customHeight="1" x14ac:dyDescent="0.25">
      <c r="A10" s="49" t="s">
        <v>133</v>
      </c>
      <c r="B10" s="57">
        <v>8.6359999999999992</v>
      </c>
      <c r="C10" s="59">
        <f t="shared" ref="C10:C18" si="1">(B10*100)/$B$19</f>
        <v>8.9030927835051532</v>
      </c>
    </row>
    <row r="11" spans="1:3" hidden="1" x14ac:dyDescent="0.25">
      <c r="A11" s="49" t="s">
        <v>26</v>
      </c>
      <c r="B11" s="57">
        <v>2.6619999999999999</v>
      </c>
      <c r="C11" s="59">
        <f t="shared" si="1"/>
        <v>2.7443298969072165</v>
      </c>
    </row>
    <row r="12" spans="1:3" hidden="1" x14ac:dyDescent="0.25">
      <c r="A12" s="49" t="s">
        <v>27</v>
      </c>
      <c r="B12" s="54">
        <v>15.086399999999999</v>
      </c>
      <c r="C12" s="59">
        <f t="shared" si="1"/>
        <v>15.552989690721649</v>
      </c>
    </row>
    <row r="13" spans="1:3" hidden="1" x14ac:dyDescent="0.25">
      <c r="A13" s="49" t="s">
        <v>28</v>
      </c>
      <c r="B13" s="57">
        <v>0.94993953749500004</v>
      </c>
      <c r="C13" s="59">
        <f t="shared" si="1"/>
        <v>0.97931911081958767</v>
      </c>
    </row>
    <row r="14" spans="1:3" x14ac:dyDescent="0.25">
      <c r="A14" s="49" t="s">
        <v>113</v>
      </c>
      <c r="B14" s="57">
        <v>26.568000000000001</v>
      </c>
      <c r="C14" s="59">
        <f t="shared" si="1"/>
        <v>27.389690721649487</v>
      </c>
    </row>
    <row r="15" spans="1:3" hidden="1" x14ac:dyDescent="0.25">
      <c r="A15" s="49" t="s">
        <v>32</v>
      </c>
      <c r="B15" s="57">
        <v>7.9365736599899997E-2</v>
      </c>
      <c r="C15" s="59">
        <f t="shared" si="1"/>
        <v>8.1820347010206185E-2</v>
      </c>
    </row>
    <row r="16" spans="1:3" ht="30" hidden="1" x14ac:dyDescent="0.25">
      <c r="A16" s="49" t="s">
        <v>67</v>
      </c>
      <c r="B16" s="50">
        <v>7.7302</v>
      </c>
      <c r="C16" s="59">
        <f t="shared" si="1"/>
        <v>7.9692783505154638</v>
      </c>
    </row>
    <row r="17" spans="1:3" x14ac:dyDescent="0.25">
      <c r="A17" s="49" t="s">
        <v>114</v>
      </c>
      <c r="B17" s="50">
        <v>13.59</v>
      </c>
      <c r="C17" s="59">
        <f t="shared" si="1"/>
        <v>14.010309278350515</v>
      </c>
    </row>
    <row r="18" spans="1:3" x14ac:dyDescent="0.25">
      <c r="A18" s="49" t="s">
        <v>134</v>
      </c>
      <c r="B18" s="50">
        <v>18.099</v>
      </c>
      <c r="C18" s="59">
        <f t="shared" si="1"/>
        <v>18.658762886597938</v>
      </c>
    </row>
    <row r="19" spans="1:3" x14ac:dyDescent="0.25">
      <c r="A19" s="52" t="s">
        <v>39</v>
      </c>
      <c r="B19" s="55">
        <f>B9+B10+B14+B17+B18</f>
        <v>97</v>
      </c>
      <c r="C19" s="55">
        <f>C9+C10+C14+C17+C18</f>
        <v>100</v>
      </c>
    </row>
    <row r="20" spans="1:3" x14ac:dyDescent="0.25">
      <c r="B20" s="58"/>
    </row>
    <row r="22" spans="1:3" x14ac:dyDescent="0.25">
      <c r="B22" s="58">
        <f>97-B19</f>
        <v>0</v>
      </c>
    </row>
    <row r="23" spans="1:3" x14ac:dyDescent="0.25">
      <c r="A23" s="47">
        <v>78.900999999999996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"/>
  <sheetViews>
    <sheetView workbookViewId="0">
      <selection activeCell="A45" sqref="A45"/>
    </sheetView>
  </sheetViews>
  <sheetFormatPr baseColWidth="10" defaultRowHeight="15" x14ac:dyDescent="0.25"/>
  <cols>
    <col min="1" max="1" width="48.7109375" customWidth="1"/>
  </cols>
  <sheetData>
    <row r="1" spans="1:3" ht="28.5" x14ac:dyDescent="0.25">
      <c r="A1" s="48" t="s">
        <v>0</v>
      </c>
      <c r="B1" s="48" t="s">
        <v>1</v>
      </c>
      <c r="C1" s="48" t="s">
        <v>2</v>
      </c>
    </row>
    <row r="2" spans="1:3" x14ac:dyDescent="0.25">
      <c r="A2" s="56" t="s">
        <v>4</v>
      </c>
      <c r="B2" s="57">
        <v>0.24906683632400001</v>
      </c>
      <c r="C2" s="59">
        <f>(B2*100)/$B$40</f>
        <v>9.3043232293394965E-2</v>
      </c>
    </row>
    <row r="3" spans="1:3" hidden="1" x14ac:dyDescent="0.25">
      <c r="A3" s="56" t="s">
        <v>40</v>
      </c>
      <c r="B3" s="57">
        <v>0.17150000000000001</v>
      </c>
      <c r="C3" s="59">
        <f t="shared" ref="C3:C39" si="0">(B3*100)/$B$40</f>
        <v>6.4066796582904345E-2</v>
      </c>
    </row>
    <row r="4" spans="1:3" hidden="1" x14ac:dyDescent="0.25">
      <c r="A4" s="56" t="s">
        <v>41</v>
      </c>
      <c r="B4" s="57">
        <v>1.1545000000000001</v>
      </c>
      <c r="C4" s="59">
        <f t="shared" si="0"/>
        <v>0.43128347903768544</v>
      </c>
    </row>
    <row r="5" spans="1:3" hidden="1" x14ac:dyDescent="0.25">
      <c r="A5" s="56" t="s">
        <v>42</v>
      </c>
      <c r="B5" s="57">
        <v>2.5865</v>
      </c>
      <c r="C5" s="59">
        <f t="shared" si="0"/>
        <v>0.96623189132176113</v>
      </c>
    </row>
    <row r="6" spans="1:3" hidden="1" x14ac:dyDescent="0.25">
      <c r="A6" s="56" t="s">
        <v>43</v>
      </c>
      <c r="B6" s="57">
        <v>0.37420865401999998</v>
      </c>
      <c r="C6" s="59">
        <f t="shared" si="0"/>
        <v>0.13979212662776538</v>
      </c>
    </row>
    <row r="7" spans="1:3" hidden="1" x14ac:dyDescent="0.25">
      <c r="A7" s="56" t="s">
        <v>68</v>
      </c>
      <c r="B7" s="57">
        <v>9.6112212185999996E-2</v>
      </c>
      <c r="C7" s="59">
        <f t="shared" si="0"/>
        <v>3.5904382199728281E-2</v>
      </c>
    </row>
    <row r="8" spans="1:3" hidden="1" x14ac:dyDescent="0.25">
      <c r="A8" s="56" t="s">
        <v>5</v>
      </c>
      <c r="B8" s="57">
        <v>3.1750763312600003E-2</v>
      </c>
      <c r="C8" s="59">
        <f t="shared" si="0"/>
        <v>1.1861047781342775E-2</v>
      </c>
    </row>
    <row r="9" spans="1:3" x14ac:dyDescent="0.25">
      <c r="A9" s="56" t="s">
        <v>96</v>
      </c>
      <c r="B9" s="57">
        <f>SUM(B3:B8)</f>
        <v>4.4145716295186004</v>
      </c>
      <c r="C9" s="59">
        <f t="shared" si="0"/>
        <v>1.6491397235511875</v>
      </c>
    </row>
    <row r="10" spans="1:3" hidden="1" x14ac:dyDescent="0.25">
      <c r="A10" s="56" t="s">
        <v>6</v>
      </c>
      <c r="B10" s="57">
        <v>13.9801</v>
      </c>
      <c r="C10" s="59">
        <f t="shared" si="0"/>
        <v>5.2225085883886928</v>
      </c>
    </row>
    <row r="11" spans="1:3" hidden="1" x14ac:dyDescent="0.25">
      <c r="A11" s="56" t="s">
        <v>7</v>
      </c>
      <c r="B11" s="57">
        <v>65.061700000000002</v>
      </c>
      <c r="C11" s="59">
        <f t="shared" si="0"/>
        <v>24.304925359988026</v>
      </c>
    </row>
    <row r="12" spans="1:3" hidden="1" x14ac:dyDescent="0.25">
      <c r="A12" s="56" t="s">
        <v>9</v>
      </c>
      <c r="B12" s="54">
        <v>9.9055</v>
      </c>
      <c r="C12" s="59">
        <f t="shared" si="0"/>
        <v>3.700371157737369</v>
      </c>
    </row>
    <row r="13" spans="1:3" hidden="1" x14ac:dyDescent="0.25">
      <c r="A13" s="56" t="s">
        <v>10</v>
      </c>
      <c r="B13" s="57">
        <v>2.1154000000000002</v>
      </c>
      <c r="C13" s="59">
        <f t="shared" si="0"/>
        <v>0.79024432356545671</v>
      </c>
    </row>
    <row r="14" spans="1:3" ht="14.25" hidden="1" customHeight="1" x14ac:dyDescent="0.25">
      <c r="A14" s="56" t="s">
        <v>11</v>
      </c>
      <c r="B14" s="60">
        <v>6.0869999999999997</v>
      </c>
      <c r="C14" s="59">
        <f t="shared" si="0"/>
        <v>2.2739043195343358</v>
      </c>
    </row>
    <row r="15" spans="1:3" x14ac:dyDescent="0.25">
      <c r="A15" s="56" t="s">
        <v>81</v>
      </c>
      <c r="B15" s="60">
        <f>SUM(B10:B14)</f>
        <v>97.149699999999996</v>
      </c>
      <c r="C15" s="59">
        <f t="shared" si="0"/>
        <v>36.291953749213882</v>
      </c>
    </row>
    <row r="16" spans="1:3" hidden="1" x14ac:dyDescent="0.25">
      <c r="A16" s="56" t="s">
        <v>44</v>
      </c>
      <c r="B16" s="57">
        <v>36.660299999999999</v>
      </c>
      <c r="C16" s="59">
        <f t="shared" si="0"/>
        <v>13.695090278532055</v>
      </c>
    </row>
    <row r="17" spans="1:3" hidden="1" x14ac:dyDescent="0.25">
      <c r="A17" s="56" t="s">
        <v>15</v>
      </c>
      <c r="B17" s="50">
        <v>54.664999999999999</v>
      </c>
      <c r="C17" s="59">
        <f t="shared" si="0"/>
        <v>20.421057931221373</v>
      </c>
    </row>
    <row r="18" spans="1:3" hidden="1" x14ac:dyDescent="0.25">
      <c r="A18" s="56" t="s">
        <v>63</v>
      </c>
      <c r="B18" s="57">
        <v>0.43030000000000002</v>
      </c>
      <c r="C18" s="59">
        <f t="shared" si="0"/>
        <v>0.16074602081413256</v>
      </c>
    </row>
    <row r="19" spans="1:3" hidden="1" x14ac:dyDescent="0.25">
      <c r="A19" s="56" t="s">
        <v>17</v>
      </c>
      <c r="B19" s="57">
        <v>2.6558000000000002</v>
      </c>
      <c r="C19" s="59">
        <f t="shared" si="0"/>
        <v>0.99212010708383291</v>
      </c>
    </row>
    <row r="20" spans="1:3" x14ac:dyDescent="0.25">
      <c r="A20" s="56" t="s">
        <v>99</v>
      </c>
      <c r="B20" s="57">
        <f>SUM(B16:B19)</f>
        <v>94.4114</v>
      </c>
      <c r="C20" s="59">
        <f t="shared" si="0"/>
        <v>35.269014337651392</v>
      </c>
    </row>
    <row r="21" spans="1:3" hidden="1" x14ac:dyDescent="0.25">
      <c r="A21" s="56" t="s">
        <v>20</v>
      </c>
      <c r="B21" s="57">
        <v>0.64459999999999995</v>
      </c>
      <c r="C21" s="59">
        <f t="shared" si="0"/>
        <v>0.24080149899323688</v>
      </c>
    </row>
    <row r="22" spans="1:3" hidden="1" x14ac:dyDescent="0.25">
      <c r="A22" s="56" t="s">
        <v>21</v>
      </c>
      <c r="B22" s="57">
        <v>4.7683999999999997</v>
      </c>
      <c r="C22" s="59">
        <f t="shared" si="0"/>
        <v>1.7813184421336501</v>
      </c>
    </row>
    <row r="23" spans="1:3" hidden="1" x14ac:dyDescent="0.25">
      <c r="A23" s="56" t="s">
        <v>22</v>
      </c>
      <c r="B23" s="57">
        <v>1.4228000000000001</v>
      </c>
      <c r="C23" s="59">
        <f t="shared" si="0"/>
        <v>0.53151159287554683</v>
      </c>
    </row>
    <row r="24" spans="1:3" x14ac:dyDescent="0.25">
      <c r="A24" s="56" t="s">
        <v>88</v>
      </c>
      <c r="B24" s="57">
        <f>SUM(B21:B23)</f>
        <v>6.835799999999999</v>
      </c>
      <c r="C24" s="59">
        <f t="shared" si="0"/>
        <v>2.5536315340024336</v>
      </c>
    </row>
    <row r="25" spans="1:3" x14ac:dyDescent="0.25">
      <c r="A25" s="56" t="s">
        <v>23</v>
      </c>
      <c r="B25" s="57">
        <v>13.376899999999999</v>
      </c>
      <c r="C25" s="59">
        <f t="shared" si="0"/>
        <v>4.9971727767338354</v>
      </c>
    </row>
    <row r="26" spans="1:3" x14ac:dyDescent="0.25">
      <c r="A26" s="56" t="s">
        <v>25</v>
      </c>
      <c r="B26" s="57">
        <v>9.9542000000000002</v>
      </c>
      <c r="C26" s="59">
        <f t="shared" si="0"/>
        <v>3.7185638865629524</v>
      </c>
    </row>
    <row r="27" spans="1:3" hidden="1" x14ac:dyDescent="0.25">
      <c r="A27" s="56" t="s">
        <v>26</v>
      </c>
      <c r="B27" s="57">
        <v>24.775700000000001</v>
      </c>
      <c r="C27" s="59">
        <f t="shared" si="0"/>
        <v>9.2553920239012424</v>
      </c>
    </row>
    <row r="28" spans="1:3" hidden="1" x14ac:dyDescent="0.25">
      <c r="A28" s="56" t="s">
        <v>27</v>
      </c>
      <c r="B28" s="57">
        <v>3.4632999999999998</v>
      </c>
      <c r="C28" s="59">
        <f t="shared" si="0"/>
        <v>1.2937757236476535</v>
      </c>
    </row>
    <row r="29" spans="1:3" hidden="1" x14ac:dyDescent="0.25">
      <c r="A29" s="56" t="s">
        <v>28</v>
      </c>
      <c r="B29" s="57">
        <v>1.5267999999999999</v>
      </c>
      <c r="C29" s="59">
        <f t="shared" si="0"/>
        <v>0.57036259488500485</v>
      </c>
    </row>
    <row r="30" spans="1:3" hidden="1" x14ac:dyDescent="0.25">
      <c r="A30" s="56" t="s">
        <v>29</v>
      </c>
      <c r="B30" s="57">
        <v>2.8081999999999998</v>
      </c>
      <c r="C30" s="59">
        <f t="shared" si="0"/>
        <v>1.0490517677207694</v>
      </c>
    </row>
    <row r="31" spans="1:3" hidden="1" x14ac:dyDescent="0.25">
      <c r="A31" s="56" t="s">
        <v>49</v>
      </c>
      <c r="B31" s="57">
        <v>0.43719999999999998</v>
      </c>
      <c r="C31" s="59">
        <f t="shared" si="0"/>
        <v>0.1633236353705293</v>
      </c>
    </row>
    <row r="32" spans="1:3" x14ac:dyDescent="0.25">
      <c r="A32" s="56" t="s">
        <v>89</v>
      </c>
      <c r="B32" s="57">
        <f>SUM(B27:B31)</f>
        <v>33.011200000000002</v>
      </c>
      <c r="C32" s="59">
        <f t="shared" si="0"/>
        <v>12.3319057455252</v>
      </c>
    </row>
    <row r="33" spans="1:3" x14ac:dyDescent="0.25">
      <c r="A33" s="56" t="s">
        <v>31</v>
      </c>
      <c r="B33" s="57">
        <v>3.7738331428699999E-2</v>
      </c>
      <c r="C33" s="59">
        <f t="shared" si="0"/>
        <v>1.4097807597788619E-2</v>
      </c>
    </row>
    <row r="34" spans="1:3" hidden="1" x14ac:dyDescent="0.25">
      <c r="A34" s="56" t="s">
        <v>32</v>
      </c>
      <c r="B34" s="57">
        <v>3.0541</v>
      </c>
      <c r="C34" s="59">
        <f t="shared" si="0"/>
        <v>1.1409119734335167</v>
      </c>
    </row>
    <row r="35" spans="1:3" hidden="1" x14ac:dyDescent="0.25">
      <c r="A35" s="56" t="s">
        <v>65</v>
      </c>
      <c r="B35" s="57">
        <v>3.8199000000000001</v>
      </c>
      <c r="C35" s="59">
        <f t="shared" si="0"/>
        <v>1.4269898324608528</v>
      </c>
    </row>
    <row r="36" spans="1:3" x14ac:dyDescent="0.25">
      <c r="A36" s="56" t="s">
        <v>100</v>
      </c>
      <c r="B36" s="57">
        <f>SUM(B34:B35)</f>
        <v>6.8740000000000006</v>
      </c>
      <c r="C36" s="59">
        <f t="shared" si="0"/>
        <v>2.5679018058943699</v>
      </c>
    </row>
    <row r="37" spans="1:3" x14ac:dyDescent="0.25">
      <c r="A37" s="56" t="s">
        <v>34</v>
      </c>
      <c r="B37" s="57">
        <v>0.96760000000000002</v>
      </c>
      <c r="C37" s="59">
        <f t="shared" si="0"/>
        <v>0.36146374561876521</v>
      </c>
    </row>
    <row r="38" spans="1:3" x14ac:dyDescent="0.25">
      <c r="A38" s="56" t="s">
        <v>66</v>
      </c>
      <c r="B38" s="57">
        <v>8.1386722057899999E-2</v>
      </c>
      <c r="C38" s="59">
        <f t="shared" si="0"/>
        <v>3.0403420213602636E-2</v>
      </c>
    </row>
    <row r="39" spans="1:3" x14ac:dyDescent="0.25">
      <c r="A39" s="56" t="s">
        <v>37</v>
      </c>
      <c r="B39" s="57">
        <v>0.32579999999999998</v>
      </c>
      <c r="C39" s="59">
        <f t="shared" si="0"/>
        <v>0.12170823514116752</v>
      </c>
    </row>
    <row r="40" spans="1:3" x14ac:dyDescent="0.25">
      <c r="A40" s="52" t="s">
        <v>39</v>
      </c>
      <c r="B40" s="55">
        <f>B2+B9+B15+B20+B24+B25+B26+B32+B33+B36+B37+B38+B39</f>
        <v>267.68936351932928</v>
      </c>
      <c r="C40" s="55">
        <f>SUM(C2+C9+C15+C20+C24+C25+C26+C32+C33+C36+C37+C38+C39)</f>
        <v>99.999999999999972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"/>
  <sheetViews>
    <sheetView topLeftCell="A4" workbookViewId="0">
      <selection sqref="A1:C55"/>
    </sheetView>
  </sheetViews>
  <sheetFormatPr baseColWidth="10" defaultRowHeight="15" x14ac:dyDescent="0.25"/>
  <cols>
    <col min="1" max="1" width="27.85546875" style="47" customWidth="1"/>
  </cols>
  <sheetData>
    <row r="1" spans="1:3" ht="28.5" x14ac:dyDescent="0.25">
      <c r="A1" s="48" t="s">
        <v>0</v>
      </c>
      <c r="B1" s="48" t="s">
        <v>1</v>
      </c>
      <c r="C1" s="48" t="s">
        <v>2</v>
      </c>
    </row>
    <row r="2" spans="1:3" hidden="1" x14ac:dyDescent="0.25">
      <c r="A2" s="49" t="s">
        <v>3</v>
      </c>
      <c r="B2" s="57">
        <v>1.92568489447</v>
      </c>
      <c r="C2" s="59">
        <f>(B2*100)/$B$55</f>
        <v>0.26449090601364034</v>
      </c>
    </row>
    <row r="3" spans="1:3" hidden="1" x14ac:dyDescent="0.25">
      <c r="A3" s="49" t="s">
        <v>4</v>
      </c>
      <c r="B3" s="57">
        <v>1.3662000000000001</v>
      </c>
      <c r="C3" s="59">
        <f t="shared" ref="C3" si="0">(B3*100)/$B$55</f>
        <v>0.18764621191842915</v>
      </c>
    </row>
    <row r="4" spans="1:3" x14ac:dyDescent="0.25">
      <c r="A4" s="49" t="s">
        <v>101</v>
      </c>
      <c r="B4" s="57">
        <f>SUM(B2:B3)</f>
        <v>3.2918848944699999</v>
      </c>
      <c r="C4" s="59">
        <f>(B4*100)/$B$55</f>
        <v>0.45213711793206945</v>
      </c>
    </row>
    <row r="5" spans="1:3" hidden="1" x14ac:dyDescent="0.25">
      <c r="A5" s="49" t="s">
        <v>40</v>
      </c>
      <c r="B5" s="57">
        <v>0.17150000000000001</v>
      </c>
      <c r="C5" s="59">
        <f t="shared" ref="C5:C54" si="1">(B5*100)/$B$55</f>
        <v>2.3555354519111844E-2</v>
      </c>
    </row>
    <row r="6" spans="1:3" hidden="1" x14ac:dyDescent="0.25">
      <c r="A6" s="49" t="s">
        <v>41</v>
      </c>
      <c r="B6" s="57">
        <v>1.6572</v>
      </c>
      <c r="C6" s="59">
        <f t="shared" si="1"/>
        <v>0.22761477264765098</v>
      </c>
    </row>
    <row r="7" spans="1:3" hidden="1" x14ac:dyDescent="0.25">
      <c r="A7" s="49" t="s">
        <v>42</v>
      </c>
      <c r="B7" s="57">
        <v>10.1698</v>
      </c>
      <c r="C7" s="59">
        <f t="shared" si="1"/>
        <v>1.3968119206324408</v>
      </c>
    </row>
    <row r="8" spans="1:3" hidden="1" x14ac:dyDescent="0.25">
      <c r="A8" s="49" t="s">
        <v>69</v>
      </c>
      <c r="B8" s="57">
        <v>7.9928511692499996E-2</v>
      </c>
      <c r="C8" s="59">
        <f t="shared" si="1"/>
        <v>1.0978101627415821E-2</v>
      </c>
    </row>
    <row r="9" spans="1:3" hidden="1" x14ac:dyDescent="0.25">
      <c r="A9" s="49" t="s">
        <v>43</v>
      </c>
      <c r="B9" s="57">
        <v>0.37420865401999998</v>
      </c>
      <c r="C9" s="59">
        <f t="shared" si="1"/>
        <v>5.1397186644669184E-2</v>
      </c>
    </row>
    <row r="10" spans="1:3" hidden="1" x14ac:dyDescent="0.25">
      <c r="A10" s="49" t="s">
        <v>70</v>
      </c>
      <c r="B10" s="57">
        <v>0.19928263412399999</v>
      </c>
      <c r="C10" s="59">
        <f t="shared" si="1"/>
        <v>2.737127169850306E-2</v>
      </c>
    </row>
    <row r="11" spans="1:3" hidden="1" x14ac:dyDescent="0.25">
      <c r="A11" s="49" t="s">
        <v>68</v>
      </c>
      <c r="B11" s="57">
        <v>9.6112212185999996E-2</v>
      </c>
      <c r="C11" s="59">
        <f t="shared" si="1"/>
        <v>1.3200916802666652E-2</v>
      </c>
    </row>
    <row r="12" spans="1:3" hidden="1" x14ac:dyDescent="0.25">
      <c r="A12" s="49" t="s">
        <v>60</v>
      </c>
      <c r="B12" s="54">
        <v>0.61670000000000003</v>
      </c>
      <c r="C12" s="59">
        <f t="shared" si="1"/>
        <v>8.4703131964642991E-2</v>
      </c>
    </row>
    <row r="13" spans="1:3" ht="30" hidden="1" x14ac:dyDescent="0.25">
      <c r="A13" s="49" t="s">
        <v>5</v>
      </c>
      <c r="B13" s="57">
        <v>6.93E-2</v>
      </c>
      <c r="C13" s="59">
        <f t="shared" si="1"/>
        <v>9.5182861118043756E-3</v>
      </c>
    </row>
    <row r="14" spans="1:3" x14ac:dyDescent="0.25">
      <c r="A14" s="49" t="s">
        <v>102</v>
      </c>
      <c r="B14" s="57">
        <f>SUM(B5:B13)</f>
        <v>13.434032012022501</v>
      </c>
      <c r="C14" s="59">
        <f t="shared" si="1"/>
        <v>1.8451509426489059</v>
      </c>
    </row>
    <row r="15" spans="1:3" hidden="1" x14ac:dyDescent="0.25">
      <c r="A15" s="49" t="s">
        <v>6</v>
      </c>
      <c r="B15" s="60">
        <v>92.403800000000004</v>
      </c>
      <c r="C15" s="59">
        <f t="shared" si="1"/>
        <v>12.691570075295084</v>
      </c>
    </row>
    <row r="16" spans="1:3" hidden="1" x14ac:dyDescent="0.25">
      <c r="A16" s="49" t="s">
        <v>7</v>
      </c>
      <c r="B16" s="57">
        <v>143.00219999999999</v>
      </c>
      <c r="C16" s="59">
        <f t="shared" si="1"/>
        <v>19.641210017568135</v>
      </c>
    </row>
    <row r="17" spans="1:3" hidden="1" x14ac:dyDescent="0.25">
      <c r="A17" s="49" t="s">
        <v>8</v>
      </c>
      <c r="B17" s="50">
        <v>2.3723000000000001</v>
      </c>
      <c r="C17" s="59">
        <f t="shared" si="1"/>
        <v>0.32583304679702052</v>
      </c>
    </row>
    <row r="18" spans="1:3" ht="30" hidden="1" x14ac:dyDescent="0.25">
      <c r="A18" s="49" t="s">
        <v>9</v>
      </c>
      <c r="B18" s="57">
        <v>21.010300000000001</v>
      </c>
      <c r="C18" s="59">
        <f t="shared" si="1"/>
        <v>2.8857438195504113</v>
      </c>
    </row>
    <row r="19" spans="1:3" hidden="1" x14ac:dyDescent="0.25">
      <c r="A19" s="49" t="s">
        <v>10</v>
      </c>
      <c r="B19" s="57">
        <v>5.5369999999999999</v>
      </c>
      <c r="C19" s="59">
        <f t="shared" si="1"/>
        <v>0.7605014459027537</v>
      </c>
    </row>
    <row r="20" spans="1:3" hidden="1" x14ac:dyDescent="0.25">
      <c r="A20" s="49" t="s">
        <v>11</v>
      </c>
      <c r="B20" s="57">
        <v>14.8246</v>
      </c>
      <c r="C20" s="59">
        <f t="shared" si="1"/>
        <v>2.0361440734928595</v>
      </c>
    </row>
    <row r="21" spans="1:3" x14ac:dyDescent="0.25">
      <c r="A21" s="49" t="s">
        <v>81</v>
      </c>
      <c r="B21" s="57">
        <f>SUM(B15:B20)</f>
        <v>279.15019999999993</v>
      </c>
      <c r="C21" s="59">
        <f t="shared" si="1"/>
        <v>38.341002478606256</v>
      </c>
    </row>
    <row r="22" spans="1:3" ht="30" hidden="1" x14ac:dyDescent="0.25">
      <c r="A22" s="49" t="s">
        <v>61</v>
      </c>
      <c r="B22" s="57">
        <v>1.9076</v>
      </c>
      <c r="C22" s="59">
        <f t="shared" si="1"/>
        <v>0.26200696373561366</v>
      </c>
    </row>
    <row r="23" spans="1:3" hidden="1" x14ac:dyDescent="0.25">
      <c r="A23" s="49" t="s">
        <v>44</v>
      </c>
      <c r="B23" s="57">
        <v>76.787300000000002</v>
      </c>
      <c r="C23" s="59">
        <f t="shared" si="1"/>
        <v>10.546659323996483</v>
      </c>
    </row>
    <row r="24" spans="1:3" hidden="1" x14ac:dyDescent="0.25">
      <c r="A24" s="49" t="s">
        <v>62</v>
      </c>
      <c r="B24" s="57">
        <v>0.39422531953599999</v>
      </c>
      <c r="C24" s="59">
        <f t="shared" si="1"/>
        <v>5.414645575557217E-2</v>
      </c>
    </row>
    <row r="25" spans="1:3" hidden="1" x14ac:dyDescent="0.25">
      <c r="A25" s="49" t="s">
        <v>13</v>
      </c>
      <c r="B25" s="57">
        <v>1.7415</v>
      </c>
      <c r="C25" s="59">
        <f t="shared" si="1"/>
        <v>0.2391932938485905</v>
      </c>
    </row>
    <row r="26" spans="1:3" hidden="1" x14ac:dyDescent="0.25">
      <c r="A26" s="49" t="s">
        <v>55</v>
      </c>
      <c r="B26" s="57">
        <v>7.5502239912600002</v>
      </c>
      <c r="C26" s="59">
        <f t="shared" si="1"/>
        <v>1.037015759841591</v>
      </c>
    </row>
    <row r="27" spans="1:3" hidden="1" x14ac:dyDescent="0.25">
      <c r="A27" s="49" t="s">
        <v>56</v>
      </c>
      <c r="B27" s="57">
        <v>0.85129999999999995</v>
      </c>
      <c r="C27" s="59">
        <f t="shared" si="1"/>
        <v>0.11692520875871666</v>
      </c>
    </row>
    <row r="28" spans="1:3" hidden="1" x14ac:dyDescent="0.25">
      <c r="A28" s="49" t="s">
        <v>15</v>
      </c>
      <c r="B28" s="57">
        <v>98.873699999999999</v>
      </c>
      <c r="C28" s="59">
        <f t="shared" si="1"/>
        <v>13.58020440884145</v>
      </c>
    </row>
    <row r="29" spans="1:3" ht="30" hidden="1" x14ac:dyDescent="0.25">
      <c r="A29" s="49" t="s">
        <v>63</v>
      </c>
      <c r="B29" s="57">
        <v>0.96160000000000001</v>
      </c>
      <c r="C29" s="59">
        <f t="shared" si="1"/>
        <v>0.13207480411415712</v>
      </c>
    </row>
    <row r="30" spans="1:3" ht="30" hidden="1" x14ac:dyDescent="0.25">
      <c r="A30" s="49" t="s">
        <v>17</v>
      </c>
      <c r="B30" s="57">
        <v>21.3797</v>
      </c>
      <c r="C30" s="59">
        <f t="shared" si="1"/>
        <v>2.9364805423455125</v>
      </c>
    </row>
    <row r="31" spans="1:3" hidden="1" x14ac:dyDescent="0.25">
      <c r="A31" s="49" t="s">
        <v>71</v>
      </c>
      <c r="B31" s="57">
        <v>0.12275481651</v>
      </c>
      <c r="C31" s="59">
        <f t="shared" si="1"/>
        <v>1.6860252022283227E-2</v>
      </c>
    </row>
    <row r="32" spans="1:3" x14ac:dyDescent="0.25">
      <c r="A32" s="49" t="s">
        <v>103</v>
      </c>
      <c r="B32" s="57">
        <f>SUM(B22:B31)</f>
        <v>210.56990412730602</v>
      </c>
      <c r="C32" s="59">
        <f t="shared" si="1"/>
        <v>28.921567013259967</v>
      </c>
    </row>
    <row r="33" spans="1:4" hidden="1" x14ac:dyDescent="0.25">
      <c r="A33" s="49" t="s">
        <v>64</v>
      </c>
      <c r="B33" s="57">
        <v>1.1930000000000001</v>
      </c>
      <c r="C33" s="59">
        <f t="shared" si="1"/>
        <v>0.16385736408921533</v>
      </c>
    </row>
    <row r="34" spans="1:4" hidden="1" x14ac:dyDescent="0.25">
      <c r="A34" s="49" t="s">
        <v>18</v>
      </c>
      <c r="B34" s="57">
        <v>6.9993999999999996</v>
      </c>
      <c r="C34" s="59">
        <f t="shared" si="1"/>
        <v>0.96136063219283618</v>
      </c>
    </row>
    <row r="35" spans="1:4" hidden="1" x14ac:dyDescent="0.25">
      <c r="A35" s="49" t="s">
        <v>19</v>
      </c>
      <c r="B35" s="57">
        <v>0.253330482739</v>
      </c>
      <c r="C35" s="59">
        <f t="shared" si="1"/>
        <v>3.4794689979095558E-2</v>
      </c>
    </row>
    <row r="36" spans="1:4" hidden="1" x14ac:dyDescent="0.25">
      <c r="A36" s="49" t="s">
        <v>20</v>
      </c>
      <c r="B36" s="57">
        <v>29.354199999999999</v>
      </c>
      <c r="C36" s="59">
        <f t="shared" si="1"/>
        <v>4.0317701902327281</v>
      </c>
    </row>
    <row r="37" spans="1:4" hidden="1" x14ac:dyDescent="0.25">
      <c r="A37" s="49" t="s">
        <v>21</v>
      </c>
      <c r="B37" s="57">
        <v>12.1652</v>
      </c>
      <c r="C37" s="59">
        <f t="shared" si="1"/>
        <v>1.6708781270897921</v>
      </c>
    </row>
    <row r="38" spans="1:4" ht="15.75" hidden="1" customHeight="1" x14ac:dyDescent="0.25">
      <c r="A38" s="49" t="s">
        <v>22</v>
      </c>
      <c r="B38" s="57">
        <v>23.8293</v>
      </c>
      <c r="C38" s="59">
        <f t="shared" si="1"/>
        <v>3.2729306673018761</v>
      </c>
    </row>
    <row r="39" spans="1:4" x14ac:dyDescent="0.25">
      <c r="A39" s="49" t="s">
        <v>104</v>
      </c>
      <c r="B39" s="57">
        <f>SUM(B33:B38)</f>
        <v>73.794430482739003</v>
      </c>
      <c r="C39" s="59">
        <f t="shared" si="1"/>
        <v>10.135591670885542</v>
      </c>
    </row>
    <row r="40" spans="1:4" ht="30" x14ac:dyDescent="0.25">
      <c r="A40" s="49" t="s">
        <v>23</v>
      </c>
      <c r="B40" s="57">
        <v>13.809900000000001</v>
      </c>
      <c r="C40" s="59">
        <f t="shared" si="1"/>
        <v>1.8967760371631639</v>
      </c>
    </row>
    <row r="41" spans="1:4" ht="30" x14ac:dyDescent="0.25">
      <c r="A41" s="49" t="s">
        <v>25</v>
      </c>
      <c r="B41" s="57">
        <v>25.185500000000001</v>
      </c>
      <c r="C41" s="59">
        <f t="shared" si="1"/>
        <v>3.4592033891608822</v>
      </c>
      <c r="D41" s="58"/>
    </row>
    <row r="42" spans="1:4" hidden="1" x14ac:dyDescent="0.25">
      <c r="A42" s="49" t="s">
        <v>26</v>
      </c>
      <c r="B42" s="57">
        <v>54.829599999999999</v>
      </c>
      <c r="C42" s="59">
        <f t="shared" si="1"/>
        <v>7.5307910562162945</v>
      </c>
    </row>
    <row r="43" spans="1:4" hidden="1" x14ac:dyDescent="0.25">
      <c r="A43" s="49" t="s">
        <v>27</v>
      </c>
      <c r="B43" s="57">
        <v>4.5033000000000003</v>
      </c>
      <c r="C43" s="59">
        <f t="shared" si="1"/>
        <v>0.61852377846015372</v>
      </c>
    </row>
    <row r="44" spans="1:4" hidden="1" x14ac:dyDescent="0.25">
      <c r="A44" s="49" t="s">
        <v>28</v>
      </c>
      <c r="B44" s="57">
        <v>7.5396999999999998</v>
      </c>
      <c r="C44" s="59">
        <f t="shared" si="1"/>
        <v>1.0355703001034842</v>
      </c>
    </row>
    <row r="45" spans="1:4" hidden="1" x14ac:dyDescent="0.25">
      <c r="A45" s="49" t="s">
        <v>29</v>
      </c>
      <c r="B45" s="57">
        <v>6.6596000000000002</v>
      </c>
      <c r="C45" s="59">
        <f t="shared" si="1"/>
        <v>0.91468943997362806</v>
      </c>
    </row>
    <row r="46" spans="1:4" hidden="1" x14ac:dyDescent="0.25">
      <c r="A46" s="49" t="s">
        <v>49</v>
      </c>
      <c r="B46" s="57">
        <v>2.4239999999999999</v>
      </c>
      <c r="C46" s="59">
        <f t="shared" si="1"/>
        <v>0.33293399040423965</v>
      </c>
      <c r="D46" s="58"/>
    </row>
    <row r="47" spans="1:4" x14ac:dyDescent="0.25">
      <c r="A47" s="49" t="s">
        <v>89</v>
      </c>
      <c r="B47" s="57">
        <f>SUM(B42:B46)</f>
        <v>75.95620000000001</v>
      </c>
      <c r="C47" s="59">
        <f t="shared" si="1"/>
        <v>10.432508565157802</v>
      </c>
      <c r="D47" s="58"/>
    </row>
    <row r="48" spans="1:4" ht="30" hidden="1" x14ac:dyDescent="0.25">
      <c r="A48" s="49" t="s">
        <v>32</v>
      </c>
      <c r="B48" s="57">
        <v>13.962999999999999</v>
      </c>
      <c r="C48" s="59">
        <f t="shared" si="1"/>
        <v>1.9178041699729365</v>
      </c>
    </row>
    <row r="49" spans="1:3" ht="45" hidden="1" x14ac:dyDescent="0.25">
      <c r="A49" s="49" t="s">
        <v>65</v>
      </c>
      <c r="B49" s="57">
        <v>11.4636</v>
      </c>
      <c r="C49" s="59">
        <f t="shared" si="1"/>
        <v>1.5745140645206441</v>
      </c>
    </row>
    <row r="50" spans="1:3" ht="30" x14ac:dyDescent="0.25">
      <c r="A50" s="49" t="s">
        <v>105</v>
      </c>
      <c r="B50" s="57">
        <f>SUM(B48:B49)</f>
        <v>25.426600000000001</v>
      </c>
      <c r="C50" s="59">
        <f t="shared" si="1"/>
        <v>3.4923182344935806</v>
      </c>
    </row>
    <row r="51" spans="1:3" ht="45" x14ac:dyDescent="0.25">
      <c r="A51" s="49" t="s">
        <v>34</v>
      </c>
      <c r="B51" s="57">
        <v>3.0407000000000002</v>
      </c>
      <c r="C51" s="59">
        <f t="shared" si="1"/>
        <v>0.41763712236888262</v>
      </c>
    </row>
    <row r="52" spans="1:3" x14ac:dyDescent="0.25">
      <c r="A52" s="49" t="s">
        <v>66</v>
      </c>
      <c r="B52" s="57">
        <v>0.3402</v>
      </c>
      <c r="C52" s="59">
        <f t="shared" si="1"/>
        <v>4.6726131821585123E-2</v>
      </c>
    </row>
    <row r="53" spans="1:3" x14ac:dyDescent="0.25">
      <c r="A53" s="49" t="s">
        <v>37</v>
      </c>
      <c r="B53" s="57">
        <v>2.9377</v>
      </c>
      <c r="C53" s="59">
        <f t="shared" si="1"/>
        <v>0.40349017475682125</v>
      </c>
    </row>
    <row r="54" spans="1:3" x14ac:dyDescent="0.25">
      <c r="A54" s="49" t="s">
        <v>31</v>
      </c>
      <c r="B54" s="57">
        <v>1.135</v>
      </c>
      <c r="C54" s="59">
        <f t="shared" si="1"/>
        <v>0.15589112174455941</v>
      </c>
    </row>
    <row r="55" spans="1:3" x14ac:dyDescent="0.25">
      <c r="A55" s="52" t="s">
        <v>39</v>
      </c>
      <c r="B55" s="55">
        <f>B4+B14+B21+B32+B39+B40+B41+B47+B50+B51+B52+B53+B54</f>
        <v>728.07225151653734</v>
      </c>
      <c r="C55" s="55">
        <f>C4+C14+C21+C39+C32+C40+C41+C47+C50+C51+C52+C53+C54</f>
        <v>100.00000000000001</v>
      </c>
    </row>
    <row r="59" spans="1:3" x14ac:dyDescent="0.25">
      <c r="B59" t="s">
        <v>72</v>
      </c>
      <c r="C59" s="61">
        <v>718.07230000000004</v>
      </c>
    </row>
    <row r="60" spans="1:3" x14ac:dyDescent="0.25">
      <c r="B60" t="s">
        <v>73</v>
      </c>
      <c r="C60">
        <v>5076.0183999999999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workbookViewId="0">
      <selection sqref="A1:C33"/>
    </sheetView>
  </sheetViews>
  <sheetFormatPr baseColWidth="10" defaultRowHeight="15" x14ac:dyDescent="0.25"/>
  <cols>
    <col min="1" max="1" width="29.5703125" style="47" customWidth="1"/>
  </cols>
  <sheetData>
    <row r="1" spans="1:3" ht="28.5" x14ac:dyDescent="0.25">
      <c r="A1" s="48" t="s">
        <v>0</v>
      </c>
      <c r="B1" s="48" t="s">
        <v>1</v>
      </c>
      <c r="C1" s="48" t="s">
        <v>2</v>
      </c>
    </row>
    <row r="2" spans="1:3" x14ac:dyDescent="0.25">
      <c r="A2" s="49" t="s">
        <v>4</v>
      </c>
      <c r="B2" s="57">
        <v>8.2684735003699994E-2</v>
      </c>
      <c r="C2" s="59">
        <f>(B2*100)/$B$33</f>
        <v>0.10621170711155647</v>
      </c>
    </row>
    <row r="3" spans="1:3" hidden="1" x14ac:dyDescent="0.25">
      <c r="A3" s="49" t="s">
        <v>40</v>
      </c>
      <c r="B3" s="57">
        <v>0.45329999999999998</v>
      </c>
      <c r="C3" s="59">
        <f t="shared" ref="C3:C32" si="0">(B3*100)/$B$33</f>
        <v>0.58228120137911921</v>
      </c>
    </row>
    <row r="4" spans="1:3" hidden="1" x14ac:dyDescent="0.25">
      <c r="A4" s="49" t="s">
        <v>74</v>
      </c>
      <c r="B4" s="57">
        <v>0.1915</v>
      </c>
      <c r="C4" s="59">
        <f t="shared" si="0"/>
        <v>0.24598908022082799</v>
      </c>
    </row>
    <row r="5" spans="1:3" hidden="1" x14ac:dyDescent="0.25">
      <c r="A5" s="49" t="s">
        <v>69</v>
      </c>
      <c r="B5" s="57">
        <v>1.1644000000000001</v>
      </c>
      <c r="C5" s="59">
        <f t="shared" si="0"/>
        <v>1.4957163708048677</v>
      </c>
    </row>
    <row r="6" spans="1:3" hidden="1" x14ac:dyDescent="0.25">
      <c r="A6" s="49" t="s">
        <v>43</v>
      </c>
      <c r="B6" s="57">
        <v>0.116953321671</v>
      </c>
      <c r="C6" s="59">
        <f t="shared" si="0"/>
        <v>0.15023101841576983</v>
      </c>
    </row>
    <row r="7" spans="1:3" x14ac:dyDescent="0.25">
      <c r="A7" s="49" t="s">
        <v>107</v>
      </c>
      <c r="B7" s="57">
        <f>SUM(B3:B6)</f>
        <v>1.9261533216710001</v>
      </c>
      <c r="C7" s="59">
        <f t="shared" si="0"/>
        <v>2.4742176708205847</v>
      </c>
    </row>
    <row r="8" spans="1:3" hidden="1" x14ac:dyDescent="0.25">
      <c r="A8" s="49" t="s">
        <v>6</v>
      </c>
      <c r="B8" s="57">
        <v>2.4757730528300002</v>
      </c>
      <c r="C8" s="59">
        <f t="shared" si="0"/>
        <v>3.1802252537919746</v>
      </c>
    </row>
    <row r="9" spans="1:3" hidden="1" x14ac:dyDescent="0.25">
      <c r="A9" s="49" t="s">
        <v>7</v>
      </c>
      <c r="B9" s="57">
        <v>40.024999999999999</v>
      </c>
      <c r="C9" s="59">
        <f t="shared" si="0"/>
        <v>51.413644573569925</v>
      </c>
    </row>
    <row r="10" spans="1:3" ht="30" hidden="1" x14ac:dyDescent="0.25">
      <c r="A10" s="49" t="s">
        <v>9</v>
      </c>
      <c r="B10" s="57">
        <v>2.8237788614699998E-3</v>
      </c>
      <c r="C10" s="59">
        <f t="shared" si="0"/>
        <v>3.6272520359270088E-3</v>
      </c>
    </row>
    <row r="11" spans="1:3" hidden="1" x14ac:dyDescent="0.25">
      <c r="A11" s="49" t="s">
        <v>44</v>
      </c>
      <c r="B11" s="57">
        <v>2.2382</v>
      </c>
      <c r="C11" s="59">
        <f t="shared" si="0"/>
        <v>2.875053573630586</v>
      </c>
    </row>
    <row r="12" spans="1:3" x14ac:dyDescent="0.25">
      <c r="A12" s="49" t="s">
        <v>81</v>
      </c>
      <c r="B12" s="57">
        <f>SUM(B8:B11)</f>
        <v>44.741796831691467</v>
      </c>
      <c r="C12" s="59">
        <f t="shared" si="0"/>
        <v>57.472550653028406</v>
      </c>
    </row>
    <row r="13" spans="1:3" hidden="1" x14ac:dyDescent="0.25">
      <c r="A13" s="49" t="s">
        <v>56</v>
      </c>
      <c r="B13" s="54">
        <v>3.0293000000000001</v>
      </c>
      <c r="C13" s="59">
        <f t="shared" si="0"/>
        <v>3.8912518052895786</v>
      </c>
    </row>
    <row r="14" spans="1:3" hidden="1" x14ac:dyDescent="0.25">
      <c r="A14" s="49" t="s">
        <v>75</v>
      </c>
      <c r="B14" s="57">
        <v>0.4632</v>
      </c>
      <c r="C14" s="59">
        <f t="shared" si="0"/>
        <v>0.59499813033048321</v>
      </c>
    </row>
    <row r="15" spans="1:3" hidden="1" x14ac:dyDescent="0.25">
      <c r="A15" s="49" t="s">
        <v>15</v>
      </c>
      <c r="B15" s="60">
        <v>4.8983999999999996</v>
      </c>
      <c r="C15" s="59">
        <f t="shared" si="0"/>
        <v>6.2921823005415343</v>
      </c>
    </row>
    <row r="16" spans="1:3" ht="30" hidden="1" x14ac:dyDescent="0.25">
      <c r="A16" s="49" t="s">
        <v>63</v>
      </c>
      <c r="B16" s="57">
        <v>3.8029999999999999</v>
      </c>
      <c r="C16" s="59">
        <f t="shared" si="0"/>
        <v>4.8850990709128403</v>
      </c>
    </row>
    <row r="17" spans="1:3" ht="30" hidden="1" x14ac:dyDescent="0.25">
      <c r="A17" s="49" t="s">
        <v>17</v>
      </c>
      <c r="B17" s="50">
        <v>3.2275</v>
      </c>
      <c r="C17" s="59">
        <f t="shared" si="0"/>
        <v>4.1458472919724407</v>
      </c>
    </row>
    <row r="18" spans="1:3" x14ac:dyDescent="0.25">
      <c r="A18" s="49" t="s">
        <v>91</v>
      </c>
      <c r="B18" s="50">
        <f>SUM(B13:B17)</f>
        <v>15.421399999999998</v>
      </c>
      <c r="C18" s="59">
        <f t="shared" si="0"/>
        <v>19.809378599046877</v>
      </c>
    </row>
    <row r="19" spans="1:3" hidden="1" x14ac:dyDescent="0.25">
      <c r="A19" s="49" t="s">
        <v>64</v>
      </c>
      <c r="B19" s="57">
        <v>0.31810405074499998</v>
      </c>
      <c r="C19" s="59">
        <f t="shared" si="0"/>
        <v>0.40861682954194328</v>
      </c>
    </row>
    <row r="20" spans="1:3" hidden="1" x14ac:dyDescent="0.25">
      <c r="A20" s="49" t="s">
        <v>18</v>
      </c>
      <c r="B20" s="57">
        <v>0.94799999999999995</v>
      </c>
      <c r="C20" s="59">
        <f t="shared" si="0"/>
        <v>1.2177422874639423</v>
      </c>
    </row>
    <row r="21" spans="1:3" hidden="1" x14ac:dyDescent="0.25">
      <c r="A21" s="49" t="s">
        <v>19</v>
      </c>
      <c r="B21" s="57">
        <v>0.36009999999999998</v>
      </c>
      <c r="C21" s="59">
        <f t="shared" si="0"/>
        <v>0.46256223387738987</v>
      </c>
    </row>
    <row r="22" spans="1:3" hidden="1" x14ac:dyDescent="0.25">
      <c r="A22" s="49" t="s">
        <v>20</v>
      </c>
      <c r="B22" s="57">
        <v>0.43099999999999999</v>
      </c>
      <c r="C22" s="59">
        <f t="shared" si="0"/>
        <v>0.55363599778160244</v>
      </c>
    </row>
    <row r="23" spans="1:3" hidden="1" x14ac:dyDescent="0.25">
      <c r="A23" s="49" t="s">
        <v>21</v>
      </c>
      <c r="B23" s="57">
        <v>2.2191999999999998</v>
      </c>
      <c r="C23" s="59">
        <f t="shared" si="0"/>
        <v>2.8506473463501907</v>
      </c>
    </row>
    <row r="24" spans="1:3" x14ac:dyDescent="0.25">
      <c r="A24" s="49" t="s">
        <v>111</v>
      </c>
      <c r="B24" s="57">
        <f>SUM(B19:B23)</f>
        <v>4.2764040507449996</v>
      </c>
      <c r="C24" s="59">
        <f t="shared" si="0"/>
        <v>5.4932046950150681</v>
      </c>
    </row>
    <row r="25" spans="1:3" x14ac:dyDescent="0.25">
      <c r="A25" s="49" t="s">
        <v>22</v>
      </c>
      <c r="B25" s="57">
        <v>1.3391</v>
      </c>
      <c r="C25" s="59">
        <f t="shared" si="0"/>
        <v>1.7201252079567142</v>
      </c>
    </row>
    <row r="26" spans="1:3" hidden="1" x14ac:dyDescent="0.25">
      <c r="A26" s="49" t="s">
        <v>26</v>
      </c>
      <c r="B26" s="57">
        <v>7.6464999999999996</v>
      </c>
      <c r="C26" s="59">
        <f t="shared" si="0"/>
        <v>9.82222194208126</v>
      </c>
    </row>
    <row r="27" spans="1:3" hidden="1" x14ac:dyDescent="0.25">
      <c r="A27" s="49" t="s">
        <v>27</v>
      </c>
      <c r="B27" s="57">
        <v>0.88400000000000001</v>
      </c>
      <c r="C27" s="59">
        <f t="shared" si="0"/>
        <v>1.1355318376773471</v>
      </c>
    </row>
    <row r="28" spans="1:3" hidden="1" x14ac:dyDescent="0.25">
      <c r="A28" s="49" t="s">
        <v>28</v>
      </c>
      <c r="B28" s="57">
        <v>0.31831565238699999</v>
      </c>
      <c r="C28" s="59">
        <f t="shared" si="0"/>
        <v>0.40888863995076208</v>
      </c>
    </row>
    <row r="29" spans="1:3" hidden="1" x14ac:dyDescent="0.25">
      <c r="A29" s="49" t="s">
        <v>49</v>
      </c>
      <c r="B29" s="57">
        <v>0.78549999999999998</v>
      </c>
      <c r="C29" s="59">
        <f t="shared" si="0"/>
        <v>1.0090048173026653</v>
      </c>
    </row>
    <row r="30" spans="1:3" x14ac:dyDescent="0.25">
      <c r="A30" s="49" t="s">
        <v>89</v>
      </c>
      <c r="B30" s="57">
        <f>SUM(B26:B29)</f>
        <v>9.6343156523870004</v>
      </c>
      <c r="C30" s="59">
        <f t="shared" si="0"/>
        <v>12.375647237012036</v>
      </c>
    </row>
    <row r="31" spans="1:3" x14ac:dyDescent="0.25">
      <c r="A31" s="49" t="s">
        <v>32</v>
      </c>
      <c r="B31" s="57">
        <v>0.15892952929599999</v>
      </c>
      <c r="C31" s="59">
        <f t="shared" si="0"/>
        <v>0.20415106387181292</v>
      </c>
    </row>
    <row r="32" spans="1:3" ht="45" x14ac:dyDescent="0.25">
      <c r="A32" s="49" t="s">
        <v>65</v>
      </c>
      <c r="B32" s="57">
        <v>0.26819999999999999</v>
      </c>
      <c r="C32" s="59">
        <f t="shared" si="0"/>
        <v>0.34451316613695077</v>
      </c>
    </row>
    <row r="33" spans="1:3" x14ac:dyDescent="0.25">
      <c r="A33" s="52" t="s">
        <v>39</v>
      </c>
      <c r="B33" s="55">
        <f>B2+B7+B12+B18+B24+B25+B30+B31+B32</f>
        <v>77.848984120794157</v>
      </c>
      <c r="C33" s="55">
        <f>C2+C7+C12+C18+C24+C25+C30+C31+C32</f>
        <v>100</v>
      </c>
    </row>
    <row r="36" spans="1:3" x14ac:dyDescent="0.25">
      <c r="A36" s="47" t="s">
        <v>72</v>
      </c>
      <c r="B36">
        <v>77.849100000000007</v>
      </c>
    </row>
    <row r="37" spans="1:3" x14ac:dyDescent="0.25">
      <c r="A37" s="47" t="s">
        <v>73</v>
      </c>
      <c r="B37">
        <v>780.15120000000002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workbookViewId="0">
      <selection sqref="A1:C31"/>
    </sheetView>
  </sheetViews>
  <sheetFormatPr baseColWidth="10" defaultRowHeight="15" x14ac:dyDescent="0.25"/>
  <cols>
    <col min="1" max="1" width="31.140625" style="47" customWidth="1"/>
  </cols>
  <sheetData>
    <row r="1" spans="1:3" ht="28.5" x14ac:dyDescent="0.25">
      <c r="A1" s="48" t="s">
        <v>0</v>
      </c>
      <c r="B1" s="48" t="s">
        <v>1</v>
      </c>
      <c r="C1" s="48" t="s">
        <v>2</v>
      </c>
    </row>
    <row r="2" spans="1:3" x14ac:dyDescent="0.25">
      <c r="A2" s="49" t="s">
        <v>4</v>
      </c>
      <c r="B2" s="57">
        <v>0.36422993287099997</v>
      </c>
      <c r="C2" s="59">
        <f>(B2*100)/$B$31</f>
        <v>0.54759266912668636</v>
      </c>
    </row>
    <row r="3" spans="1:3" hidden="1" x14ac:dyDescent="0.25">
      <c r="A3" s="49" t="s">
        <v>41</v>
      </c>
      <c r="B3" s="57">
        <v>0.119688795916</v>
      </c>
      <c r="C3" s="59">
        <f t="shared" ref="C3:C30" si="0">(B3*100)/$B$31</f>
        <v>0.17994322076602737</v>
      </c>
    </row>
    <row r="4" spans="1:3" hidden="1" x14ac:dyDescent="0.25">
      <c r="A4" s="49" t="s">
        <v>42</v>
      </c>
      <c r="B4" s="57">
        <v>0.17230000000000001</v>
      </c>
      <c r="C4" s="59">
        <f t="shared" si="0"/>
        <v>0.25904026104286232</v>
      </c>
    </row>
    <row r="5" spans="1:3" hidden="1" x14ac:dyDescent="0.25">
      <c r="A5" s="49" t="s">
        <v>60</v>
      </c>
      <c r="B5" s="57">
        <v>0.52637044234100006</v>
      </c>
      <c r="C5" s="59">
        <f t="shared" si="0"/>
        <v>0.79135889024526729</v>
      </c>
    </row>
    <row r="6" spans="1:3" x14ac:dyDescent="0.25">
      <c r="A6" s="49" t="s">
        <v>80</v>
      </c>
      <c r="B6" s="57">
        <f>SUM(B3:B5)</f>
        <v>0.81835923825700008</v>
      </c>
      <c r="C6" s="59">
        <f t="shared" si="0"/>
        <v>1.2303423720541571</v>
      </c>
    </row>
    <row r="7" spans="1:3" hidden="1" x14ac:dyDescent="0.25">
      <c r="A7" s="49" t="s">
        <v>7</v>
      </c>
      <c r="B7" s="57">
        <v>7.8109999999999999</v>
      </c>
      <c r="C7" s="59">
        <f t="shared" si="0"/>
        <v>11.743258728994762</v>
      </c>
    </row>
    <row r="8" spans="1:3" ht="30" hidden="1" x14ac:dyDescent="0.25">
      <c r="A8" s="49" t="s">
        <v>9</v>
      </c>
      <c r="B8" s="57">
        <v>1.0228999999999999</v>
      </c>
      <c r="C8" s="59">
        <f t="shared" si="0"/>
        <v>1.5378542253090182</v>
      </c>
    </row>
    <row r="9" spans="1:3" hidden="1" x14ac:dyDescent="0.25">
      <c r="A9" s="49" t="s">
        <v>10</v>
      </c>
      <c r="B9" s="57">
        <v>0.23866490039800001</v>
      </c>
      <c r="C9" s="59">
        <f t="shared" si="0"/>
        <v>0.35881496286051456</v>
      </c>
    </row>
    <row r="10" spans="1:3" hidden="1" x14ac:dyDescent="0.25">
      <c r="A10" s="49" t="s">
        <v>11</v>
      </c>
      <c r="B10" s="57">
        <v>7.6007462590800004E-2</v>
      </c>
      <c r="C10" s="59">
        <f t="shared" si="0"/>
        <v>0.11427157835592817</v>
      </c>
    </row>
    <row r="11" spans="1:3" x14ac:dyDescent="0.25">
      <c r="A11" s="49" t="s">
        <v>81</v>
      </c>
      <c r="B11" s="57">
        <f>SUM(B7:B10)</f>
        <v>9.1485723629887996</v>
      </c>
      <c r="C11" s="59">
        <f t="shared" si="0"/>
        <v>13.754199495520222</v>
      </c>
    </row>
    <row r="12" spans="1:3" hidden="1" x14ac:dyDescent="0.25">
      <c r="A12" s="49" t="s">
        <v>44</v>
      </c>
      <c r="B12" s="57">
        <v>14.185700000000001</v>
      </c>
      <c r="C12" s="59">
        <f t="shared" si="0"/>
        <v>21.327147017270647</v>
      </c>
    </row>
    <row r="13" spans="1:3" hidden="1" x14ac:dyDescent="0.25">
      <c r="A13" s="49" t="s">
        <v>13</v>
      </c>
      <c r="B13" s="54">
        <v>1.2576000000000001</v>
      </c>
      <c r="C13" s="59">
        <f t="shared" si="0"/>
        <v>1.8907082547156335</v>
      </c>
    </row>
    <row r="14" spans="1:3" ht="17.25" hidden="1" customHeight="1" x14ac:dyDescent="0.25">
      <c r="A14" s="49" t="s">
        <v>15</v>
      </c>
      <c r="B14" s="57">
        <v>19.6066</v>
      </c>
      <c r="C14" s="59">
        <f t="shared" si="0"/>
        <v>29.477067801294165</v>
      </c>
    </row>
    <row r="15" spans="1:3" ht="30" hidden="1" x14ac:dyDescent="0.25">
      <c r="A15" s="49" t="s">
        <v>63</v>
      </c>
      <c r="B15" s="57">
        <v>0.43754814632400002</v>
      </c>
      <c r="C15" s="59">
        <f t="shared" si="0"/>
        <v>0.65782116101328769</v>
      </c>
    </row>
    <row r="16" spans="1:3" ht="30" hidden="1" x14ac:dyDescent="0.25">
      <c r="A16" s="49" t="s">
        <v>17</v>
      </c>
      <c r="B16" s="57">
        <v>3.5291999999999999</v>
      </c>
      <c r="C16" s="59">
        <f t="shared" si="0"/>
        <v>5.3058902453422503</v>
      </c>
    </row>
    <row r="17" spans="1:3" ht="30" x14ac:dyDescent="0.25">
      <c r="A17" s="49" t="s">
        <v>108</v>
      </c>
      <c r="B17" s="57">
        <f>SUM(B12:B16)</f>
        <v>39.016648146324002</v>
      </c>
      <c r="C17" s="59">
        <f t="shared" si="0"/>
        <v>58.658634479635978</v>
      </c>
    </row>
    <row r="18" spans="1:3" hidden="1" x14ac:dyDescent="0.25">
      <c r="A18" s="49" t="s">
        <v>18</v>
      </c>
      <c r="B18" s="50">
        <v>5.0339999999999998</v>
      </c>
      <c r="C18" s="59">
        <f t="shared" si="0"/>
        <v>7.5682453516527497</v>
      </c>
    </row>
    <row r="19" spans="1:3" hidden="1" x14ac:dyDescent="0.25">
      <c r="A19" s="49" t="s">
        <v>20</v>
      </c>
      <c r="B19" s="57">
        <v>0.26426546759199998</v>
      </c>
      <c r="C19" s="59">
        <f t="shared" si="0"/>
        <v>0.39730351543613318</v>
      </c>
    </row>
    <row r="20" spans="1:3" hidden="1" x14ac:dyDescent="0.25">
      <c r="A20" s="49" t="s">
        <v>21</v>
      </c>
      <c r="B20" s="57">
        <v>0.60860000000000003</v>
      </c>
      <c r="C20" s="59">
        <f t="shared" si="0"/>
        <v>0.91498492670160192</v>
      </c>
    </row>
    <row r="21" spans="1:3" hidden="1" x14ac:dyDescent="0.25">
      <c r="A21" s="49" t="s">
        <v>22</v>
      </c>
      <c r="B21" s="57">
        <v>0.30689942359700001</v>
      </c>
      <c r="C21" s="59">
        <f t="shared" si="0"/>
        <v>0.46140050378683034</v>
      </c>
    </row>
    <row r="22" spans="1:3" x14ac:dyDescent="0.25">
      <c r="A22" s="49" t="s">
        <v>111</v>
      </c>
      <c r="B22" s="57">
        <f>SUM(B18:B21)</f>
        <v>6.2137648911889993</v>
      </c>
      <c r="C22" s="59">
        <f t="shared" si="0"/>
        <v>9.3419342975773141</v>
      </c>
    </row>
    <row r="23" spans="1:3" ht="30" x14ac:dyDescent="0.25">
      <c r="A23" s="49" t="s">
        <v>25</v>
      </c>
      <c r="B23" s="57">
        <v>2.4621</v>
      </c>
      <c r="C23" s="59">
        <f t="shared" si="0"/>
        <v>3.7015846007755737</v>
      </c>
    </row>
    <row r="24" spans="1:3" hidden="1" x14ac:dyDescent="0.25">
      <c r="A24" s="49" t="s">
        <v>26</v>
      </c>
      <c r="B24" s="57">
        <v>2.2294999999999998</v>
      </c>
      <c r="C24" s="59">
        <f t="shared" si="0"/>
        <v>3.3518877654965844</v>
      </c>
    </row>
    <row r="25" spans="1:3" hidden="1" x14ac:dyDescent="0.25">
      <c r="A25" s="49" t="s">
        <v>27</v>
      </c>
      <c r="B25" s="57">
        <v>1.4363472958799999E-3</v>
      </c>
      <c r="C25" s="59">
        <f t="shared" si="0"/>
        <v>2.1594415465639267E-3</v>
      </c>
    </row>
    <row r="26" spans="1:3" hidden="1" x14ac:dyDescent="0.25">
      <c r="A26" s="49" t="s">
        <v>49</v>
      </c>
      <c r="B26" s="57">
        <v>1.1017273220099999</v>
      </c>
      <c r="C26" s="59">
        <f t="shared" si="0"/>
        <v>1.6563652529978177</v>
      </c>
    </row>
    <row r="27" spans="1:3" x14ac:dyDescent="0.25">
      <c r="A27" s="49" t="s">
        <v>89</v>
      </c>
      <c r="B27" s="57">
        <f>SUM(B24:B26)</f>
        <v>3.3326636693058798</v>
      </c>
      <c r="C27" s="59">
        <f t="shared" si="0"/>
        <v>5.0104124600409667</v>
      </c>
    </row>
    <row r="28" spans="1:3" x14ac:dyDescent="0.25">
      <c r="A28" s="49" t="s">
        <v>31</v>
      </c>
      <c r="B28" s="57">
        <v>0.77718128714500001</v>
      </c>
      <c r="C28" s="59">
        <f t="shared" si="0"/>
        <v>1.1684343789882097</v>
      </c>
    </row>
    <row r="29" spans="1:3" ht="19.5" customHeight="1" x14ac:dyDescent="0.25">
      <c r="A29" s="49" t="s">
        <v>32</v>
      </c>
      <c r="B29" s="57">
        <v>4.3808374082899997</v>
      </c>
      <c r="C29" s="59">
        <f t="shared" si="0"/>
        <v>6.5862638759708529</v>
      </c>
    </row>
    <row r="30" spans="1:3" x14ac:dyDescent="0.25">
      <c r="A30" s="49" t="s">
        <v>37</v>
      </c>
      <c r="B30" s="57">
        <v>4.0000000000000002E-4</v>
      </c>
      <c r="C30" s="59">
        <f t="shared" si="0"/>
        <v>6.013703100240565E-4</v>
      </c>
    </row>
    <row r="31" spans="1:3" x14ac:dyDescent="0.25">
      <c r="A31" s="52" t="s">
        <v>39</v>
      </c>
      <c r="B31" s="55">
        <f>B2+B6+B11+B17+B22+B23+B27+B28+B29+B30</f>
        <v>66.514756936370688</v>
      </c>
      <c r="C31" s="55">
        <f>C2+C6+C11+C17+C22+C23+C27+C28+C29+C30</f>
        <v>99.999999999999986</v>
      </c>
    </row>
    <row r="34" spans="1:2" x14ac:dyDescent="0.25">
      <c r="A34" s="47" t="s">
        <v>76</v>
      </c>
      <c r="B34">
        <v>66.514799999999994</v>
      </c>
    </row>
    <row r="35" spans="1:2" x14ac:dyDescent="0.25">
      <c r="A35" s="47" t="s">
        <v>77</v>
      </c>
      <c r="B35">
        <v>487.24360000000001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topLeftCell="C1" workbookViewId="0">
      <selection sqref="A1:C21"/>
    </sheetView>
  </sheetViews>
  <sheetFormatPr baseColWidth="10" defaultRowHeight="15" x14ac:dyDescent="0.25"/>
  <cols>
    <col min="1" max="1" width="34.5703125" customWidth="1"/>
  </cols>
  <sheetData>
    <row r="1" spans="1:3" ht="28.5" x14ac:dyDescent="0.25">
      <c r="A1" s="48" t="s">
        <v>0</v>
      </c>
      <c r="B1" s="48" t="s">
        <v>1</v>
      </c>
      <c r="C1" s="48" t="s">
        <v>2</v>
      </c>
    </row>
    <row r="2" spans="1:3" hidden="1" x14ac:dyDescent="0.25">
      <c r="A2" s="56" t="s">
        <v>6</v>
      </c>
      <c r="B2" s="62">
        <v>4.1086271381900001</v>
      </c>
      <c r="C2" s="59">
        <f>(B2*100)/$B$21</f>
        <v>8.6278957637704199</v>
      </c>
    </row>
    <row r="3" spans="1:3" hidden="1" x14ac:dyDescent="0.25">
      <c r="A3" s="56" t="s">
        <v>7</v>
      </c>
      <c r="B3" s="57">
        <v>10.586600000000001</v>
      </c>
      <c r="C3" s="59">
        <f t="shared" ref="C3:C5" si="0">(B3*100)/$B$21</f>
        <v>22.231289971221521</v>
      </c>
    </row>
    <row r="4" spans="1:3" hidden="1" x14ac:dyDescent="0.25">
      <c r="A4" s="56" t="s">
        <v>9</v>
      </c>
      <c r="B4" s="57">
        <v>1.7316</v>
      </c>
      <c r="C4" s="59">
        <f t="shared" si="0"/>
        <v>3.6362667630936447</v>
      </c>
    </row>
    <row r="5" spans="1:3" hidden="1" x14ac:dyDescent="0.25">
      <c r="A5" s="56" t="s">
        <v>10</v>
      </c>
      <c r="B5" s="57">
        <v>0.11800399240499999</v>
      </c>
      <c r="C5" s="59">
        <f t="shared" si="0"/>
        <v>0.24780203020019426</v>
      </c>
    </row>
    <row r="6" spans="1:3" x14ac:dyDescent="0.25">
      <c r="A6" s="56" t="s">
        <v>81</v>
      </c>
      <c r="B6" s="57">
        <f>SUM(B2:B5)</f>
        <v>16.544831130595</v>
      </c>
      <c r="C6" s="59">
        <f>(B6*100)/$B$21</f>
        <v>34.743254528285775</v>
      </c>
    </row>
    <row r="7" spans="1:3" hidden="1" x14ac:dyDescent="0.25">
      <c r="A7" s="56" t="s">
        <v>15</v>
      </c>
      <c r="B7" s="57">
        <v>3.0451999999999999</v>
      </c>
      <c r="C7" s="59">
        <f t="shared" ref="C7:C20" si="1">(B7*100)/$B$21</f>
        <v>6.3947560331328059</v>
      </c>
    </row>
    <row r="8" spans="1:3" hidden="1" x14ac:dyDescent="0.25">
      <c r="A8" s="56" t="s">
        <v>63</v>
      </c>
      <c r="B8" s="57">
        <v>0.30662051568600002</v>
      </c>
      <c r="C8" s="59">
        <f t="shared" si="1"/>
        <v>0.64388657315294262</v>
      </c>
    </row>
    <row r="9" spans="1:3" hidden="1" x14ac:dyDescent="0.25">
      <c r="A9" s="56" t="s">
        <v>17</v>
      </c>
      <c r="B9" s="57">
        <v>2.9519000000000002</v>
      </c>
      <c r="C9" s="59">
        <f t="shared" si="1"/>
        <v>6.1988310568122724</v>
      </c>
    </row>
    <row r="10" spans="1:3" x14ac:dyDescent="0.25">
      <c r="A10" s="56" t="s">
        <v>115</v>
      </c>
      <c r="B10" s="57">
        <f>SUM(B7:B9)</f>
        <v>6.3037205156859999</v>
      </c>
      <c r="C10" s="59">
        <f t="shared" si="1"/>
        <v>13.237473663098021</v>
      </c>
    </row>
    <row r="11" spans="1:3" x14ac:dyDescent="0.25">
      <c r="A11" s="56" t="s">
        <v>21</v>
      </c>
      <c r="B11" s="57">
        <v>0.76454113931699996</v>
      </c>
      <c r="C11" s="59">
        <f t="shared" si="1"/>
        <v>1.6054952263318056</v>
      </c>
    </row>
    <row r="12" spans="1:3" x14ac:dyDescent="0.25">
      <c r="A12" s="56" t="s">
        <v>23</v>
      </c>
      <c r="B12" s="57">
        <v>5.7449000000000003</v>
      </c>
      <c r="C12" s="59">
        <f t="shared" si="1"/>
        <v>12.063980669494503</v>
      </c>
    </row>
    <row r="13" spans="1:3" x14ac:dyDescent="0.25">
      <c r="A13" s="56" t="s">
        <v>25</v>
      </c>
      <c r="B13" s="57">
        <v>4.6909483626800004</v>
      </c>
      <c r="C13" s="59">
        <f t="shared" si="1"/>
        <v>9.8507389804815428</v>
      </c>
    </row>
    <row r="14" spans="1:3" hidden="1" x14ac:dyDescent="0.25">
      <c r="A14" s="56" t="s">
        <v>26</v>
      </c>
      <c r="B14" s="57">
        <v>5.4660000000000002</v>
      </c>
      <c r="C14" s="59">
        <f t="shared" si="1"/>
        <v>11.478305686688532</v>
      </c>
    </row>
    <row r="15" spans="1:3" hidden="1" x14ac:dyDescent="0.25">
      <c r="A15" s="56" t="s">
        <v>27</v>
      </c>
      <c r="B15" s="57">
        <v>3.8422000000000001</v>
      </c>
      <c r="C15" s="59">
        <f t="shared" si="1"/>
        <v>8.0684131191720976</v>
      </c>
    </row>
    <row r="16" spans="1:3" hidden="1" x14ac:dyDescent="0.25">
      <c r="A16" s="56" t="s">
        <v>28</v>
      </c>
      <c r="B16" s="57">
        <v>2.9279000000000002</v>
      </c>
      <c r="C16" s="59">
        <f t="shared" si="1"/>
        <v>6.1484323490770869</v>
      </c>
    </row>
    <row r="17" spans="1:3" hidden="1" x14ac:dyDescent="0.25">
      <c r="A17" s="56" t="s">
        <v>29</v>
      </c>
      <c r="B17" s="50">
        <v>0.89670000000000005</v>
      </c>
      <c r="C17" s="59">
        <f t="shared" si="1"/>
        <v>1.8830217177558741</v>
      </c>
    </row>
    <row r="18" spans="1:3" x14ac:dyDescent="0.25">
      <c r="A18" s="56" t="s">
        <v>89</v>
      </c>
      <c r="B18" s="50">
        <f>SUM(B14:B17)</f>
        <v>13.1328</v>
      </c>
      <c r="C18" s="59">
        <f t="shared" si="1"/>
        <v>27.578172872693589</v>
      </c>
    </row>
    <row r="19" spans="1:3" x14ac:dyDescent="0.25">
      <c r="A19" s="56" t="s">
        <v>31</v>
      </c>
      <c r="B19" s="57">
        <v>0.18427233403500001</v>
      </c>
      <c r="C19" s="59">
        <f t="shared" si="1"/>
        <v>0.38696197944626959</v>
      </c>
    </row>
    <row r="20" spans="1:3" x14ac:dyDescent="0.25">
      <c r="A20" s="56" t="s">
        <v>32</v>
      </c>
      <c r="B20" s="57">
        <v>0.25425512875</v>
      </c>
      <c r="C20" s="59">
        <f t="shared" si="1"/>
        <v>0.53392208016846876</v>
      </c>
    </row>
    <row r="21" spans="1:3" x14ac:dyDescent="0.25">
      <c r="A21" s="52" t="s">
        <v>39</v>
      </c>
      <c r="B21" s="55">
        <f>B6+B10+B11+B12+B13+B18+B19+B20</f>
        <v>47.620268611063011</v>
      </c>
      <c r="C21" s="55">
        <f>C6+C10+C11+C12+C13+C18+C19+C20</f>
        <v>99.999999999999972</v>
      </c>
    </row>
    <row r="23" spans="1:3" x14ac:dyDescent="0.25">
      <c r="A23" s="63" t="s">
        <v>76</v>
      </c>
      <c r="B23">
        <v>44.127299999999998</v>
      </c>
    </row>
    <row r="24" spans="1:3" x14ac:dyDescent="0.25">
      <c r="B24">
        <v>336.65370000000001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workbookViewId="0">
      <selection sqref="A1:C33"/>
    </sheetView>
  </sheetViews>
  <sheetFormatPr baseColWidth="10" defaultRowHeight="15" x14ac:dyDescent="0.25"/>
  <cols>
    <col min="1" max="1" width="29.85546875" style="47" customWidth="1"/>
  </cols>
  <sheetData>
    <row r="1" spans="1:3" ht="28.5" x14ac:dyDescent="0.25">
      <c r="A1" s="48" t="s">
        <v>0</v>
      </c>
      <c r="B1" s="48" t="s">
        <v>1</v>
      </c>
      <c r="C1" s="48" t="s">
        <v>2</v>
      </c>
    </row>
    <row r="2" spans="1:3" x14ac:dyDescent="0.25">
      <c r="A2" s="49" t="s">
        <v>4</v>
      </c>
      <c r="B2" s="57">
        <v>0.34749999999999998</v>
      </c>
      <c r="C2" s="59">
        <f>(B2*100)/$B$33</f>
        <v>0.4763155471389971</v>
      </c>
    </row>
    <row r="3" spans="1:3" hidden="1" x14ac:dyDescent="0.25">
      <c r="A3" s="49" t="s">
        <v>41</v>
      </c>
      <c r="B3" s="57">
        <v>0.101488206173</v>
      </c>
      <c r="C3" s="59">
        <f t="shared" ref="C3:C32" si="0">(B3*100)/$B$33</f>
        <v>0.13910909482431033</v>
      </c>
    </row>
    <row r="4" spans="1:3" hidden="1" x14ac:dyDescent="0.25">
      <c r="A4" s="49" t="s">
        <v>42</v>
      </c>
      <c r="B4" s="57">
        <v>5.2903000000000002</v>
      </c>
      <c r="C4" s="59">
        <f t="shared" si="0"/>
        <v>7.2513730619552117</v>
      </c>
    </row>
    <row r="5" spans="1:3" hidden="1" x14ac:dyDescent="0.25">
      <c r="A5" s="49" t="s">
        <v>70</v>
      </c>
      <c r="B5" s="57">
        <v>0.199282641614</v>
      </c>
      <c r="C5" s="59">
        <f t="shared" si="0"/>
        <v>0.27315516683648083</v>
      </c>
    </row>
    <row r="6" spans="1:3" x14ac:dyDescent="0.25">
      <c r="A6" s="49" t="s">
        <v>80</v>
      </c>
      <c r="B6" s="57">
        <f>SUM(B3:B5)</f>
        <v>5.5910708477870008</v>
      </c>
      <c r="C6" s="59">
        <f t="shared" si="0"/>
        <v>7.6636373236160038</v>
      </c>
    </row>
    <row r="7" spans="1:3" hidden="1" x14ac:dyDescent="0.25">
      <c r="A7" s="49" t="s">
        <v>7</v>
      </c>
      <c r="B7" s="57">
        <v>19.187000000000001</v>
      </c>
      <c r="C7" s="59">
        <f t="shared" si="0"/>
        <v>26.299471663182555</v>
      </c>
    </row>
    <row r="8" spans="1:3" hidden="1" x14ac:dyDescent="0.25">
      <c r="A8" s="49" t="s">
        <v>8</v>
      </c>
      <c r="B8" s="57">
        <v>1.3180000000000001</v>
      </c>
      <c r="C8" s="59">
        <f t="shared" si="0"/>
        <v>1.8065723485732323</v>
      </c>
    </row>
    <row r="9" spans="1:3" ht="30" hidden="1" x14ac:dyDescent="0.25">
      <c r="A9" s="49" t="s">
        <v>9</v>
      </c>
      <c r="B9" s="57">
        <v>0.74082917135799997</v>
      </c>
      <c r="C9" s="59">
        <f t="shared" si="0"/>
        <v>1.0154487829983183</v>
      </c>
    </row>
    <row r="10" spans="1:3" hidden="1" x14ac:dyDescent="0.25">
      <c r="A10" s="49" t="s">
        <v>11</v>
      </c>
      <c r="B10" s="57">
        <v>0.76160000000000005</v>
      </c>
      <c r="C10" s="59">
        <f t="shared" si="0"/>
        <v>1.0439191962620438</v>
      </c>
    </row>
    <row r="11" spans="1:3" x14ac:dyDescent="0.25">
      <c r="A11" s="49" t="s">
        <v>87</v>
      </c>
      <c r="B11" s="57">
        <f>SUM(B7:B10)</f>
        <v>22.007429171358005</v>
      </c>
      <c r="C11" s="59">
        <f t="shared" si="0"/>
        <v>30.165411991016153</v>
      </c>
    </row>
    <row r="12" spans="1:3" hidden="1" x14ac:dyDescent="0.25">
      <c r="A12" s="49" t="s">
        <v>61</v>
      </c>
      <c r="B12" s="57">
        <v>0.147577560414</v>
      </c>
      <c r="C12" s="59">
        <f t="shared" si="0"/>
        <v>0.20228341419865556</v>
      </c>
    </row>
    <row r="13" spans="1:3" hidden="1" x14ac:dyDescent="0.25">
      <c r="A13" s="49" t="s">
        <v>44</v>
      </c>
      <c r="B13" s="54">
        <v>1.5703</v>
      </c>
      <c r="C13" s="59">
        <f t="shared" si="0"/>
        <v>2.1523979961794737</v>
      </c>
    </row>
    <row r="14" spans="1:3" hidden="1" x14ac:dyDescent="0.25">
      <c r="A14" s="49" t="s">
        <v>15</v>
      </c>
      <c r="B14" s="57">
        <v>9.1586999999999996</v>
      </c>
      <c r="C14" s="59">
        <f t="shared" si="0"/>
        <v>12.553758853473187</v>
      </c>
    </row>
    <row r="15" spans="1:3" ht="30" hidden="1" x14ac:dyDescent="0.25">
      <c r="A15" s="49" t="s">
        <v>17</v>
      </c>
      <c r="B15" s="60">
        <v>10.2395</v>
      </c>
      <c r="C15" s="59">
        <f t="shared" si="0"/>
        <v>14.035203006992116</v>
      </c>
    </row>
    <row r="16" spans="1:3" hidden="1" x14ac:dyDescent="0.25">
      <c r="A16" s="49" t="s">
        <v>71</v>
      </c>
      <c r="B16" s="57">
        <v>0.122754819318</v>
      </c>
      <c r="C16" s="59">
        <f t="shared" si="0"/>
        <v>0.16825907605007742</v>
      </c>
    </row>
    <row r="17" spans="1:3" x14ac:dyDescent="0.25">
      <c r="A17" s="49" t="s">
        <v>103</v>
      </c>
      <c r="B17" s="57">
        <f>SUM(B12:B16)</f>
        <v>21.238832379731999</v>
      </c>
      <c r="C17" s="59">
        <f t="shared" si="0"/>
        <v>29.111902346893508</v>
      </c>
    </row>
    <row r="18" spans="1:3" hidden="1" x14ac:dyDescent="0.25">
      <c r="A18" s="49" t="s">
        <v>64</v>
      </c>
      <c r="B18" s="57">
        <v>0.23300398102100001</v>
      </c>
      <c r="C18" s="59">
        <f t="shared" si="0"/>
        <v>0.31937674447649528</v>
      </c>
    </row>
    <row r="19" spans="1:3" hidden="1" x14ac:dyDescent="0.25">
      <c r="A19" s="49" t="s">
        <v>18</v>
      </c>
      <c r="B19" s="57">
        <v>1.7515000000000001</v>
      </c>
      <c r="C19" s="59">
        <f t="shared" si="0"/>
        <v>2.4007674268027439</v>
      </c>
    </row>
    <row r="20" spans="1:3" hidden="1" x14ac:dyDescent="0.25">
      <c r="A20" s="49" t="s">
        <v>20</v>
      </c>
      <c r="B20" s="57">
        <v>10.319900000000001</v>
      </c>
      <c r="C20" s="59">
        <f t="shared" si="0"/>
        <v>14.145406661639528</v>
      </c>
    </row>
    <row r="21" spans="1:3" hidden="1" x14ac:dyDescent="0.25">
      <c r="A21" s="49" t="s">
        <v>21</v>
      </c>
      <c r="B21" s="57">
        <v>1.6148</v>
      </c>
      <c r="C21" s="59">
        <f t="shared" si="0"/>
        <v>2.2133938000577049</v>
      </c>
    </row>
    <row r="22" spans="1:3" hidden="1" x14ac:dyDescent="0.25">
      <c r="A22" s="49" t="s">
        <v>22</v>
      </c>
      <c r="B22" s="57">
        <v>4.09613764953E-4</v>
      </c>
      <c r="C22" s="59">
        <f t="shared" si="0"/>
        <v>5.6145440163813743E-4</v>
      </c>
    </row>
    <row r="23" spans="1:3" ht="30" hidden="1" x14ac:dyDescent="0.25">
      <c r="A23" s="49" t="s">
        <v>23</v>
      </c>
      <c r="B23" s="57">
        <v>0.12910683954800001</v>
      </c>
      <c r="C23" s="59">
        <f t="shared" si="0"/>
        <v>0.17696574077321536</v>
      </c>
    </row>
    <row r="24" spans="1:3" x14ac:dyDescent="0.25">
      <c r="A24" s="49" t="s">
        <v>88</v>
      </c>
      <c r="B24" s="57">
        <f>SUM(B18:B23)</f>
        <v>14.048720434333953</v>
      </c>
      <c r="C24" s="59">
        <f t="shared" si="0"/>
        <v>19.256471828151323</v>
      </c>
    </row>
    <row r="25" spans="1:3" ht="30" x14ac:dyDescent="0.25">
      <c r="A25" s="49" t="s">
        <v>25</v>
      </c>
      <c r="B25" s="57">
        <v>3.0071491797799998E-4</v>
      </c>
      <c r="C25" s="59">
        <f t="shared" si="0"/>
        <v>4.1218759910661783E-4</v>
      </c>
    </row>
    <row r="26" spans="1:3" hidden="1" x14ac:dyDescent="0.25">
      <c r="A26" s="49" t="s">
        <v>26</v>
      </c>
      <c r="B26" s="57">
        <v>5.9516</v>
      </c>
      <c r="C26" s="59">
        <f t="shared" si="0"/>
        <v>8.1578118283523882</v>
      </c>
    </row>
    <row r="27" spans="1:3" hidden="1" x14ac:dyDescent="0.25">
      <c r="A27" s="49" t="s">
        <v>27</v>
      </c>
      <c r="B27" s="57">
        <v>9.0184674509100005E-2</v>
      </c>
      <c r="C27" s="59">
        <f t="shared" si="0"/>
        <v>0.12361543189166714</v>
      </c>
    </row>
    <row r="28" spans="1:3" x14ac:dyDescent="0.25">
      <c r="A28" s="49" t="s">
        <v>116</v>
      </c>
      <c r="B28" s="57">
        <f>SUM(B26:B27)</f>
        <v>6.0417846745091</v>
      </c>
      <c r="C28" s="59">
        <f t="shared" si="0"/>
        <v>8.2814272602440564</v>
      </c>
    </row>
    <row r="29" spans="1:3" hidden="1" x14ac:dyDescent="0.25">
      <c r="A29" s="49" t="s">
        <v>32</v>
      </c>
      <c r="B29" s="57">
        <v>2.5464000000000002</v>
      </c>
      <c r="C29" s="59">
        <f t="shared" si="0"/>
        <v>3.4903306740568123</v>
      </c>
    </row>
    <row r="30" spans="1:3" ht="45" hidden="1" x14ac:dyDescent="0.25">
      <c r="A30" s="49" t="s">
        <v>65</v>
      </c>
      <c r="B30" s="57">
        <v>1.0985</v>
      </c>
      <c r="C30" s="59">
        <f t="shared" si="0"/>
        <v>1.5057054058480239</v>
      </c>
    </row>
    <row r="31" spans="1:3" x14ac:dyDescent="0.25">
      <c r="A31" s="49" t="s">
        <v>105</v>
      </c>
      <c r="B31" s="57">
        <f>SUM(B29:B30)</f>
        <v>3.6449000000000003</v>
      </c>
      <c r="C31" s="59">
        <f t="shared" si="0"/>
        <v>4.9960360799048358</v>
      </c>
    </row>
    <row r="32" spans="1:3" x14ac:dyDescent="0.25">
      <c r="A32" s="49" t="s">
        <v>37</v>
      </c>
      <c r="B32" s="57">
        <v>3.5299999999999998E-2</v>
      </c>
      <c r="C32" s="59">
        <f t="shared" si="0"/>
        <v>4.8385435435990207E-2</v>
      </c>
    </row>
    <row r="33" spans="1:3" x14ac:dyDescent="0.25">
      <c r="A33" s="52" t="s">
        <v>39</v>
      </c>
      <c r="B33" s="55">
        <f>B2+B6+B11+B17+B24+B25+B28+B31+B32</f>
        <v>72.95583822263805</v>
      </c>
      <c r="C33" s="55">
        <f>C2+C6+C11+C17+C24+C25+C28+C31+C32</f>
        <v>99.999999999999986</v>
      </c>
    </row>
    <row r="35" spans="1:3" x14ac:dyDescent="0.25">
      <c r="A35" s="65" t="s">
        <v>76</v>
      </c>
      <c r="B35" s="64">
        <v>72.955799999999996</v>
      </c>
    </row>
    <row r="36" spans="1:3" x14ac:dyDescent="0.25">
      <c r="A36" s="65" t="s">
        <v>77</v>
      </c>
      <c r="B36" s="64">
        <v>523.96140000000003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6"/>
  <sheetViews>
    <sheetView tabSelected="1" topLeftCell="C1" workbookViewId="0">
      <selection activeCell="B2" sqref="B2:D36"/>
    </sheetView>
  </sheetViews>
  <sheetFormatPr baseColWidth="10" defaultRowHeight="15" x14ac:dyDescent="0.25"/>
  <cols>
    <col min="2" max="2" width="50.7109375" customWidth="1"/>
    <col min="4" max="4" width="19.5703125" customWidth="1"/>
  </cols>
  <sheetData>
    <row r="1" spans="2:4" ht="15.75" thickBot="1" x14ac:dyDescent="0.3"/>
    <row r="2" spans="2:4" ht="29.25" thickBot="1" x14ac:dyDescent="0.3">
      <c r="B2" s="1" t="s">
        <v>0</v>
      </c>
      <c r="C2" s="2" t="s">
        <v>1</v>
      </c>
      <c r="D2" s="2" t="s">
        <v>2</v>
      </c>
    </row>
    <row r="3" spans="2:4" ht="17.25" customHeight="1" thickBot="1" x14ac:dyDescent="0.3">
      <c r="B3" s="7" t="s">
        <v>82</v>
      </c>
      <c r="C3" s="4">
        <v>0.22520000000000001</v>
      </c>
      <c r="D3" s="5">
        <f>(C3*100)/$C$36</f>
        <v>9.967918528643159E-2</v>
      </c>
    </row>
    <row r="4" spans="2:4" ht="18" hidden="1" customHeight="1" thickBot="1" x14ac:dyDescent="0.3">
      <c r="B4" s="3" t="s">
        <v>40</v>
      </c>
      <c r="C4" s="4">
        <v>0.1714</v>
      </c>
      <c r="D4" s="5">
        <f t="shared" ref="D4:D35" si="0">(C4*100)/$C$36</f>
        <v>7.5865951856546959E-2</v>
      </c>
    </row>
    <row r="5" spans="2:4" ht="17.25" hidden="1" customHeight="1" thickBot="1" x14ac:dyDescent="0.3">
      <c r="B5" s="3" t="s">
        <v>41</v>
      </c>
      <c r="C5" s="4">
        <v>1.1545000000000001</v>
      </c>
      <c r="D5" s="5">
        <f t="shared" si="0"/>
        <v>0.51101074339780317</v>
      </c>
    </row>
    <row r="6" spans="2:4" ht="17.25" hidden="1" customHeight="1" thickBot="1" x14ac:dyDescent="0.3">
      <c r="B6" s="3" t="s">
        <v>42</v>
      </c>
      <c r="C6" s="4">
        <v>2.5861000000000001</v>
      </c>
      <c r="D6" s="5">
        <f t="shared" si="0"/>
        <v>1.144672917714213</v>
      </c>
    </row>
    <row r="7" spans="2:4" ht="17.25" hidden="1" customHeight="1" thickBot="1" x14ac:dyDescent="0.3">
      <c r="B7" s="69" t="s">
        <v>43</v>
      </c>
      <c r="C7" s="4">
        <v>0.37419999999999998</v>
      </c>
      <c r="D7" s="5">
        <f t="shared" si="0"/>
        <v>0.16563033363313809</v>
      </c>
    </row>
    <row r="8" spans="2:4" ht="17.25" customHeight="1" thickBot="1" x14ac:dyDescent="0.3">
      <c r="B8" s="70" t="s">
        <v>80</v>
      </c>
      <c r="C8" s="4">
        <f>SUM(C4:C7)</f>
        <v>4.2862</v>
      </c>
      <c r="D8" s="5">
        <f t="shared" si="0"/>
        <v>1.897179946601701</v>
      </c>
    </row>
    <row r="9" spans="2:4" ht="17.25" hidden="1" customHeight="1" thickBot="1" x14ac:dyDescent="0.3">
      <c r="B9" s="3" t="s">
        <v>6</v>
      </c>
      <c r="C9" s="4">
        <v>0.7732</v>
      </c>
      <c r="D9" s="5">
        <f t="shared" si="0"/>
        <v>0.34223777115217097</v>
      </c>
    </row>
    <row r="10" spans="2:4" ht="17.25" hidden="1" customHeight="1" thickBot="1" x14ac:dyDescent="0.3">
      <c r="B10" s="3" t="s">
        <v>7</v>
      </c>
      <c r="C10" s="4">
        <v>62.070700000000002</v>
      </c>
      <c r="D10" s="5">
        <f t="shared" si="0"/>
        <v>27.474053313314876</v>
      </c>
    </row>
    <row r="11" spans="2:4" ht="17.25" hidden="1" customHeight="1" thickBot="1" x14ac:dyDescent="0.3">
      <c r="B11" s="3" t="s">
        <v>9</v>
      </c>
      <c r="C11" s="4">
        <v>6.1433</v>
      </c>
      <c r="D11" s="5">
        <f t="shared" si="0"/>
        <v>2.7191791250894104</v>
      </c>
    </row>
    <row r="12" spans="2:4" ht="17.25" hidden="1" customHeight="1" thickBot="1" x14ac:dyDescent="0.3">
      <c r="B12" s="3" t="s">
        <v>10</v>
      </c>
      <c r="C12" s="4">
        <v>2.1223000000000001</v>
      </c>
      <c r="D12" s="5">
        <f t="shared" si="0"/>
        <v>0.93938337004171302</v>
      </c>
    </row>
    <row r="13" spans="2:4" ht="17.25" hidden="1" customHeight="1" thickBot="1" x14ac:dyDescent="0.3">
      <c r="B13" s="3" t="s">
        <v>11</v>
      </c>
      <c r="C13" s="4">
        <v>3.5331000000000001</v>
      </c>
      <c r="D13" s="5">
        <f t="shared" si="0"/>
        <v>1.563838941098985</v>
      </c>
    </row>
    <row r="14" spans="2:4" ht="17.25" hidden="1" customHeight="1" thickBot="1" x14ac:dyDescent="0.3">
      <c r="B14" s="3" t="s">
        <v>44</v>
      </c>
      <c r="C14" s="4">
        <v>36.6708</v>
      </c>
      <c r="D14" s="5">
        <f t="shared" si="0"/>
        <v>16.231418595922182</v>
      </c>
    </row>
    <row r="15" spans="2:4" ht="17.25" hidden="1" customHeight="1" thickBot="1" x14ac:dyDescent="0.3">
      <c r="B15" s="3" t="s">
        <v>45</v>
      </c>
      <c r="C15" s="4">
        <v>53.851999999999997</v>
      </c>
      <c r="D15" s="5">
        <f t="shared" si="0"/>
        <v>23.836249938032477</v>
      </c>
    </row>
    <row r="16" spans="2:4" ht="17.25" customHeight="1" thickBot="1" x14ac:dyDescent="0.3">
      <c r="B16" s="3" t="s">
        <v>87</v>
      </c>
      <c r="C16" s="4">
        <f>SUM(C9:C15)</f>
        <v>165.16540000000001</v>
      </c>
      <c r="D16" s="5">
        <f t="shared" si="0"/>
        <v>73.106361054651813</v>
      </c>
    </row>
    <row r="17" spans="2:4" ht="17.25" hidden="1" customHeight="1" thickBot="1" x14ac:dyDescent="0.3">
      <c r="B17" s="3" t="s">
        <v>46</v>
      </c>
      <c r="C17" s="4">
        <v>0.42980000000000002</v>
      </c>
      <c r="D17" s="5">
        <f t="shared" si="0"/>
        <v>0.19024029234506351</v>
      </c>
    </row>
    <row r="18" spans="2:4" ht="17.25" hidden="1" customHeight="1" thickBot="1" x14ac:dyDescent="0.3">
      <c r="B18" s="8" t="s">
        <v>17</v>
      </c>
      <c r="C18" s="9">
        <v>1.3758999999999999</v>
      </c>
      <c r="D18" s="5">
        <f t="shared" si="0"/>
        <v>0.60900795308881539</v>
      </c>
    </row>
    <row r="19" spans="2:4" ht="17.25" customHeight="1" thickBot="1" x14ac:dyDescent="0.3">
      <c r="B19" s="71" t="s">
        <v>80</v>
      </c>
      <c r="C19" s="9">
        <f>SUM(C17:C18)</f>
        <v>1.8056999999999999</v>
      </c>
      <c r="D19" s="5">
        <f t="shared" si="0"/>
        <v>0.79924824543387885</v>
      </c>
    </row>
    <row r="20" spans="2:4" ht="17.25" hidden="1" customHeight="1" thickBot="1" x14ac:dyDescent="0.3">
      <c r="B20" s="8" t="s">
        <v>20</v>
      </c>
      <c r="C20" s="9">
        <v>0.64480000000000004</v>
      </c>
      <c r="D20" s="5">
        <f t="shared" si="0"/>
        <v>0.28540470103326415</v>
      </c>
    </row>
    <row r="21" spans="2:4" ht="17.25" hidden="1" customHeight="1" thickBot="1" x14ac:dyDescent="0.3">
      <c r="B21" s="8" t="s">
        <v>21</v>
      </c>
      <c r="C21" s="9">
        <v>4.7607999999999997</v>
      </c>
      <c r="D21" s="5">
        <f t="shared" si="0"/>
        <v>2.1072498459664453</v>
      </c>
    </row>
    <row r="22" spans="2:4" ht="17.25" customHeight="1" thickBot="1" x14ac:dyDescent="0.3">
      <c r="B22" s="71" t="s">
        <v>88</v>
      </c>
      <c r="C22" s="9">
        <f>SUM(C20:C21)</f>
        <v>5.4055999999999997</v>
      </c>
      <c r="D22" s="5">
        <f t="shared" si="0"/>
        <v>2.3926545469997094</v>
      </c>
    </row>
    <row r="23" spans="2:4" ht="17.25" customHeight="1" thickBot="1" x14ac:dyDescent="0.3">
      <c r="B23" s="8" t="s">
        <v>47</v>
      </c>
      <c r="C23" s="9">
        <v>9.4321999999999999</v>
      </c>
      <c r="D23" s="5">
        <f t="shared" si="0"/>
        <v>4.1749290029248671</v>
      </c>
    </row>
    <row r="24" spans="2:4" ht="17.25" customHeight="1" thickBot="1" x14ac:dyDescent="0.3">
      <c r="B24" s="8" t="s">
        <v>48</v>
      </c>
      <c r="C24" s="9">
        <v>9.9542000000000002</v>
      </c>
      <c r="D24" s="5">
        <f t="shared" si="0"/>
        <v>4.4059793347166849</v>
      </c>
    </row>
    <row r="25" spans="2:4" ht="17.25" hidden="1" customHeight="1" thickBot="1" x14ac:dyDescent="0.3">
      <c r="B25" s="8" t="s">
        <v>26</v>
      </c>
      <c r="C25" s="9">
        <v>18.077400000000001</v>
      </c>
      <c r="D25" s="5">
        <f t="shared" si="0"/>
        <v>8.0015120075352506</v>
      </c>
    </row>
    <row r="26" spans="2:4" ht="17.25" hidden="1" customHeight="1" thickBot="1" x14ac:dyDescent="0.3">
      <c r="B26" s="8" t="s">
        <v>27</v>
      </c>
      <c r="C26" s="9">
        <v>2.9028999999999998</v>
      </c>
      <c r="D26" s="5">
        <f t="shared" si="0"/>
        <v>1.2848965673533848</v>
      </c>
    </row>
    <row r="27" spans="2:4" ht="17.25" hidden="1" customHeight="1" thickBot="1" x14ac:dyDescent="0.3">
      <c r="B27" s="8" t="s">
        <v>28</v>
      </c>
      <c r="C27" s="9">
        <v>0.50370000000000004</v>
      </c>
      <c r="D27" s="5">
        <f t="shared" si="0"/>
        <v>0.22295029142440317</v>
      </c>
    </row>
    <row r="28" spans="2:4" ht="17.25" hidden="1" customHeight="1" thickBot="1" x14ac:dyDescent="0.3">
      <c r="B28" s="8" t="s">
        <v>29</v>
      </c>
      <c r="C28" s="9">
        <v>2.8081999999999998</v>
      </c>
      <c r="D28" s="5">
        <f t="shared" si="0"/>
        <v>1.2429799650149076</v>
      </c>
    </row>
    <row r="29" spans="2:4" ht="17.25" hidden="1" customHeight="1" thickBot="1" x14ac:dyDescent="0.3">
      <c r="B29" s="8" t="s">
        <v>49</v>
      </c>
      <c r="C29" s="9">
        <v>0.21</v>
      </c>
      <c r="D29" s="5">
        <f t="shared" si="0"/>
        <v>9.2951282904754143E-2</v>
      </c>
    </row>
    <row r="30" spans="2:4" ht="17.25" customHeight="1" thickBot="1" x14ac:dyDescent="0.3">
      <c r="B30" s="71" t="s">
        <v>89</v>
      </c>
      <c r="C30" s="9">
        <f>SUM(C25:C29)</f>
        <v>24.502199999999998</v>
      </c>
      <c r="D30" s="5">
        <f t="shared" si="0"/>
        <v>10.8452901142327</v>
      </c>
    </row>
    <row r="31" spans="2:4" ht="17.25" hidden="1" customHeight="1" thickBot="1" x14ac:dyDescent="0.3">
      <c r="B31" s="8" t="s">
        <v>32</v>
      </c>
      <c r="C31" s="9">
        <v>0.66210000000000002</v>
      </c>
      <c r="D31" s="5">
        <f t="shared" si="0"/>
        <v>0.2930621162439892</v>
      </c>
    </row>
    <row r="32" spans="2:4" ht="30" hidden="1" customHeight="1" thickBot="1" x14ac:dyDescent="0.3">
      <c r="B32" s="8" t="s">
        <v>50</v>
      </c>
      <c r="C32" s="9">
        <v>3.6583999999999999</v>
      </c>
      <c r="D32" s="5">
        <f t="shared" si="0"/>
        <v>1.6192998732321551</v>
      </c>
    </row>
    <row r="33" spans="2:4" ht="30" customHeight="1" thickBot="1" x14ac:dyDescent="0.3">
      <c r="B33" s="71" t="s">
        <v>90</v>
      </c>
      <c r="C33" s="9">
        <f>SUM(C31:C32)</f>
        <v>4.3205</v>
      </c>
      <c r="D33" s="5">
        <f t="shared" si="0"/>
        <v>1.9123619894761443</v>
      </c>
    </row>
    <row r="34" spans="2:4" ht="30.75" customHeight="1" thickBot="1" x14ac:dyDescent="0.3">
      <c r="B34" s="8" t="s">
        <v>34</v>
      </c>
      <c r="C34" s="9">
        <v>0.52780000000000005</v>
      </c>
      <c r="D34" s="5">
        <f t="shared" si="0"/>
        <v>0.23361755770061543</v>
      </c>
    </row>
    <row r="35" spans="2:4" ht="17.25" customHeight="1" thickBot="1" x14ac:dyDescent="0.3">
      <c r="B35" s="8" t="s">
        <v>37</v>
      </c>
      <c r="C35" s="9">
        <v>0.29980000000000001</v>
      </c>
      <c r="D35" s="5">
        <f t="shared" si="0"/>
        <v>0.13269902197545377</v>
      </c>
    </row>
    <row r="36" spans="2:4" ht="15.75" thickBot="1" x14ac:dyDescent="0.3">
      <c r="B36" s="103" t="s">
        <v>39</v>
      </c>
      <c r="C36" s="104">
        <f>C3+C8+C16+C19+C22+C23+C24+C30+C33+C34+C35</f>
        <v>225.9248</v>
      </c>
      <c r="D36" s="10">
        <f>D3+D8+D16+D19+D22+D23+D24+D30+D33+D34+D35</f>
        <v>99.999999999999986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workbookViewId="0">
      <selection activeCell="O25" sqref="O25"/>
    </sheetView>
  </sheetViews>
  <sheetFormatPr baseColWidth="10" defaultRowHeight="15" x14ac:dyDescent="0.25"/>
  <cols>
    <col min="1" max="1" width="28.85546875" style="47" customWidth="1"/>
  </cols>
  <sheetData>
    <row r="1" spans="1:3" ht="28.5" x14ac:dyDescent="0.25">
      <c r="A1" s="48" t="s">
        <v>0</v>
      </c>
      <c r="B1" s="48" t="s">
        <v>1</v>
      </c>
      <c r="C1" s="48" t="s">
        <v>2</v>
      </c>
    </row>
    <row r="2" spans="1:3" x14ac:dyDescent="0.25">
      <c r="A2" s="49" t="s">
        <v>4</v>
      </c>
      <c r="B2" s="57">
        <v>0.34749999999999998</v>
      </c>
      <c r="C2" s="59">
        <f>(B2*100)/$B$33</f>
        <v>0.4763155471389971</v>
      </c>
    </row>
    <row r="3" spans="1:3" hidden="1" x14ac:dyDescent="0.25">
      <c r="A3" s="49" t="s">
        <v>41</v>
      </c>
      <c r="B3" s="57">
        <v>0.101488206173</v>
      </c>
      <c r="C3" s="59">
        <f t="shared" ref="C3:C32" si="0">(B3*100)/$B$33</f>
        <v>0.13910909482431033</v>
      </c>
    </row>
    <row r="4" spans="1:3" hidden="1" x14ac:dyDescent="0.25">
      <c r="A4" s="49" t="s">
        <v>42</v>
      </c>
      <c r="B4" s="57">
        <v>5.2903000000000002</v>
      </c>
      <c r="C4" s="59">
        <f t="shared" si="0"/>
        <v>7.2513730619552117</v>
      </c>
    </row>
    <row r="5" spans="1:3" hidden="1" x14ac:dyDescent="0.25">
      <c r="A5" s="49" t="s">
        <v>70</v>
      </c>
      <c r="B5" s="57">
        <v>0.199282641614</v>
      </c>
      <c r="C5" s="59">
        <f t="shared" si="0"/>
        <v>0.27315516683648083</v>
      </c>
    </row>
    <row r="6" spans="1:3" x14ac:dyDescent="0.25">
      <c r="A6" s="49" t="s">
        <v>96</v>
      </c>
      <c r="B6" s="57">
        <f>SUM(B3:B5)</f>
        <v>5.5910708477870008</v>
      </c>
      <c r="C6" s="59">
        <f t="shared" si="0"/>
        <v>7.6636373236160038</v>
      </c>
    </row>
    <row r="7" spans="1:3" hidden="1" x14ac:dyDescent="0.25">
      <c r="A7" s="49" t="s">
        <v>7</v>
      </c>
      <c r="B7" s="57">
        <v>19.187000000000001</v>
      </c>
      <c r="C7" s="59">
        <f t="shared" si="0"/>
        <v>26.299471663182555</v>
      </c>
    </row>
    <row r="8" spans="1:3" hidden="1" x14ac:dyDescent="0.25">
      <c r="A8" s="49" t="s">
        <v>8</v>
      </c>
      <c r="B8" s="57">
        <v>1.3180000000000001</v>
      </c>
      <c r="C8" s="59">
        <f t="shared" si="0"/>
        <v>1.8065723485732323</v>
      </c>
    </row>
    <row r="9" spans="1:3" ht="30" hidden="1" x14ac:dyDescent="0.25">
      <c r="A9" s="49" t="s">
        <v>9</v>
      </c>
      <c r="B9" s="57">
        <v>0.74082917135799997</v>
      </c>
      <c r="C9" s="59">
        <f t="shared" si="0"/>
        <v>1.0154487829983183</v>
      </c>
    </row>
    <row r="10" spans="1:3" hidden="1" x14ac:dyDescent="0.25">
      <c r="A10" s="49" t="s">
        <v>11</v>
      </c>
      <c r="B10" s="57">
        <v>0.76160000000000005</v>
      </c>
      <c r="C10" s="59">
        <f t="shared" si="0"/>
        <v>1.0439191962620438</v>
      </c>
    </row>
    <row r="11" spans="1:3" x14ac:dyDescent="0.25">
      <c r="A11" s="49" t="s">
        <v>81</v>
      </c>
      <c r="B11" s="57">
        <f>SUM(B7:B10)</f>
        <v>22.007429171358005</v>
      </c>
      <c r="C11" s="59">
        <f t="shared" si="0"/>
        <v>30.165411991016153</v>
      </c>
    </row>
    <row r="12" spans="1:3" hidden="1" x14ac:dyDescent="0.25">
      <c r="A12" s="49" t="s">
        <v>61</v>
      </c>
      <c r="B12" s="57">
        <v>0.147577560414</v>
      </c>
      <c r="C12" s="59">
        <f t="shared" si="0"/>
        <v>0.20228341419865556</v>
      </c>
    </row>
    <row r="13" spans="1:3" hidden="1" x14ac:dyDescent="0.25">
      <c r="A13" s="49" t="s">
        <v>44</v>
      </c>
      <c r="B13" s="54">
        <v>1.5703</v>
      </c>
      <c r="C13" s="59">
        <f t="shared" si="0"/>
        <v>2.1523979961794737</v>
      </c>
    </row>
    <row r="14" spans="1:3" hidden="1" x14ac:dyDescent="0.25">
      <c r="A14" s="49" t="s">
        <v>15</v>
      </c>
      <c r="B14" s="57">
        <v>9.1586999999999996</v>
      </c>
      <c r="C14" s="59">
        <f t="shared" si="0"/>
        <v>12.553758853473187</v>
      </c>
    </row>
    <row r="15" spans="1:3" ht="30" hidden="1" x14ac:dyDescent="0.25">
      <c r="A15" s="49" t="s">
        <v>17</v>
      </c>
      <c r="B15" s="60">
        <v>10.2395</v>
      </c>
      <c r="C15" s="59">
        <f t="shared" si="0"/>
        <v>14.035203006992116</v>
      </c>
    </row>
    <row r="16" spans="1:3" hidden="1" x14ac:dyDescent="0.25">
      <c r="A16" s="49" t="s">
        <v>71</v>
      </c>
      <c r="B16" s="57">
        <v>0.122754819318</v>
      </c>
      <c r="C16" s="59">
        <f t="shared" si="0"/>
        <v>0.16825907605007742</v>
      </c>
    </row>
    <row r="17" spans="1:3" x14ac:dyDescent="0.25">
      <c r="A17" s="49" t="s">
        <v>103</v>
      </c>
      <c r="B17" s="57">
        <f>SUM(B12:B16)</f>
        <v>21.238832379731999</v>
      </c>
      <c r="C17" s="59">
        <f t="shared" si="0"/>
        <v>29.111902346893508</v>
      </c>
    </row>
    <row r="18" spans="1:3" hidden="1" x14ac:dyDescent="0.25">
      <c r="A18" s="49" t="s">
        <v>64</v>
      </c>
      <c r="B18" s="57">
        <v>0.23300398102100001</v>
      </c>
      <c r="C18" s="59">
        <f t="shared" si="0"/>
        <v>0.31937674447649528</v>
      </c>
    </row>
    <row r="19" spans="1:3" hidden="1" x14ac:dyDescent="0.25">
      <c r="A19" s="49" t="s">
        <v>18</v>
      </c>
      <c r="B19" s="57">
        <v>1.7515000000000001</v>
      </c>
      <c r="C19" s="59">
        <f t="shared" si="0"/>
        <v>2.4007674268027439</v>
      </c>
    </row>
    <row r="20" spans="1:3" hidden="1" x14ac:dyDescent="0.25">
      <c r="A20" s="49" t="s">
        <v>20</v>
      </c>
      <c r="B20" s="57">
        <v>10.319900000000001</v>
      </c>
      <c r="C20" s="59">
        <f t="shared" si="0"/>
        <v>14.145406661639528</v>
      </c>
    </row>
    <row r="21" spans="1:3" hidden="1" x14ac:dyDescent="0.25">
      <c r="A21" s="49" t="s">
        <v>21</v>
      </c>
      <c r="B21" s="57">
        <v>1.6148</v>
      </c>
      <c r="C21" s="59">
        <f t="shared" si="0"/>
        <v>2.2133938000577049</v>
      </c>
    </row>
    <row r="22" spans="1:3" hidden="1" x14ac:dyDescent="0.25">
      <c r="A22" s="49" t="s">
        <v>22</v>
      </c>
      <c r="B22" s="57">
        <v>4.09613764953E-4</v>
      </c>
      <c r="C22" s="59">
        <f t="shared" si="0"/>
        <v>5.6145440163813743E-4</v>
      </c>
    </row>
    <row r="23" spans="1:3" ht="30" hidden="1" x14ac:dyDescent="0.25">
      <c r="A23" s="49" t="s">
        <v>23</v>
      </c>
      <c r="B23" s="57">
        <v>0.12910683954800001</v>
      </c>
      <c r="C23" s="59">
        <f t="shared" si="0"/>
        <v>0.17696574077321536</v>
      </c>
    </row>
    <row r="24" spans="1:3" x14ac:dyDescent="0.25">
      <c r="A24" s="49" t="s">
        <v>117</v>
      </c>
      <c r="B24" s="57">
        <f>SUM(B18:B23)</f>
        <v>14.048720434333953</v>
      </c>
      <c r="C24" s="59">
        <f t="shared" si="0"/>
        <v>19.256471828151323</v>
      </c>
    </row>
    <row r="25" spans="1:3" ht="30" x14ac:dyDescent="0.25">
      <c r="A25" s="49" t="s">
        <v>25</v>
      </c>
      <c r="B25" s="57">
        <v>3.0071491797799998E-4</v>
      </c>
      <c r="C25" s="59">
        <f t="shared" si="0"/>
        <v>4.1218759910661783E-4</v>
      </c>
    </row>
    <row r="26" spans="1:3" hidden="1" x14ac:dyDescent="0.25">
      <c r="A26" s="49" t="s">
        <v>26</v>
      </c>
      <c r="B26" s="57">
        <v>5.9516</v>
      </c>
      <c r="C26" s="59">
        <f t="shared" si="0"/>
        <v>8.1578118283523882</v>
      </c>
    </row>
    <row r="27" spans="1:3" hidden="1" x14ac:dyDescent="0.25">
      <c r="A27" s="49" t="s">
        <v>27</v>
      </c>
      <c r="B27" s="57">
        <v>9.0184674509100005E-2</v>
      </c>
      <c r="C27" s="59">
        <f t="shared" si="0"/>
        <v>0.12361543189166714</v>
      </c>
    </row>
    <row r="28" spans="1:3" x14ac:dyDescent="0.25">
      <c r="A28" s="49" t="s">
        <v>89</v>
      </c>
      <c r="B28" s="57">
        <f>SUM(B26:B27)</f>
        <v>6.0417846745091</v>
      </c>
      <c r="C28" s="59">
        <f t="shared" si="0"/>
        <v>8.2814272602440564</v>
      </c>
    </row>
    <row r="29" spans="1:3" hidden="1" x14ac:dyDescent="0.25">
      <c r="A29" s="49" t="s">
        <v>32</v>
      </c>
      <c r="B29" s="57">
        <v>2.5464000000000002</v>
      </c>
      <c r="C29" s="59">
        <f t="shared" si="0"/>
        <v>3.4903306740568123</v>
      </c>
    </row>
    <row r="30" spans="1:3" ht="45" hidden="1" x14ac:dyDescent="0.25">
      <c r="A30" s="49" t="s">
        <v>65</v>
      </c>
      <c r="B30" s="57">
        <v>1.0985</v>
      </c>
      <c r="C30" s="59">
        <f t="shared" si="0"/>
        <v>1.5057054058480239</v>
      </c>
    </row>
    <row r="31" spans="1:3" x14ac:dyDescent="0.25">
      <c r="A31" s="49" t="s">
        <v>118</v>
      </c>
      <c r="B31" s="57">
        <f>SUM(B29:B30)</f>
        <v>3.6449000000000003</v>
      </c>
      <c r="C31" s="59">
        <f t="shared" si="0"/>
        <v>4.9960360799048358</v>
      </c>
    </row>
    <row r="32" spans="1:3" x14ac:dyDescent="0.25">
      <c r="A32" s="49" t="s">
        <v>37</v>
      </c>
      <c r="B32" s="57">
        <v>3.5299999999999998E-2</v>
      </c>
      <c r="C32" s="59">
        <f t="shared" si="0"/>
        <v>4.8385435435990207E-2</v>
      </c>
    </row>
    <row r="33" spans="1:3" x14ac:dyDescent="0.25">
      <c r="A33" s="52" t="s">
        <v>39</v>
      </c>
      <c r="B33" s="55">
        <f>B2+B6+B11+B17+B24+B25+B28+B31+B32</f>
        <v>72.95583822263805</v>
      </c>
      <c r="C33" s="55">
        <f>C2+C6+C11+C17+C24+C25+C28+C31+C32</f>
        <v>99.999999999999986</v>
      </c>
    </row>
    <row r="35" spans="1:3" x14ac:dyDescent="0.25">
      <c r="A35" s="47" t="s">
        <v>76</v>
      </c>
      <c r="B35" s="64">
        <v>72.955799999999996</v>
      </c>
    </row>
    <row r="36" spans="1:3" x14ac:dyDescent="0.25">
      <c r="A36" s="47" t="s">
        <v>78</v>
      </c>
      <c r="B36" s="64">
        <v>523.96140000000003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workbookViewId="0">
      <selection activeCell="D42" sqref="D42"/>
    </sheetView>
  </sheetViews>
  <sheetFormatPr baseColWidth="10" defaultRowHeight="15" x14ac:dyDescent="0.25"/>
  <cols>
    <col min="1" max="1" width="25.85546875" style="47" customWidth="1"/>
  </cols>
  <sheetData>
    <row r="1" spans="1:4" ht="28.5" x14ac:dyDescent="0.25">
      <c r="A1" s="87" t="s">
        <v>0</v>
      </c>
      <c r="B1" s="88" t="s">
        <v>1</v>
      </c>
      <c r="C1" s="89" t="s">
        <v>2</v>
      </c>
    </row>
    <row r="2" spans="1:4" x14ac:dyDescent="0.25">
      <c r="A2" s="49" t="s">
        <v>4</v>
      </c>
      <c r="B2" s="57">
        <v>0.36422993287099997</v>
      </c>
      <c r="C2" s="59">
        <f>(B2*100)/$B$37</f>
        <v>0.21178655403040386</v>
      </c>
    </row>
    <row r="3" spans="1:4" hidden="1" x14ac:dyDescent="0.25">
      <c r="A3" s="49" t="s">
        <v>41</v>
      </c>
      <c r="B3" s="57">
        <v>0.4012</v>
      </c>
      <c r="C3" s="59">
        <f t="shared" ref="C3:C36" si="0">(B3*100)/$B$37</f>
        <v>0.23328331311828665</v>
      </c>
    </row>
    <row r="4" spans="1:4" hidden="1" x14ac:dyDescent="0.25">
      <c r="A4" s="49" t="s">
        <v>42</v>
      </c>
      <c r="B4" s="57">
        <v>1.9349000000000001</v>
      </c>
      <c r="C4" s="59">
        <f t="shared" si="0"/>
        <v>1.1250744829326345</v>
      </c>
    </row>
    <row r="5" spans="1:4" hidden="1" x14ac:dyDescent="0.25">
      <c r="A5" s="49" t="s">
        <v>60</v>
      </c>
      <c r="B5" s="57">
        <v>0.52637044234100006</v>
      </c>
      <c r="C5" s="59">
        <f t="shared" si="0"/>
        <v>0.30606540557539025</v>
      </c>
    </row>
    <row r="6" spans="1:4" x14ac:dyDescent="0.25">
      <c r="A6" s="49" t="s">
        <v>96</v>
      </c>
      <c r="B6" s="57">
        <f>SUM(B3:B5)</f>
        <v>2.8624704423410003</v>
      </c>
      <c r="C6" s="59">
        <f t="shared" si="0"/>
        <v>1.6644232016263114</v>
      </c>
    </row>
    <row r="7" spans="1:4" hidden="1" x14ac:dyDescent="0.25">
      <c r="A7" s="49" t="s">
        <v>7</v>
      </c>
      <c r="B7" s="57">
        <v>42.579300000000003</v>
      </c>
      <c r="C7" s="59">
        <f t="shared" si="0"/>
        <v>24.758325459265862</v>
      </c>
    </row>
    <row r="8" spans="1:4" hidden="1" x14ac:dyDescent="0.25">
      <c r="A8" s="49" t="s">
        <v>8</v>
      </c>
      <c r="B8" s="57">
        <v>0.29507609134599999</v>
      </c>
      <c r="C8" s="59">
        <f t="shared" si="0"/>
        <v>0.17157609225121903</v>
      </c>
    </row>
    <row r="9" spans="1:4" ht="30" hidden="1" x14ac:dyDescent="0.25">
      <c r="A9" s="49" t="s">
        <v>9</v>
      </c>
      <c r="B9" s="57">
        <v>7.2102000000000004</v>
      </c>
      <c r="C9" s="59">
        <f t="shared" si="0"/>
        <v>4.1924709477703654</v>
      </c>
    </row>
    <row r="10" spans="1:4" hidden="1" x14ac:dyDescent="0.25">
      <c r="A10" s="49" t="s">
        <v>10</v>
      </c>
      <c r="B10" s="57">
        <v>0.23777024665400001</v>
      </c>
      <c r="C10" s="59">
        <f t="shared" si="0"/>
        <v>0.13825481281255569</v>
      </c>
    </row>
    <row r="11" spans="1:4" ht="30" hidden="1" x14ac:dyDescent="0.25">
      <c r="A11" s="49" t="s">
        <v>11</v>
      </c>
      <c r="B11" s="57">
        <v>0.58117205509900005</v>
      </c>
      <c r="C11" s="59">
        <f t="shared" si="0"/>
        <v>0.33793056456943715</v>
      </c>
    </row>
    <row r="12" spans="1:4" x14ac:dyDescent="0.25">
      <c r="A12" s="49" t="s">
        <v>81</v>
      </c>
      <c r="B12" s="57">
        <f>SUM(B7:B11)</f>
        <v>50.903518393099006</v>
      </c>
      <c r="C12" s="59">
        <f t="shared" si="0"/>
        <v>29.598557876669439</v>
      </c>
    </row>
    <row r="13" spans="1:4" ht="30" hidden="1" x14ac:dyDescent="0.25">
      <c r="A13" s="49" t="s">
        <v>61</v>
      </c>
      <c r="B13" s="54">
        <v>1.76</v>
      </c>
      <c r="C13" s="59">
        <f t="shared" si="0"/>
        <v>1.0233764483753354</v>
      </c>
      <c r="D13" s="58">
        <f>SUM(B2:B13)</f>
        <v>109.65620760375101</v>
      </c>
    </row>
    <row r="14" spans="1:4" hidden="1" x14ac:dyDescent="0.25">
      <c r="A14" s="49" t="s">
        <v>44</v>
      </c>
      <c r="B14" s="57">
        <v>24.293700000000001</v>
      </c>
      <c r="C14" s="59">
        <f t="shared" si="0"/>
        <v>14.125909331759024</v>
      </c>
    </row>
    <row r="15" spans="1:4" hidden="1" x14ac:dyDescent="0.25">
      <c r="A15" s="49" t="s">
        <v>62</v>
      </c>
      <c r="B15" s="57">
        <v>0.39422531104800002</v>
      </c>
      <c r="C15" s="59">
        <f t="shared" si="0"/>
        <v>0.2292277833408887</v>
      </c>
    </row>
    <row r="16" spans="1:4" hidden="1" x14ac:dyDescent="0.25">
      <c r="A16" s="49" t="s">
        <v>13</v>
      </c>
      <c r="B16" s="57">
        <v>1.2829999999999999</v>
      </c>
      <c r="C16" s="59">
        <f t="shared" si="0"/>
        <v>0.74601817230997447</v>
      </c>
    </row>
    <row r="17" spans="1:4" hidden="1" x14ac:dyDescent="0.25">
      <c r="A17" s="49" t="s">
        <v>55</v>
      </c>
      <c r="B17" s="57">
        <v>7.5502240058199996</v>
      </c>
      <c r="C17" s="59">
        <f t="shared" si="0"/>
        <v>4.3901826292694706</v>
      </c>
    </row>
    <row r="18" spans="1:4" hidden="1" x14ac:dyDescent="0.25">
      <c r="A18" s="49" t="s">
        <v>56</v>
      </c>
      <c r="B18" s="57">
        <v>0.58809999999999996</v>
      </c>
      <c r="C18" s="59">
        <f t="shared" si="0"/>
        <v>0.34195891436905379</v>
      </c>
    </row>
    <row r="19" spans="1:4" ht="30" hidden="1" x14ac:dyDescent="0.25">
      <c r="A19" s="49" t="s">
        <v>15</v>
      </c>
      <c r="B19" s="57">
        <v>29.684200000000001</v>
      </c>
      <c r="C19" s="59">
        <f t="shared" si="0"/>
        <v>17.260290436854053</v>
      </c>
    </row>
    <row r="20" spans="1:4" ht="30" hidden="1" x14ac:dyDescent="0.25">
      <c r="A20" s="49" t="s">
        <v>63</v>
      </c>
      <c r="B20" s="57">
        <v>0.43754814632400002</v>
      </c>
      <c r="C20" s="59">
        <f t="shared" si="0"/>
        <v>0.25441844771492422</v>
      </c>
    </row>
    <row r="21" spans="1:4" ht="30" hidden="1" x14ac:dyDescent="0.25">
      <c r="A21" s="49" t="s">
        <v>17</v>
      </c>
      <c r="B21" s="57">
        <v>5.9215</v>
      </c>
      <c r="C21" s="59">
        <f t="shared" si="0"/>
        <v>3.4431384312809934</v>
      </c>
    </row>
    <row r="22" spans="1:4" ht="30" x14ac:dyDescent="0.25">
      <c r="A22" s="49" t="s">
        <v>119</v>
      </c>
      <c r="B22" s="57">
        <f>SUM(B13:B21)</f>
        <v>71.912497463191997</v>
      </c>
      <c r="C22" s="59">
        <f t="shared" si="0"/>
        <v>41.814520595273713</v>
      </c>
    </row>
    <row r="23" spans="1:4" hidden="1" x14ac:dyDescent="0.25">
      <c r="A23" s="49" t="s">
        <v>64</v>
      </c>
      <c r="B23" s="57">
        <v>0.96</v>
      </c>
      <c r="C23" s="59">
        <f t="shared" si="0"/>
        <v>0.55820533547745566</v>
      </c>
    </row>
    <row r="24" spans="1:4" ht="30" hidden="1" x14ac:dyDescent="0.25">
      <c r="A24" s="49" t="s">
        <v>18</v>
      </c>
      <c r="B24" s="57">
        <v>5.2477</v>
      </c>
      <c r="C24" s="59">
        <f t="shared" si="0"/>
        <v>3.0513480614427539</v>
      </c>
      <c r="D24" s="58">
        <f>SUM(B14:B24)</f>
        <v>148.27269492638402</v>
      </c>
    </row>
    <row r="25" spans="1:4" hidden="1" x14ac:dyDescent="0.25">
      <c r="A25" s="49" t="s">
        <v>20</v>
      </c>
      <c r="B25" s="57">
        <v>3.9087000000000001</v>
      </c>
      <c r="C25" s="59">
        <f t="shared" si="0"/>
        <v>2.2727679112299279</v>
      </c>
    </row>
    <row r="26" spans="1:4" hidden="1" x14ac:dyDescent="0.25">
      <c r="A26" s="49" t="s">
        <v>21</v>
      </c>
      <c r="B26" s="57">
        <v>3.2610999999999999</v>
      </c>
      <c r="C26" s="59">
        <f t="shared" si="0"/>
        <v>1.8962118953390945</v>
      </c>
    </row>
    <row r="27" spans="1:4" ht="30" hidden="1" x14ac:dyDescent="0.25">
      <c r="A27" s="49" t="s">
        <v>22</v>
      </c>
      <c r="B27" s="57">
        <v>1.1069</v>
      </c>
      <c r="C27" s="59">
        <f t="shared" si="0"/>
        <v>0.64362238108332881</v>
      </c>
    </row>
    <row r="28" spans="1:4" x14ac:dyDescent="0.25">
      <c r="A28" s="49" t="s">
        <v>111</v>
      </c>
      <c r="B28" s="57">
        <f>SUM(B23:B27)</f>
        <v>14.484400000000001</v>
      </c>
      <c r="C28" s="59">
        <f t="shared" si="0"/>
        <v>8.4221555845725611</v>
      </c>
    </row>
    <row r="29" spans="1:4" ht="30" x14ac:dyDescent="0.25">
      <c r="A29" s="49" t="s">
        <v>25</v>
      </c>
      <c r="B29" s="57">
        <v>15.2538</v>
      </c>
      <c r="C29" s="59">
        <f t="shared" si="0"/>
        <v>8.8695339024020967</v>
      </c>
    </row>
    <row r="30" spans="1:4" hidden="1" x14ac:dyDescent="0.25">
      <c r="A30" s="49" t="s">
        <v>26</v>
      </c>
      <c r="B30" s="57">
        <v>8.2791999999999994</v>
      </c>
      <c r="C30" s="59">
        <f t="shared" si="0"/>
        <v>4.8140558473801569</v>
      </c>
    </row>
    <row r="31" spans="1:4" hidden="1" x14ac:dyDescent="0.25">
      <c r="A31" s="49" t="s">
        <v>27</v>
      </c>
      <c r="B31" s="57">
        <v>0.3478</v>
      </c>
      <c r="C31" s="59">
        <f t="shared" si="0"/>
        <v>0.20223314133235321</v>
      </c>
    </row>
    <row r="32" spans="1:4" hidden="1" x14ac:dyDescent="0.25">
      <c r="A32" s="49" t="s">
        <v>49</v>
      </c>
      <c r="B32" s="57">
        <v>1.1017273220099999</v>
      </c>
      <c r="C32" s="59">
        <f t="shared" si="0"/>
        <v>0.64061465561174036</v>
      </c>
    </row>
    <row r="33" spans="1:4" x14ac:dyDescent="0.25">
      <c r="A33" s="49" t="s">
        <v>89</v>
      </c>
      <c r="B33" s="57">
        <f>SUM(B30:B32)</f>
        <v>9.7287273220099983</v>
      </c>
      <c r="C33" s="59">
        <f t="shared" si="0"/>
        <v>5.6569036443242497</v>
      </c>
    </row>
    <row r="34" spans="1:4" x14ac:dyDescent="0.25">
      <c r="A34" s="49" t="s">
        <v>31</v>
      </c>
      <c r="B34" s="57">
        <v>0.77718128714500001</v>
      </c>
      <c r="C34" s="59">
        <f t="shared" si="0"/>
        <v>0.45190285533080782</v>
      </c>
    </row>
    <row r="35" spans="1:4" ht="30" x14ac:dyDescent="0.25">
      <c r="A35" s="49" t="s">
        <v>32</v>
      </c>
      <c r="B35" s="57">
        <v>4.8335999999999997</v>
      </c>
      <c r="C35" s="59">
        <f t="shared" si="0"/>
        <v>2.810563864128989</v>
      </c>
    </row>
    <row r="36" spans="1:4" x14ac:dyDescent="0.25">
      <c r="A36" s="49" t="s">
        <v>37</v>
      </c>
      <c r="B36" s="57">
        <v>0.85929999999999995</v>
      </c>
      <c r="C36" s="59">
        <f t="shared" si="0"/>
        <v>0.49965192164143502</v>
      </c>
      <c r="D36" s="58"/>
    </row>
    <row r="37" spans="1:4" x14ac:dyDescent="0.25">
      <c r="A37" s="52" t="s">
        <v>39</v>
      </c>
      <c r="B37" s="55">
        <f>B2+B6+B12+B22+B28+B29+B33+B35+B34+B36</f>
        <v>171.97972484065798</v>
      </c>
      <c r="C37" s="55">
        <f>C2+C6+C12+C22+C28+C29+C33+C34+C35+C36</f>
        <v>100.00000000000001</v>
      </c>
    </row>
    <row r="39" spans="1:4" x14ac:dyDescent="0.25">
      <c r="A39" s="47" t="s">
        <v>76</v>
      </c>
      <c r="B39" s="64">
        <v>171.97980000000001</v>
      </c>
    </row>
    <row r="40" spans="1:4" x14ac:dyDescent="0.25">
      <c r="A40" s="47" t="s">
        <v>77</v>
      </c>
      <c r="B40" s="64">
        <v>1230.3779999999999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zoomScale="70" zoomScaleNormal="70" workbookViewId="0">
      <selection activeCell="A2" sqref="A2:C21"/>
    </sheetView>
  </sheetViews>
  <sheetFormatPr baseColWidth="10" defaultRowHeight="15" x14ac:dyDescent="0.25"/>
  <cols>
    <col min="1" max="1" width="33.85546875" customWidth="1"/>
    <col min="2" max="2" width="20" customWidth="1"/>
    <col min="3" max="3" width="23" customWidth="1"/>
  </cols>
  <sheetData>
    <row r="1" spans="1:3" ht="15.75" thickBot="1" x14ac:dyDescent="0.3"/>
    <row r="2" spans="1:3" ht="15.75" thickBot="1" x14ac:dyDescent="0.3">
      <c r="A2" s="95" t="s">
        <v>0</v>
      </c>
      <c r="B2" s="96" t="s">
        <v>1</v>
      </c>
      <c r="C2" s="97" t="s">
        <v>2</v>
      </c>
    </row>
    <row r="3" spans="1:3" x14ac:dyDescent="0.25">
      <c r="A3" s="98" t="s">
        <v>3</v>
      </c>
      <c r="B3" s="94">
        <v>3.629</v>
      </c>
      <c r="C3" s="99">
        <f>(B3*100)/$B$21</f>
        <v>0.49849106521043357</v>
      </c>
    </row>
    <row r="4" spans="1:3" hidden="1" x14ac:dyDescent="0.25">
      <c r="A4" s="100" t="s">
        <v>120</v>
      </c>
      <c r="B4" s="53">
        <v>10.558999999999999</v>
      </c>
      <c r="C4" s="99">
        <f t="shared" ref="C4:C20" si="0">(B4*100)/$B$21</f>
        <v>1.4504180649096081</v>
      </c>
    </row>
    <row r="5" spans="1:3" hidden="1" x14ac:dyDescent="0.25">
      <c r="A5" s="101"/>
      <c r="B5" s="52">
        <v>2.6459999999999999</v>
      </c>
      <c r="C5" s="99">
        <f t="shared" si="0"/>
        <v>0.36346303624877574</v>
      </c>
    </row>
    <row r="6" spans="1:3" hidden="1" x14ac:dyDescent="0.25">
      <c r="A6" s="100"/>
      <c r="B6" s="53">
        <v>9.7620000000000005</v>
      </c>
      <c r="C6" s="99">
        <f t="shared" si="0"/>
        <v>1.3409395917840323</v>
      </c>
    </row>
    <row r="7" spans="1:3" hidden="1" x14ac:dyDescent="0.25">
      <c r="A7" s="100"/>
      <c r="B7" s="53">
        <v>68.590999999999994</v>
      </c>
      <c r="C7" s="99">
        <f t="shared" si="0"/>
        <v>9.4218794857671107</v>
      </c>
    </row>
    <row r="8" spans="1:3" hidden="1" x14ac:dyDescent="0.25">
      <c r="A8" s="100"/>
      <c r="B8" s="53">
        <v>3.4860000000000002</v>
      </c>
      <c r="C8" s="99">
        <f t="shared" si="0"/>
        <v>0.47884812712140301</v>
      </c>
    </row>
    <row r="9" spans="1:3" hidden="1" x14ac:dyDescent="0.25">
      <c r="A9" s="100"/>
      <c r="B9" s="53">
        <v>1.6970000000000001</v>
      </c>
      <c r="C9" s="99">
        <f t="shared" si="0"/>
        <v>0.23310535620339098</v>
      </c>
    </row>
    <row r="10" spans="1:3" hidden="1" x14ac:dyDescent="0.25">
      <c r="A10" s="100"/>
      <c r="B10" s="53">
        <v>2.2040000000000002</v>
      </c>
      <c r="C10" s="99">
        <f t="shared" si="0"/>
        <v>0.30274850033722667</v>
      </c>
    </row>
    <row r="11" spans="1:3" x14ac:dyDescent="0.25">
      <c r="A11" s="100" t="s">
        <v>120</v>
      </c>
      <c r="B11" s="53">
        <v>9.7650000000000006</v>
      </c>
      <c r="C11" s="99">
        <f t="shared" si="0"/>
        <v>1.3413516813942916</v>
      </c>
    </row>
    <row r="12" spans="1:3" x14ac:dyDescent="0.25">
      <c r="A12" s="100" t="s">
        <v>81</v>
      </c>
      <c r="B12" s="53">
        <v>320.77300000000002</v>
      </c>
      <c r="C12" s="99">
        <f t="shared" si="0"/>
        <v>44.062406850577688</v>
      </c>
    </row>
    <row r="13" spans="1:3" x14ac:dyDescent="0.25">
      <c r="A13" s="100" t="s">
        <v>93</v>
      </c>
      <c r="B13" s="53">
        <v>56.908999999999999</v>
      </c>
      <c r="C13" s="99">
        <f t="shared" si="0"/>
        <v>7.8172025434170749</v>
      </c>
    </row>
    <row r="14" spans="1:3" x14ac:dyDescent="0.25">
      <c r="A14" s="100" t="s">
        <v>99</v>
      </c>
      <c r="B14" s="54">
        <v>195.518</v>
      </c>
      <c r="C14" s="99">
        <f t="shared" si="0"/>
        <v>26.856978806231346</v>
      </c>
    </row>
    <row r="15" spans="1:3" x14ac:dyDescent="0.25">
      <c r="A15" s="100" t="s">
        <v>88</v>
      </c>
      <c r="B15" s="85">
        <v>44.51</v>
      </c>
      <c r="C15" s="99">
        <f t="shared" si="0"/>
        <v>6.1140361842150455</v>
      </c>
    </row>
    <row r="16" spans="1:3" x14ac:dyDescent="0.25">
      <c r="A16" s="100" t="s">
        <v>121</v>
      </c>
      <c r="B16" s="85">
        <v>64.923000000000002</v>
      </c>
      <c r="C16" s="99">
        <f t="shared" si="0"/>
        <v>8.9180312556233066</v>
      </c>
    </row>
    <row r="17" spans="1:3" ht="28.5" x14ac:dyDescent="0.25">
      <c r="A17" s="100" t="s">
        <v>122</v>
      </c>
      <c r="B17" s="85">
        <v>8.3019999999999996</v>
      </c>
      <c r="C17" s="99">
        <f t="shared" si="0"/>
        <v>1.1403893147911324</v>
      </c>
    </row>
    <row r="18" spans="1:3" x14ac:dyDescent="0.25">
      <c r="A18" s="100" t="s">
        <v>35</v>
      </c>
      <c r="B18" s="85">
        <v>1.415</v>
      </c>
      <c r="C18" s="99">
        <f t="shared" si="0"/>
        <v>0.19436893283900897</v>
      </c>
    </row>
    <row r="19" spans="1:3" x14ac:dyDescent="0.25">
      <c r="A19" s="102" t="s">
        <v>123</v>
      </c>
      <c r="B19" s="93">
        <v>3.8530000000000002</v>
      </c>
      <c r="C19" s="99">
        <f t="shared" si="0"/>
        <v>0.52926042277646757</v>
      </c>
    </row>
    <row r="20" spans="1:3" ht="15.75" thickBot="1" x14ac:dyDescent="0.3">
      <c r="A20" s="52" t="s">
        <v>135</v>
      </c>
      <c r="B20" s="85">
        <v>18.399999999999999</v>
      </c>
      <c r="C20" s="99">
        <f t="shared" si="0"/>
        <v>2.5274829429242152</v>
      </c>
    </row>
    <row r="21" spans="1:3" ht="15.75" thickBot="1" x14ac:dyDescent="0.3">
      <c r="A21" s="83" t="s">
        <v>39</v>
      </c>
      <c r="B21" s="84">
        <f>B3+B11+B12+B13+B14+B15+B16+B17+B18+B19+B20</f>
        <v>727.99699999999996</v>
      </c>
      <c r="C21" s="46">
        <f>C3+C11+C12+C13+C14+C15+C16+C17+C18+C19+C20</f>
        <v>100.00000000000003</v>
      </c>
    </row>
    <row r="22" spans="1:3" x14ac:dyDescent="0.25">
      <c r="B22" s="58"/>
      <c r="C22" s="58"/>
    </row>
    <row r="23" spans="1:3" x14ac:dyDescent="0.25">
      <c r="A23" t="s">
        <v>76</v>
      </c>
      <c r="B23">
        <v>5372.4786000000004</v>
      </c>
    </row>
    <row r="24" spans="1:3" x14ac:dyDescent="0.25">
      <c r="B24" s="58">
        <f>728-B21</f>
        <v>3.0000000000427463E-3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1"/>
  <sheetViews>
    <sheetView topLeftCell="B1" zoomScaleNormal="100" workbookViewId="0">
      <selection activeCell="B2" sqref="B2:D21"/>
    </sheetView>
  </sheetViews>
  <sheetFormatPr baseColWidth="10" defaultRowHeight="15" x14ac:dyDescent="0.25"/>
  <cols>
    <col min="2" max="2" width="52.85546875" customWidth="1"/>
    <col min="4" max="4" width="13" bestFit="1" customWidth="1"/>
  </cols>
  <sheetData>
    <row r="1" spans="2:4" ht="15.75" thickBot="1" x14ac:dyDescent="0.3"/>
    <row r="2" spans="2:4" ht="21" customHeight="1" thickBot="1" x14ac:dyDescent="0.3">
      <c r="B2" s="18" t="s">
        <v>0</v>
      </c>
      <c r="C2" s="19" t="s">
        <v>1</v>
      </c>
      <c r="D2" s="20" t="s">
        <v>2</v>
      </c>
    </row>
    <row r="3" spans="2:4" ht="13.5" customHeight="1" thickBot="1" x14ac:dyDescent="0.3">
      <c r="B3" s="21" t="s">
        <v>51</v>
      </c>
      <c r="C3" s="15">
        <v>0.29799999999999999</v>
      </c>
      <c r="D3" s="22">
        <f>(C3*100)/$C$21</f>
        <v>1.214494874057289</v>
      </c>
    </row>
    <row r="4" spans="2:4" ht="13.5" hidden="1" customHeight="1" thickBot="1" x14ac:dyDescent="0.3">
      <c r="B4" s="23" t="s">
        <v>6</v>
      </c>
      <c r="C4" s="15">
        <v>3.7246999999999999</v>
      </c>
      <c r="D4" s="22">
        <f t="shared" ref="D4:D20" si="0">(C4*100)/$C$21</f>
        <v>15.179963279869746</v>
      </c>
    </row>
    <row r="5" spans="2:4" ht="13.5" hidden="1" customHeight="1" thickBot="1" x14ac:dyDescent="0.3">
      <c r="B5" s="23" t="s">
        <v>7</v>
      </c>
      <c r="C5" s="15">
        <v>7.6715999999999998</v>
      </c>
      <c r="D5" s="22">
        <f t="shared" si="0"/>
        <v>31.265499583281539</v>
      </c>
    </row>
    <row r="6" spans="2:4" ht="13.5" hidden="1" customHeight="1" thickBot="1" x14ac:dyDescent="0.3">
      <c r="B6" s="23" t="s">
        <v>9</v>
      </c>
      <c r="C6" s="15">
        <v>2.0918999999999999</v>
      </c>
      <c r="D6" s="22">
        <f t="shared" si="0"/>
        <v>8.5255094867128953</v>
      </c>
    </row>
    <row r="7" spans="2:4" ht="13.5" hidden="1" customHeight="1" thickBot="1" x14ac:dyDescent="0.3">
      <c r="B7" s="23" t="s">
        <v>10</v>
      </c>
      <c r="C7" s="15">
        <v>2.0000000000000001E-4</v>
      </c>
      <c r="D7" s="22">
        <f t="shared" si="0"/>
        <v>8.1509723091093228E-4</v>
      </c>
    </row>
    <row r="8" spans="2:4" ht="13.5" hidden="1" customHeight="1" thickBot="1" x14ac:dyDescent="0.3">
      <c r="B8" s="23" t="s">
        <v>11</v>
      </c>
      <c r="C8" s="15">
        <v>0.7732</v>
      </c>
      <c r="D8" s="22">
        <f t="shared" si="0"/>
        <v>3.1511658947016636</v>
      </c>
    </row>
    <row r="9" spans="2:4" ht="13.5" hidden="1" customHeight="1" thickBot="1" x14ac:dyDescent="0.3">
      <c r="B9" s="23" t="s">
        <v>11</v>
      </c>
      <c r="C9" s="15">
        <v>0.61070000000000002</v>
      </c>
      <c r="D9" s="22">
        <f t="shared" si="0"/>
        <v>2.4888993945865319</v>
      </c>
    </row>
    <row r="10" spans="2:4" ht="13.5" hidden="1" customHeight="1" thickBot="1" x14ac:dyDescent="0.3">
      <c r="B10" s="23" t="s">
        <v>45</v>
      </c>
      <c r="C10" s="15">
        <v>1.492</v>
      </c>
      <c r="D10" s="22">
        <f t="shared" si="0"/>
        <v>6.0806253425955541</v>
      </c>
    </row>
    <row r="11" spans="2:4" ht="13.5" hidden="1" customHeight="1" thickBot="1" x14ac:dyDescent="0.3">
      <c r="B11" s="23" t="s">
        <v>17</v>
      </c>
      <c r="C11" s="15">
        <v>0.76790000000000003</v>
      </c>
      <c r="D11" s="22">
        <f t="shared" si="0"/>
        <v>3.1295658180825248</v>
      </c>
    </row>
    <row r="12" spans="2:4" ht="13.5" hidden="1" customHeight="1" thickBot="1" x14ac:dyDescent="0.3">
      <c r="B12" s="23" t="s">
        <v>23</v>
      </c>
      <c r="C12" s="16">
        <v>0.3397</v>
      </c>
      <c r="D12" s="22">
        <f t="shared" si="0"/>
        <v>1.3844426467022184</v>
      </c>
    </row>
    <row r="13" spans="2:4" ht="13.5" customHeight="1" thickBot="1" x14ac:dyDescent="0.3">
      <c r="B13" s="23" t="s">
        <v>81</v>
      </c>
      <c r="C13" s="16">
        <f>SUM(C4:C12)</f>
        <v>17.471899999999998</v>
      </c>
      <c r="D13" s="22">
        <f t="shared" si="0"/>
        <v>71.206486543763575</v>
      </c>
    </row>
    <row r="14" spans="2:4" ht="13.5" hidden="1" customHeight="1" thickBot="1" x14ac:dyDescent="0.3">
      <c r="B14" s="23" t="s">
        <v>26</v>
      </c>
      <c r="C14" s="15">
        <v>6.2667000000000002</v>
      </c>
      <c r="D14" s="22">
        <f t="shared" si="0"/>
        <v>25.539849084747697</v>
      </c>
    </row>
    <row r="15" spans="2:4" ht="13.5" hidden="1" customHeight="1" thickBot="1" x14ac:dyDescent="0.3">
      <c r="B15" s="23" t="s">
        <v>27</v>
      </c>
      <c r="C15" s="15">
        <v>0.25519999999999998</v>
      </c>
      <c r="D15" s="22">
        <f t="shared" si="0"/>
        <v>1.0400640666423495</v>
      </c>
    </row>
    <row r="16" spans="2:4" ht="13.5" hidden="1" customHeight="1" thickBot="1" x14ac:dyDescent="0.3">
      <c r="B16" s="23" t="s">
        <v>28</v>
      </c>
      <c r="C16" s="15">
        <v>0.19420000000000001</v>
      </c>
      <c r="D16" s="22">
        <f t="shared" si="0"/>
        <v>0.79145941121451524</v>
      </c>
    </row>
    <row r="17" spans="2:4" ht="13.5" hidden="1" customHeight="1" thickBot="1" x14ac:dyDescent="0.3">
      <c r="B17" s="72" t="s">
        <v>29</v>
      </c>
      <c r="C17" s="11">
        <v>0.13420000000000001</v>
      </c>
      <c r="D17" s="22">
        <f t="shared" si="0"/>
        <v>0.54693024194123563</v>
      </c>
    </row>
    <row r="18" spans="2:4" ht="13.5" customHeight="1" thickBot="1" x14ac:dyDescent="0.3">
      <c r="B18" s="72" t="s">
        <v>89</v>
      </c>
      <c r="C18" s="11">
        <f>SUM(C14:C17)</f>
        <v>6.8503000000000007</v>
      </c>
      <c r="D18" s="22">
        <f t="shared" si="0"/>
        <v>27.918302804545799</v>
      </c>
    </row>
    <row r="19" spans="2:4" ht="13.5" customHeight="1" thickBot="1" x14ac:dyDescent="0.3">
      <c r="B19" s="73" t="s">
        <v>52</v>
      </c>
      <c r="C19" s="12">
        <v>0.12770000000000001</v>
      </c>
      <c r="D19" s="22">
        <f t="shared" si="0"/>
        <v>0.52043958193663031</v>
      </c>
    </row>
    <row r="20" spans="2:4" ht="13.5" customHeight="1" thickBot="1" x14ac:dyDescent="0.3">
      <c r="B20" s="74" t="s">
        <v>51</v>
      </c>
      <c r="C20" s="17">
        <v>3.8E-3</v>
      </c>
      <c r="D20" s="22">
        <f t="shared" si="0"/>
        <v>1.5486847387307713E-2</v>
      </c>
    </row>
    <row r="21" spans="2:4" ht="15.75" thickBot="1" x14ac:dyDescent="0.3">
      <c r="B21" s="24" t="s">
        <v>39</v>
      </c>
      <c r="C21" s="25">
        <f>SUM(C3:C20)/2</f>
        <v>24.536950000000001</v>
      </c>
      <c r="D21" s="26">
        <f>SUM(D3:D20)/2</f>
        <v>99.999999999999972</v>
      </c>
    </row>
  </sheetData>
  <pageMargins left="0.7" right="0.7" top="0.75" bottom="0.75" header="0.3" footer="0.3"/>
  <pageSetup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3"/>
  <sheetViews>
    <sheetView topLeftCell="C1" workbookViewId="0">
      <selection activeCell="B2" sqref="B2:D33"/>
    </sheetView>
  </sheetViews>
  <sheetFormatPr baseColWidth="10" defaultRowHeight="15" x14ac:dyDescent="0.25"/>
  <cols>
    <col min="2" max="2" width="55.85546875" customWidth="1"/>
  </cols>
  <sheetData>
    <row r="1" spans="2:4" ht="15.75" thickBot="1" x14ac:dyDescent="0.3"/>
    <row r="2" spans="2:4" ht="29.25" thickBot="1" x14ac:dyDescent="0.3">
      <c r="B2" s="18" t="s">
        <v>0</v>
      </c>
      <c r="C2" s="19" t="s">
        <v>1</v>
      </c>
      <c r="D2" s="20" t="s">
        <v>2</v>
      </c>
    </row>
    <row r="3" spans="2:4" ht="21.75" hidden="1" customHeight="1" thickBot="1" x14ac:dyDescent="0.3">
      <c r="B3" s="27" t="s">
        <v>40</v>
      </c>
      <c r="C3" s="15">
        <v>0.17150000000000001</v>
      </c>
      <c r="D3" s="22">
        <f>(C3*100)/$C$33</f>
        <v>0.11719403984597355</v>
      </c>
    </row>
    <row r="4" spans="2:4" ht="21.75" hidden="1" customHeight="1" thickBot="1" x14ac:dyDescent="0.3">
      <c r="B4" s="27" t="s">
        <v>41</v>
      </c>
      <c r="C4" s="15">
        <v>0.61919999999999997</v>
      </c>
      <c r="D4" s="22">
        <f t="shared" ref="D4:D33" si="0">(C4*100)/$C$33</f>
        <v>0.42312856835350909</v>
      </c>
    </row>
    <row r="5" spans="2:4" ht="21.75" hidden="1" customHeight="1" thickBot="1" x14ac:dyDescent="0.3">
      <c r="B5" s="27" t="s">
        <v>42</v>
      </c>
      <c r="C5" s="15">
        <v>2.0383</v>
      </c>
      <c r="D5" s="22">
        <f t="shared" si="0"/>
        <v>1.3928665388807457</v>
      </c>
    </row>
    <row r="6" spans="2:4" ht="21.75" hidden="1" customHeight="1" thickBot="1" x14ac:dyDescent="0.3">
      <c r="B6" s="27" t="s">
        <v>43</v>
      </c>
      <c r="C6" s="15">
        <v>0.37419999999999998</v>
      </c>
      <c r="D6" s="22">
        <f t="shared" si="0"/>
        <v>0.25570851143068973</v>
      </c>
    </row>
    <row r="7" spans="2:4" ht="21.75" customHeight="1" thickBot="1" x14ac:dyDescent="0.3">
      <c r="B7" s="27" t="s">
        <v>80</v>
      </c>
      <c r="C7" s="15">
        <f>SUM(C3:C6)</f>
        <v>3.2031999999999998</v>
      </c>
      <c r="D7" s="22">
        <f t="shared" si="0"/>
        <v>2.1888976585109181</v>
      </c>
    </row>
    <row r="8" spans="2:4" ht="21.75" hidden="1" customHeight="1" thickBot="1" x14ac:dyDescent="0.3">
      <c r="B8" s="27" t="s">
        <v>7</v>
      </c>
      <c r="C8" s="15">
        <v>40.7729</v>
      </c>
      <c r="D8" s="22">
        <f t="shared" si="0"/>
        <v>27.862045873095596</v>
      </c>
    </row>
    <row r="9" spans="2:4" ht="21.75" hidden="1" customHeight="1" thickBot="1" x14ac:dyDescent="0.3">
      <c r="B9" s="27" t="s">
        <v>9</v>
      </c>
      <c r="C9" s="15">
        <v>2.0680999999999998</v>
      </c>
      <c r="D9" s="22">
        <f t="shared" si="0"/>
        <v>1.4132302845799292</v>
      </c>
    </row>
    <row r="10" spans="2:4" ht="21.75" hidden="1" customHeight="1" thickBot="1" x14ac:dyDescent="0.3">
      <c r="B10" s="27" t="s">
        <v>10</v>
      </c>
      <c r="C10" s="15">
        <v>2.0028999999999999</v>
      </c>
      <c r="D10" s="22">
        <f t="shared" si="0"/>
        <v>1.3686760490233258</v>
      </c>
    </row>
    <row r="11" spans="2:4" ht="21.75" hidden="1" customHeight="1" thickBot="1" x14ac:dyDescent="0.3">
      <c r="B11" s="27" t="s">
        <v>11</v>
      </c>
      <c r="C11" s="15">
        <v>2.7530999999999999</v>
      </c>
      <c r="D11" s="22">
        <f t="shared" si="0"/>
        <v>1.8813230967927099</v>
      </c>
    </row>
    <row r="12" spans="2:4" ht="21.75" hidden="1" customHeight="1" thickBot="1" x14ac:dyDescent="0.3">
      <c r="B12" s="27" t="s">
        <v>44</v>
      </c>
      <c r="C12" s="15">
        <v>36.046300000000002</v>
      </c>
      <c r="D12" s="22">
        <f t="shared" si="0"/>
        <v>24.632137134110298</v>
      </c>
    </row>
    <row r="13" spans="2:4" ht="21.75" customHeight="1" thickBot="1" x14ac:dyDescent="0.3">
      <c r="B13" s="27" t="s">
        <v>81</v>
      </c>
      <c r="C13" s="15">
        <f>SUM(C8:C12)</f>
        <v>83.643299999999996</v>
      </c>
      <c r="D13" s="22">
        <f t="shared" si="0"/>
        <v>57.157412437601856</v>
      </c>
    </row>
    <row r="14" spans="2:4" ht="21.75" hidden="1" customHeight="1" thickBot="1" x14ac:dyDescent="0.3">
      <c r="B14" s="27" t="s">
        <v>45</v>
      </c>
      <c r="C14" s="16">
        <v>30.159099999999999</v>
      </c>
      <c r="D14" s="22">
        <f t="shared" si="0"/>
        <v>20.609135668330616</v>
      </c>
    </row>
    <row r="15" spans="2:4" ht="21.75" hidden="1" customHeight="1" thickBot="1" x14ac:dyDescent="0.3">
      <c r="B15" s="27" t="s">
        <v>53</v>
      </c>
      <c r="C15" s="15">
        <v>0.33100000000000002</v>
      </c>
      <c r="D15" s="22">
        <f t="shared" si="0"/>
        <v>0.22618791363858451</v>
      </c>
    </row>
    <row r="16" spans="2:4" ht="21.75" hidden="1" customHeight="1" thickBot="1" x14ac:dyDescent="0.3">
      <c r="B16" s="27" t="s">
        <v>17</v>
      </c>
      <c r="C16" s="15">
        <v>0.3281</v>
      </c>
      <c r="D16" s="22">
        <f t="shared" si="0"/>
        <v>0.22420620684235523</v>
      </c>
    </row>
    <row r="17" spans="2:4" ht="21.75" customHeight="1" thickBot="1" x14ac:dyDescent="0.3">
      <c r="B17" s="27" t="s">
        <v>91</v>
      </c>
      <c r="C17" s="15">
        <f>SUM(C14:C16)</f>
        <v>30.818199999999997</v>
      </c>
      <c r="D17" s="22">
        <f t="shared" si="0"/>
        <v>21.059529788811552</v>
      </c>
    </row>
    <row r="18" spans="2:4" ht="21.75" hidden="1" customHeight="1" thickBot="1" x14ac:dyDescent="0.3">
      <c r="B18" s="27" t="s">
        <v>20</v>
      </c>
      <c r="C18" s="15">
        <v>0.64449999999999996</v>
      </c>
      <c r="D18" s="22">
        <f t="shared" si="0"/>
        <v>0.44041725178268193</v>
      </c>
    </row>
    <row r="19" spans="2:4" ht="21.75" hidden="1" customHeight="1" thickBot="1" x14ac:dyDescent="0.3">
      <c r="B19" s="28" t="s">
        <v>21</v>
      </c>
      <c r="C19" s="11">
        <v>3.9253999999999998</v>
      </c>
      <c r="D19" s="22">
        <f t="shared" si="0"/>
        <v>2.6824109854891223</v>
      </c>
    </row>
    <row r="20" spans="2:4" ht="21.75" customHeight="1" thickBot="1" x14ac:dyDescent="0.3">
      <c r="B20" s="45" t="s">
        <v>84</v>
      </c>
      <c r="C20" s="11">
        <f>SUM(C18:C19)</f>
        <v>4.5698999999999996</v>
      </c>
      <c r="D20" s="22">
        <f t="shared" si="0"/>
        <v>3.1228282372718041</v>
      </c>
    </row>
    <row r="21" spans="2:4" ht="21.75" hidden="1" customHeight="1" thickBot="1" x14ac:dyDescent="0.3">
      <c r="B21" s="28" t="s">
        <v>23</v>
      </c>
      <c r="C21" s="12">
        <v>4.6216999999999997</v>
      </c>
      <c r="D21" s="22">
        <f t="shared" si="0"/>
        <v>3.158225620735486</v>
      </c>
    </row>
    <row r="22" spans="2:4" ht="21.75" hidden="1" customHeight="1" thickBot="1" x14ac:dyDescent="0.3">
      <c r="B22" s="29" t="s">
        <v>25</v>
      </c>
      <c r="C22" s="30">
        <v>9.2600000000000002E-2</v>
      </c>
      <c r="D22" s="22">
        <f t="shared" si="0"/>
        <v>6.3277948045114579E-2</v>
      </c>
    </row>
    <row r="23" spans="2:4" ht="21.75" customHeight="1" thickBot="1" x14ac:dyDescent="0.3">
      <c r="B23" s="31" t="s">
        <v>92</v>
      </c>
      <c r="C23" s="32">
        <f>SUM(C21:C22)</f>
        <v>4.7142999999999997</v>
      </c>
      <c r="D23" s="22">
        <f t="shared" si="0"/>
        <v>3.2215035687806006</v>
      </c>
    </row>
    <row r="24" spans="2:4" ht="21.75" hidden="1" customHeight="1" thickBot="1" x14ac:dyDescent="0.3">
      <c r="B24" s="31" t="s">
        <v>26</v>
      </c>
      <c r="C24" s="32">
        <v>12.1648</v>
      </c>
      <c r="D24" s="22">
        <f t="shared" si="0"/>
        <v>8.3127816671620938</v>
      </c>
    </row>
    <row r="25" spans="2:4" ht="21.75" hidden="1" customHeight="1" thickBot="1" x14ac:dyDescent="0.3">
      <c r="B25" s="31" t="s">
        <v>27</v>
      </c>
      <c r="C25" s="32">
        <v>1.1432</v>
      </c>
      <c r="D25" s="22">
        <f t="shared" si="0"/>
        <v>0.78120248601700837</v>
      </c>
    </row>
    <row r="26" spans="2:4" ht="21.75" hidden="1" customHeight="1" thickBot="1" x14ac:dyDescent="0.3">
      <c r="B26" s="31" t="s">
        <v>28</v>
      </c>
      <c r="C26" s="32">
        <v>0.50360000000000005</v>
      </c>
      <c r="D26" s="22">
        <f t="shared" si="0"/>
        <v>0.34413363537278296</v>
      </c>
    </row>
    <row r="27" spans="2:4" ht="21.75" hidden="1" customHeight="1" thickBot="1" x14ac:dyDescent="0.3">
      <c r="B27" s="31" t="s">
        <v>49</v>
      </c>
      <c r="C27" s="32">
        <v>0.20849999999999999</v>
      </c>
      <c r="D27" s="22">
        <f t="shared" si="0"/>
        <v>0.1424778851771748</v>
      </c>
    </row>
    <row r="28" spans="2:4" ht="21.75" customHeight="1" thickBot="1" x14ac:dyDescent="0.3">
      <c r="B28" s="31" t="s">
        <v>89</v>
      </c>
      <c r="C28" s="32">
        <f>SUM(C24:C27)</f>
        <v>14.020100000000001</v>
      </c>
      <c r="D28" s="22">
        <f t="shared" si="0"/>
        <v>9.5805956737290607</v>
      </c>
    </row>
    <row r="29" spans="2:4" ht="21.75" hidden="1" customHeight="1" thickBot="1" x14ac:dyDescent="0.3">
      <c r="B29" s="31" t="s">
        <v>32</v>
      </c>
      <c r="C29" s="32">
        <v>1.4584999999999999</v>
      </c>
      <c r="D29" s="22">
        <f t="shared" si="0"/>
        <v>0.99666184906911015</v>
      </c>
    </row>
    <row r="30" spans="2:4" ht="21.75" hidden="1" customHeight="1" thickBot="1" x14ac:dyDescent="0.3">
      <c r="B30" s="31" t="s">
        <v>54</v>
      </c>
      <c r="C30" s="32">
        <v>3.6530999999999998</v>
      </c>
      <c r="D30" s="22">
        <f t="shared" si="0"/>
        <v>2.4963355507949032</v>
      </c>
    </row>
    <row r="31" spans="2:4" ht="21.75" customHeight="1" thickBot="1" x14ac:dyDescent="0.3">
      <c r="B31" s="31" t="s">
        <v>32</v>
      </c>
      <c r="C31" s="32">
        <f>SUM(C29:C30)</f>
        <v>5.1115999999999993</v>
      </c>
      <c r="D31" s="22">
        <f t="shared" si="0"/>
        <v>3.4929973998640129</v>
      </c>
    </row>
    <row r="32" spans="2:4" ht="21.75" customHeight="1" thickBot="1" x14ac:dyDescent="0.3">
      <c r="B32" s="31" t="s">
        <v>37</v>
      </c>
      <c r="C32" s="32">
        <v>0.25790000000000002</v>
      </c>
      <c r="D32" s="22">
        <f t="shared" si="0"/>
        <v>0.17623523543018413</v>
      </c>
    </row>
    <row r="33" spans="2:4" ht="15.75" thickBot="1" x14ac:dyDescent="0.3">
      <c r="B33" s="31" t="s">
        <v>39</v>
      </c>
      <c r="C33" s="32">
        <f>C7+C13+C17+C20+C23+C28+C31+C32</f>
        <v>146.33850000000001</v>
      </c>
      <c r="D33" s="22">
        <f t="shared" si="0"/>
        <v>100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6"/>
  <sheetViews>
    <sheetView workbookViewId="0">
      <selection activeCell="B2" sqref="B2:D16"/>
    </sheetView>
  </sheetViews>
  <sheetFormatPr baseColWidth="10" defaultRowHeight="15" x14ac:dyDescent="0.25"/>
  <cols>
    <col min="2" max="2" width="34.28515625" customWidth="1"/>
    <col min="3" max="3" width="18" customWidth="1"/>
    <col min="4" max="4" width="13" bestFit="1" customWidth="1"/>
  </cols>
  <sheetData>
    <row r="1" spans="2:4" ht="15.75" thickBot="1" x14ac:dyDescent="0.3"/>
    <row r="2" spans="2:4" ht="15.75" thickBot="1" x14ac:dyDescent="0.3">
      <c r="B2" s="18" t="s">
        <v>0</v>
      </c>
      <c r="C2" s="19" t="s">
        <v>1</v>
      </c>
      <c r="D2" s="20" t="s">
        <v>2</v>
      </c>
    </row>
    <row r="3" spans="2:4" ht="15" customHeight="1" thickBot="1" x14ac:dyDescent="0.3">
      <c r="B3" s="27" t="s">
        <v>7</v>
      </c>
      <c r="C3" s="15">
        <v>9.4009</v>
      </c>
      <c r="D3" s="22">
        <f>(C3*100)/$C$16</f>
        <v>47.869258148451792</v>
      </c>
    </row>
    <row r="4" spans="2:4" ht="15" hidden="1" customHeight="1" thickBot="1" x14ac:dyDescent="0.3">
      <c r="B4" s="27" t="s">
        <v>44</v>
      </c>
      <c r="C4" s="15">
        <v>1.9340999999999999</v>
      </c>
      <c r="D4" s="22">
        <f t="shared" ref="D4:D15" si="0">(C4*100)/$C$16</f>
        <v>9.8484115547363125</v>
      </c>
    </row>
    <row r="5" spans="2:4" ht="15" hidden="1" customHeight="1" thickBot="1" x14ac:dyDescent="0.3">
      <c r="B5" s="27" t="s">
        <v>13</v>
      </c>
      <c r="C5" s="15">
        <v>9.7000000000000003E-3</v>
      </c>
      <c r="D5" s="22">
        <f t="shared" si="0"/>
        <v>4.9392271382525325E-2</v>
      </c>
    </row>
    <row r="6" spans="2:4" ht="15" customHeight="1" thickBot="1" x14ac:dyDescent="0.3">
      <c r="B6" s="27" t="s">
        <v>93</v>
      </c>
      <c r="C6" s="15">
        <f>SUM(C4:C5)</f>
        <v>1.9438</v>
      </c>
      <c r="D6" s="22">
        <f t="shared" si="0"/>
        <v>9.8978038261188388</v>
      </c>
    </row>
    <row r="7" spans="2:4" ht="15" customHeight="1" thickBot="1" x14ac:dyDescent="0.3">
      <c r="B7" s="27" t="s">
        <v>45</v>
      </c>
      <c r="C7" s="15">
        <v>4.5848000000000004</v>
      </c>
      <c r="D7" s="22">
        <f t="shared" si="0"/>
        <v>23.345740807690941</v>
      </c>
    </row>
    <row r="8" spans="2:4" ht="24.75" hidden="1" customHeight="1" thickBot="1" x14ac:dyDescent="0.3">
      <c r="B8" s="27" t="s">
        <v>53</v>
      </c>
      <c r="C8" s="15">
        <v>0.17860000000000001</v>
      </c>
      <c r="D8" s="22">
        <f t="shared" si="0"/>
        <v>0.90942883184732204</v>
      </c>
    </row>
    <row r="9" spans="2:4" ht="24.75" hidden="1" customHeight="1" thickBot="1" x14ac:dyDescent="0.3">
      <c r="B9" s="27" t="s">
        <v>17</v>
      </c>
      <c r="C9" s="15">
        <v>0.26419999999999999</v>
      </c>
      <c r="D9" s="22">
        <f t="shared" si="0"/>
        <v>1.3453028968312568</v>
      </c>
    </row>
    <row r="10" spans="2:4" ht="24.75" customHeight="1" thickBot="1" x14ac:dyDescent="0.3">
      <c r="B10" s="27" t="s">
        <v>94</v>
      </c>
      <c r="C10" s="15">
        <f>SUM(C8:C9)</f>
        <v>0.44279999999999997</v>
      </c>
      <c r="D10" s="22">
        <f t="shared" si="0"/>
        <v>2.2547317286785784</v>
      </c>
    </row>
    <row r="11" spans="2:4" ht="15" hidden="1" customHeight="1" thickBot="1" x14ac:dyDescent="0.3">
      <c r="B11" s="27" t="s">
        <v>18</v>
      </c>
      <c r="C11" s="15">
        <v>1.2193000000000001</v>
      </c>
      <c r="D11" s="22">
        <f t="shared" si="0"/>
        <v>6.2086594326508386</v>
      </c>
    </row>
    <row r="12" spans="2:4" ht="15" hidden="1" customHeight="1" thickBot="1" x14ac:dyDescent="0.3">
      <c r="B12" s="27" t="s">
        <v>21</v>
      </c>
      <c r="C12" s="15">
        <v>1.7598</v>
      </c>
      <c r="D12" s="22">
        <f t="shared" si="0"/>
        <v>8.9608782658729975</v>
      </c>
    </row>
    <row r="13" spans="2:4" ht="15" customHeight="1" thickBot="1" x14ac:dyDescent="0.3">
      <c r="B13" s="27" t="s">
        <v>84</v>
      </c>
      <c r="C13" s="15">
        <f>SUM(C11:C12)</f>
        <v>2.9790999999999999</v>
      </c>
      <c r="D13" s="22">
        <f t="shared" si="0"/>
        <v>15.169537698523834</v>
      </c>
    </row>
    <row r="14" spans="2:4" ht="15" customHeight="1" thickBot="1" x14ac:dyDescent="0.3">
      <c r="B14" s="27" t="s">
        <v>22</v>
      </c>
      <c r="C14" s="15">
        <v>0.28079999999999999</v>
      </c>
      <c r="D14" s="22">
        <f t="shared" si="0"/>
        <v>1.4298298767230011</v>
      </c>
    </row>
    <row r="15" spans="2:4" ht="15" customHeight="1" thickBot="1" x14ac:dyDescent="0.3">
      <c r="B15" s="28" t="s">
        <v>26</v>
      </c>
      <c r="C15" s="33">
        <v>6.4999999999999997E-3</v>
      </c>
      <c r="D15" s="22">
        <f t="shared" si="0"/>
        <v>3.309791381303244E-2</v>
      </c>
    </row>
    <row r="16" spans="2:4" ht="15.75" thickBot="1" x14ac:dyDescent="0.3">
      <c r="B16" s="34" t="s">
        <v>39</v>
      </c>
      <c r="C16" s="35">
        <f>C3+C6+C7+C10+C13+C14+C15</f>
        <v>19.638699999999996</v>
      </c>
      <c r="D16" s="36">
        <f>SUM(D3+D7+D6+D10+D13+D14+D15)</f>
        <v>100.00000000000004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0"/>
  <sheetViews>
    <sheetView topLeftCell="A24" workbookViewId="0">
      <selection activeCell="B2" sqref="B2:D38"/>
    </sheetView>
  </sheetViews>
  <sheetFormatPr baseColWidth="10" defaultRowHeight="15" x14ac:dyDescent="0.25"/>
  <cols>
    <col min="2" max="2" width="44.140625" customWidth="1"/>
    <col min="4" max="4" width="20.5703125" customWidth="1"/>
  </cols>
  <sheetData>
    <row r="1" spans="2:4" ht="15.75" thickBot="1" x14ac:dyDescent="0.3"/>
    <row r="2" spans="2:4" ht="29.25" thickBot="1" x14ac:dyDescent="0.3">
      <c r="B2" s="18" t="s">
        <v>0</v>
      </c>
      <c r="C2" s="19" t="s">
        <v>1</v>
      </c>
      <c r="D2" s="20" t="s">
        <v>2</v>
      </c>
    </row>
    <row r="3" spans="2:4" ht="24" customHeight="1" thickBot="1" x14ac:dyDescent="0.3">
      <c r="B3" s="27" t="s">
        <v>4</v>
      </c>
      <c r="C3" s="15">
        <v>0.23300000000000001</v>
      </c>
      <c r="D3" s="22">
        <f>(C3*100)/$C$38</f>
        <v>0.2603005857321764</v>
      </c>
    </row>
    <row r="4" spans="2:4" ht="24" customHeight="1" thickBot="1" x14ac:dyDescent="0.3">
      <c r="B4" s="27" t="s">
        <v>42</v>
      </c>
      <c r="C4" s="15">
        <v>0.1454</v>
      </c>
      <c r="D4" s="22">
        <f t="shared" ref="D4:D37" si="0">(C4*100)/$C$38</f>
        <v>0.16243650285604486</v>
      </c>
    </row>
    <row r="5" spans="2:4" ht="24" hidden="1" customHeight="1" thickBot="1" x14ac:dyDescent="0.3">
      <c r="B5" s="28" t="s">
        <v>6</v>
      </c>
      <c r="C5" s="11">
        <v>6.9805000000000001</v>
      </c>
      <c r="D5" s="22">
        <f t="shared" si="0"/>
        <v>7.7984044579547538</v>
      </c>
    </row>
    <row r="6" spans="2:4" ht="24" hidden="1" customHeight="1" thickBot="1" x14ac:dyDescent="0.3">
      <c r="B6" s="13" t="s">
        <v>7</v>
      </c>
      <c r="C6" s="14">
        <v>29.0031</v>
      </c>
      <c r="D6" s="22">
        <f t="shared" si="0"/>
        <v>32.401390206218394</v>
      </c>
    </row>
    <row r="7" spans="2:4" ht="24" hidden="1" customHeight="1" thickBot="1" x14ac:dyDescent="0.3">
      <c r="B7" s="27" t="s">
        <v>9</v>
      </c>
      <c r="C7" s="15">
        <v>1.601</v>
      </c>
      <c r="D7" s="22">
        <f t="shared" si="0"/>
        <v>1.7885890032498473</v>
      </c>
    </row>
    <row r="8" spans="2:4" ht="24" hidden="1" customHeight="1" thickBot="1" x14ac:dyDescent="0.3">
      <c r="B8" s="27" t="s">
        <v>81</v>
      </c>
      <c r="C8" s="15">
        <f>SUM(C5:C7)</f>
        <v>37.584600000000002</v>
      </c>
      <c r="D8" s="22">
        <f t="shared" si="0"/>
        <v>41.988383667422994</v>
      </c>
    </row>
    <row r="9" spans="2:4" ht="24" hidden="1" customHeight="1" thickBot="1" x14ac:dyDescent="0.3">
      <c r="B9" s="27" t="s">
        <v>10</v>
      </c>
      <c r="C9" s="15">
        <v>0.87229999999999996</v>
      </c>
      <c r="D9" s="22">
        <f t="shared" si="0"/>
        <v>0.9745073001466843</v>
      </c>
    </row>
    <row r="10" spans="2:4" ht="24" hidden="1" customHeight="1" thickBot="1" x14ac:dyDescent="0.3">
      <c r="B10" s="27" t="s">
        <v>11</v>
      </c>
      <c r="C10" s="15">
        <v>5.0000000000000001E-4</v>
      </c>
      <c r="D10" s="22">
        <f t="shared" si="0"/>
        <v>5.585849479231254E-4</v>
      </c>
    </row>
    <row r="11" spans="2:4" ht="24" customHeight="1" thickBot="1" x14ac:dyDescent="0.3">
      <c r="B11" s="27" t="s">
        <v>81</v>
      </c>
      <c r="C11" s="15">
        <f>SUM(C8:C10)</f>
        <v>38.457400000000007</v>
      </c>
      <c r="D11" s="22">
        <f t="shared" si="0"/>
        <v>42.963449552517609</v>
      </c>
    </row>
    <row r="12" spans="2:4" ht="24" hidden="1" customHeight="1" thickBot="1" x14ac:dyDescent="0.3">
      <c r="B12" s="27" t="s">
        <v>44</v>
      </c>
      <c r="C12" s="15">
        <v>13.330299999999999</v>
      </c>
      <c r="D12" s="22">
        <f t="shared" si="0"/>
        <v>14.892209862599275</v>
      </c>
    </row>
    <row r="13" spans="2:4" ht="24" hidden="1" customHeight="1" thickBot="1" x14ac:dyDescent="0.3">
      <c r="B13" s="27" t="s">
        <v>13</v>
      </c>
      <c r="C13" s="15">
        <v>0.06</v>
      </c>
      <c r="D13" s="22">
        <f t="shared" si="0"/>
        <v>6.7030193750775041E-2</v>
      </c>
    </row>
    <row r="14" spans="2:4" ht="24" hidden="1" customHeight="1" thickBot="1" x14ac:dyDescent="0.3">
      <c r="B14" s="28" t="s">
        <v>55</v>
      </c>
      <c r="C14" s="33">
        <v>8.4699999999999998E-2</v>
      </c>
      <c r="D14" s="22">
        <f t="shared" si="0"/>
        <v>9.4624290178177417E-2</v>
      </c>
    </row>
    <row r="15" spans="2:4" ht="24" hidden="1" customHeight="1" thickBot="1" x14ac:dyDescent="0.3">
      <c r="B15" s="37" t="s">
        <v>56</v>
      </c>
      <c r="C15" s="38">
        <v>1.4111</v>
      </c>
      <c r="D15" s="22">
        <f t="shared" si="0"/>
        <v>1.5764384400286444</v>
      </c>
    </row>
    <row r="16" spans="2:4" ht="24" hidden="1" customHeight="1" thickBot="1" x14ac:dyDescent="0.3">
      <c r="B16" s="39" t="s">
        <v>45</v>
      </c>
      <c r="C16" s="40">
        <v>5.0709</v>
      </c>
      <c r="D16" s="22">
        <f t="shared" si="0"/>
        <v>5.6650568248467525</v>
      </c>
    </row>
    <row r="17" spans="2:4" ht="24" hidden="1" customHeight="1" thickBot="1" x14ac:dyDescent="0.3">
      <c r="B17" s="39" t="s">
        <v>53</v>
      </c>
      <c r="C17" s="40">
        <v>2.96</v>
      </c>
      <c r="D17" s="22">
        <f t="shared" si="0"/>
        <v>3.3068228917049018</v>
      </c>
    </row>
    <row r="18" spans="2:4" ht="24" hidden="1" customHeight="1" thickBot="1" x14ac:dyDescent="0.3">
      <c r="B18" s="39" t="s">
        <v>17</v>
      </c>
      <c r="C18" s="40">
        <v>3.1692</v>
      </c>
      <c r="D18" s="22">
        <f t="shared" si="0"/>
        <v>3.5405348339159377</v>
      </c>
    </row>
    <row r="19" spans="2:4" ht="24" customHeight="1" thickBot="1" x14ac:dyDescent="0.3">
      <c r="B19" s="39" t="s">
        <v>80</v>
      </c>
      <c r="C19" s="40">
        <f>SUM(C12:C18)</f>
        <v>26.086200000000002</v>
      </c>
      <c r="D19" s="22">
        <f t="shared" si="0"/>
        <v>29.142717337024468</v>
      </c>
    </row>
    <row r="20" spans="2:4" ht="24" hidden="1" customHeight="1" thickBot="1" x14ac:dyDescent="0.3">
      <c r="B20" s="39" t="s">
        <v>18</v>
      </c>
      <c r="C20" s="40">
        <v>2.8797999999999999</v>
      </c>
      <c r="D20" s="22">
        <f t="shared" si="0"/>
        <v>3.2172258660580328</v>
      </c>
    </row>
    <row r="21" spans="2:4" ht="24" hidden="1" customHeight="1" thickBot="1" x14ac:dyDescent="0.3">
      <c r="B21" s="39" t="s">
        <v>57</v>
      </c>
      <c r="C21" s="40">
        <v>6.2300000000000001E-2</v>
      </c>
      <c r="D21" s="22">
        <f t="shared" si="0"/>
        <v>6.9599684511221421E-2</v>
      </c>
    </row>
    <row r="22" spans="2:4" ht="24" hidden="1" customHeight="1" thickBot="1" x14ac:dyDescent="0.3">
      <c r="B22" s="39" t="s">
        <v>20</v>
      </c>
      <c r="C22" s="40">
        <v>0.92530000000000001</v>
      </c>
      <c r="D22" s="22">
        <f t="shared" si="0"/>
        <v>1.0337173046265358</v>
      </c>
    </row>
    <row r="23" spans="2:4" ht="24" hidden="1" customHeight="1" thickBot="1" x14ac:dyDescent="0.3">
      <c r="B23" s="39" t="s">
        <v>21</v>
      </c>
      <c r="C23" s="40">
        <v>6.2491000000000003</v>
      </c>
      <c r="D23" s="22">
        <f t="shared" si="0"/>
        <v>6.9813063961328057</v>
      </c>
    </row>
    <row r="24" spans="2:4" ht="24" customHeight="1" thickBot="1" x14ac:dyDescent="0.3">
      <c r="B24" s="39" t="s">
        <v>84</v>
      </c>
      <c r="C24" s="40">
        <f>SUM(C20:C23)</f>
        <v>10.1165</v>
      </c>
      <c r="D24" s="22">
        <f t="shared" si="0"/>
        <v>11.301849251328594</v>
      </c>
    </row>
    <row r="25" spans="2:4" ht="24" customHeight="1" thickBot="1" x14ac:dyDescent="0.3">
      <c r="B25" s="39" t="s">
        <v>22</v>
      </c>
      <c r="C25" s="40">
        <v>0.74990000000000001</v>
      </c>
      <c r="D25" s="22">
        <f t="shared" si="0"/>
        <v>0.83776570489510327</v>
      </c>
    </row>
    <row r="26" spans="2:4" ht="24" customHeight="1" thickBot="1" x14ac:dyDescent="0.3">
      <c r="B26" s="39" t="s">
        <v>58</v>
      </c>
      <c r="C26" s="40">
        <v>1.4001999999999999</v>
      </c>
      <c r="D26" s="22">
        <f t="shared" si="0"/>
        <v>1.56426128816392</v>
      </c>
    </row>
    <row r="27" spans="2:4" ht="24" hidden="1" customHeight="1" thickBot="1" x14ac:dyDescent="0.3">
      <c r="B27" s="39" t="s">
        <v>26</v>
      </c>
      <c r="C27" s="40">
        <v>7.9088000000000003</v>
      </c>
      <c r="D27" s="22">
        <f t="shared" si="0"/>
        <v>8.8354732722688265</v>
      </c>
    </row>
    <row r="28" spans="2:4" ht="24" hidden="1" customHeight="1" thickBot="1" x14ac:dyDescent="0.3">
      <c r="B28" s="39" t="s">
        <v>27</v>
      </c>
      <c r="C28" s="40">
        <v>0.4698</v>
      </c>
      <c r="D28" s="22">
        <f t="shared" si="0"/>
        <v>0.52484641706856849</v>
      </c>
    </row>
    <row r="29" spans="2:4" ht="24" hidden="1" customHeight="1" thickBot="1" x14ac:dyDescent="0.3">
      <c r="B29" s="39" t="s">
        <v>28</v>
      </c>
      <c r="C29" s="40">
        <v>0.1736</v>
      </c>
      <c r="D29" s="22">
        <f t="shared" si="0"/>
        <v>0.19394069391890911</v>
      </c>
    </row>
    <row r="30" spans="2:4" ht="24" customHeight="1" thickBot="1" x14ac:dyDescent="0.3">
      <c r="B30" s="39" t="s">
        <v>89</v>
      </c>
      <c r="C30" s="40">
        <f>SUM(C27:C29)</f>
        <v>8.5522000000000009</v>
      </c>
      <c r="D30" s="22">
        <f t="shared" si="0"/>
        <v>9.554260383256306</v>
      </c>
    </row>
    <row r="31" spans="2:4" ht="24" customHeight="1" thickBot="1" x14ac:dyDescent="0.3">
      <c r="B31" s="39" t="s">
        <v>30</v>
      </c>
      <c r="C31" s="40">
        <v>4.7E-2</v>
      </c>
      <c r="D31" s="22">
        <f t="shared" si="0"/>
        <v>5.2506985104773779E-2</v>
      </c>
    </row>
    <row r="32" spans="2:4" ht="24" customHeight="1" thickBot="1" x14ac:dyDescent="0.3">
      <c r="B32" s="39" t="s">
        <v>31</v>
      </c>
      <c r="C32" s="40">
        <v>0.5333</v>
      </c>
      <c r="D32" s="22">
        <f t="shared" si="0"/>
        <v>0.5957867054548055</v>
      </c>
    </row>
    <row r="33" spans="2:4" ht="24" hidden="1" customHeight="1" thickBot="1" x14ac:dyDescent="0.3">
      <c r="B33" s="39" t="s">
        <v>32</v>
      </c>
      <c r="C33" s="40">
        <v>1.04E-2</v>
      </c>
      <c r="D33" s="22">
        <f t="shared" si="0"/>
        <v>1.1618566916801007E-2</v>
      </c>
    </row>
    <row r="34" spans="2:4" ht="39.75" hidden="1" customHeight="1" thickBot="1" x14ac:dyDescent="0.3">
      <c r="B34" s="39" t="s">
        <v>54</v>
      </c>
      <c r="C34" s="40">
        <v>2.8893</v>
      </c>
      <c r="D34" s="22">
        <f t="shared" si="0"/>
        <v>3.2278389800685723</v>
      </c>
    </row>
    <row r="35" spans="2:4" ht="48" hidden="1" customHeight="1" thickBot="1" x14ac:dyDescent="0.3">
      <c r="B35" s="39" t="s">
        <v>59</v>
      </c>
      <c r="C35" s="40">
        <v>0.27589999999999998</v>
      </c>
      <c r="D35" s="22">
        <f t="shared" si="0"/>
        <v>0.3082271742639805</v>
      </c>
    </row>
    <row r="36" spans="2:4" ht="21" customHeight="1" thickBot="1" x14ac:dyDescent="0.3">
      <c r="B36" s="81" t="s">
        <v>95</v>
      </c>
      <c r="C36" s="82">
        <f>SUM(C33:C35)</f>
        <v>3.1756000000000002</v>
      </c>
      <c r="D36" s="22">
        <f t="shared" si="0"/>
        <v>3.5476847212493534</v>
      </c>
    </row>
    <row r="37" spans="2:4" ht="30" customHeight="1" thickBot="1" x14ac:dyDescent="0.3">
      <c r="B37" s="43" t="s">
        <v>37</v>
      </c>
      <c r="C37" s="44">
        <v>1.52E-2</v>
      </c>
      <c r="D37" s="22">
        <f t="shared" si="0"/>
        <v>1.6980982416863011E-2</v>
      </c>
    </row>
    <row r="38" spans="2:4" ht="15.75" thickBot="1" x14ac:dyDescent="0.3">
      <c r="B38" s="45" t="s">
        <v>39</v>
      </c>
      <c r="C38" s="38">
        <f>C3+C4+C11+C19+C24+C25+C26+C30+C31+C32+C36+C37</f>
        <v>89.511899999999997</v>
      </c>
      <c r="D38" s="46">
        <f>D3+D4+D11+D19+D24+D25+D26+D30+D31+D32+D36+D37</f>
        <v>100.00000000000001</v>
      </c>
    </row>
    <row r="39" spans="2:4" x14ac:dyDescent="0.25">
      <c r="B39" s="41"/>
      <c r="C39" s="42"/>
      <c r="D39" s="42"/>
    </row>
    <row r="40" spans="2:4" x14ac:dyDescent="0.25">
      <c r="B40" s="41"/>
      <c r="C40" s="42"/>
      <c r="D40" s="42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1"/>
  <sheetViews>
    <sheetView topLeftCell="B1" workbookViewId="0">
      <selection activeCell="B2" sqref="B2:D11"/>
    </sheetView>
  </sheetViews>
  <sheetFormatPr baseColWidth="10" defaultRowHeight="15" x14ac:dyDescent="0.25"/>
  <cols>
    <col min="2" max="2" width="33.5703125" customWidth="1"/>
    <col min="3" max="3" width="16.7109375" customWidth="1"/>
    <col min="4" max="4" width="12.85546875" customWidth="1"/>
  </cols>
  <sheetData>
    <row r="1" spans="2:4" ht="15.75" thickBot="1" x14ac:dyDescent="0.3"/>
    <row r="2" spans="2:4" ht="15.75" thickBot="1" x14ac:dyDescent="0.3">
      <c r="B2" s="18" t="s">
        <v>0</v>
      </c>
      <c r="C2" s="19" t="s">
        <v>1</v>
      </c>
      <c r="D2" s="20" t="s">
        <v>2</v>
      </c>
    </row>
    <row r="3" spans="2:4" ht="15.75" thickBot="1" x14ac:dyDescent="0.3">
      <c r="B3" s="27" t="s">
        <v>124</v>
      </c>
      <c r="C3" s="15">
        <v>0.28160000000000002</v>
      </c>
      <c r="D3" s="22">
        <f>(C3*100)/$C$11</f>
        <v>1.5875419779149473</v>
      </c>
    </row>
    <row r="4" spans="2:4" ht="15.75" thickBot="1" x14ac:dyDescent="0.3">
      <c r="B4" s="27" t="s">
        <v>81</v>
      </c>
      <c r="C4" s="15">
        <v>2.5857000000000001</v>
      </c>
      <c r="D4" s="22">
        <f t="shared" ref="D4:D10" si="0">(C4*100)/$C$11</f>
        <v>14.577085555023718</v>
      </c>
    </row>
    <row r="5" spans="2:4" ht="15.75" thickBot="1" x14ac:dyDescent="0.3">
      <c r="B5" s="28" t="s">
        <v>125</v>
      </c>
      <c r="C5" s="11">
        <v>6.9486999999999997</v>
      </c>
      <c r="D5" s="22">
        <f t="shared" si="0"/>
        <v>39.17383857222157</v>
      </c>
    </row>
    <row r="6" spans="2:4" ht="15.75" thickBot="1" x14ac:dyDescent="0.3">
      <c r="B6" s="86" t="s">
        <v>15</v>
      </c>
      <c r="C6" s="10">
        <v>1.8597136321100001</v>
      </c>
      <c r="D6" s="22">
        <f t="shared" si="0"/>
        <v>10.484280745295811</v>
      </c>
    </row>
    <row r="7" spans="2:4" ht="15.75" thickBot="1" x14ac:dyDescent="0.3">
      <c r="B7" s="27" t="s">
        <v>126</v>
      </c>
      <c r="C7" s="15">
        <v>0.17710000000000001</v>
      </c>
      <c r="D7" s="22">
        <f t="shared" si="0"/>
        <v>0.99841507204807234</v>
      </c>
    </row>
    <row r="8" spans="2:4" ht="15.75" thickBot="1" x14ac:dyDescent="0.3">
      <c r="B8" s="27" t="s">
        <v>117</v>
      </c>
      <c r="C8" s="15">
        <v>0.59119999999999995</v>
      </c>
      <c r="D8" s="22">
        <f t="shared" si="0"/>
        <v>3.3329361411339375</v>
      </c>
    </row>
    <row r="9" spans="2:4" ht="15.75" thickBot="1" x14ac:dyDescent="0.3">
      <c r="B9" s="27" t="s">
        <v>116</v>
      </c>
      <c r="C9" s="15">
        <v>4.8502000000000001</v>
      </c>
      <c r="D9" s="22">
        <f t="shared" si="0"/>
        <v>27.3433810414882</v>
      </c>
    </row>
    <row r="10" spans="2:4" ht="15.75" thickBot="1" x14ac:dyDescent="0.3">
      <c r="B10" s="27" t="s">
        <v>127</v>
      </c>
      <c r="C10" s="15">
        <v>0.44390000000000002</v>
      </c>
      <c r="D10" s="22">
        <f t="shared" si="0"/>
        <v>2.5025208948737396</v>
      </c>
    </row>
    <row r="11" spans="2:4" ht="15.75" thickBot="1" x14ac:dyDescent="0.3">
      <c r="B11" s="45" t="s">
        <v>39</v>
      </c>
      <c r="C11" s="46">
        <f>SUM(C3:C10)</f>
        <v>17.73811363211</v>
      </c>
      <c r="D11" s="46">
        <f>SUM(D3:D10)</f>
        <v>100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2"/>
  <sheetViews>
    <sheetView topLeftCell="A22" workbookViewId="0">
      <selection activeCell="B2" sqref="B2:D9"/>
    </sheetView>
  </sheetViews>
  <sheetFormatPr baseColWidth="10" defaultRowHeight="15" x14ac:dyDescent="0.25"/>
  <cols>
    <col min="2" max="2" width="35.28515625" customWidth="1"/>
    <col min="3" max="3" width="14.42578125" customWidth="1"/>
    <col min="4" max="4" width="13.28515625" customWidth="1"/>
  </cols>
  <sheetData>
    <row r="1" spans="2:4" ht="15.75" thickBot="1" x14ac:dyDescent="0.3"/>
    <row r="2" spans="2:4" ht="15.75" thickBot="1" x14ac:dyDescent="0.3">
      <c r="B2" s="18" t="s">
        <v>0</v>
      </c>
      <c r="C2" s="19" t="s">
        <v>1</v>
      </c>
      <c r="D2" s="20" t="s">
        <v>2</v>
      </c>
    </row>
    <row r="3" spans="2:4" ht="15.75" thickBot="1" x14ac:dyDescent="0.3">
      <c r="B3" s="27" t="s">
        <v>41</v>
      </c>
      <c r="C3" s="15">
        <v>0.193</v>
      </c>
      <c r="D3" s="22">
        <f>(C3*100)/$C$9</f>
        <v>1.085062124023163</v>
      </c>
    </row>
    <row r="4" spans="2:4" ht="15.75" thickBot="1" x14ac:dyDescent="0.3">
      <c r="B4" s="27" t="s">
        <v>81</v>
      </c>
      <c r="C4" s="15">
        <v>1.6279999999999999</v>
      </c>
      <c r="D4" s="22">
        <f t="shared" ref="D4:D8" si="0">(C4*100)/$C$9</f>
        <v>9.1527520098948667</v>
      </c>
    </row>
    <row r="5" spans="2:4" ht="15.75" thickBot="1" x14ac:dyDescent="0.3">
      <c r="B5" s="28" t="s">
        <v>128</v>
      </c>
      <c r="C5" s="11">
        <v>9.9920000000000009</v>
      </c>
      <c r="D5" s="22">
        <f t="shared" si="0"/>
        <v>56.175858773261375</v>
      </c>
    </row>
    <row r="6" spans="2:4" ht="15.75" thickBot="1" x14ac:dyDescent="0.3">
      <c r="B6" s="13" t="s">
        <v>88</v>
      </c>
      <c r="C6" s="14">
        <v>0.51100000000000001</v>
      </c>
      <c r="D6" s="22">
        <f t="shared" si="0"/>
        <v>2.8728846910665093</v>
      </c>
    </row>
    <row r="7" spans="2:4" ht="15.75" thickBot="1" x14ac:dyDescent="0.3">
      <c r="B7" s="27" t="s">
        <v>129</v>
      </c>
      <c r="C7" s="15">
        <v>5.3419999999999996</v>
      </c>
      <c r="D7" s="22">
        <f t="shared" si="0"/>
        <v>30.033170292910551</v>
      </c>
    </row>
    <row r="8" spans="2:4" ht="15.75" thickBot="1" x14ac:dyDescent="0.3">
      <c r="B8" s="27" t="s">
        <v>37</v>
      </c>
      <c r="C8" s="15">
        <v>0.121</v>
      </c>
      <c r="D8" s="22">
        <f t="shared" si="0"/>
        <v>0.68027210884353739</v>
      </c>
    </row>
    <row r="9" spans="2:4" ht="15.75" thickBot="1" x14ac:dyDescent="0.3">
      <c r="B9" s="45" t="s">
        <v>39</v>
      </c>
      <c r="C9" s="38">
        <f>SUM(C3:C8)</f>
        <v>17.786999999999999</v>
      </c>
      <c r="D9" s="46">
        <f>SUM(D3:D8)</f>
        <v>100</v>
      </c>
    </row>
    <row r="12" spans="2:4" x14ac:dyDescent="0.25">
      <c r="B12" t="s">
        <v>76</v>
      </c>
      <c r="C12">
        <v>17.786999999999999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GARAVITO</vt:lpstr>
      <vt:lpstr>EL_BOQUERON</vt:lpstr>
      <vt:lpstr>GARAVITO_</vt:lpstr>
      <vt:lpstr>TICHA_MUÑOZ</vt:lpstr>
      <vt:lpstr>TAPIAS</vt:lpstr>
      <vt:lpstr>SAN_AGUSTIN</vt:lpstr>
      <vt:lpstr>PTE_GUZMAN</vt:lpstr>
      <vt:lpstr>CORRALEJAS1</vt:lpstr>
      <vt:lpstr>El Hato</vt:lpstr>
      <vt:lpstr>PTE_PINILLA</vt:lpstr>
      <vt:lpstr>PTE BARCELONA</vt:lpstr>
      <vt:lpstr>PTE_PERALONSO</vt:lpstr>
      <vt:lpstr>MONASTERIO</vt:lpstr>
      <vt:lpstr>PTE LA BALSA</vt:lpstr>
      <vt:lpstr>PTE COLORADO</vt:lpstr>
      <vt:lpstr>NARIÑO</vt:lpstr>
      <vt:lpstr>LA MALILLA</vt:lpstr>
      <vt:lpstr>FUQUENE</vt:lpstr>
      <vt:lpstr>EL PINO</vt:lpstr>
      <vt:lpstr>CORRALEJAS</vt:lpstr>
      <vt:lpstr>LA BOYERA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2015-10-28T00:37:20Z</dcterms:created>
  <dcterms:modified xsi:type="dcterms:W3CDTF">2016-01-30T21:47:23Z</dcterms:modified>
</cp:coreProperties>
</file>