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pasantia\Ubate_Suarez\INFORME FINAL\"/>
    </mc:Choice>
  </mc:AlternateContent>
  <bookViews>
    <workbookView xWindow="0" yWindow="0" windowWidth="9825" windowHeight="6930" firstSheet="3" activeTab="5"/>
  </bookViews>
  <sheets>
    <sheet name="Morfometría" sheetId="1" r:id="rId1"/>
    <sheet name="Pend" sheetId="2" r:id="rId2"/>
    <sheet name="Cauces" sheetId="3" r:id="rId3"/>
    <sheet name="Morfo1" sheetId="5" r:id="rId4"/>
    <sheet name="IMT" sheetId="6" r:id="rId5"/>
    <sheet name="IVET" sheetId="8" r:id="rId6"/>
  </sheets>
  <calcPr calcId="152511"/>
</workbook>
</file>

<file path=xl/calcChain.xml><?xml version="1.0" encoding="utf-8"?>
<calcChain xmlns="http://schemas.openxmlformats.org/spreadsheetml/2006/main">
  <c r="V4" i="3" l="1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Z13" i="2"/>
  <c r="Z14" i="1"/>
  <c r="U15" i="1"/>
  <c r="D15" i="1"/>
  <c r="D17" i="1"/>
  <c r="D19" i="1" s="1"/>
  <c r="D20" i="1"/>
  <c r="Z19" i="5" l="1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Z16" i="5"/>
  <c r="Z18" i="5" s="1"/>
  <c r="V16" i="5"/>
  <c r="V18" i="5" s="1"/>
  <c r="U16" i="5"/>
  <c r="U18" i="5" s="1"/>
  <c r="T16" i="5"/>
  <c r="T18" i="5" s="1"/>
  <c r="S16" i="5"/>
  <c r="S18" i="5" s="1"/>
  <c r="R16" i="5"/>
  <c r="R18" i="5" s="1"/>
  <c r="Q16" i="5"/>
  <c r="Q18" i="5" s="1"/>
  <c r="P16" i="5"/>
  <c r="P18" i="5" s="1"/>
  <c r="O16" i="5"/>
  <c r="O18" i="5" s="1"/>
  <c r="N16" i="5"/>
  <c r="N18" i="5" s="1"/>
  <c r="M16" i="5"/>
  <c r="M18" i="5" s="1"/>
  <c r="L16" i="5"/>
  <c r="L18" i="5" s="1"/>
  <c r="K16" i="5"/>
  <c r="K18" i="5" s="1"/>
  <c r="J16" i="5"/>
  <c r="J18" i="5" s="1"/>
  <c r="I16" i="5"/>
  <c r="I18" i="5" s="1"/>
  <c r="H16" i="5"/>
  <c r="H18" i="5" s="1"/>
  <c r="G16" i="5"/>
  <c r="G18" i="5" s="1"/>
  <c r="F16" i="5"/>
  <c r="E16" i="5"/>
  <c r="E18" i="5" s="1"/>
  <c r="D16" i="5"/>
  <c r="D18" i="5" s="1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Z13" i="5"/>
  <c r="Z14" i="5" s="1"/>
  <c r="Z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Z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Z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F18" i="5" l="1"/>
  <c r="Z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V17" i="1" l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Z17" i="1"/>
  <c r="D10" i="1"/>
  <c r="D11" i="1"/>
  <c r="D13" i="1"/>
  <c r="E12" i="2"/>
  <c r="Z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K13" i="1" l="1"/>
  <c r="N11" i="1"/>
  <c r="O11" i="1"/>
  <c r="P11" i="1"/>
  <c r="Q11" i="1"/>
  <c r="R11" i="1"/>
  <c r="S11" i="1"/>
  <c r="T11" i="1"/>
  <c r="U11" i="1"/>
  <c r="V11" i="1"/>
  <c r="N13" i="1"/>
  <c r="O13" i="1"/>
  <c r="P13" i="1"/>
  <c r="Q13" i="1"/>
  <c r="R13" i="1"/>
  <c r="S13" i="1"/>
  <c r="T13" i="1"/>
  <c r="U13" i="1"/>
  <c r="V13" i="1"/>
  <c r="N15" i="1"/>
  <c r="O15" i="1"/>
  <c r="P15" i="1"/>
  <c r="Q15" i="1"/>
  <c r="R15" i="1"/>
  <c r="S15" i="1"/>
  <c r="T15" i="1"/>
  <c r="V15" i="1"/>
  <c r="N19" i="1"/>
  <c r="O19" i="1"/>
  <c r="P19" i="1"/>
  <c r="Q19" i="1"/>
  <c r="R19" i="1"/>
  <c r="S19" i="1"/>
  <c r="T19" i="1"/>
  <c r="U19" i="1"/>
  <c r="V19" i="1"/>
  <c r="M15" i="1" l="1"/>
  <c r="Z15" i="1"/>
  <c r="Z11" i="1"/>
  <c r="M11" i="1"/>
  <c r="E13" i="1"/>
  <c r="F13" i="1"/>
  <c r="G13" i="1"/>
  <c r="H13" i="1"/>
  <c r="I13" i="1"/>
  <c r="J13" i="1"/>
  <c r="L13" i="1"/>
  <c r="M13" i="1"/>
  <c r="Z13" i="1"/>
  <c r="Z19" i="1"/>
  <c r="E15" i="1"/>
  <c r="F15" i="1"/>
  <c r="G15" i="1"/>
  <c r="H15" i="1"/>
  <c r="I15" i="1"/>
  <c r="J15" i="1"/>
  <c r="K15" i="1"/>
  <c r="L15" i="1"/>
  <c r="BV11" i="2" l="1"/>
  <c r="BX11" i="2" s="1"/>
  <c r="BV10" i="2"/>
  <c r="BX10" i="2" s="1"/>
  <c r="BV9" i="2"/>
  <c r="BX9" i="2" s="1"/>
  <c r="BV8" i="2"/>
  <c r="BX8" i="2" s="1"/>
  <c r="BV7" i="2"/>
  <c r="BX7" i="2" s="1"/>
  <c r="BV6" i="2"/>
  <c r="BX6" i="2" s="1"/>
  <c r="BV5" i="2"/>
  <c r="BX5" i="2" s="1"/>
  <c r="BO11" i="2"/>
  <c r="BQ11" i="2" s="1"/>
  <c r="BO10" i="2"/>
  <c r="BQ10" i="2" s="1"/>
  <c r="BO9" i="2"/>
  <c r="BQ9" i="2" s="1"/>
  <c r="BO8" i="2"/>
  <c r="BQ8" i="2" s="1"/>
  <c r="BO7" i="2"/>
  <c r="BQ7" i="2" s="1"/>
  <c r="BO6" i="2"/>
  <c r="BQ6" i="2" s="1"/>
  <c r="BO5" i="2"/>
  <c r="BQ5" i="2" s="1"/>
  <c r="BH11" i="2"/>
  <c r="BJ11" i="2" s="1"/>
  <c r="BH10" i="2"/>
  <c r="BJ10" i="2" s="1"/>
  <c r="BH9" i="2"/>
  <c r="BJ9" i="2" s="1"/>
  <c r="BH8" i="2"/>
  <c r="BJ8" i="2" s="1"/>
  <c r="BH7" i="2"/>
  <c r="BJ7" i="2" s="1"/>
  <c r="BH6" i="2"/>
  <c r="BJ6" i="2" s="1"/>
  <c r="BH5" i="2"/>
  <c r="BJ5" i="2" s="1"/>
  <c r="BA11" i="2"/>
  <c r="BC11" i="2" s="1"/>
  <c r="BA10" i="2"/>
  <c r="BC10" i="2" s="1"/>
  <c r="BA9" i="2"/>
  <c r="BC9" i="2" s="1"/>
  <c r="BA8" i="2"/>
  <c r="BC8" i="2" s="1"/>
  <c r="BA7" i="2"/>
  <c r="BC7" i="2" s="1"/>
  <c r="BA6" i="2"/>
  <c r="BC6" i="2" s="1"/>
  <c r="BA5" i="2"/>
  <c r="BC5" i="2" s="1"/>
  <c r="AT11" i="2"/>
  <c r="AV11" i="2" s="1"/>
  <c r="AT10" i="2"/>
  <c r="AV10" i="2" s="1"/>
  <c r="AT9" i="2"/>
  <c r="AV9" i="2" s="1"/>
  <c r="AT8" i="2"/>
  <c r="AV8" i="2" s="1"/>
  <c r="AT7" i="2"/>
  <c r="AV7" i="2" s="1"/>
  <c r="AT6" i="2"/>
  <c r="AV6" i="2" s="1"/>
  <c r="AT5" i="2"/>
  <c r="AV5" i="2" s="1"/>
  <c r="AM11" i="2"/>
  <c r="AO11" i="2" s="1"/>
  <c r="AM10" i="2"/>
  <c r="AO10" i="2" s="1"/>
  <c r="AM9" i="2"/>
  <c r="AO9" i="2" s="1"/>
  <c r="AM8" i="2"/>
  <c r="AO8" i="2" s="1"/>
  <c r="AM7" i="2"/>
  <c r="AO7" i="2" s="1"/>
  <c r="AM6" i="2"/>
  <c r="AO6" i="2" s="1"/>
  <c r="AM5" i="2"/>
  <c r="AO5" i="2" s="1"/>
  <c r="AF11" i="2"/>
  <c r="AH11" i="2" s="1"/>
  <c r="AF10" i="2"/>
  <c r="AH10" i="2" s="1"/>
  <c r="AF9" i="2"/>
  <c r="AH9" i="2" s="1"/>
  <c r="AF8" i="2"/>
  <c r="AH8" i="2" s="1"/>
  <c r="AF7" i="2"/>
  <c r="AH7" i="2" s="1"/>
  <c r="AF6" i="2"/>
  <c r="AH6" i="2" s="1"/>
  <c r="AF5" i="2"/>
  <c r="AH5" i="2" s="1"/>
  <c r="Y11" i="2"/>
  <c r="AA11" i="2" s="1"/>
  <c r="Y10" i="2"/>
  <c r="AA10" i="2" s="1"/>
  <c r="Y9" i="2"/>
  <c r="AA9" i="2" s="1"/>
  <c r="Y8" i="2"/>
  <c r="AA8" i="2" s="1"/>
  <c r="Y7" i="2"/>
  <c r="AA7" i="2" s="1"/>
  <c r="Y6" i="2"/>
  <c r="AA6" i="2" s="1"/>
  <c r="Y5" i="2"/>
  <c r="AA5" i="2" s="1"/>
  <c r="R11" i="2"/>
  <c r="T11" i="2" s="1"/>
  <c r="R10" i="2"/>
  <c r="T10" i="2" s="1"/>
  <c r="R9" i="2"/>
  <c r="T9" i="2" s="1"/>
  <c r="R8" i="2"/>
  <c r="T8" i="2" s="1"/>
  <c r="R7" i="2"/>
  <c r="T7" i="2" s="1"/>
  <c r="R6" i="2"/>
  <c r="T6" i="2" s="1"/>
  <c r="R5" i="2"/>
  <c r="T5" i="2" s="1"/>
  <c r="K11" i="2"/>
  <c r="M11" i="2" s="1"/>
  <c r="K6" i="2"/>
  <c r="M6" i="2" s="1"/>
  <c r="L12" i="2"/>
  <c r="K10" i="2"/>
  <c r="M10" i="2" s="1"/>
  <c r="K9" i="2"/>
  <c r="M9" i="2" s="1"/>
  <c r="K8" i="2"/>
  <c r="M8" i="2" s="1"/>
  <c r="K7" i="2"/>
  <c r="M7" i="2" s="1"/>
  <c r="K5" i="2"/>
  <c r="M5" i="2" s="1"/>
  <c r="D6" i="2"/>
  <c r="F6" i="2" s="1"/>
  <c r="D7" i="2"/>
  <c r="F7" i="2" s="1"/>
  <c r="D8" i="2"/>
  <c r="F8" i="2" s="1"/>
  <c r="D9" i="2"/>
  <c r="F9" i="2" s="1"/>
  <c r="D10" i="2"/>
  <c r="F10" i="2" s="1"/>
  <c r="D11" i="2"/>
  <c r="F11" i="2" s="1"/>
  <c r="D5" i="2"/>
  <c r="F5" i="2" s="1"/>
  <c r="AA13" i="2" l="1"/>
  <c r="AA15" i="2" s="1"/>
  <c r="F12" i="2"/>
  <c r="F15" i="2" s="1"/>
  <c r="M12" i="2"/>
  <c r="E19" i="1" l="1"/>
  <c r="F19" i="1"/>
  <c r="G19" i="1"/>
  <c r="H19" i="1"/>
  <c r="I19" i="1"/>
  <c r="J19" i="1"/>
  <c r="K19" i="1"/>
  <c r="L19" i="1"/>
  <c r="M19" i="1"/>
  <c r="E11" i="1" l="1"/>
  <c r="F11" i="1"/>
  <c r="G11" i="1"/>
  <c r="H11" i="1"/>
  <c r="I11" i="1"/>
  <c r="J11" i="1"/>
  <c r="K11" i="1"/>
  <c r="L11" i="1"/>
</calcChain>
</file>

<file path=xl/sharedStrings.xml><?xml version="1.0" encoding="utf-8"?>
<sst xmlns="http://schemas.openxmlformats.org/spreadsheetml/2006/main" count="381" uniqueCount="99">
  <si>
    <t>ÁREA (Km2)</t>
  </si>
  <si>
    <t>PERÍMETRO (Km)</t>
  </si>
  <si>
    <t>LONGITUD AXIAL DE LA CUENCA (Km)</t>
  </si>
  <si>
    <t>FACTOR DE FORMA</t>
  </si>
  <si>
    <t>SINUOSIDAD</t>
  </si>
  <si>
    <t>PENDIENTE MEDIA DE LA CUENCA (%)</t>
  </si>
  <si>
    <t>LONGITUD CAUCE PRINCIPAL(Km)</t>
  </si>
  <si>
    <t>ELEVACION MEDIA (m)</t>
  </si>
  <si>
    <t xml:space="preserve">Longitud del valle del río </t>
  </si>
  <si>
    <t>Σ LONGITUD DRENAJES (Km)</t>
  </si>
  <si>
    <t>DENSIDAD DE DRENAJE (Km/Km2)</t>
  </si>
  <si>
    <t>Tiempo de Concentración KIRPICH (Horas)</t>
  </si>
  <si>
    <t>Σ LONGITUD DRENAJES SENCILLOS (Km)</t>
  </si>
  <si>
    <t>CÓDIGO CUENCA</t>
  </si>
  <si>
    <t>Nro</t>
  </si>
  <si>
    <t>Inferior</t>
  </si>
  <si>
    <t>Superior</t>
  </si>
  <si>
    <t>Promedio</t>
  </si>
  <si>
    <t>Nro. De ocurrencias</t>
  </si>
  <si>
    <t>Rango Pendiente (%)</t>
  </si>
  <si>
    <t>Pendiente media</t>
  </si>
  <si>
    <t>Pendiente media de la cuenca</t>
  </si>
  <si>
    <t>%</t>
  </si>
  <si>
    <t>CÓDIGO ESTACIÓN</t>
  </si>
  <si>
    <t>ESTACIÓN</t>
  </si>
  <si>
    <t>Garavito</t>
  </si>
  <si>
    <t>Tapias</t>
  </si>
  <si>
    <t>La Boyera</t>
  </si>
  <si>
    <t>El Pino</t>
  </si>
  <si>
    <t>San Agustín</t>
  </si>
  <si>
    <t>El Boquerón</t>
  </si>
  <si>
    <t>Puente Colorado</t>
  </si>
  <si>
    <t>Puente Guzmán</t>
  </si>
  <si>
    <t>Puente Barcelona</t>
  </si>
  <si>
    <t>Puente La Balsa Lenguazaque</t>
  </si>
  <si>
    <t>Puente Peralonso</t>
  </si>
  <si>
    <t>Puente Pinilla</t>
  </si>
  <si>
    <t>Nariño</t>
  </si>
  <si>
    <t>La Malilla</t>
  </si>
  <si>
    <t>Corralejas</t>
  </si>
  <si>
    <t>Fúquene- Ticha María</t>
  </si>
  <si>
    <t>Monasterio</t>
  </si>
  <si>
    <t>Ticha Muñoz</t>
  </si>
  <si>
    <t>El Hato</t>
  </si>
  <si>
    <t>2401-713</t>
  </si>
  <si>
    <t>2401-714</t>
  </si>
  <si>
    <t>2401-715</t>
  </si>
  <si>
    <t>2401-716</t>
  </si>
  <si>
    <t>2401-722</t>
  </si>
  <si>
    <t>2401-723</t>
  </si>
  <si>
    <t>2401-729</t>
  </si>
  <si>
    <t>2401-730</t>
  </si>
  <si>
    <t>2401-731</t>
  </si>
  <si>
    <t>2401-733</t>
  </si>
  <si>
    <t>2401-738</t>
  </si>
  <si>
    <t>2401-745</t>
  </si>
  <si>
    <t>2401-751</t>
  </si>
  <si>
    <t>2401-755</t>
  </si>
  <si>
    <t>2401-780</t>
  </si>
  <si>
    <t>2401-793</t>
  </si>
  <si>
    <t>2401-794</t>
  </si>
  <si>
    <t>2401-795</t>
  </si>
  <si>
    <t>2401-798</t>
  </si>
  <si>
    <t>Ríos Ubaté y Suárez</t>
  </si>
  <si>
    <t>CUENCA HIDROGRÁFICA</t>
  </si>
  <si>
    <t xml:space="preserve">ANCHO </t>
  </si>
  <si>
    <t xml:space="preserve">Garavito </t>
  </si>
  <si>
    <t>LONGITUD ÁREA ESTACIÓN  (Km)</t>
  </si>
  <si>
    <t>LONGITUD CUENCA  (Km)</t>
  </si>
  <si>
    <t>PENDIENTE MEDIA DEL CAUCE (Sm)</t>
  </si>
  <si>
    <t>PENDIENTE MEDIA DEL CAUCE PRINCIPAL (Sm)</t>
  </si>
  <si>
    <t>Coeficiente de Compacidad(Kc)</t>
  </si>
  <si>
    <t>Código de la estación</t>
  </si>
  <si>
    <t>Nombre de la estación</t>
  </si>
  <si>
    <t>Pendiente Media total de la subcuenca (%)</t>
  </si>
  <si>
    <t>Coeficiente de Compacidad (Kc)</t>
  </si>
  <si>
    <t>Densidad de Drenaje (km/km2)</t>
  </si>
  <si>
    <t>Categoría total</t>
  </si>
  <si>
    <t>Media</t>
  </si>
  <si>
    <t>Alta</t>
  </si>
  <si>
    <t>El  Pino</t>
  </si>
  <si>
    <t>Pte. Colorado</t>
  </si>
  <si>
    <t>Pte. Guzmán</t>
  </si>
  <si>
    <t>Pte. Barcelona</t>
  </si>
  <si>
    <t>Pte. La Balsa</t>
  </si>
  <si>
    <t>Pte. Peralonso</t>
  </si>
  <si>
    <t>Pte. Pinilla</t>
  </si>
  <si>
    <t>Fúquene</t>
  </si>
  <si>
    <t>Ticha - Muñoz</t>
  </si>
  <si>
    <t>Guzman</t>
  </si>
  <si>
    <t>Pendiente</t>
  </si>
  <si>
    <t>Índice de Variabilidad</t>
  </si>
  <si>
    <t>Índice Morfométrico de Torrencialidad</t>
  </si>
  <si>
    <t>Índice de vulnerabilidad a eventos torrenciales</t>
  </si>
  <si>
    <t>Índice de regulación hídrica</t>
  </si>
  <si>
    <t>Muy alta</t>
  </si>
  <si>
    <t>Alto</t>
  </si>
  <si>
    <t>Muy Alta</t>
  </si>
  <si>
    <t>Muy alto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</si>
</sst>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b/>
      <sz val="8"/>
      <color rgb="FF000000"/>
      <name val="Arial"/>
      <family val="2"/>
    </font>
    <font>
      <b/>
      <sz val="9.5"/>
      <color rgb="FF000000"/>
      <name val="Arial"/>
      <family val="2"/>
    </font>
    <font>
      <sz val="9.5"/>
      <color theme="1"/>
      <name val="Arial"/>
      <family val="2"/>
    </font>
    <font>
      <sz val="9.5"/>
      <name val="Arial"/>
      <family val="2"/>
    </font>
    <font>
      <b/>
      <sz val="9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E1E5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0F3EE"/>
        <bgColor indexed="64"/>
      </patternFill>
    </fill>
    <fill>
      <patternFill patternType="solid">
        <fgColor rgb="FFE44C08"/>
        <bgColor indexed="64"/>
      </patternFill>
    </fill>
    <fill>
      <patternFill patternType="solid">
        <fgColor rgb="FFECA312"/>
        <bgColor indexed="64"/>
      </patternFill>
    </fill>
    <fill>
      <patternFill patternType="solid">
        <fgColor rgb="FFFADBB5"/>
        <bgColor indexed="64"/>
      </patternFill>
    </fill>
    <fill>
      <patternFill patternType="solid">
        <fgColor rgb="FFEEB8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35D73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/>
      <right/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/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2" fontId="0" fillId="0" borderId="0" xfId="0" applyNumberFormat="1"/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2" fontId="8" fillId="0" borderId="5" xfId="0" applyNumberFormat="1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/>
    </xf>
    <xf numFmtId="2" fontId="8" fillId="0" borderId="5" xfId="0" applyNumberFormat="1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2" fontId="7" fillId="0" borderId="5" xfId="0" applyNumberFormat="1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2" fontId="12" fillId="0" borderId="5" xfId="0" applyNumberFormat="1" applyFont="1" applyBorder="1" applyAlignment="1">
      <alignment horizontal="center" vertical="center"/>
    </xf>
    <xf numFmtId="2" fontId="12" fillId="0" borderId="5" xfId="0" applyNumberFormat="1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2" fontId="3" fillId="4" borderId="11" xfId="0" applyNumberFormat="1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2" fontId="3" fillId="6" borderId="11" xfId="0" applyNumberFormat="1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 readingOrder="1"/>
    </xf>
    <xf numFmtId="0" fontId="14" fillId="3" borderId="15" xfId="0" applyFont="1" applyFill="1" applyBorder="1" applyAlignment="1">
      <alignment horizontal="center" vertical="center" wrapText="1" readingOrder="1"/>
    </xf>
    <xf numFmtId="0" fontId="15" fillId="4" borderId="15" xfId="0" applyFont="1" applyFill="1" applyBorder="1" applyAlignment="1">
      <alignment horizontal="center" vertical="center" wrapText="1" readingOrder="1"/>
    </xf>
    <xf numFmtId="0" fontId="15" fillId="5" borderId="15" xfId="0" applyFont="1" applyFill="1" applyBorder="1" applyAlignment="1">
      <alignment horizontal="center" vertical="center" wrapText="1" readingOrder="1"/>
    </xf>
    <xf numFmtId="0" fontId="15" fillId="8" borderId="15" xfId="0" applyFont="1" applyFill="1" applyBorder="1" applyAlignment="1">
      <alignment horizontal="center" vertical="center" wrapText="1" readingOrder="1"/>
    </xf>
    <xf numFmtId="0" fontId="15" fillId="9" borderId="15" xfId="0" applyFont="1" applyFill="1" applyBorder="1" applyAlignment="1">
      <alignment horizontal="center" vertical="center" wrapText="1" readingOrder="1"/>
    </xf>
    <xf numFmtId="0" fontId="14" fillId="3" borderId="16" xfId="0" applyFont="1" applyFill="1" applyBorder="1" applyAlignment="1">
      <alignment horizontal="center" vertical="center" wrapText="1" readingOrder="1"/>
    </xf>
    <xf numFmtId="0" fontId="15" fillId="6" borderId="16" xfId="0" applyFont="1" applyFill="1" applyBorder="1" applyAlignment="1">
      <alignment horizontal="center" vertical="center" wrapText="1" readingOrder="1"/>
    </xf>
    <xf numFmtId="0" fontId="15" fillId="5" borderId="16" xfId="0" applyFont="1" applyFill="1" applyBorder="1" applyAlignment="1">
      <alignment horizontal="center" vertical="center" wrapText="1" readingOrder="1"/>
    </xf>
    <xf numFmtId="0" fontId="15" fillId="8" borderId="16" xfId="0" applyFont="1" applyFill="1" applyBorder="1" applyAlignment="1">
      <alignment horizontal="center" vertical="center" wrapText="1" readingOrder="1"/>
    </xf>
    <xf numFmtId="0" fontId="15" fillId="10" borderId="16" xfId="0" applyFont="1" applyFill="1" applyBorder="1" applyAlignment="1">
      <alignment horizontal="center" vertical="center" wrapText="1" readingOrder="1"/>
    </xf>
    <xf numFmtId="0" fontId="15" fillId="4" borderId="16" xfId="0" applyFont="1" applyFill="1" applyBorder="1" applyAlignment="1">
      <alignment horizontal="center" vertical="center" wrapText="1" readingOrder="1"/>
    </xf>
    <xf numFmtId="0" fontId="15" fillId="9" borderId="16" xfId="0" applyFont="1" applyFill="1" applyBorder="1" applyAlignment="1">
      <alignment horizontal="center" vertical="center" wrapText="1" readingOrder="1"/>
    </xf>
    <xf numFmtId="0" fontId="15" fillId="11" borderId="16" xfId="0" applyFont="1" applyFill="1" applyBorder="1" applyAlignment="1">
      <alignment horizontal="center" vertical="center" wrapText="1" readingOrder="1"/>
    </xf>
    <xf numFmtId="0" fontId="15" fillId="12" borderId="16" xfId="0" applyFont="1" applyFill="1" applyBorder="1" applyAlignment="1">
      <alignment horizontal="center" vertical="center" wrapText="1" readingOrder="1"/>
    </xf>
    <xf numFmtId="0" fontId="0" fillId="0" borderId="5" xfId="0" applyBorder="1" applyAlignment="1">
      <alignment horizontal="center"/>
    </xf>
    <xf numFmtId="2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5" fillId="11" borderId="15" xfId="0" applyFont="1" applyFill="1" applyBorder="1" applyAlignment="1">
      <alignment horizontal="center" vertical="center" wrapText="1" readingOrder="1"/>
    </xf>
    <xf numFmtId="0" fontId="15" fillId="13" borderId="1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Z20"/>
  <sheetViews>
    <sheetView topLeftCell="B14" zoomScale="78" zoomScaleNormal="78" workbookViewId="0">
      <selection activeCell="D4" sqref="D4:V4"/>
    </sheetView>
  </sheetViews>
  <sheetFormatPr baseColWidth="10" defaultRowHeight="15" x14ac:dyDescent="0.25"/>
  <cols>
    <col min="3" max="3" width="20.5703125" customWidth="1"/>
    <col min="4" max="4" width="9.42578125" customWidth="1"/>
    <col min="5" max="8" width="8.140625" customWidth="1"/>
    <col min="9" max="9" width="9.5703125" customWidth="1"/>
    <col min="10" max="10" width="10" customWidth="1"/>
    <col min="11" max="11" width="8.140625" customWidth="1"/>
    <col min="12" max="12" width="10.140625" customWidth="1"/>
    <col min="13" max="13" width="12.85546875" customWidth="1"/>
    <col min="14" max="14" width="10.140625" customWidth="1"/>
    <col min="15" max="17" width="8.140625" customWidth="1"/>
    <col min="18" max="18" width="10.5703125" customWidth="1"/>
    <col min="19" max="19" width="9.85546875" customWidth="1"/>
    <col min="20" max="20" width="10.7109375" customWidth="1"/>
    <col min="21" max="22" width="8.140625" customWidth="1"/>
    <col min="25" max="25" width="26.5703125" customWidth="1"/>
    <col min="26" max="26" width="21.7109375" customWidth="1"/>
  </cols>
  <sheetData>
    <row r="2" spans="3:26" ht="15.75" thickBot="1" x14ac:dyDescent="0.3"/>
    <row r="3" spans="3:26" ht="27" customHeight="1" thickBot="1" x14ac:dyDescent="0.3">
      <c r="C3" s="21" t="s">
        <v>23</v>
      </c>
      <c r="D3" s="22" t="s">
        <v>44</v>
      </c>
      <c r="E3" s="22" t="s">
        <v>45</v>
      </c>
      <c r="F3" s="22" t="s">
        <v>46</v>
      </c>
      <c r="G3" s="22" t="s">
        <v>47</v>
      </c>
      <c r="H3" s="22" t="s">
        <v>48</v>
      </c>
      <c r="I3" s="22" t="s">
        <v>49</v>
      </c>
      <c r="J3" s="22" t="s">
        <v>50</v>
      </c>
      <c r="K3" s="22" t="s">
        <v>51</v>
      </c>
      <c r="L3" s="22" t="s">
        <v>52</v>
      </c>
      <c r="M3" s="22" t="s">
        <v>53</v>
      </c>
      <c r="N3" s="22" t="s">
        <v>54</v>
      </c>
      <c r="O3" s="22" t="s">
        <v>55</v>
      </c>
      <c r="P3" s="22" t="s">
        <v>56</v>
      </c>
      <c r="Q3" s="22" t="s">
        <v>57</v>
      </c>
      <c r="R3" s="22" t="s">
        <v>58</v>
      </c>
      <c r="S3" s="22" t="s">
        <v>59</v>
      </c>
      <c r="T3" s="22" t="s">
        <v>60</v>
      </c>
      <c r="U3" s="22" t="s">
        <v>61</v>
      </c>
      <c r="V3" s="22" t="s">
        <v>62</v>
      </c>
      <c r="Y3" s="1" t="s">
        <v>13</v>
      </c>
      <c r="Z3" s="2">
        <v>2401</v>
      </c>
    </row>
    <row r="4" spans="3:26" ht="42.75" customHeight="1" thickBot="1" x14ac:dyDescent="0.3">
      <c r="C4" s="23" t="s">
        <v>24</v>
      </c>
      <c r="D4" s="24" t="s">
        <v>25</v>
      </c>
      <c r="E4" s="24" t="s">
        <v>26</v>
      </c>
      <c r="F4" s="24" t="s">
        <v>27</v>
      </c>
      <c r="G4" s="24" t="s">
        <v>28</v>
      </c>
      <c r="H4" s="24" t="s">
        <v>29</v>
      </c>
      <c r="I4" s="24" t="s">
        <v>30</v>
      </c>
      <c r="J4" s="24" t="s">
        <v>31</v>
      </c>
      <c r="K4" s="24" t="s">
        <v>32</v>
      </c>
      <c r="L4" s="24" t="s">
        <v>33</v>
      </c>
      <c r="M4" s="24" t="s">
        <v>34</v>
      </c>
      <c r="N4" s="24" t="s">
        <v>35</v>
      </c>
      <c r="O4" s="24" t="s">
        <v>36</v>
      </c>
      <c r="P4" s="24" t="s">
        <v>37</v>
      </c>
      <c r="Q4" s="24" t="s">
        <v>38</v>
      </c>
      <c r="R4" s="24" t="s">
        <v>39</v>
      </c>
      <c r="S4" s="24" t="s">
        <v>40</v>
      </c>
      <c r="T4" s="24" t="s">
        <v>41</v>
      </c>
      <c r="U4" s="24" t="s">
        <v>42</v>
      </c>
      <c r="V4" s="24" t="s">
        <v>43</v>
      </c>
      <c r="Y4" s="3" t="s">
        <v>64</v>
      </c>
      <c r="Z4" s="5" t="s">
        <v>63</v>
      </c>
    </row>
    <row r="5" spans="3:26" ht="15.75" thickBot="1" x14ac:dyDescent="0.3">
      <c r="C5" s="23" t="s">
        <v>0</v>
      </c>
      <c r="D5" s="25">
        <v>727.69</v>
      </c>
      <c r="E5" s="25">
        <v>162.12</v>
      </c>
      <c r="F5" s="25">
        <v>174.2</v>
      </c>
      <c r="G5" s="25">
        <v>77.790000000000006</v>
      </c>
      <c r="H5" s="25">
        <v>19.64</v>
      </c>
      <c r="I5" s="25">
        <v>243.65</v>
      </c>
      <c r="J5" s="25">
        <v>745.03</v>
      </c>
      <c r="K5" s="25">
        <v>89.51</v>
      </c>
      <c r="L5" s="25">
        <v>213.07</v>
      </c>
      <c r="M5" s="25">
        <v>285.23</v>
      </c>
      <c r="N5" s="25">
        <v>47.22</v>
      </c>
      <c r="O5" s="25">
        <v>105.99</v>
      </c>
      <c r="P5" s="25">
        <v>77.94</v>
      </c>
      <c r="Q5" s="25">
        <v>66.510000000000005</v>
      </c>
      <c r="R5" s="25">
        <v>17.739999999999998</v>
      </c>
      <c r="S5" s="25">
        <v>49.03</v>
      </c>
      <c r="T5" s="25">
        <v>97.46</v>
      </c>
      <c r="U5" s="25">
        <v>23.99</v>
      </c>
      <c r="V5" s="25">
        <v>38.01</v>
      </c>
      <c r="W5" s="6"/>
      <c r="Y5" s="3" t="s">
        <v>0</v>
      </c>
      <c r="Z5" s="5">
        <v>1977.27</v>
      </c>
    </row>
    <row r="6" spans="3:26" ht="15.75" thickBot="1" x14ac:dyDescent="0.3">
      <c r="C6" s="23" t="s">
        <v>1</v>
      </c>
      <c r="D6" s="25">
        <v>136.99</v>
      </c>
      <c r="E6" s="25">
        <v>83.89</v>
      </c>
      <c r="F6" s="25">
        <v>65.25</v>
      </c>
      <c r="G6" s="25">
        <v>42.39</v>
      </c>
      <c r="H6" s="25">
        <v>22.26</v>
      </c>
      <c r="I6" s="25">
        <v>85.68</v>
      </c>
      <c r="J6" s="25">
        <v>158.38</v>
      </c>
      <c r="K6" s="25">
        <v>46.63</v>
      </c>
      <c r="L6" s="25">
        <v>72.37</v>
      </c>
      <c r="M6" s="25">
        <v>92.34</v>
      </c>
      <c r="N6" s="25">
        <v>31.09</v>
      </c>
      <c r="O6" s="25">
        <v>53.31</v>
      </c>
      <c r="P6" s="25">
        <v>41.49</v>
      </c>
      <c r="Q6" s="25">
        <v>45.66</v>
      </c>
      <c r="R6" s="25">
        <v>21.26</v>
      </c>
      <c r="S6" s="25">
        <v>45.64</v>
      </c>
      <c r="T6" s="25">
        <v>42.97</v>
      </c>
      <c r="U6" s="25">
        <v>24.1</v>
      </c>
      <c r="V6" s="25">
        <v>31.47</v>
      </c>
      <c r="Y6" s="3" t="s">
        <v>1</v>
      </c>
      <c r="Z6" s="5">
        <v>255.31</v>
      </c>
    </row>
    <row r="7" spans="3:26" ht="39" thickBot="1" x14ac:dyDescent="0.3">
      <c r="C7" s="23" t="s">
        <v>6</v>
      </c>
      <c r="D7" s="25">
        <v>51.01</v>
      </c>
      <c r="E7" s="25">
        <v>26.77</v>
      </c>
      <c r="F7" s="25">
        <v>24.9</v>
      </c>
      <c r="G7" s="25">
        <v>14.82</v>
      </c>
      <c r="H7" s="25">
        <v>7.98</v>
      </c>
      <c r="I7" s="25">
        <v>31.33</v>
      </c>
      <c r="J7" s="25">
        <v>47.56</v>
      </c>
      <c r="K7" s="25">
        <v>19.25</v>
      </c>
      <c r="L7" s="25">
        <v>31.32</v>
      </c>
      <c r="M7" s="25">
        <v>36.049999999999997</v>
      </c>
      <c r="N7" s="25">
        <v>13.2</v>
      </c>
      <c r="O7" s="25">
        <v>20.23</v>
      </c>
      <c r="P7" s="25">
        <v>16.489999999999998</v>
      </c>
      <c r="Q7" s="25">
        <v>13.91</v>
      </c>
      <c r="R7" s="25">
        <v>9.51</v>
      </c>
      <c r="S7" s="25">
        <v>17.329999999999998</v>
      </c>
      <c r="T7" s="25">
        <v>17.11</v>
      </c>
      <c r="U7" s="25">
        <v>9.08</v>
      </c>
      <c r="V7" s="25">
        <v>12</v>
      </c>
      <c r="W7" s="6"/>
      <c r="Y7" s="4" t="s">
        <v>6</v>
      </c>
      <c r="Z7" s="18">
        <v>89.79</v>
      </c>
    </row>
    <row r="8" spans="3:26" ht="26.25" thickBot="1" x14ac:dyDescent="0.3">
      <c r="C8" s="23" t="s">
        <v>67</v>
      </c>
      <c r="D8" s="25">
        <v>44.45</v>
      </c>
      <c r="E8" s="25">
        <v>24.1</v>
      </c>
      <c r="F8" s="25">
        <v>19.27</v>
      </c>
      <c r="G8" s="25">
        <v>13.58</v>
      </c>
      <c r="H8" s="25">
        <v>7.47</v>
      </c>
      <c r="I8" s="25">
        <v>15.78</v>
      </c>
      <c r="J8" s="25">
        <v>26.98</v>
      </c>
      <c r="K8" s="25">
        <v>13.36</v>
      </c>
      <c r="L8" s="25">
        <v>26.49</v>
      </c>
      <c r="M8" s="25">
        <v>19.52</v>
      </c>
      <c r="N8" s="25">
        <v>11.06</v>
      </c>
      <c r="O8" s="25">
        <v>18.13</v>
      </c>
      <c r="P8" s="25">
        <v>13.02</v>
      </c>
      <c r="Q8" s="25">
        <v>11.97</v>
      </c>
      <c r="R8" s="25">
        <v>8.52</v>
      </c>
      <c r="S8" s="25">
        <v>14.63</v>
      </c>
      <c r="T8" s="25">
        <v>13.35</v>
      </c>
      <c r="U8" s="25">
        <v>8.0299999999999994</v>
      </c>
      <c r="V8" s="25">
        <v>10.1</v>
      </c>
      <c r="Y8" s="4" t="s">
        <v>68</v>
      </c>
      <c r="Z8" s="18">
        <v>64.81</v>
      </c>
    </row>
    <row r="9" spans="3:26" ht="39" thickBot="1" x14ac:dyDescent="0.3">
      <c r="C9" s="23" t="s">
        <v>2</v>
      </c>
      <c r="D9" s="25">
        <v>35.256573855100001</v>
      </c>
      <c r="E9" s="25">
        <v>15.4320478226</v>
      </c>
      <c r="F9" s="25">
        <v>15.461209525799999</v>
      </c>
      <c r="G9" s="25">
        <v>11.769218325800001</v>
      </c>
      <c r="H9" s="25">
        <v>6.2198472650100003</v>
      </c>
      <c r="I9" s="25">
        <v>12.048539330600001</v>
      </c>
      <c r="J9" s="25">
        <v>19.708721419700002</v>
      </c>
      <c r="K9" s="25">
        <v>11.6783260787</v>
      </c>
      <c r="L9" s="25">
        <v>20.523376915099998</v>
      </c>
      <c r="M9" s="25">
        <v>13.7443224642</v>
      </c>
      <c r="N9" s="25">
        <v>8.7192717585799997</v>
      </c>
      <c r="O9" s="25">
        <v>13.397947604000001</v>
      </c>
      <c r="P9" s="25">
        <v>11.570903162700001</v>
      </c>
      <c r="Q9" s="25">
        <v>8.6452067644399992</v>
      </c>
      <c r="R9" s="25">
        <v>7.1173379855099999</v>
      </c>
      <c r="S9" s="25">
        <v>11.753339950799999</v>
      </c>
      <c r="T9" s="25">
        <v>10.780190165300001</v>
      </c>
      <c r="U9" s="25">
        <v>5.7706152184999997</v>
      </c>
      <c r="V9" s="25">
        <v>8.1547593465400006</v>
      </c>
      <c r="Y9" s="4" t="s">
        <v>2</v>
      </c>
      <c r="Z9" s="18">
        <v>27.44</v>
      </c>
    </row>
    <row r="10" spans="3:26" ht="15.75" thickBot="1" x14ac:dyDescent="0.3">
      <c r="C10" s="23" t="s">
        <v>65</v>
      </c>
      <c r="D10" s="25">
        <f>D5/D8</f>
        <v>16.370978627671541</v>
      </c>
      <c r="E10" s="25">
        <f t="shared" ref="E10:V10" si="0">E5/E8</f>
        <v>6.7269709543568466</v>
      </c>
      <c r="F10" s="25">
        <f t="shared" si="0"/>
        <v>9.0399584846912298</v>
      </c>
      <c r="G10" s="25">
        <f t="shared" si="0"/>
        <v>5.7282768777614139</v>
      </c>
      <c r="H10" s="25">
        <f t="shared" si="0"/>
        <v>2.6291834002677379</v>
      </c>
      <c r="I10" s="25">
        <f t="shared" si="0"/>
        <v>15.440430925221801</v>
      </c>
      <c r="J10" s="25">
        <f t="shared" si="0"/>
        <v>27.614158636026684</v>
      </c>
      <c r="K10" s="25">
        <f t="shared" si="0"/>
        <v>6.6998502994011986</v>
      </c>
      <c r="L10" s="25">
        <f t="shared" si="0"/>
        <v>8.0434126085315221</v>
      </c>
      <c r="M10" s="25">
        <f t="shared" si="0"/>
        <v>14.61219262295082</v>
      </c>
      <c r="N10" s="25">
        <f t="shared" si="0"/>
        <v>4.2694394213381548</v>
      </c>
      <c r="O10" s="25">
        <f t="shared" si="0"/>
        <v>5.8461114175399889</v>
      </c>
      <c r="P10" s="25">
        <f t="shared" si="0"/>
        <v>5.9861751152073737</v>
      </c>
      <c r="Q10" s="25">
        <f t="shared" si="0"/>
        <v>5.5563909774436091</v>
      </c>
      <c r="R10" s="25">
        <f t="shared" si="0"/>
        <v>2.0821596244131455</v>
      </c>
      <c r="S10" s="25">
        <f t="shared" si="0"/>
        <v>3.3513328776486668</v>
      </c>
      <c r="T10" s="25">
        <f t="shared" si="0"/>
        <v>7.3003745318352058</v>
      </c>
      <c r="U10" s="25">
        <f t="shared" si="0"/>
        <v>2.9875466998754669</v>
      </c>
      <c r="V10" s="25">
        <f t="shared" si="0"/>
        <v>3.7633663366336632</v>
      </c>
      <c r="Y10" s="8" t="s">
        <v>65</v>
      </c>
      <c r="Z10" s="18">
        <f>Z5/Z8</f>
        <v>30.508717790464434</v>
      </c>
    </row>
    <row r="11" spans="3:26" ht="26.25" thickBot="1" x14ac:dyDescent="0.3">
      <c r="C11" s="23" t="s">
        <v>3</v>
      </c>
      <c r="D11" s="25">
        <f t="shared" ref="D11:V11" si="1">D5/D8^2</f>
        <v>0.36830098149992219</v>
      </c>
      <c r="E11" s="25">
        <f t="shared" si="1"/>
        <v>0.27912742549198533</v>
      </c>
      <c r="F11" s="25">
        <f t="shared" si="1"/>
        <v>0.46912083470115357</v>
      </c>
      <c r="G11" s="25">
        <f t="shared" si="1"/>
        <v>0.4218171485833147</v>
      </c>
      <c r="H11" s="25">
        <f t="shared" si="1"/>
        <v>0.35196564929956331</v>
      </c>
      <c r="I11" s="25">
        <f t="shared" si="1"/>
        <v>0.97848104722571627</v>
      </c>
      <c r="J11" s="25">
        <f t="shared" si="1"/>
        <v>1.0235047678290099</v>
      </c>
      <c r="K11" s="25">
        <f t="shared" si="1"/>
        <v>0.50148580085338312</v>
      </c>
      <c r="L11" s="25">
        <f t="shared" si="1"/>
        <v>0.30363958507102767</v>
      </c>
      <c r="M11" s="25">
        <f t="shared" si="1"/>
        <v>0.74857544174952972</v>
      </c>
      <c r="N11" s="25">
        <f t="shared" si="1"/>
        <v>0.38602526413545707</v>
      </c>
      <c r="O11" s="25">
        <f t="shared" si="1"/>
        <v>0.3224551250711522</v>
      </c>
      <c r="P11" s="25">
        <f t="shared" si="1"/>
        <v>0.45976767397906093</v>
      </c>
      <c r="Q11" s="25">
        <f t="shared" si="1"/>
        <v>0.46419306411391892</v>
      </c>
      <c r="R11" s="25">
        <f t="shared" si="1"/>
        <v>0.24438493244285747</v>
      </c>
      <c r="S11" s="25">
        <f t="shared" si="1"/>
        <v>0.22907265055698336</v>
      </c>
      <c r="T11" s="25">
        <f t="shared" si="1"/>
        <v>0.54684453421986556</v>
      </c>
      <c r="U11" s="25">
        <f t="shared" si="1"/>
        <v>0.37204815689607312</v>
      </c>
      <c r="V11" s="25">
        <f t="shared" si="1"/>
        <v>0.37261052837957065</v>
      </c>
      <c r="Y11" s="4" t="s">
        <v>3</v>
      </c>
      <c r="Z11" s="18">
        <f>Z5/Z8^2</f>
        <v>0.47074090094837884</v>
      </c>
    </row>
    <row r="12" spans="3:26" ht="28.5" customHeight="1" thickBot="1" x14ac:dyDescent="0.3">
      <c r="C12" s="23" t="s">
        <v>8</v>
      </c>
      <c r="D12" s="25">
        <v>35.256573855100001</v>
      </c>
      <c r="E12" s="25">
        <v>15.4320478226</v>
      </c>
      <c r="F12" s="25">
        <v>15.461209525799999</v>
      </c>
      <c r="G12" s="25">
        <v>11.769218325800001</v>
      </c>
      <c r="H12" s="25">
        <v>6.2198472650100003</v>
      </c>
      <c r="I12" s="25">
        <v>12.048539330600001</v>
      </c>
      <c r="J12" s="25">
        <v>19.708721419700002</v>
      </c>
      <c r="K12" s="25">
        <v>11.6783260787</v>
      </c>
      <c r="L12" s="25">
        <v>20.523376915099998</v>
      </c>
      <c r="M12" s="25">
        <v>13.7443224642</v>
      </c>
      <c r="N12" s="25">
        <v>8.7192717585799997</v>
      </c>
      <c r="O12" s="25">
        <v>13.397947604000001</v>
      </c>
      <c r="P12" s="25">
        <v>11.570903162700001</v>
      </c>
      <c r="Q12" s="25">
        <v>8.6452067644399992</v>
      </c>
      <c r="R12" s="25">
        <v>7.1173379855099999</v>
      </c>
      <c r="S12" s="25">
        <v>11.753339950799999</v>
      </c>
      <c r="T12" s="25">
        <v>10.780190165300001</v>
      </c>
      <c r="U12" s="25">
        <v>5.7706152184999997</v>
      </c>
      <c r="V12" s="25">
        <v>8.1547593465400006</v>
      </c>
      <c r="Y12" s="3" t="s">
        <v>8</v>
      </c>
      <c r="Z12" s="18">
        <v>27.44</v>
      </c>
    </row>
    <row r="13" spans="3:26" ht="15.75" thickBot="1" x14ac:dyDescent="0.3">
      <c r="C13" s="23" t="s">
        <v>4</v>
      </c>
      <c r="D13" s="26">
        <f t="shared" ref="D13:V13" si="2">D7/D12</f>
        <v>1.4468223772861355</v>
      </c>
      <c r="E13" s="26">
        <f t="shared" si="2"/>
        <v>1.7347017264160975</v>
      </c>
      <c r="F13" s="26">
        <f t="shared" si="2"/>
        <v>1.6104820233145125</v>
      </c>
      <c r="G13" s="26">
        <f t="shared" si="2"/>
        <v>1.2592170176257331</v>
      </c>
      <c r="H13" s="26">
        <f t="shared" si="2"/>
        <v>1.2829897037652049</v>
      </c>
      <c r="I13" s="26">
        <f t="shared" si="2"/>
        <v>2.6003152033898709</v>
      </c>
      <c r="J13" s="26">
        <f t="shared" si="2"/>
        <v>2.413144870598305</v>
      </c>
      <c r="K13" s="26">
        <f t="shared" si="2"/>
        <v>1.6483526723157622</v>
      </c>
      <c r="L13" s="26">
        <f t="shared" si="2"/>
        <v>1.526064649573162</v>
      </c>
      <c r="M13" s="26">
        <f t="shared" si="2"/>
        <v>2.6229012084007679</v>
      </c>
      <c r="N13" s="26">
        <f t="shared" si="2"/>
        <v>1.5138878986092894</v>
      </c>
      <c r="O13" s="26">
        <f t="shared" si="2"/>
        <v>1.5099327596982293</v>
      </c>
      <c r="P13" s="26">
        <f t="shared" si="2"/>
        <v>1.4251264372479768</v>
      </c>
      <c r="Q13" s="26">
        <f t="shared" si="2"/>
        <v>1.6089840739512993</v>
      </c>
      <c r="R13" s="26">
        <f t="shared" si="2"/>
        <v>1.3361737238502875</v>
      </c>
      <c r="S13" s="26">
        <f t="shared" si="2"/>
        <v>1.4744744959768155</v>
      </c>
      <c r="T13" s="26">
        <f t="shared" si="2"/>
        <v>1.5871705171839006</v>
      </c>
      <c r="U13" s="26">
        <f t="shared" si="2"/>
        <v>1.5734890745947594</v>
      </c>
      <c r="V13" s="26">
        <f t="shared" si="2"/>
        <v>1.4715333083485174</v>
      </c>
      <c r="Y13" s="3" t="s">
        <v>4</v>
      </c>
      <c r="Z13" s="18">
        <f>Z7/Z12</f>
        <v>3.2722303206997085</v>
      </c>
    </row>
    <row r="14" spans="3:26" ht="26.25" thickBot="1" x14ac:dyDescent="0.3">
      <c r="C14" s="23" t="s">
        <v>9</v>
      </c>
      <c r="D14" s="26">
        <v>1641.26</v>
      </c>
      <c r="E14" s="26">
        <v>520.51500299999998</v>
      </c>
      <c r="F14" s="26">
        <v>797.86400000000003</v>
      </c>
      <c r="G14" s="26">
        <v>257.13100000000003</v>
      </c>
      <c r="H14" s="26">
        <v>77.817000000000007</v>
      </c>
      <c r="I14" s="26">
        <v>538.84100000000001</v>
      </c>
      <c r="J14" s="26">
        <v>2079.3227339999999</v>
      </c>
      <c r="K14" s="26">
        <v>257.23699999999997</v>
      </c>
      <c r="L14" s="26">
        <v>931.23625099999902</v>
      </c>
      <c r="M14" s="26">
        <v>776.97935099999995</v>
      </c>
      <c r="N14" s="26">
        <v>130.916</v>
      </c>
      <c r="O14" s="26">
        <v>253.16399999999999</v>
      </c>
      <c r="P14" s="26">
        <v>189.16300000000001</v>
      </c>
      <c r="Q14" s="26">
        <v>303.75200000000001</v>
      </c>
      <c r="R14" s="26">
        <v>84.105000000000004</v>
      </c>
      <c r="S14" s="26">
        <v>120.600482</v>
      </c>
      <c r="T14" s="26">
        <v>285.38367099999999</v>
      </c>
      <c r="U14" s="26">
        <v>54.253272000000003</v>
      </c>
      <c r="V14" s="26">
        <v>195.74700000000001</v>
      </c>
      <c r="Y14" s="4" t="s">
        <v>9</v>
      </c>
      <c r="Z14" s="18">
        <f>SUM(D14:V14)</f>
        <v>9495.2877639999988</v>
      </c>
    </row>
    <row r="15" spans="3:26" ht="39" thickBot="1" x14ac:dyDescent="0.3">
      <c r="C15" s="23" t="s">
        <v>10</v>
      </c>
      <c r="D15" s="26">
        <f t="shared" ref="D15:V15" si="3">D14/D5</f>
        <v>2.2554384421937912</v>
      </c>
      <c r="E15" s="26">
        <f t="shared" si="3"/>
        <v>3.2106772945965947</v>
      </c>
      <c r="F15" s="26">
        <f t="shared" si="3"/>
        <v>4.5801607347876008</v>
      </c>
      <c r="G15" s="26">
        <f t="shared" si="3"/>
        <v>3.3054505720529632</v>
      </c>
      <c r="H15" s="26">
        <f t="shared" si="3"/>
        <v>3.9621690427698577</v>
      </c>
      <c r="I15" s="26">
        <f t="shared" si="3"/>
        <v>2.2115370408372668</v>
      </c>
      <c r="J15" s="26">
        <f t="shared" si="3"/>
        <v>2.7909248406104452</v>
      </c>
      <c r="K15" s="26">
        <f t="shared" si="3"/>
        <v>2.8738353256619367</v>
      </c>
      <c r="L15" s="26">
        <f t="shared" si="3"/>
        <v>4.3705648425400057</v>
      </c>
      <c r="M15" s="26">
        <f t="shared" si="3"/>
        <v>2.7240449847491495</v>
      </c>
      <c r="N15" s="26">
        <f t="shared" si="3"/>
        <v>2.7724692926725965</v>
      </c>
      <c r="O15" s="26">
        <f t="shared" si="3"/>
        <v>2.3885649589583924</v>
      </c>
      <c r="P15" s="26">
        <f t="shared" si="3"/>
        <v>2.4270336156017454</v>
      </c>
      <c r="Q15" s="26">
        <f t="shared" si="3"/>
        <v>4.5670124793264169</v>
      </c>
      <c r="R15" s="26">
        <f t="shared" si="3"/>
        <v>4.7409808342728308</v>
      </c>
      <c r="S15" s="26">
        <f t="shared" si="3"/>
        <v>2.4597283703854784</v>
      </c>
      <c r="T15" s="26">
        <f t="shared" si="3"/>
        <v>2.928213328545044</v>
      </c>
      <c r="U15" s="26">
        <f t="shared" si="3"/>
        <v>2.2614952897040435</v>
      </c>
      <c r="V15" s="26">
        <f t="shared" si="3"/>
        <v>5.1498816101026055</v>
      </c>
      <c r="Y15" s="4" t="s">
        <v>10</v>
      </c>
      <c r="Z15" s="18">
        <f>Z14/Z5</f>
        <v>4.8022211250866089</v>
      </c>
    </row>
    <row r="16" spans="3:26" ht="39" thickBot="1" x14ac:dyDescent="0.3">
      <c r="C16" s="23" t="s">
        <v>5</v>
      </c>
      <c r="D16" s="26">
        <v>11.1537316775346</v>
      </c>
      <c r="E16" s="26">
        <v>11.01</v>
      </c>
      <c r="F16" s="26">
        <v>14.01</v>
      </c>
      <c r="G16" s="26">
        <v>14.71</v>
      </c>
      <c r="H16" s="26">
        <v>12.42</v>
      </c>
      <c r="I16" s="26">
        <v>11.69</v>
      </c>
      <c r="J16" s="26">
        <v>11.98</v>
      </c>
      <c r="K16" s="26">
        <v>14.01</v>
      </c>
      <c r="L16" s="26">
        <v>13.43</v>
      </c>
      <c r="M16" s="26">
        <v>11.56</v>
      </c>
      <c r="N16" s="26">
        <v>13.57</v>
      </c>
      <c r="O16" s="26">
        <v>10.96</v>
      </c>
      <c r="P16" s="26">
        <v>11.1</v>
      </c>
      <c r="Q16" s="26">
        <v>13.22</v>
      </c>
      <c r="R16" s="26">
        <v>16.22</v>
      </c>
      <c r="S16" s="26">
        <v>11.32</v>
      </c>
      <c r="T16" s="26">
        <v>14.8</v>
      </c>
      <c r="U16" s="26">
        <v>12.34</v>
      </c>
      <c r="V16" s="26">
        <v>18.100000000000001</v>
      </c>
      <c r="Y16" s="4" t="s">
        <v>5</v>
      </c>
      <c r="Z16" s="18">
        <v>19.96</v>
      </c>
    </row>
    <row r="17" spans="3:26" ht="40.5" customHeight="1" thickBot="1" x14ac:dyDescent="0.3">
      <c r="C17" s="23" t="s">
        <v>70</v>
      </c>
      <c r="D17" s="26">
        <f>((2948-2550)/D7)</f>
        <v>7.8023916879043327</v>
      </c>
      <c r="E17" s="26">
        <f>((3217-2615)/E7)</f>
        <v>22.487859544265969</v>
      </c>
      <c r="F17" s="26">
        <f>((3218-2676)/F7)</f>
        <v>21.76706827309237</v>
      </c>
      <c r="G17" s="26">
        <f>((3015-2578)/G7)</f>
        <v>29.487179487179485</v>
      </c>
      <c r="H17" s="26">
        <f>((3261-2948)/H7)</f>
        <v>39.223057644110277</v>
      </c>
      <c r="I17" s="26">
        <f>((3170-2573)/I7)</f>
        <v>19.055218640280881</v>
      </c>
      <c r="J17" s="26">
        <f>((2873-2550)/J7)</f>
        <v>6.791421362489487</v>
      </c>
      <c r="K17" s="26">
        <f>(3179-2552)/K7</f>
        <v>32.571428571428569</v>
      </c>
      <c r="L17" s="26">
        <f>(3146-2569)/L7</f>
        <v>18.422733077905491</v>
      </c>
      <c r="M17" s="26">
        <f>(3060-2559)/M7</f>
        <v>13.89736477115118</v>
      </c>
      <c r="N17" s="26">
        <f>(3055-2553)/N7</f>
        <v>38.030303030303031</v>
      </c>
      <c r="O17" s="26">
        <f>(2830-2567)/O7</f>
        <v>13.000494315373208</v>
      </c>
      <c r="P17" s="26">
        <f>(2850-2593)/P7</f>
        <v>15.58520315342632</v>
      </c>
      <c r="Q17" s="26">
        <f>(3295-2817)/Q7</f>
        <v>34.363767074047445</v>
      </c>
      <c r="R17" s="26">
        <f>(3341-2842)/R7</f>
        <v>52.47108307045216</v>
      </c>
      <c r="S17" s="26">
        <f>(3379-2554)/S7</f>
        <v>47.605308713214086</v>
      </c>
      <c r="T17" s="26">
        <f>(3022-2228)/T7</f>
        <v>46.405610753945062</v>
      </c>
      <c r="U17" s="26">
        <f>(2771-2552)/U7</f>
        <v>24.118942731277532</v>
      </c>
      <c r="V17" s="26">
        <f>(3531-2890)/V7</f>
        <v>53.416666666666664</v>
      </c>
      <c r="Y17" s="4" t="s">
        <v>69</v>
      </c>
      <c r="Z17" s="18">
        <f>(2800-2550)/Z7</f>
        <v>2.7842744180866466</v>
      </c>
    </row>
    <row r="18" spans="3:26" ht="26.25" thickBot="1" x14ac:dyDescent="0.3">
      <c r="C18" s="23" t="s">
        <v>7</v>
      </c>
      <c r="D18" s="26">
        <v>2787.78</v>
      </c>
      <c r="E18" s="26">
        <v>2918.89</v>
      </c>
      <c r="F18" s="26">
        <v>3110.52</v>
      </c>
      <c r="G18" s="26">
        <v>2960.4</v>
      </c>
      <c r="H18" s="26">
        <v>3145.19</v>
      </c>
      <c r="I18" s="26">
        <v>2941.83</v>
      </c>
      <c r="J18" s="26">
        <v>2895.91</v>
      </c>
      <c r="K18" s="26">
        <v>2984.68</v>
      </c>
      <c r="L18" s="26">
        <v>3052.97</v>
      </c>
      <c r="M18" s="26">
        <v>2898.36</v>
      </c>
      <c r="N18" s="26">
        <v>2922.21</v>
      </c>
      <c r="O18" s="26">
        <v>2773.61</v>
      </c>
      <c r="P18" s="26">
        <v>2787.12</v>
      </c>
      <c r="Q18" s="26">
        <v>3114.61</v>
      </c>
      <c r="R18" s="26">
        <v>3209.31</v>
      </c>
      <c r="S18" s="26">
        <v>2958.02</v>
      </c>
      <c r="T18" s="26">
        <v>2802.62</v>
      </c>
      <c r="U18" s="26">
        <v>2787.18</v>
      </c>
      <c r="V18" s="26">
        <v>3286.15</v>
      </c>
      <c r="Y18" s="4" t="s">
        <v>7</v>
      </c>
      <c r="Z18" s="5">
        <v>2810.97</v>
      </c>
    </row>
    <row r="19" spans="3:26" ht="38.25" customHeight="1" thickBot="1" x14ac:dyDescent="0.3">
      <c r="C19" s="23" t="s">
        <v>11</v>
      </c>
      <c r="D19" s="26">
        <f>0.02*(D7^0.74*D17^-0.4)</f>
        <v>0.16136295398000997</v>
      </c>
      <c r="E19" s="26">
        <f>0.02*(E7^0.74*E17^-0.4)</f>
        <v>6.5570809056285428E-2</v>
      </c>
      <c r="F19" s="26">
        <f>0.02*(F7^0.74*D17^-0.4)</f>
        <v>9.4913155680886846E-2</v>
      </c>
      <c r="G19" s="26">
        <f t="shared" ref="G19:V19" si="4">0.02*(G7^0.74*G17^-0.4)</f>
        <v>3.7984321487982781E-2</v>
      </c>
      <c r="H19" s="26">
        <f t="shared" si="4"/>
        <v>2.143362148133468E-2</v>
      </c>
      <c r="I19" s="26">
        <f t="shared" si="4"/>
        <v>7.8710942613122309E-2</v>
      </c>
      <c r="J19" s="26">
        <f t="shared" si="4"/>
        <v>0.16195885251401695</v>
      </c>
      <c r="K19" s="26">
        <f t="shared" si="4"/>
        <v>4.4296969517900797E-2</v>
      </c>
      <c r="L19" s="26">
        <f t="shared" si="4"/>
        <v>7.9762079719417886E-2</v>
      </c>
      <c r="M19" s="26">
        <f t="shared" si="4"/>
        <v>9.9075645841994298E-2</v>
      </c>
      <c r="N19" s="26">
        <f t="shared" si="4"/>
        <v>3.1492184735458485E-2</v>
      </c>
      <c r="O19" s="26">
        <f t="shared" si="4"/>
        <v>6.6356428448648877E-2</v>
      </c>
      <c r="P19" s="26">
        <f t="shared" si="4"/>
        <v>5.3050354917752347E-2</v>
      </c>
      <c r="Q19" s="26">
        <f t="shared" si="4"/>
        <v>3.4091943907239582E-2</v>
      </c>
      <c r="R19" s="26">
        <f t="shared" si="4"/>
        <v>2.1722788146474367E-2</v>
      </c>
      <c r="S19" s="26">
        <f t="shared" si="4"/>
        <v>3.521103392522993E-2</v>
      </c>
      <c r="T19" s="26">
        <f t="shared" si="4"/>
        <v>3.5237639287966735E-2</v>
      </c>
      <c r="U19" s="26">
        <f t="shared" si="4"/>
        <v>2.8646410896838705E-2</v>
      </c>
      <c r="V19" s="26">
        <f t="shared" si="4"/>
        <v>2.5618482702364526E-2</v>
      </c>
      <c r="Y19" s="4" t="s">
        <v>11</v>
      </c>
      <c r="Z19" s="18">
        <f>0.02*(Z7^0.74*Z17^-0.4)</f>
        <v>0.37028309045026803</v>
      </c>
    </row>
    <row r="20" spans="3:26" ht="26.25" thickBot="1" x14ac:dyDescent="0.3">
      <c r="C20" s="23" t="s">
        <v>75</v>
      </c>
      <c r="D20" s="26">
        <f>0.28*(D6/D5^(1/2))</f>
        <v>1.4219151896191939</v>
      </c>
      <c r="E20" s="26">
        <f t="shared" ref="E20:V20" si="5">0.28*(E6/E5^(1/2))</f>
        <v>1.844802711180221</v>
      </c>
      <c r="F20" s="26">
        <f t="shared" si="5"/>
        <v>1.3842498082257064</v>
      </c>
      <c r="G20" s="26">
        <f t="shared" si="5"/>
        <v>1.3457350447409928</v>
      </c>
      <c r="H20" s="26">
        <f t="shared" si="5"/>
        <v>1.4064116318516922</v>
      </c>
      <c r="I20" s="26">
        <f t="shared" si="5"/>
        <v>1.5369306845927591</v>
      </c>
      <c r="J20" s="26">
        <f t="shared" si="5"/>
        <v>1.6246936744105656</v>
      </c>
      <c r="K20" s="26">
        <f t="shared" si="5"/>
        <v>1.380027269617019</v>
      </c>
      <c r="L20" s="26">
        <f t="shared" si="5"/>
        <v>1.3882109030116561</v>
      </c>
      <c r="M20" s="26">
        <f t="shared" si="5"/>
        <v>1.5309122584791262</v>
      </c>
      <c r="N20" s="26">
        <f t="shared" si="5"/>
        <v>1.2668224817782638</v>
      </c>
      <c r="O20" s="26">
        <f t="shared" si="5"/>
        <v>1.4498873735503572</v>
      </c>
      <c r="P20" s="26">
        <f t="shared" si="5"/>
        <v>1.3158950869684185</v>
      </c>
      <c r="Q20" s="26">
        <f t="shared" si="5"/>
        <v>1.5676549011307437</v>
      </c>
      <c r="R20" s="26">
        <f t="shared" si="5"/>
        <v>1.4133329490260624</v>
      </c>
      <c r="S20" s="26">
        <f t="shared" si="5"/>
        <v>1.8250413993443613</v>
      </c>
      <c r="T20" s="26">
        <f t="shared" si="5"/>
        <v>1.2187375199864057</v>
      </c>
      <c r="U20" s="26">
        <f t="shared" si="5"/>
        <v>1.3777167862601429</v>
      </c>
      <c r="V20" s="26">
        <f t="shared" si="5"/>
        <v>1.4292422286184727</v>
      </c>
      <c r="Y20" s="4" t="s">
        <v>71</v>
      </c>
      <c r="Z20" s="18">
        <f>0.28*(Z6/Z5^(1/2))</f>
        <v>1.6076550475382025</v>
      </c>
    </row>
  </sheetData>
  <pageMargins left="0.7" right="0.7" top="0.75" bottom="0.75" header="0.3" footer="0.3"/>
  <pageSetup orientation="portrait" horizontalDpi="4294967295" verticalDpi="4294967295" r:id="rId1"/>
  <ignoredErrors>
    <ignoredError sqref="F1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X16"/>
  <sheetViews>
    <sheetView topLeftCell="B1" workbookViewId="0">
      <selection activeCell="X11" sqref="X11"/>
    </sheetView>
  </sheetViews>
  <sheetFormatPr baseColWidth="10" defaultRowHeight="15" x14ac:dyDescent="0.25"/>
  <sheetData>
    <row r="2" spans="1:76" x14ac:dyDescent="0.25">
      <c r="A2" s="59" t="s">
        <v>66</v>
      </c>
      <c r="B2" s="59"/>
      <c r="C2" s="59"/>
      <c r="D2" s="59"/>
      <c r="E2" s="59"/>
      <c r="F2" s="59"/>
      <c r="H2" s="55" t="s">
        <v>26</v>
      </c>
      <c r="I2" s="55"/>
      <c r="J2" s="55"/>
      <c r="K2" s="55"/>
      <c r="L2" s="55"/>
      <c r="M2" s="55"/>
      <c r="O2" s="55"/>
      <c r="P2" s="55"/>
      <c r="Q2" s="55"/>
      <c r="R2" s="55"/>
      <c r="S2" s="55"/>
      <c r="T2" s="55"/>
      <c r="V2" s="55" t="s">
        <v>89</v>
      </c>
      <c r="W2" s="55"/>
      <c r="X2" s="55"/>
      <c r="Y2" s="55"/>
      <c r="Z2" s="55"/>
      <c r="AA2" s="55"/>
      <c r="AC2" s="55"/>
      <c r="AD2" s="55"/>
      <c r="AE2" s="55"/>
      <c r="AF2" s="55"/>
      <c r="AG2" s="55"/>
      <c r="AH2" s="55"/>
      <c r="AJ2" s="55"/>
      <c r="AK2" s="55"/>
      <c r="AL2" s="55"/>
      <c r="AM2" s="55"/>
      <c r="AN2" s="55"/>
      <c r="AO2" s="55"/>
      <c r="AQ2" s="55"/>
      <c r="AR2" s="55"/>
      <c r="AS2" s="55"/>
      <c r="AT2" s="55"/>
      <c r="AU2" s="55"/>
      <c r="AV2" s="55"/>
      <c r="AX2" s="55"/>
      <c r="AY2" s="55"/>
      <c r="AZ2" s="55"/>
      <c r="BA2" s="55"/>
      <c r="BB2" s="55"/>
      <c r="BC2" s="55"/>
      <c r="BE2" s="55"/>
      <c r="BF2" s="55"/>
      <c r="BG2" s="55"/>
      <c r="BH2" s="55"/>
      <c r="BI2" s="55"/>
      <c r="BJ2" s="55"/>
      <c r="BL2" s="55"/>
      <c r="BM2" s="55"/>
      <c r="BN2" s="55"/>
      <c r="BO2" s="55"/>
      <c r="BP2" s="55"/>
      <c r="BQ2" s="55"/>
      <c r="BS2" s="55"/>
      <c r="BT2" s="55"/>
      <c r="BU2" s="55"/>
      <c r="BV2" s="55"/>
      <c r="BW2" s="55"/>
      <c r="BX2" s="55"/>
    </row>
    <row r="3" spans="1:76" ht="15" customHeight="1" x14ac:dyDescent="0.25">
      <c r="A3" s="56" t="s">
        <v>14</v>
      </c>
      <c r="B3" s="57" t="s">
        <v>19</v>
      </c>
      <c r="C3" s="57"/>
      <c r="D3" s="57"/>
      <c r="E3" s="57" t="s">
        <v>18</v>
      </c>
      <c r="F3" s="57" t="s">
        <v>20</v>
      </c>
      <c r="H3" s="56" t="s">
        <v>14</v>
      </c>
      <c r="I3" s="57" t="s">
        <v>19</v>
      </c>
      <c r="J3" s="57"/>
      <c r="K3" s="57"/>
      <c r="L3" s="57" t="s">
        <v>18</v>
      </c>
      <c r="M3" s="57" t="s">
        <v>20</v>
      </c>
      <c r="O3" s="56" t="s">
        <v>14</v>
      </c>
      <c r="P3" s="57" t="s">
        <v>19</v>
      </c>
      <c r="Q3" s="57"/>
      <c r="R3" s="57"/>
      <c r="S3" s="57" t="s">
        <v>18</v>
      </c>
      <c r="T3" s="57" t="s">
        <v>20</v>
      </c>
      <c r="V3" s="56" t="s">
        <v>14</v>
      </c>
      <c r="W3" s="57" t="s">
        <v>19</v>
      </c>
      <c r="X3" s="57"/>
      <c r="Y3" s="57"/>
      <c r="Z3" s="57" t="s">
        <v>18</v>
      </c>
      <c r="AA3" s="57" t="s">
        <v>20</v>
      </c>
      <c r="AC3" s="56" t="s">
        <v>14</v>
      </c>
      <c r="AD3" s="57" t="s">
        <v>19</v>
      </c>
      <c r="AE3" s="57"/>
      <c r="AF3" s="57"/>
      <c r="AG3" s="57" t="s">
        <v>18</v>
      </c>
      <c r="AH3" s="57" t="s">
        <v>20</v>
      </c>
      <c r="AJ3" s="56" t="s">
        <v>14</v>
      </c>
      <c r="AK3" s="57" t="s">
        <v>19</v>
      </c>
      <c r="AL3" s="57"/>
      <c r="AM3" s="57"/>
      <c r="AN3" s="57" t="s">
        <v>18</v>
      </c>
      <c r="AO3" s="57" t="s">
        <v>20</v>
      </c>
      <c r="AQ3" s="56" t="s">
        <v>14</v>
      </c>
      <c r="AR3" s="57" t="s">
        <v>19</v>
      </c>
      <c r="AS3" s="57"/>
      <c r="AT3" s="57"/>
      <c r="AU3" s="57" t="s">
        <v>18</v>
      </c>
      <c r="AV3" s="57" t="s">
        <v>20</v>
      </c>
      <c r="AX3" s="56" t="s">
        <v>14</v>
      </c>
      <c r="AY3" s="57" t="s">
        <v>19</v>
      </c>
      <c r="AZ3" s="57"/>
      <c r="BA3" s="57"/>
      <c r="BB3" s="57" t="s">
        <v>18</v>
      </c>
      <c r="BC3" s="57" t="s">
        <v>20</v>
      </c>
      <c r="BE3" s="56" t="s">
        <v>14</v>
      </c>
      <c r="BF3" s="57" t="s">
        <v>19</v>
      </c>
      <c r="BG3" s="57"/>
      <c r="BH3" s="57"/>
      <c r="BI3" s="57" t="s">
        <v>18</v>
      </c>
      <c r="BJ3" s="57" t="s">
        <v>20</v>
      </c>
      <c r="BL3" s="56" t="s">
        <v>14</v>
      </c>
      <c r="BM3" s="57" t="s">
        <v>19</v>
      </c>
      <c r="BN3" s="57"/>
      <c r="BO3" s="57"/>
      <c r="BP3" s="57" t="s">
        <v>18</v>
      </c>
      <c r="BQ3" s="57" t="s">
        <v>20</v>
      </c>
      <c r="BS3" s="56" t="s">
        <v>14</v>
      </c>
      <c r="BT3" s="57" t="s">
        <v>19</v>
      </c>
      <c r="BU3" s="57"/>
      <c r="BV3" s="57"/>
      <c r="BW3" s="57" t="s">
        <v>18</v>
      </c>
      <c r="BX3" s="57" t="s">
        <v>20</v>
      </c>
    </row>
    <row r="4" spans="1:76" x14ac:dyDescent="0.25">
      <c r="A4" s="56"/>
      <c r="B4" s="11" t="s">
        <v>15</v>
      </c>
      <c r="C4" s="11" t="s">
        <v>16</v>
      </c>
      <c r="D4" s="11" t="s">
        <v>17</v>
      </c>
      <c r="E4" s="57"/>
      <c r="F4" s="57"/>
      <c r="H4" s="56"/>
      <c r="I4" s="11" t="s">
        <v>15</v>
      </c>
      <c r="J4" s="11" t="s">
        <v>16</v>
      </c>
      <c r="K4" s="11" t="s">
        <v>17</v>
      </c>
      <c r="L4" s="57"/>
      <c r="M4" s="57"/>
      <c r="O4" s="56"/>
      <c r="P4" s="11" t="s">
        <v>15</v>
      </c>
      <c r="Q4" s="11" t="s">
        <v>16</v>
      </c>
      <c r="R4" s="11" t="s">
        <v>17</v>
      </c>
      <c r="S4" s="57"/>
      <c r="T4" s="57"/>
      <c r="V4" s="56"/>
      <c r="W4" s="11" t="s">
        <v>15</v>
      </c>
      <c r="X4" s="11" t="s">
        <v>16</v>
      </c>
      <c r="Y4" s="11" t="s">
        <v>17</v>
      </c>
      <c r="Z4" s="57"/>
      <c r="AA4" s="57"/>
      <c r="AC4" s="56"/>
      <c r="AD4" s="11" t="s">
        <v>15</v>
      </c>
      <c r="AE4" s="11" t="s">
        <v>16</v>
      </c>
      <c r="AF4" s="11" t="s">
        <v>17</v>
      </c>
      <c r="AG4" s="57"/>
      <c r="AH4" s="57"/>
      <c r="AJ4" s="56"/>
      <c r="AK4" s="11" t="s">
        <v>15</v>
      </c>
      <c r="AL4" s="11" t="s">
        <v>16</v>
      </c>
      <c r="AM4" s="11" t="s">
        <v>17</v>
      </c>
      <c r="AN4" s="57"/>
      <c r="AO4" s="57"/>
      <c r="AQ4" s="56"/>
      <c r="AR4" s="11" t="s">
        <v>15</v>
      </c>
      <c r="AS4" s="11" t="s">
        <v>16</v>
      </c>
      <c r="AT4" s="11" t="s">
        <v>17</v>
      </c>
      <c r="AU4" s="57"/>
      <c r="AV4" s="57"/>
      <c r="AX4" s="56"/>
      <c r="AY4" s="11" t="s">
        <v>15</v>
      </c>
      <c r="AZ4" s="11" t="s">
        <v>16</v>
      </c>
      <c r="BA4" s="11" t="s">
        <v>17</v>
      </c>
      <c r="BB4" s="57"/>
      <c r="BC4" s="57"/>
      <c r="BE4" s="56"/>
      <c r="BF4" s="11" t="s">
        <v>15</v>
      </c>
      <c r="BG4" s="11" t="s">
        <v>16</v>
      </c>
      <c r="BH4" s="11" t="s">
        <v>17</v>
      </c>
      <c r="BI4" s="57"/>
      <c r="BJ4" s="57"/>
      <c r="BL4" s="56"/>
      <c r="BM4" s="11" t="s">
        <v>15</v>
      </c>
      <c r="BN4" s="11" t="s">
        <v>16</v>
      </c>
      <c r="BO4" s="11" t="s">
        <v>17</v>
      </c>
      <c r="BP4" s="57"/>
      <c r="BQ4" s="57"/>
      <c r="BS4" s="56"/>
      <c r="BT4" s="11" t="s">
        <v>15</v>
      </c>
      <c r="BU4" s="11" t="s">
        <v>16</v>
      </c>
      <c r="BV4" s="11" t="s">
        <v>17</v>
      </c>
      <c r="BW4" s="57"/>
      <c r="BX4" s="57"/>
    </row>
    <row r="5" spans="1:76" x14ac:dyDescent="0.25">
      <c r="A5" s="9">
        <v>1</v>
      </c>
      <c r="B5" s="10">
        <v>0</v>
      </c>
      <c r="C5" s="10">
        <v>3</v>
      </c>
      <c r="D5" s="10">
        <f>AVERAGE(B5:C5)</f>
        <v>1.5</v>
      </c>
      <c r="E5" s="10">
        <v>349962</v>
      </c>
      <c r="F5" s="10">
        <f>E5*D5</f>
        <v>524943</v>
      </c>
      <c r="H5" s="9">
        <v>1</v>
      </c>
      <c r="I5" s="10">
        <v>0</v>
      </c>
      <c r="J5" s="10">
        <v>3</v>
      </c>
      <c r="K5" s="10">
        <f t="shared" ref="K5:K11" si="0">AVERAGE(I5:J5)</f>
        <v>1.5</v>
      </c>
      <c r="L5" s="10">
        <v>6637</v>
      </c>
      <c r="M5" s="10">
        <f>L5*K5</f>
        <v>9955.5</v>
      </c>
      <c r="O5" s="9">
        <v>1</v>
      </c>
      <c r="P5" s="10">
        <v>0</v>
      </c>
      <c r="Q5" s="10">
        <v>3</v>
      </c>
      <c r="R5" s="10">
        <f t="shared" ref="R5:R11" si="1">AVERAGE(P5:Q5)</f>
        <v>1.5</v>
      </c>
      <c r="S5" s="10">
        <v>6637</v>
      </c>
      <c r="T5" s="10">
        <f>S5*R5</f>
        <v>9955.5</v>
      </c>
      <c r="V5" s="9">
        <v>1</v>
      </c>
      <c r="W5" s="10">
        <v>0</v>
      </c>
      <c r="X5" s="10">
        <v>3</v>
      </c>
      <c r="Y5" s="10">
        <f t="shared" ref="Y5:Y11" si="2">AVERAGE(W5:X5)</f>
        <v>1.5</v>
      </c>
      <c r="Z5" s="10">
        <v>44433</v>
      </c>
      <c r="AA5" s="10">
        <f>Z5*Y5</f>
        <v>66649.5</v>
      </c>
      <c r="AC5" s="9">
        <v>1</v>
      </c>
      <c r="AD5" s="10">
        <v>0</v>
      </c>
      <c r="AE5" s="10">
        <v>3</v>
      </c>
      <c r="AF5" s="10">
        <f t="shared" ref="AF5:AF11" si="3">AVERAGE(AD5:AE5)</f>
        <v>1.5</v>
      </c>
      <c r="AG5" s="10">
        <v>6637</v>
      </c>
      <c r="AH5" s="10">
        <f>AG5*AF5</f>
        <v>9955.5</v>
      </c>
      <c r="AJ5" s="9">
        <v>1</v>
      </c>
      <c r="AK5" s="10">
        <v>0</v>
      </c>
      <c r="AL5" s="10">
        <v>3</v>
      </c>
      <c r="AM5" s="10">
        <f t="shared" ref="AM5:AM11" si="4">AVERAGE(AK5:AL5)</f>
        <v>1.5</v>
      </c>
      <c r="AN5" s="10">
        <v>6637</v>
      </c>
      <c r="AO5" s="10">
        <f>AN5*AM5</f>
        <v>9955.5</v>
      </c>
      <c r="AQ5" s="9">
        <v>1</v>
      </c>
      <c r="AR5" s="10">
        <v>0</v>
      </c>
      <c r="AS5" s="10">
        <v>3</v>
      </c>
      <c r="AT5" s="10">
        <f t="shared" ref="AT5:AT11" si="5">AVERAGE(AR5:AS5)</f>
        <v>1.5</v>
      </c>
      <c r="AU5" s="10">
        <v>6637</v>
      </c>
      <c r="AV5" s="10">
        <f>AU5*AT5</f>
        <v>9955.5</v>
      </c>
      <c r="AX5" s="9">
        <v>1</v>
      </c>
      <c r="AY5" s="10">
        <v>0</v>
      </c>
      <c r="AZ5" s="10">
        <v>3</v>
      </c>
      <c r="BA5" s="10">
        <f t="shared" ref="BA5:BA11" si="6">AVERAGE(AY5:AZ5)</f>
        <v>1.5</v>
      </c>
      <c r="BB5" s="10">
        <v>6637</v>
      </c>
      <c r="BC5" s="10">
        <f>BB5*BA5</f>
        <v>9955.5</v>
      </c>
      <c r="BE5" s="9">
        <v>1</v>
      </c>
      <c r="BF5" s="10">
        <v>0</v>
      </c>
      <c r="BG5" s="10">
        <v>3</v>
      </c>
      <c r="BH5" s="10">
        <f t="shared" ref="BH5:BH11" si="7">AVERAGE(BF5:BG5)</f>
        <v>1.5</v>
      </c>
      <c r="BI5" s="10">
        <v>6637</v>
      </c>
      <c r="BJ5" s="10">
        <f>BI5*BH5</f>
        <v>9955.5</v>
      </c>
      <c r="BL5" s="9">
        <v>1</v>
      </c>
      <c r="BM5" s="10">
        <v>0</v>
      </c>
      <c r="BN5" s="10">
        <v>3</v>
      </c>
      <c r="BO5" s="10">
        <f t="shared" ref="BO5:BO11" si="8">AVERAGE(BM5:BN5)</f>
        <v>1.5</v>
      </c>
      <c r="BP5" s="10">
        <v>6637</v>
      </c>
      <c r="BQ5" s="10">
        <f>BP5*BO5</f>
        <v>9955.5</v>
      </c>
      <c r="BS5" s="9">
        <v>1</v>
      </c>
      <c r="BT5" s="10">
        <v>0</v>
      </c>
      <c r="BU5" s="10">
        <v>3</v>
      </c>
      <c r="BV5" s="10">
        <f t="shared" ref="BV5:BV11" si="9">AVERAGE(BT5:BU5)</f>
        <v>1.5</v>
      </c>
      <c r="BW5" s="10">
        <v>6637</v>
      </c>
      <c r="BX5" s="10">
        <f>BW5*BV5</f>
        <v>9955.5</v>
      </c>
    </row>
    <row r="6" spans="1:76" x14ac:dyDescent="0.25">
      <c r="A6" s="9">
        <v>2</v>
      </c>
      <c r="B6" s="10">
        <v>3</v>
      </c>
      <c r="C6" s="10">
        <v>7</v>
      </c>
      <c r="D6" s="10">
        <f t="shared" ref="D6:D11" si="10">AVERAGE(B6:C6)</f>
        <v>5</v>
      </c>
      <c r="E6" s="10">
        <v>161161</v>
      </c>
      <c r="F6" s="10">
        <f t="shared" ref="F6:F11" si="11">E6*D6</f>
        <v>805805</v>
      </c>
      <c r="H6" s="9">
        <v>2</v>
      </c>
      <c r="I6" s="10">
        <v>3</v>
      </c>
      <c r="J6" s="10">
        <v>7</v>
      </c>
      <c r="K6" s="10">
        <f t="shared" si="0"/>
        <v>5</v>
      </c>
      <c r="L6" s="10">
        <v>16365</v>
      </c>
      <c r="M6" s="10">
        <f t="shared" ref="M6:M11" si="12">L6*K6</f>
        <v>81825</v>
      </c>
      <c r="O6" s="9">
        <v>2</v>
      </c>
      <c r="P6" s="10">
        <v>3</v>
      </c>
      <c r="Q6" s="10">
        <v>7</v>
      </c>
      <c r="R6" s="10">
        <f t="shared" si="1"/>
        <v>5</v>
      </c>
      <c r="S6" s="10">
        <v>16365</v>
      </c>
      <c r="T6" s="10">
        <f t="shared" ref="T6:T11" si="13">S6*R6</f>
        <v>81825</v>
      </c>
      <c r="V6" s="9">
        <v>2</v>
      </c>
      <c r="W6" s="10">
        <v>3</v>
      </c>
      <c r="X6" s="10">
        <v>7</v>
      </c>
      <c r="Y6" s="10">
        <f t="shared" si="2"/>
        <v>5</v>
      </c>
      <c r="Z6" s="10">
        <v>38263</v>
      </c>
      <c r="AA6" s="10">
        <f t="shared" ref="AA6:AA11" si="14">Z6*Y6</f>
        <v>191315</v>
      </c>
      <c r="AC6" s="9">
        <v>2</v>
      </c>
      <c r="AD6" s="10">
        <v>3</v>
      </c>
      <c r="AE6" s="10">
        <v>7</v>
      </c>
      <c r="AF6" s="10">
        <f t="shared" si="3"/>
        <v>5</v>
      </c>
      <c r="AG6" s="10">
        <v>16365</v>
      </c>
      <c r="AH6" s="10">
        <f t="shared" ref="AH6:AH11" si="15">AG6*AF6</f>
        <v>81825</v>
      </c>
      <c r="AJ6" s="9">
        <v>2</v>
      </c>
      <c r="AK6" s="10">
        <v>3</v>
      </c>
      <c r="AL6" s="10">
        <v>7</v>
      </c>
      <c r="AM6" s="10">
        <f t="shared" si="4"/>
        <v>5</v>
      </c>
      <c r="AN6" s="10">
        <v>16365</v>
      </c>
      <c r="AO6" s="10">
        <f t="shared" ref="AO6:AO11" si="16">AN6*AM6</f>
        <v>81825</v>
      </c>
      <c r="AQ6" s="9">
        <v>2</v>
      </c>
      <c r="AR6" s="10">
        <v>3</v>
      </c>
      <c r="AS6" s="10">
        <v>7</v>
      </c>
      <c r="AT6" s="10">
        <f t="shared" si="5"/>
        <v>5</v>
      </c>
      <c r="AU6" s="10">
        <v>16365</v>
      </c>
      <c r="AV6" s="10">
        <f t="shared" ref="AV6:AV11" si="17">AU6*AT6</f>
        <v>81825</v>
      </c>
      <c r="AX6" s="9">
        <v>2</v>
      </c>
      <c r="AY6" s="10">
        <v>3</v>
      </c>
      <c r="AZ6" s="10">
        <v>7</v>
      </c>
      <c r="BA6" s="10">
        <f t="shared" si="6"/>
        <v>5</v>
      </c>
      <c r="BB6" s="10">
        <v>16365</v>
      </c>
      <c r="BC6" s="10">
        <f t="shared" ref="BC6:BC11" si="18">BB6*BA6</f>
        <v>81825</v>
      </c>
      <c r="BE6" s="9">
        <v>2</v>
      </c>
      <c r="BF6" s="10">
        <v>3</v>
      </c>
      <c r="BG6" s="10">
        <v>7</v>
      </c>
      <c r="BH6" s="10">
        <f t="shared" si="7"/>
        <v>5</v>
      </c>
      <c r="BI6" s="10">
        <v>16365</v>
      </c>
      <c r="BJ6" s="10">
        <f t="shared" ref="BJ6:BJ11" si="19">BI6*BH6</f>
        <v>81825</v>
      </c>
      <c r="BL6" s="9">
        <v>2</v>
      </c>
      <c r="BM6" s="10">
        <v>3</v>
      </c>
      <c r="BN6" s="10">
        <v>7</v>
      </c>
      <c r="BO6" s="10">
        <f t="shared" si="8"/>
        <v>5</v>
      </c>
      <c r="BP6" s="10">
        <v>16365</v>
      </c>
      <c r="BQ6" s="10">
        <f t="shared" ref="BQ6:BQ11" si="20">BP6*BO6</f>
        <v>81825</v>
      </c>
      <c r="BS6" s="9">
        <v>2</v>
      </c>
      <c r="BT6" s="10">
        <v>3</v>
      </c>
      <c r="BU6" s="10">
        <v>7</v>
      </c>
      <c r="BV6" s="10">
        <f t="shared" si="9"/>
        <v>5</v>
      </c>
      <c r="BW6" s="10">
        <v>16365</v>
      </c>
      <c r="BX6" s="10">
        <f t="shared" ref="BX6:BX11" si="21">BW6*BV6</f>
        <v>81825</v>
      </c>
    </row>
    <row r="7" spans="1:76" x14ac:dyDescent="0.25">
      <c r="A7" s="9">
        <v>3</v>
      </c>
      <c r="B7" s="10">
        <v>7</v>
      </c>
      <c r="C7" s="10">
        <v>12</v>
      </c>
      <c r="D7" s="10">
        <f t="shared" si="10"/>
        <v>9.5</v>
      </c>
      <c r="E7" s="10">
        <v>105354</v>
      </c>
      <c r="F7" s="10">
        <f t="shared" si="11"/>
        <v>1000863</v>
      </c>
      <c r="H7" s="9">
        <v>3</v>
      </c>
      <c r="I7" s="10">
        <v>7</v>
      </c>
      <c r="J7" s="10">
        <v>12</v>
      </c>
      <c r="K7" s="10">
        <f t="shared" si="0"/>
        <v>9.5</v>
      </c>
      <c r="L7" s="10">
        <v>14590</v>
      </c>
      <c r="M7" s="10">
        <f t="shared" si="12"/>
        <v>138605</v>
      </c>
      <c r="O7" s="9">
        <v>3</v>
      </c>
      <c r="P7" s="10">
        <v>7</v>
      </c>
      <c r="Q7" s="10">
        <v>12</v>
      </c>
      <c r="R7" s="10">
        <f t="shared" si="1"/>
        <v>9.5</v>
      </c>
      <c r="S7" s="10">
        <v>14590</v>
      </c>
      <c r="T7" s="10">
        <f t="shared" si="13"/>
        <v>138605</v>
      </c>
      <c r="V7" s="9">
        <v>3</v>
      </c>
      <c r="W7" s="10">
        <v>7</v>
      </c>
      <c r="X7" s="10">
        <v>12</v>
      </c>
      <c r="Y7" s="10">
        <f t="shared" si="2"/>
        <v>9.5</v>
      </c>
      <c r="Z7" s="10">
        <v>13482</v>
      </c>
      <c r="AA7" s="10">
        <f t="shared" si="14"/>
        <v>128079</v>
      </c>
      <c r="AC7" s="9">
        <v>3</v>
      </c>
      <c r="AD7" s="10">
        <v>7</v>
      </c>
      <c r="AE7" s="10">
        <v>12</v>
      </c>
      <c r="AF7" s="10">
        <f t="shared" si="3"/>
        <v>9.5</v>
      </c>
      <c r="AG7" s="10">
        <v>14590</v>
      </c>
      <c r="AH7" s="10">
        <f t="shared" si="15"/>
        <v>138605</v>
      </c>
      <c r="AJ7" s="9">
        <v>3</v>
      </c>
      <c r="AK7" s="10">
        <v>7</v>
      </c>
      <c r="AL7" s="10">
        <v>12</v>
      </c>
      <c r="AM7" s="10">
        <f t="shared" si="4"/>
        <v>9.5</v>
      </c>
      <c r="AN7" s="10">
        <v>14590</v>
      </c>
      <c r="AO7" s="10">
        <f t="shared" si="16"/>
        <v>138605</v>
      </c>
      <c r="AQ7" s="9">
        <v>3</v>
      </c>
      <c r="AR7" s="10">
        <v>7</v>
      </c>
      <c r="AS7" s="10">
        <v>12</v>
      </c>
      <c r="AT7" s="10">
        <f t="shared" si="5"/>
        <v>9.5</v>
      </c>
      <c r="AU7" s="10">
        <v>14590</v>
      </c>
      <c r="AV7" s="10">
        <f t="shared" si="17"/>
        <v>138605</v>
      </c>
      <c r="AX7" s="9">
        <v>3</v>
      </c>
      <c r="AY7" s="10">
        <v>7</v>
      </c>
      <c r="AZ7" s="10">
        <v>12</v>
      </c>
      <c r="BA7" s="10">
        <f t="shared" si="6"/>
        <v>9.5</v>
      </c>
      <c r="BB7" s="10">
        <v>14590</v>
      </c>
      <c r="BC7" s="10">
        <f t="shared" si="18"/>
        <v>138605</v>
      </c>
      <c r="BE7" s="9">
        <v>3</v>
      </c>
      <c r="BF7" s="10">
        <v>7</v>
      </c>
      <c r="BG7" s="10">
        <v>12</v>
      </c>
      <c r="BH7" s="10">
        <f t="shared" si="7"/>
        <v>9.5</v>
      </c>
      <c r="BI7" s="10">
        <v>14590</v>
      </c>
      <c r="BJ7" s="10">
        <f t="shared" si="19"/>
        <v>138605</v>
      </c>
      <c r="BL7" s="9">
        <v>3</v>
      </c>
      <c r="BM7" s="10">
        <v>7</v>
      </c>
      <c r="BN7" s="10">
        <v>12</v>
      </c>
      <c r="BO7" s="10">
        <f t="shared" si="8"/>
        <v>9.5</v>
      </c>
      <c r="BP7" s="10">
        <v>14590</v>
      </c>
      <c r="BQ7" s="10">
        <f t="shared" si="20"/>
        <v>138605</v>
      </c>
      <c r="BS7" s="9">
        <v>3</v>
      </c>
      <c r="BT7" s="10">
        <v>7</v>
      </c>
      <c r="BU7" s="10">
        <v>12</v>
      </c>
      <c r="BV7" s="10">
        <f t="shared" si="9"/>
        <v>9.5</v>
      </c>
      <c r="BW7" s="10">
        <v>14590</v>
      </c>
      <c r="BX7" s="10">
        <f t="shared" si="21"/>
        <v>138605</v>
      </c>
    </row>
    <row r="8" spans="1:76" x14ac:dyDescent="0.25">
      <c r="A8" s="9">
        <v>4</v>
      </c>
      <c r="B8" s="10">
        <v>12</v>
      </c>
      <c r="C8" s="10">
        <v>25</v>
      </c>
      <c r="D8" s="10">
        <f t="shared" si="10"/>
        <v>18.5</v>
      </c>
      <c r="E8" s="10">
        <v>89222</v>
      </c>
      <c r="F8" s="10">
        <f t="shared" si="11"/>
        <v>1650607</v>
      </c>
      <c r="H8" s="9">
        <v>4</v>
      </c>
      <c r="I8" s="10">
        <v>12</v>
      </c>
      <c r="J8" s="10">
        <v>25</v>
      </c>
      <c r="K8" s="10">
        <f t="shared" si="0"/>
        <v>18.5</v>
      </c>
      <c r="L8" s="10">
        <v>27108</v>
      </c>
      <c r="M8" s="10">
        <f t="shared" si="12"/>
        <v>501498</v>
      </c>
      <c r="O8" s="9">
        <v>4</v>
      </c>
      <c r="P8" s="10">
        <v>12</v>
      </c>
      <c r="Q8" s="10">
        <v>25</v>
      </c>
      <c r="R8" s="10">
        <f t="shared" si="1"/>
        <v>18.5</v>
      </c>
      <c r="S8" s="10">
        <v>27108</v>
      </c>
      <c r="T8" s="10">
        <f t="shared" si="13"/>
        <v>501498</v>
      </c>
      <c r="V8" s="9">
        <v>4</v>
      </c>
      <c r="W8" s="10">
        <v>12</v>
      </c>
      <c r="X8" s="10">
        <v>25</v>
      </c>
      <c r="Y8" s="10">
        <f t="shared" si="2"/>
        <v>18.5</v>
      </c>
      <c r="Z8" s="10">
        <v>2521</v>
      </c>
      <c r="AA8" s="10">
        <f t="shared" si="14"/>
        <v>46638.5</v>
      </c>
      <c r="AC8" s="9">
        <v>4</v>
      </c>
      <c r="AD8" s="10">
        <v>12</v>
      </c>
      <c r="AE8" s="10">
        <v>25</v>
      </c>
      <c r="AF8" s="10">
        <f t="shared" si="3"/>
        <v>18.5</v>
      </c>
      <c r="AG8" s="10">
        <v>27108</v>
      </c>
      <c r="AH8" s="10">
        <f t="shared" si="15"/>
        <v>501498</v>
      </c>
      <c r="AJ8" s="9">
        <v>4</v>
      </c>
      <c r="AK8" s="10">
        <v>12</v>
      </c>
      <c r="AL8" s="10">
        <v>25</v>
      </c>
      <c r="AM8" s="10">
        <f t="shared" si="4"/>
        <v>18.5</v>
      </c>
      <c r="AN8" s="10">
        <v>27108</v>
      </c>
      <c r="AO8" s="10">
        <f t="shared" si="16"/>
        <v>501498</v>
      </c>
      <c r="AQ8" s="9">
        <v>4</v>
      </c>
      <c r="AR8" s="10">
        <v>12</v>
      </c>
      <c r="AS8" s="10">
        <v>25</v>
      </c>
      <c r="AT8" s="10">
        <f t="shared" si="5"/>
        <v>18.5</v>
      </c>
      <c r="AU8" s="10">
        <v>27108</v>
      </c>
      <c r="AV8" s="10">
        <f t="shared" si="17"/>
        <v>501498</v>
      </c>
      <c r="AX8" s="9">
        <v>4</v>
      </c>
      <c r="AY8" s="10">
        <v>12</v>
      </c>
      <c r="AZ8" s="10">
        <v>25</v>
      </c>
      <c r="BA8" s="10">
        <f t="shared" si="6"/>
        <v>18.5</v>
      </c>
      <c r="BB8" s="10">
        <v>27108</v>
      </c>
      <c r="BC8" s="10">
        <f t="shared" si="18"/>
        <v>501498</v>
      </c>
      <c r="BE8" s="9">
        <v>4</v>
      </c>
      <c r="BF8" s="10">
        <v>12</v>
      </c>
      <c r="BG8" s="10">
        <v>25</v>
      </c>
      <c r="BH8" s="10">
        <f t="shared" si="7"/>
        <v>18.5</v>
      </c>
      <c r="BI8" s="10">
        <v>27108</v>
      </c>
      <c r="BJ8" s="10">
        <f t="shared" si="19"/>
        <v>501498</v>
      </c>
      <c r="BL8" s="9">
        <v>4</v>
      </c>
      <c r="BM8" s="10">
        <v>12</v>
      </c>
      <c r="BN8" s="10">
        <v>25</v>
      </c>
      <c r="BO8" s="10">
        <f t="shared" si="8"/>
        <v>18.5</v>
      </c>
      <c r="BP8" s="10">
        <v>27108</v>
      </c>
      <c r="BQ8" s="10">
        <f t="shared" si="20"/>
        <v>501498</v>
      </c>
      <c r="BS8" s="9">
        <v>4</v>
      </c>
      <c r="BT8" s="10">
        <v>12</v>
      </c>
      <c r="BU8" s="10">
        <v>25</v>
      </c>
      <c r="BV8" s="10">
        <f t="shared" si="9"/>
        <v>18.5</v>
      </c>
      <c r="BW8" s="10">
        <v>27108</v>
      </c>
      <c r="BX8" s="10">
        <f t="shared" si="21"/>
        <v>501498</v>
      </c>
    </row>
    <row r="9" spans="1:76" x14ac:dyDescent="0.25">
      <c r="A9" s="9">
        <v>5</v>
      </c>
      <c r="B9" s="10">
        <v>25</v>
      </c>
      <c r="C9" s="10">
        <v>50</v>
      </c>
      <c r="D9" s="10">
        <f t="shared" si="10"/>
        <v>37.5</v>
      </c>
      <c r="E9" s="10">
        <v>61032</v>
      </c>
      <c r="F9" s="10">
        <f t="shared" si="11"/>
        <v>2288700</v>
      </c>
      <c r="H9" s="9">
        <v>5</v>
      </c>
      <c r="I9" s="10">
        <v>25</v>
      </c>
      <c r="J9" s="10">
        <v>50</v>
      </c>
      <c r="K9" s="10">
        <f t="shared" si="0"/>
        <v>37.5</v>
      </c>
      <c r="L9" s="10">
        <v>50467</v>
      </c>
      <c r="M9" s="10">
        <f t="shared" si="12"/>
        <v>1892512.5</v>
      </c>
      <c r="O9" s="9">
        <v>5</v>
      </c>
      <c r="P9" s="10">
        <v>25</v>
      </c>
      <c r="Q9" s="10">
        <v>50</v>
      </c>
      <c r="R9" s="10">
        <f t="shared" si="1"/>
        <v>37.5</v>
      </c>
      <c r="S9" s="10">
        <v>50467</v>
      </c>
      <c r="T9" s="10">
        <f t="shared" si="13"/>
        <v>1892512.5</v>
      </c>
      <c r="V9" s="9">
        <v>5</v>
      </c>
      <c r="W9" s="10">
        <v>25</v>
      </c>
      <c r="X9" s="10">
        <v>50</v>
      </c>
      <c r="Y9" s="10">
        <f t="shared" si="2"/>
        <v>37.5</v>
      </c>
      <c r="Z9" s="10">
        <v>532</v>
      </c>
      <c r="AA9" s="10">
        <f t="shared" si="14"/>
        <v>19950</v>
      </c>
      <c r="AC9" s="9">
        <v>5</v>
      </c>
      <c r="AD9" s="10">
        <v>25</v>
      </c>
      <c r="AE9" s="10">
        <v>50</v>
      </c>
      <c r="AF9" s="10">
        <f t="shared" si="3"/>
        <v>37.5</v>
      </c>
      <c r="AG9" s="10">
        <v>50467</v>
      </c>
      <c r="AH9" s="10">
        <f t="shared" si="15"/>
        <v>1892512.5</v>
      </c>
      <c r="AJ9" s="9">
        <v>5</v>
      </c>
      <c r="AK9" s="10">
        <v>25</v>
      </c>
      <c r="AL9" s="10">
        <v>50</v>
      </c>
      <c r="AM9" s="10">
        <f t="shared" si="4"/>
        <v>37.5</v>
      </c>
      <c r="AN9" s="10">
        <v>50467</v>
      </c>
      <c r="AO9" s="10">
        <f t="shared" si="16"/>
        <v>1892512.5</v>
      </c>
      <c r="AQ9" s="9">
        <v>5</v>
      </c>
      <c r="AR9" s="10">
        <v>25</v>
      </c>
      <c r="AS9" s="10">
        <v>50</v>
      </c>
      <c r="AT9" s="10">
        <f t="shared" si="5"/>
        <v>37.5</v>
      </c>
      <c r="AU9" s="10">
        <v>50467</v>
      </c>
      <c r="AV9" s="10">
        <f t="shared" si="17"/>
        <v>1892512.5</v>
      </c>
      <c r="AX9" s="9">
        <v>5</v>
      </c>
      <c r="AY9" s="10">
        <v>25</v>
      </c>
      <c r="AZ9" s="10">
        <v>50</v>
      </c>
      <c r="BA9" s="10">
        <f t="shared" si="6"/>
        <v>37.5</v>
      </c>
      <c r="BB9" s="10">
        <v>50467</v>
      </c>
      <c r="BC9" s="10">
        <f t="shared" si="18"/>
        <v>1892512.5</v>
      </c>
      <c r="BE9" s="9">
        <v>5</v>
      </c>
      <c r="BF9" s="10">
        <v>25</v>
      </c>
      <c r="BG9" s="10">
        <v>50</v>
      </c>
      <c r="BH9" s="10">
        <f t="shared" si="7"/>
        <v>37.5</v>
      </c>
      <c r="BI9" s="10">
        <v>50467</v>
      </c>
      <c r="BJ9" s="10">
        <f t="shared" si="19"/>
        <v>1892512.5</v>
      </c>
      <c r="BL9" s="9">
        <v>5</v>
      </c>
      <c r="BM9" s="10">
        <v>25</v>
      </c>
      <c r="BN9" s="10">
        <v>50</v>
      </c>
      <c r="BO9" s="10">
        <f t="shared" si="8"/>
        <v>37.5</v>
      </c>
      <c r="BP9" s="10">
        <v>50467</v>
      </c>
      <c r="BQ9" s="10">
        <f t="shared" si="20"/>
        <v>1892512.5</v>
      </c>
      <c r="BS9" s="9">
        <v>5</v>
      </c>
      <c r="BT9" s="10">
        <v>25</v>
      </c>
      <c r="BU9" s="10">
        <v>50</v>
      </c>
      <c r="BV9" s="10">
        <f t="shared" si="9"/>
        <v>37.5</v>
      </c>
      <c r="BW9" s="10">
        <v>50467</v>
      </c>
      <c r="BX9" s="10">
        <f t="shared" si="21"/>
        <v>1892512.5</v>
      </c>
    </row>
    <row r="10" spans="1:76" x14ac:dyDescent="0.25">
      <c r="A10" s="9">
        <v>6</v>
      </c>
      <c r="B10" s="10">
        <v>50</v>
      </c>
      <c r="C10" s="10">
        <v>75</v>
      </c>
      <c r="D10" s="10">
        <f t="shared" si="10"/>
        <v>62.5</v>
      </c>
      <c r="E10" s="10">
        <v>29405</v>
      </c>
      <c r="F10" s="10">
        <f t="shared" si="11"/>
        <v>1837812.5</v>
      </c>
      <c r="H10" s="9">
        <v>6</v>
      </c>
      <c r="I10" s="10">
        <v>50</v>
      </c>
      <c r="J10" s="10">
        <v>75</v>
      </c>
      <c r="K10" s="10">
        <f t="shared" si="0"/>
        <v>62.5</v>
      </c>
      <c r="L10" s="10">
        <v>30404</v>
      </c>
      <c r="M10" s="10">
        <f t="shared" si="12"/>
        <v>1900250</v>
      </c>
      <c r="O10" s="9">
        <v>6</v>
      </c>
      <c r="P10" s="10">
        <v>50</v>
      </c>
      <c r="Q10" s="10">
        <v>75</v>
      </c>
      <c r="R10" s="10">
        <f t="shared" si="1"/>
        <v>62.5</v>
      </c>
      <c r="S10" s="10">
        <v>30404</v>
      </c>
      <c r="T10" s="10">
        <f t="shared" si="13"/>
        <v>1900250</v>
      </c>
      <c r="V10" s="9">
        <v>6</v>
      </c>
      <c r="W10" s="10">
        <v>50</v>
      </c>
      <c r="X10" s="10">
        <v>75</v>
      </c>
      <c r="Y10" s="10">
        <f t="shared" si="2"/>
        <v>62.5</v>
      </c>
      <c r="Z10" s="10">
        <v>142</v>
      </c>
      <c r="AA10" s="10">
        <f t="shared" si="14"/>
        <v>8875</v>
      </c>
      <c r="AC10" s="9">
        <v>6</v>
      </c>
      <c r="AD10" s="10">
        <v>50</v>
      </c>
      <c r="AE10" s="10">
        <v>75</v>
      </c>
      <c r="AF10" s="10">
        <f t="shared" si="3"/>
        <v>62.5</v>
      </c>
      <c r="AG10" s="10">
        <v>30404</v>
      </c>
      <c r="AH10" s="10">
        <f t="shared" si="15"/>
        <v>1900250</v>
      </c>
      <c r="AJ10" s="9">
        <v>6</v>
      </c>
      <c r="AK10" s="10">
        <v>50</v>
      </c>
      <c r="AL10" s="10">
        <v>75</v>
      </c>
      <c r="AM10" s="10">
        <f t="shared" si="4"/>
        <v>62.5</v>
      </c>
      <c r="AN10" s="10">
        <v>30404</v>
      </c>
      <c r="AO10" s="10">
        <f t="shared" si="16"/>
        <v>1900250</v>
      </c>
      <c r="AQ10" s="9">
        <v>6</v>
      </c>
      <c r="AR10" s="10">
        <v>50</v>
      </c>
      <c r="AS10" s="10">
        <v>75</v>
      </c>
      <c r="AT10" s="10">
        <f t="shared" si="5"/>
        <v>62.5</v>
      </c>
      <c r="AU10" s="10">
        <v>30404</v>
      </c>
      <c r="AV10" s="10">
        <f t="shared" si="17"/>
        <v>1900250</v>
      </c>
      <c r="AX10" s="9">
        <v>6</v>
      </c>
      <c r="AY10" s="10">
        <v>50</v>
      </c>
      <c r="AZ10" s="10">
        <v>75</v>
      </c>
      <c r="BA10" s="10">
        <f t="shared" si="6"/>
        <v>62.5</v>
      </c>
      <c r="BB10" s="10">
        <v>30404</v>
      </c>
      <c r="BC10" s="10">
        <f t="shared" si="18"/>
        <v>1900250</v>
      </c>
      <c r="BE10" s="9">
        <v>6</v>
      </c>
      <c r="BF10" s="10">
        <v>50</v>
      </c>
      <c r="BG10" s="10">
        <v>75</v>
      </c>
      <c r="BH10" s="10">
        <f t="shared" si="7"/>
        <v>62.5</v>
      </c>
      <c r="BI10" s="10">
        <v>30404</v>
      </c>
      <c r="BJ10" s="10">
        <f t="shared" si="19"/>
        <v>1900250</v>
      </c>
      <c r="BL10" s="9">
        <v>6</v>
      </c>
      <c r="BM10" s="10">
        <v>50</v>
      </c>
      <c r="BN10" s="10">
        <v>75</v>
      </c>
      <c r="BO10" s="10">
        <f t="shared" si="8"/>
        <v>62.5</v>
      </c>
      <c r="BP10" s="10">
        <v>30404</v>
      </c>
      <c r="BQ10" s="10">
        <f t="shared" si="20"/>
        <v>1900250</v>
      </c>
      <c r="BS10" s="9">
        <v>6</v>
      </c>
      <c r="BT10" s="10">
        <v>50</v>
      </c>
      <c r="BU10" s="10">
        <v>75</v>
      </c>
      <c r="BV10" s="10">
        <f t="shared" si="9"/>
        <v>62.5</v>
      </c>
      <c r="BW10" s="10">
        <v>30404</v>
      </c>
      <c r="BX10" s="10">
        <f t="shared" si="21"/>
        <v>1900250</v>
      </c>
    </row>
    <row r="11" spans="1:76" x14ac:dyDescent="0.25">
      <c r="A11" s="9">
        <v>7</v>
      </c>
      <c r="B11" s="10">
        <v>75</v>
      </c>
      <c r="C11" s="10">
        <v>100</v>
      </c>
      <c r="D11" s="10">
        <f t="shared" si="10"/>
        <v>87.5</v>
      </c>
      <c r="E11" s="10">
        <v>3156</v>
      </c>
      <c r="F11" s="10">
        <f t="shared" si="11"/>
        <v>276150</v>
      </c>
      <c r="H11" s="9">
        <v>7</v>
      </c>
      <c r="I11" s="10">
        <v>75</v>
      </c>
      <c r="J11" s="10">
        <v>436</v>
      </c>
      <c r="K11" s="10">
        <f t="shared" si="0"/>
        <v>255.5</v>
      </c>
      <c r="L11" s="10">
        <v>6624</v>
      </c>
      <c r="M11" s="10">
        <f t="shared" si="12"/>
        <v>1692432</v>
      </c>
      <c r="O11" s="9">
        <v>7</v>
      </c>
      <c r="P11" s="10">
        <v>75</v>
      </c>
      <c r="Q11" s="10">
        <v>436</v>
      </c>
      <c r="R11" s="10">
        <f t="shared" si="1"/>
        <v>255.5</v>
      </c>
      <c r="S11" s="10">
        <v>6624</v>
      </c>
      <c r="T11" s="10">
        <f t="shared" si="13"/>
        <v>1692432</v>
      </c>
      <c r="V11" s="9">
        <v>7</v>
      </c>
      <c r="W11" s="10">
        <v>75</v>
      </c>
      <c r="X11" s="10">
        <v>100</v>
      </c>
      <c r="Y11" s="10">
        <f t="shared" si="2"/>
        <v>87.5</v>
      </c>
      <c r="Z11" s="10">
        <v>78</v>
      </c>
      <c r="AA11" s="10">
        <f t="shared" si="14"/>
        <v>6825</v>
      </c>
      <c r="AC11" s="9">
        <v>7</v>
      </c>
      <c r="AD11" s="10">
        <v>75</v>
      </c>
      <c r="AE11" s="10">
        <v>436</v>
      </c>
      <c r="AF11" s="10">
        <f t="shared" si="3"/>
        <v>255.5</v>
      </c>
      <c r="AG11" s="10">
        <v>6624</v>
      </c>
      <c r="AH11" s="10">
        <f t="shared" si="15"/>
        <v>1692432</v>
      </c>
      <c r="AJ11" s="9">
        <v>7</v>
      </c>
      <c r="AK11" s="10">
        <v>75</v>
      </c>
      <c r="AL11" s="10">
        <v>436</v>
      </c>
      <c r="AM11" s="10">
        <f t="shared" si="4"/>
        <v>255.5</v>
      </c>
      <c r="AN11" s="10">
        <v>6624</v>
      </c>
      <c r="AO11" s="10">
        <f t="shared" si="16"/>
        <v>1692432</v>
      </c>
      <c r="AQ11" s="9">
        <v>7</v>
      </c>
      <c r="AR11" s="10">
        <v>75</v>
      </c>
      <c r="AS11" s="10">
        <v>436</v>
      </c>
      <c r="AT11" s="10">
        <f t="shared" si="5"/>
        <v>255.5</v>
      </c>
      <c r="AU11" s="10">
        <v>6624</v>
      </c>
      <c r="AV11" s="10">
        <f t="shared" si="17"/>
        <v>1692432</v>
      </c>
      <c r="AX11" s="9">
        <v>7</v>
      </c>
      <c r="AY11" s="10">
        <v>75</v>
      </c>
      <c r="AZ11" s="10">
        <v>436</v>
      </c>
      <c r="BA11" s="10">
        <f t="shared" si="6"/>
        <v>255.5</v>
      </c>
      <c r="BB11" s="10">
        <v>6624</v>
      </c>
      <c r="BC11" s="10">
        <f t="shared" si="18"/>
        <v>1692432</v>
      </c>
      <c r="BE11" s="9">
        <v>7</v>
      </c>
      <c r="BF11" s="10">
        <v>75</v>
      </c>
      <c r="BG11" s="10">
        <v>436</v>
      </c>
      <c r="BH11" s="10">
        <f t="shared" si="7"/>
        <v>255.5</v>
      </c>
      <c r="BI11" s="10">
        <v>6624</v>
      </c>
      <c r="BJ11" s="10">
        <f t="shared" si="19"/>
        <v>1692432</v>
      </c>
      <c r="BL11" s="9">
        <v>7</v>
      </c>
      <c r="BM11" s="10">
        <v>75</v>
      </c>
      <c r="BN11" s="10">
        <v>436</v>
      </c>
      <c r="BO11" s="10">
        <f t="shared" si="8"/>
        <v>255.5</v>
      </c>
      <c r="BP11" s="10">
        <v>6624</v>
      </c>
      <c r="BQ11" s="10">
        <f t="shared" si="20"/>
        <v>1692432</v>
      </c>
      <c r="BS11" s="9">
        <v>7</v>
      </c>
      <c r="BT11" s="10">
        <v>75</v>
      </c>
      <c r="BU11" s="10">
        <v>436</v>
      </c>
      <c r="BV11" s="10">
        <f t="shared" si="9"/>
        <v>255.5</v>
      </c>
      <c r="BW11" s="10">
        <v>6624</v>
      </c>
      <c r="BX11" s="10">
        <f t="shared" si="21"/>
        <v>1692432</v>
      </c>
    </row>
    <row r="12" spans="1:76" x14ac:dyDescent="0.25">
      <c r="A12" s="6"/>
      <c r="E12">
        <f>SUM(E5:E11)</f>
        <v>799292</v>
      </c>
      <c r="F12">
        <f>SUM(F5:F11)</f>
        <v>8384880.5</v>
      </c>
      <c r="L12">
        <f>SUM(L5:L11)</f>
        <v>152195</v>
      </c>
      <c r="M12">
        <f>SUM(M5:M11)</f>
        <v>6217078</v>
      </c>
    </row>
    <row r="13" spans="1:76" x14ac:dyDescent="0.25">
      <c r="A13" s="6"/>
      <c r="Z13">
        <f>SUM(Z5:Z12)</f>
        <v>99451</v>
      </c>
      <c r="AA13" s="39">
        <f>SUM(AA5:AA12)</f>
        <v>468332</v>
      </c>
    </row>
    <row r="14" spans="1:76" x14ac:dyDescent="0.25">
      <c r="A14" s="6"/>
    </row>
    <row r="15" spans="1:76" ht="18" customHeight="1" x14ac:dyDescent="0.25">
      <c r="A15" s="6"/>
      <c r="B15" s="58" t="s">
        <v>21</v>
      </c>
      <c r="C15" s="58"/>
      <c r="D15" s="58"/>
      <c r="F15">
        <f>F12/E12</f>
        <v>10.490384615384615</v>
      </c>
      <c r="G15" t="s">
        <v>22</v>
      </c>
      <c r="J15" s="58" t="s">
        <v>21</v>
      </c>
      <c r="K15" s="58"/>
      <c r="L15" s="58"/>
      <c r="Z15" t="s">
        <v>90</v>
      </c>
      <c r="AA15">
        <f>AA13/Z13</f>
        <v>4.709173361756041</v>
      </c>
    </row>
    <row r="16" spans="1:76" x14ac:dyDescent="0.25">
      <c r="A16" s="6"/>
    </row>
  </sheetData>
  <mergeCells count="57">
    <mergeCell ref="J15:L15"/>
    <mergeCell ref="A2:F2"/>
    <mergeCell ref="B3:D3"/>
    <mergeCell ref="A3:A4"/>
    <mergeCell ref="E3:E4"/>
    <mergeCell ref="F3:F4"/>
    <mergeCell ref="B15:D15"/>
    <mergeCell ref="O3:O4"/>
    <mergeCell ref="H2:M2"/>
    <mergeCell ref="H3:H4"/>
    <mergeCell ref="I3:K3"/>
    <mergeCell ref="L3:L4"/>
    <mergeCell ref="M3:M4"/>
    <mergeCell ref="O2:T2"/>
    <mergeCell ref="P3:R3"/>
    <mergeCell ref="S3:S4"/>
    <mergeCell ref="T3:T4"/>
    <mergeCell ref="V3:V4"/>
    <mergeCell ref="W3:Y3"/>
    <mergeCell ref="V2:AA2"/>
    <mergeCell ref="AC2:AH2"/>
    <mergeCell ref="AJ2:AO2"/>
    <mergeCell ref="AQ2:AV2"/>
    <mergeCell ref="AU3:AU4"/>
    <mergeCell ref="AH3:AH4"/>
    <mergeCell ref="AJ3:AJ4"/>
    <mergeCell ref="Z3:Z4"/>
    <mergeCell ref="AA3:AA4"/>
    <mergeCell ref="AC3:AC4"/>
    <mergeCell ref="AD3:AF3"/>
    <mergeCell ref="AG3:AG4"/>
    <mergeCell ref="AV3:AV4"/>
    <mergeCell ref="AK3:AM3"/>
    <mergeCell ref="AN3:AN4"/>
    <mergeCell ref="AO3:AO4"/>
    <mergeCell ref="AQ3:AQ4"/>
    <mergeCell ref="AR3:AT3"/>
    <mergeCell ref="BS2:BX2"/>
    <mergeCell ref="BQ3:BQ4"/>
    <mergeCell ref="BS3:BS4"/>
    <mergeCell ref="BT3:BV3"/>
    <mergeCell ref="BW3:BW4"/>
    <mergeCell ref="BX3:BX4"/>
    <mergeCell ref="AX2:BC2"/>
    <mergeCell ref="BE2:BJ2"/>
    <mergeCell ref="BL2:BQ2"/>
    <mergeCell ref="AX3:AX4"/>
    <mergeCell ref="AY3:BA3"/>
    <mergeCell ref="BB3:BB4"/>
    <mergeCell ref="BC3:BC4"/>
    <mergeCell ref="BE3:BE4"/>
    <mergeCell ref="BP3:BP4"/>
    <mergeCell ref="BF3:BH3"/>
    <mergeCell ref="BI3:BI4"/>
    <mergeCell ref="BJ3:BJ4"/>
    <mergeCell ref="BL3:BL4"/>
    <mergeCell ref="BM3:BO3"/>
  </mergeCells>
  <pageMargins left="0.7" right="0.7" top="0.75" bottom="0.75" header="0.3" footer="0.3"/>
  <ignoredErrors>
    <ignoredError sqref="D10:D11 D5:D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V4"/>
  <sheetViews>
    <sheetView topLeftCell="G1" workbookViewId="0">
      <selection activeCell="V16" sqref="V16"/>
    </sheetView>
  </sheetViews>
  <sheetFormatPr baseColWidth="10" defaultRowHeight="15" x14ac:dyDescent="0.25"/>
  <sheetData>
    <row r="1" spans="3:22" ht="51" x14ac:dyDescent="0.25">
      <c r="D1" s="24" t="s">
        <v>25</v>
      </c>
      <c r="E1" s="24" t="s">
        <v>26</v>
      </c>
      <c r="F1" s="24" t="s">
        <v>27</v>
      </c>
      <c r="G1" s="24" t="s">
        <v>28</v>
      </c>
      <c r="H1" s="24" t="s">
        <v>29</v>
      </c>
      <c r="I1" s="24" t="s">
        <v>30</v>
      </c>
      <c r="J1" s="24" t="s">
        <v>31</v>
      </c>
      <c r="K1" s="24" t="s">
        <v>32</v>
      </c>
      <c r="L1" s="24" t="s">
        <v>33</v>
      </c>
      <c r="M1" s="24" t="s">
        <v>34</v>
      </c>
      <c r="N1" s="24" t="s">
        <v>35</v>
      </c>
      <c r="O1" s="24" t="s">
        <v>36</v>
      </c>
      <c r="P1" s="24" t="s">
        <v>37</v>
      </c>
      <c r="Q1" s="24" t="s">
        <v>38</v>
      </c>
      <c r="R1" s="24" t="s">
        <v>39</v>
      </c>
      <c r="S1" s="24" t="s">
        <v>40</v>
      </c>
      <c r="T1" s="24" t="s">
        <v>41</v>
      </c>
      <c r="U1" s="24" t="s">
        <v>42</v>
      </c>
      <c r="V1" s="24" t="s">
        <v>43</v>
      </c>
    </row>
    <row r="2" spans="3:22" ht="36.75" thickBot="1" x14ac:dyDescent="0.3">
      <c r="C2" s="4" t="s">
        <v>9</v>
      </c>
      <c r="D2" s="17">
        <v>1590.25</v>
      </c>
      <c r="E2" s="17">
        <v>520.51500299999998</v>
      </c>
      <c r="F2" s="17">
        <v>772.96400000000006</v>
      </c>
      <c r="G2" s="17">
        <v>242.31100000000001</v>
      </c>
      <c r="H2" s="17">
        <v>69.837000000000003</v>
      </c>
      <c r="I2" s="17">
        <v>507.51100000000002</v>
      </c>
      <c r="J2" s="16">
        <v>2079.3227339999999</v>
      </c>
      <c r="K2" s="17">
        <v>237.98699999999999</v>
      </c>
      <c r="L2" s="16">
        <v>931.23625099999902</v>
      </c>
      <c r="M2" s="16">
        <v>776.97935099999995</v>
      </c>
      <c r="N2" s="17">
        <v>117.71599999999999</v>
      </c>
      <c r="O2" s="17">
        <v>232.934</v>
      </c>
      <c r="P2" s="17">
        <v>172.673</v>
      </c>
      <c r="Q2" s="17">
        <v>289.84199999999998</v>
      </c>
      <c r="R2" s="17">
        <v>74.594999999999999</v>
      </c>
      <c r="S2" s="16">
        <v>120.600482</v>
      </c>
      <c r="T2" s="16">
        <v>285.38367099999999</v>
      </c>
      <c r="U2" s="16">
        <v>54.253272000000003</v>
      </c>
      <c r="V2" s="16">
        <v>412.071845</v>
      </c>
    </row>
    <row r="3" spans="3:22" ht="48.75" thickBot="1" x14ac:dyDescent="0.3">
      <c r="C3" s="4" t="s">
        <v>12</v>
      </c>
      <c r="D3" s="14">
        <v>51.01</v>
      </c>
      <c r="E3" s="14">
        <v>26.77</v>
      </c>
      <c r="F3" s="14">
        <v>24.9</v>
      </c>
      <c r="G3" s="14">
        <v>14.82</v>
      </c>
      <c r="H3" s="14">
        <v>7.98</v>
      </c>
      <c r="I3" s="14">
        <v>31.33</v>
      </c>
      <c r="J3" s="14">
        <v>47.56</v>
      </c>
      <c r="K3" s="14">
        <v>19.25</v>
      </c>
      <c r="L3" s="14">
        <v>31.32</v>
      </c>
      <c r="M3" s="14">
        <v>36.049999999999997</v>
      </c>
      <c r="N3" s="14">
        <v>13.2</v>
      </c>
      <c r="O3" s="14">
        <v>20.23</v>
      </c>
      <c r="P3" s="14">
        <v>16.489999999999998</v>
      </c>
      <c r="Q3" s="14">
        <v>13.91</v>
      </c>
      <c r="R3" s="14">
        <v>9.51</v>
      </c>
      <c r="S3" s="14">
        <v>17.329999999999998</v>
      </c>
      <c r="T3" s="14">
        <v>17.11</v>
      </c>
      <c r="U3" s="14">
        <v>9.08</v>
      </c>
      <c r="V3" s="14">
        <v>12</v>
      </c>
    </row>
    <row r="4" spans="3:22" x14ac:dyDescent="0.25">
      <c r="D4" s="6">
        <f>SUM(D2:D3)</f>
        <v>1641.26</v>
      </c>
      <c r="E4" s="6">
        <f t="shared" ref="E4:V4" si="0">SUM(E2:E3)</f>
        <v>547.28500299999996</v>
      </c>
      <c r="F4" s="6">
        <f t="shared" si="0"/>
        <v>797.86400000000003</v>
      </c>
      <c r="G4" s="6">
        <f t="shared" si="0"/>
        <v>257.13100000000003</v>
      </c>
      <c r="H4" s="6">
        <f t="shared" si="0"/>
        <v>77.817000000000007</v>
      </c>
      <c r="I4" s="6">
        <f t="shared" si="0"/>
        <v>538.84100000000001</v>
      </c>
      <c r="J4" s="6">
        <f t="shared" si="0"/>
        <v>2126.8827339999998</v>
      </c>
      <c r="K4" s="6">
        <f t="shared" si="0"/>
        <v>257.23699999999997</v>
      </c>
      <c r="L4" s="6">
        <f t="shared" si="0"/>
        <v>962.55625099999907</v>
      </c>
      <c r="M4" s="6">
        <f t="shared" si="0"/>
        <v>813.02935099999991</v>
      </c>
      <c r="N4" s="6">
        <f t="shared" si="0"/>
        <v>130.916</v>
      </c>
      <c r="O4" s="6">
        <f t="shared" si="0"/>
        <v>253.16399999999999</v>
      </c>
      <c r="P4" s="6">
        <f t="shared" si="0"/>
        <v>189.16300000000001</v>
      </c>
      <c r="Q4" s="6">
        <f t="shared" si="0"/>
        <v>303.75200000000001</v>
      </c>
      <c r="R4" s="6">
        <f t="shared" si="0"/>
        <v>84.105000000000004</v>
      </c>
      <c r="S4" s="6">
        <f t="shared" si="0"/>
        <v>137.93048199999998</v>
      </c>
      <c r="T4" s="6">
        <f t="shared" si="0"/>
        <v>302.49367100000001</v>
      </c>
      <c r="U4" s="6">
        <f t="shared" si="0"/>
        <v>63.333272000000001</v>
      </c>
      <c r="V4" s="6">
        <f t="shared" si="0"/>
        <v>424.071845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Z19"/>
  <sheetViews>
    <sheetView topLeftCell="Q2" workbookViewId="0">
      <selection activeCell="J15" sqref="J15"/>
    </sheetView>
  </sheetViews>
  <sheetFormatPr baseColWidth="10" defaultRowHeight="15" x14ac:dyDescent="0.25"/>
  <cols>
    <col min="2" max="2" width="3.5703125" customWidth="1"/>
    <col min="3" max="3" width="19.7109375" customWidth="1"/>
  </cols>
  <sheetData>
    <row r="1" spans="3:26" ht="15.75" thickBot="1" x14ac:dyDescent="0.3"/>
    <row r="2" spans="3:26" ht="15.75" thickBot="1" x14ac:dyDescent="0.3">
      <c r="C2" s="7" t="s">
        <v>23</v>
      </c>
      <c r="D2" s="12" t="s">
        <v>44</v>
      </c>
      <c r="E2" s="12" t="s">
        <v>45</v>
      </c>
      <c r="F2" s="12" t="s">
        <v>46</v>
      </c>
      <c r="G2" s="12" t="s">
        <v>47</v>
      </c>
      <c r="H2" s="12" t="s">
        <v>48</v>
      </c>
      <c r="I2" s="12" t="s">
        <v>49</v>
      </c>
      <c r="J2" s="12" t="s">
        <v>50</v>
      </c>
      <c r="K2" s="12" t="s">
        <v>51</v>
      </c>
      <c r="L2" s="12" t="s">
        <v>52</v>
      </c>
      <c r="M2" s="12" t="s">
        <v>53</v>
      </c>
      <c r="N2" s="12" t="s">
        <v>54</v>
      </c>
      <c r="O2" s="12" t="s">
        <v>55</v>
      </c>
      <c r="P2" s="12" t="s">
        <v>56</v>
      </c>
      <c r="Q2" s="12" t="s">
        <v>57</v>
      </c>
      <c r="R2" s="12" t="s">
        <v>58</v>
      </c>
      <c r="S2" s="12" t="s">
        <v>59</v>
      </c>
      <c r="T2" s="12" t="s">
        <v>60</v>
      </c>
      <c r="U2" s="12" t="s">
        <v>61</v>
      </c>
      <c r="V2" s="12" t="s">
        <v>62</v>
      </c>
      <c r="Y2" s="1" t="s">
        <v>13</v>
      </c>
      <c r="Z2" s="2">
        <v>2401</v>
      </c>
    </row>
    <row r="3" spans="3:26" ht="48.75" thickBot="1" x14ac:dyDescent="0.3">
      <c r="C3" s="7" t="s">
        <v>24</v>
      </c>
      <c r="D3" s="13" t="s">
        <v>25</v>
      </c>
      <c r="E3" s="13" t="s">
        <v>26</v>
      </c>
      <c r="F3" s="13" t="s">
        <v>27</v>
      </c>
      <c r="G3" s="13" t="s">
        <v>28</v>
      </c>
      <c r="H3" s="13" t="s">
        <v>29</v>
      </c>
      <c r="I3" s="13" t="s">
        <v>30</v>
      </c>
      <c r="J3" s="13" t="s">
        <v>31</v>
      </c>
      <c r="K3" s="13" t="s">
        <v>32</v>
      </c>
      <c r="L3" s="13" t="s">
        <v>33</v>
      </c>
      <c r="M3" s="13" t="s">
        <v>34</v>
      </c>
      <c r="N3" s="13" t="s">
        <v>35</v>
      </c>
      <c r="O3" s="13" t="s">
        <v>36</v>
      </c>
      <c r="P3" s="13" t="s">
        <v>37</v>
      </c>
      <c r="Q3" s="13" t="s">
        <v>38</v>
      </c>
      <c r="R3" s="13" t="s">
        <v>39</v>
      </c>
      <c r="S3" s="13" t="s">
        <v>40</v>
      </c>
      <c r="T3" s="13" t="s">
        <v>41</v>
      </c>
      <c r="U3" s="13" t="s">
        <v>42</v>
      </c>
      <c r="V3" s="13" t="s">
        <v>43</v>
      </c>
      <c r="Y3" s="3" t="s">
        <v>64</v>
      </c>
      <c r="Z3" s="5" t="s">
        <v>63</v>
      </c>
    </row>
    <row r="4" spans="3:26" ht="15.75" thickBot="1" x14ac:dyDescent="0.3">
      <c r="C4" s="7" t="s">
        <v>0</v>
      </c>
      <c r="D4" s="14">
        <v>727.69</v>
      </c>
      <c r="E4" s="14">
        <v>162.12</v>
      </c>
      <c r="F4" s="14">
        <v>174.2</v>
      </c>
      <c r="G4" s="14">
        <v>42.39</v>
      </c>
      <c r="H4" s="14">
        <v>19.64</v>
      </c>
      <c r="I4" s="14">
        <v>243.65</v>
      </c>
      <c r="J4" s="14">
        <v>745.03</v>
      </c>
      <c r="K4" s="14">
        <v>89.51</v>
      </c>
      <c r="L4" s="14">
        <v>213.07</v>
      </c>
      <c r="M4" s="14">
        <v>285.23</v>
      </c>
      <c r="N4" s="14">
        <v>47.22</v>
      </c>
      <c r="O4" s="14">
        <v>105.99</v>
      </c>
      <c r="P4" s="14">
        <v>77.94</v>
      </c>
      <c r="Q4" s="14">
        <v>66.510000000000005</v>
      </c>
      <c r="R4" s="14">
        <v>17.739999999999998</v>
      </c>
      <c r="S4" s="14">
        <v>49.03</v>
      </c>
      <c r="T4" s="14">
        <v>97.46</v>
      </c>
      <c r="U4" s="14">
        <v>23.99</v>
      </c>
      <c r="V4" s="14">
        <v>38.01</v>
      </c>
      <c r="W4" s="6"/>
      <c r="Y4" s="3" t="s">
        <v>0</v>
      </c>
      <c r="Z4" s="5">
        <v>1977.27</v>
      </c>
    </row>
    <row r="5" spans="3:26" ht="15.75" thickBot="1" x14ac:dyDescent="0.3">
      <c r="C5" s="7" t="s">
        <v>1</v>
      </c>
      <c r="D5" s="14">
        <v>136.99</v>
      </c>
      <c r="E5" s="14">
        <v>83.89</v>
      </c>
      <c r="F5" s="14">
        <v>65.25</v>
      </c>
      <c r="G5" s="14">
        <v>77.790000000000006</v>
      </c>
      <c r="H5" s="14">
        <v>22.26</v>
      </c>
      <c r="I5" s="14">
        <v>85.68</v>
      </c>
      <c r="J5" s="14">
        <v>158.38</v>
      </c>
      <c r="K5" s="14">
        <v>46.63</v>
      </c>
      <c r="L5" s="14">
        <v>72.37</v>
      </c>
      <c r="M5" s="14">
        <v>92.34</v>
      </c>
      <c r="N5" s="14">
        <v>31.09</v>
      </c>
      <c r="O5" s="14">
        <v>53.31</v>
      </c>
      <c r="P5" s="14">
        <v>41.49</v>
      </c>
      <c r="Q5" s="14">
        <v>45.66</v>
      </c>
      <c r="R5" s="14">
        <v>21.26</v>
      </c>
      <c r="S5" s="14">
        <v>45.64</v>
      </c>
      <c r="T5" s="14">
        <v>42.97</v>
      </c>
      <c r="U5" s="14">
        <v>24.1</v>
      </c>
      <c r="V5" s="14">
        <v>31.47</v>
      </c>
      <c r="Y5" s="3" t="s">
        <v>1</v>
      </c>
      <c r="Z5" s="5">
        <v>255.31</v>
      </c>
    </row>
    <row r="6" spans="3:26" ht="48.75" thickBot="1" x14ac:dyDescent="0.3">
      <c r="C6" s="8" t="s">
        <v>6</v>
      </c>
      <c r="D6" s="14">
        <v>51.01</v>
      </c>
      <c r="E6" s="14">
        <v>26.77</v>
      </c>
      <c r="F6" s="14">
        <v>24.9</v>
      </c>
      <c r="G6" s="14">
        <v>14.82</v>
      </c>
      <c r="H6" s="14">
        <v>7.98</v>
      </c>
      <c r="I6" s="14">
        <v>31.33</v>
      </c>
      <c r="J6" s="14">
        <v>47.56</v>
      </c>
      <c r="K6" s="14">
        <v>19.25</v>
      </c>
      <c r="L6" s="14">
        <v>31.32</v>
      </c>
      <c r="M6" s="14">
        <v>36.049999999999997</v>
      </c>
      <c r="N6" s="14">
        <v>13.2</v>
      </c>
      <c r="O6" s="14">
        <v>20.23</v>
      </c>
      <c r="P6" s="14">
        <v>16.489999999999998</v>
      </c>
      <c r="Q6" s="14">
        <v>13.91</v>
      </c>
      <c r="R6" s="14">
        <v>9.51</v>
      </c>
      <c r="S6" s="14">
        <v>17.329999999999998</v>
      </c>
      <c r="T6" s="14">
        <v>17.11</v>
      </c>
      <c r="U6" s="14">
        <v>9.08</v>
      </c>
      <c r="V6" s="14">
        <v>12</v>
      </c>
      <c r="W6" s="6"/>
      <c r="Y6" s="4" t="s">
        <v>6</v>
      </c>
      <c r="Z6" s="18">
        <v>89.79</v>
      </c>
    </row>
    <row r="7" spans="3:26" ht="36.75" thickBot="1" x14ac:dyDescent="0.3">
      <c r="C7" s="8" t="s">
        <v>67</v>
      </c>
      <c r="D7" s="14">
        <v>44.45</v>
      </c>
      <c r="E7" s="14">
        <v>24.1</v>
      </c>
      <c r="F7" s="14">
        <v>19.27</v>
      </c>
      <c r="G7" s="14">
        <v>13.58</v>
      </c>
      <c r="H7" s="14">
        <v>7.47</v>
      </c>
      <c r="I7" s="14">
        <v>15.78</v>
      </c>
      <c r="J7" s="14">
        <v>26.98</v>
      </c>
      <c r="K7" s="14">
        <v>13.36</v>
      </c>
      <c r="L7" s="14">
        <v>26.49</v>
      </c>
      <c r="M7" s="14">
        <v>19.52</v>
      </c>
      <c r="N7" s="14">
        <v>11.06</v>
      </c>
      <c r="O7" s="14">
        <v>18.13</v>
      </c>
      <c r="P7" s="14">
        <v>13.02</v>
      </c>
      <c r="Q7" s="14">
        <v>11.97</v>
      </c>
      <c r="R7" s="14">
        <v>8.52</v>
      </c>
      <c r="S7" s="14">
        <v>14.63</v>
      </c>
      <c r="T7" s="14">
        <v>13.35</v>
      </c>
      <c r="U7" s="14">
        <v>8.0299999999999994</v>
      </c>
      <c r="V7" s="14">
        <v>10.1</v>
      </c>
      <c r="Y7" s="4" t="s">
        <v>68</v>
      </c>
      <c r="Z7" s="18">
        <v>64.81</v>
      </c>
    </row>
    <row r="8" spans="3:26" ht="48.75" thickBot="1" x14ac:dyDescent="0.3">
      <c r="C8" s="8" t="s">
        <v>2</v>
      </c>
      <c r="D8" s="20">
        <v>35.256573855100001</v>
      </c>
      <c r="E8" s="14">
        <v>15.4320478226</v>
      </c>
      <c r="F8" s="14">
        <v>15.461209525799999</v>
      </c>
      <c r="G8" s="14">
        <v>11.769218325800001</v>
      </c>
      <c r="H8" s="14">
        <v>6.2198472650100003</v>
      </c>
      <c r="I8" s="14">
        <v>12.048539330600001</v>
      </c>
      <c r="J8" s="14">
        <v>19.708721419700002</v>
      </c>
      <c r="K8" s="14">
        <v>11.6783260787</v>
      </c>
      <c r="L8" s="14">
        <v>20.523376915099998</v>
      </c>
      <c r="M8" s="14">
        <v>13.7443224642</v>
      </c>
      <c r="N8" s="14">
        <v>8.7192717585799997</v>
      </c>
      <c r="O8" s="14">
        <v>13.397947604000001</v>
      </c>
      <c r="P8" s="14">
        <v>11.570903162700001</v>
      </c>
      <c r="Q8" s="14">
        <v>8.6452067644399992</v>
      </c>
      <c r="R8" s="14">
        <v>7.1173379855099999</v>
      </c>
      <c r="S8" s="14">
        <v>11.753339950799999</v>
      </c>
      <c r="T8" s="14">
        <v>10.780190165300001</v>
      </c>
      <c r="U8" s="14">
        <v>5.7706152184999997</v>
      </c>
      <c r="V8" s="14">
        <v>8.1547593465400006</v>
      </c>
      <c r="Y8" s="4" t="s">
        <v>2</v>
      </c>
      <c r="Z8" s="18">
        <v>27.44</v>
      </c>
    </row>
    <row r="9" spans="3:26" ht="15.75" thickBot="1" x14ac:dyDescent="0.3">
      <c r="C9" s="8" t="s">
        <v>65</v>
      </c>
      <c r="D9" s="14">
        <f>D4/D7</f>
        <v>16.370978627671541</v>
      </c>
      <c r="E9" s="14">
        <f t="shared" ref="E9:V9" si="0">E4/E7</f>
        <v>6.7269709543568466</v>
      </c>
      <c r="F9" s="14">
        <f t="shared" si="0"/>
        <v>9.0399584846912298</v>
      </c>
      <c r="G9" s="14">
        <f t="shared" si="0"/>
        <v>3.1215022091310751</v>
      </c>
      <c r="H9" s="14">
        <f t="shared" si="0"/>
        <v>2.6291834002677379</v>
      </c>
      <c r="I9" s="14">
        <f t="shared" si="0"/>
        <v>15.440430925221801</v>
      </c>
      <c r="J9" s="14">
        <f t="shared" si="0"/>
        <v>27.614158636026684</v>
      </c>
      <c r="K9" s="14">
        <f t="shared" si="0"/>
        <v>6.6998502994011986</v>
      </c>
      <c r="L9" s="14">
        <f t="shared" si="0"/>
        <v>8.0434126085315221</v>
      </c>
      <c r="M9" s="14">
        <f t="shared" si="0"/>
        <v>14.61219262295082</v>
      </c>
      <c r="N9" s="14">
        <f t="shared" si="0"/>
        <v>4.2694394213381548</v>
      </c>
      <c r="O9" s="14">
        <f t="shared" si="0"/>
        <v>5.8461114175399889</v>
      </c>
      <c r="P9" s="14">
        <f t="shared" si="0"/>
        <v>5.9861751152073737</v>
      </c>
      <c r="Q9" s="14">
        <f t="shared" si="0"/>
        <v>5.5563909774436091</v>
      </c>
      <c r="R9" s="14">
        <f t="shared" si="0"/>
        <v>2.0821596244131455</v>
      </c>
      <c r="S9" s="14">
        <f t="shared" si="0"/>
        <v>3.3513328776486668</v>
      </c>
      <c r="T9" s="14">
        <f t="shared" si="0"/>
        <v>7.3003745318352058</v>
      </c>
      <c r="U9" s="14">
        <f t="shared" si="0"/>
        <v>2.9875466998754669</v>
      </c>
      <c r="V9" s="14">
        <f t="shared" si="0"/>
        <v>3.7633663366336632</v>
      </c>
      <c r="Y9" s="8" t="s">
        <v>65</v>
      </c>
      <c r="Z9" s="18">
        <f>Z4/Z7</f>
        <v>30.508717790464434</v>
      </c>
    </row>
    <row r="10" spans="3:26" ht="24.75" thickBot="1" x14ac:dyDescent="0.3">
      <c r="C10" s="8" t="s">
        <v>3</v>
      </c>
      <c r="D10" s="14">
        <f t="shared" ref="D10:V10" si="1">D4/D7^2</f>
        <v>0.36830098149992219</v>
      </c>
      <c r="E10" s="14">
        <f t="shared" si="1"/>
        <v>0.27912742549198533</v>
      </c>
      <c r="F10" s="14">
        <f t="shared" si="1"/>
        <v>0.46912083470115357</v>
      </c>
      <c r="G10" s="14">
        <f t="shared" si="1"/>
        <v>0.22986025104057989</v>
      </c>
      <c r="H10" s="14">
        <f t="shared" si="1"/>
        <v>0.35196564929956331</v>
      </c>
      <c r="I10" s="14">
        <f t="shared" si="1"/>
        <v>0.97848104722571627</v>
      </c>
      <c r="J10" s="14">
        <f t="shared" si="1"/>
        <v>1.0235047678290099</v>
      </c>
      <c r="K10" s="14">
        <f t="shared" si="1"/>
        <v>0.50148580085338312</v>
      </c>
      <c r="L10" s="14">
        <f t="shared" si="1"/>
        <v>0.30363958507102767</v>
      </c>
      <c r="M10" s="14">
        <f t="shared" si="1"/>
        <v>0.74857544174952972</v>
      </c>
      <c r="N10" s="14">
        <f t="shared" si="1"/>
        <v>0.38602526413545707</v>
      </c>
      <c r="O10" s="14">
        <f t="shared" si="1"/>
        <v>0.3224551250711522</v>
      </c>
      <c r="P10" s="14">
        <f t="shared" si="1"/>
        <v>0.45976767397906093</v>
      </c>
      <c r="Q10" s="14">
        <f t="shared" si="1"/>
        <v>0.46419306411391892</v>
      </c>
      <c r="R10" s="14">
        <f t="shared" si="1"/>
        <v>0.24438493244285747</v>
      </c>
      <c r="S10" s="14">
        <f t="shared" si="1"/>
        <v>0.22907265055698336</v>
      </c>
      <c r="T10" s="14">
        <f t="shared" si="1"/>
        <v>0.54684453421986556</v>
      </c>
      <c r="U10" s="14">
        <f t="shared" si="1"/>
        <v>0.37204815689607312</v>
      </c>
      <c r="V10" s="14">
        <f t="shared" si="1"/>
        <v>0.37261052837957065</v>
      </c>
      <c r="Y10" s="4" t="s">
        <v>3</v>
      </c>
      <c r="Z10" s="18">
        <f>Z4/Z7^2</f>
        <v>0.47074090094837884</v>
      </c>
    </row>
    <row r="11" spans="3:26" ht="15.75" thickBot="1" x14ac:dyDescent="0.3">
      <c r="C11" s="7" t="s">
        <v>8</v>
      </c>
      <c r="D11" s="14">
        <v>35.256573855100001</v>
      </c>
      <c r="E11" s="14">
        <v>15.4320478226</v>
      </c>
      <c r="F11" s="14">
        <v>15.461209525799999</v>
      </c>
      <c r="G11" s="14">
        <v>11.769218325800001</v>
      </c>
      <c r="H11" s="14">
        <v>6.2198472650100003</v>
      </c>
      <c r="I11" s="14">
        <v>12.048539330600001</v>
      </c>
      <c r="J11" s="14">
        <v>19.708721419700002</v>
      </c>
      <c r="K11" s="14">
        <v>11.6783260787</v>
      </c>
      <c r="L11" s="14">
        <v>20.523376915099998</v>
      </c>
      <c r="M11" s="14">
        <v>13.7443224642</v>
      </c>
      <c r="N11" s="14">
        <v>8.7192717585799997</v>
      </c>
      <c r="O11" s="14">
        <v>13.397947604000001</v>
      </c>
      <c r="P11" s="14">
        <v>11.570903162700001</v>
      </c>
      <c r="Q11" s="14">
        <v>8.6452067644399992</v>
      </c>
      <c r="R11" s="14">
        <v>7.1173379855099999</v>
      </c>
      <c r="S11" s="14">
        <v>11.753339950799999</v>
      </c>
      <c r="T11" s="14">
        <v>10.780190165300001</v>
      </c>
      <c r="U11" s="14">
        <v>5.7706152184999997</v>
      </c>
      <c r="V11" s="14">
        <v>8.1547593465400006</v>
      </c>
      <c r="Y11" s="3" t="s">
        <v>8</v>
      </c>
      <c r="Z11" s="18">
        <v>27.44</v>
      </c>
    </row>
    <row r="12" spans="3:26" ht="15.75" thickBot="1" x14ac:dyDescent="0.3">
      <c r="C12" s="7" t="s">
        <v>4</v>
      </c>
      <c r="D12" s="17">
        <f t="shared" ref="D12:V12" si="2">D6/D11</f>
        <v>1.4468223772861355</v>
      </c>
      <c r="E12" s="17">
        <f t="shared" si="2"/>
        <v>1.7347017264160975</v>
      </c>
      <c r="F12" s="17">
        <f t="shared" si="2"/>
        <v>1.6104820233145125</v>
      </c>
      <c r="G12" s="17">
        <f t="shared" si="2"/>
        <v>1.2592170176257331</v>
      </c>
      <c r="H12" s="17">
        <f t="shared" si="2"/>
        <v>1.2829897037652049</v>
      </c>
      <c r="I12" s="17">
        <f t="shared" si="2"/>
        <v>2.6003152033898709</v>
      </c>
      <c r="J12" s="17">
        <f t="shared" si="2"/>
        <v>2.413144870598305</v>
      </c>
      <c r="K12" s="17">
        <f t="shared" si="2"/>
        <v>1.6483526723157622</v>
      </c>
      <c r="L12" s="17">
        <f t="shared" si="2"/>
        <v>1.526064649573162</v>
      </c>
      <c r="M12" s="17">
        <f t="shared" si="2"/>
        <v>2.6229012084007679</v>
      </c>
      <c r="N12" s="17">
        <f t="shared" si="2"/>
        <v>1.5138878986092894</v>
      </c>
      <c r="O12" s="17">
        <f t="shared" si="2"/>
        <v>1.5099327596982293</v>
      </c>
      <c r="P12" s="17">
        <f t="shared" si="2"/>
        <v>1.4251264372479768</v>
      </c>
      <c r="Q12" s="17">
        <f t="shared" si="2"/>
        <v>1.6089840739512993</v>
      </c>
      <c r="R12" s="17">
        <f t="shared" si="2"/>
        <v>1.3361737238502875</v>
      </c>
      <c r="S12" s="17">
        <f t="shared" si="2"/>
        <v>1.4744744959768155</v>
      </c>
      <c r="T12" s="17">
        <f t="shared" si="2"/>
        <v>1.5871705171839006</v>
      </c>
      <c r="U12" s="17">
        <f t="shared" si="2"/>
        <v>1.5734890745947594</v>
      </c>
      <c r="V12" s="17">
        <f t="shared" si="2"/>
        <v>1.4715333083485174</v>
      </c>
      <c r="Y12" s="3" t="s">
        <v>4</v>
      </c>
      <c r="Z12" s="18">
        <f>Z6/Z11</f>
        <v>3.2722303206997085</v>
      </c>
    </row>
    <row r="13" spans="3:26" ht="36.75" thickBot="1" x14ac:dyDescent="0.3">
      <c r="C13" s="8" t="s">
        <v>9</v>
      </c>
      <c r="D13" s="17">
        <v>1590.25</v>
      </c>
      <c r="E13" s="16">
        <v>853.48076400000002</v>
      </c>
      <c r="F13" s="16">
        <v>421.18919599999998</v>
      </c>
      <c r="G13" s="16">
        <v>202.50318300000001</v>
      </c>
      <c r="H13" s="16">
        <v>104.815972</v>
      </c>
      <c r="I13" s="16">
        <v>242.853634</v>
      </c>
      <c r="J13" s="16">
        <v>307.37745000000001</v>
      </c>
      <c r="K13" s="16">
        <v>425.48664400000001</v>
      </c>
      <c r="L13" s="16">
        <v>233.980187</v>
      </c>
      <c r="M13" s="16">
        <v>403.071845</v>
      </c>
      <c r="N13" s="16">
        <v>404.071845</v>
      </c>
      <c r="O13" s="16">
        <v>405.071845</v>
      </c>
      <c r="P13" s="16">
        <v>406.071845</v>
      </c>
      <c r="Q13" s="16">
        <v>407.071845</v>
      </c>
      <c r="R13" s="16">
        <v>408.071845</v>
      </c>
      <c r="S13" s="16">
        <v>409.071845</v>
      </c>
      <c r="T13" s="16">
        <v>410.071845</v>
      </c>
      <c r="U13" s="16">
        <v>411.071845</v>
      </c>
      <c r="V13" s="16">
        <v>412.071845</v>
      </c>
      <c r="Y13" s="4" t="s">
        <v>9</v>
      </c>
      <c r="Z13" s="15">
        <f>2901.705265+Z6</f>
        <v>2991.495265</v>
      </c>
    </row>
    <row r="14" spans="3:26" ht="36.75" thickBot="1" x14ac:dyDescent="0.3">
      <c r="C14" s="8" t="s">
        <v>10</v>
      </c>
      <c r="D14" s="17">
        <f t="shared" ref="D14:V14" si="3">D13/D4</f>
        <v>2.1853399112259337</v>
      </c>
      <c r="E14" s="17">
        <f t="shared" si="3"/>
        <v>5.2645001480384899</v>
      </c>
      <c r="F14" s="17">
        <f t="shared" si="3"/>
        <v>2.4178484270952927</v>
      </c>
      <c r="G14" s="17">
        <f t="shared" si="3"/>
        <v>4.7771451521585284</v>
      </c>
      <c r="H14" s="17">
        <f t="shared" si="3"/>
        <v>5.3368621181262732</v>
      </c>
      <c r="I14" s="17">
        <f t="shared" si="3"/>
        <v>0.99673151651959779</v>
      </c>
      <c r="J14" s="17">
        <f t="shared" si="3"/>
        <v>0.41257056762814925</v>
      </c>
      <c r="K14" s="17">
        <f t="shared" si="3"/>
        <v>4.7535095966931067</v>
      </c>
      <c r="L14" s="17">
        <f t="shared" si="3"/>
        <v>1.098137640212137</v>
      </c>
      <c r="M14" s="17">
        <f t="shared" si="3"/>
        <v>1.4131467412263785</v>
      </c>
      <c r="N14" s="17">
        <f t="shared" si="3"/>
        <v>8.5572182337992384</v>
      </c>
      <c r="O14" s="17">
        <f t="shared" si="3"/>
        <v>3.8217930465138221</v>
      </c>
      <c r="P14" s="17">
        <f t="shared" si="3"/>
        <v>5.2100570310495256</v>
      </c>
      <c r="Q14" s="17">
        <f t="shared" si="3"/>
        <v>6.1204607577807844</v>
      </c>
      <c r="R14" s="17">
        <f t="shared" si="3"/>
        <v>23.002922491544535</v>
      </c>
      <c r="S14" s="17">
        <f t="shared" si="3"/>
        <v>8.3432968590658785</v>
      </c>
      <c r="T14" s="17">
        <f t="shared" si="3"/>
        <v>4.2075912682126004</v>
      </c>
      <c r="U14" s="17">
        <f t="shared" si="3"/>
        <v>17.135133180491874</v>
      </c>
      <c r="V14" s="17">
        <f t="shared" si="3"/>
        <v>10.841142988687189</v>
      </c>
      <c r="Y14" s="4" t="s">
        <v>10</v>
      </c>
      <c r="Z14" s="18">
        <f>Z13/Z4</f>
        <v>1.5129422208398449</v>
      </c>
    </row>
    <row r="15" spans="3:26" ht="36.75" thickBot="1" x14ac:dyDescent="0.3">
      <c r="C15" s="8" t="s">
        <v>5</v>
      </c>
      <c r="D15" s="17">
        <v>9.15</v>
      </c>
      <c r="E15" s="17">
        <v>11.01</v>
      </c>
      <c r="F15" s="17">
        <v>14.01</v>
      </c>
      <c r="G15" s="17">
        <v>14.71</v>
      </c>
      <c r="H15" s="17">
        <v>12.42</v>
      </c>
      <c r="I15" s="17">
        <v>11.69</v>
      </c>
      <c r="J15" s="17">
        <v>11.98</v>
      </c>
      <c r="K15" s="17">
        <v>14.01</v>
      </c>
      <c r="L15" s="17">
        <v>13.43</v>
      </c>
      <c r="M15" s="17">
        <v>11.56</v>
      </c>
      <c r="N15" s="17">
        <v>13.57</v>
      </c>
      <c r="O15" s="17">
        <v>10.96</v>
      </c>
      <c r="P15" s="17">
        <v>11.1</v>
      </c>
      <c r="Q15" s="17">
        <v>13.22</v>
      </c>
      <c r="R15" s="17">
        <v>16.22</v>
      </c>
      <c r="S15" s="17">
        <v>11.32</v>
      </c>
      <c r="T15" s="17">
        <v>14.8</v>
      </c>
      <c r="U15" s="17">
        <v>12.34</v>
      </c>
      <c r="V15" s="17">
        <v>18.100000000000001</v>
      </c>
      <c r="Y15" s="4" t="s">
        <v>5</v>
      </c>
      <c r="Z15" s="18">
        <v>19.96</v>
      </c>
    </row>
    <row r="16" spans="3:26" ht="36.75" thickBot="1" x14ac:dyDescent="0.3">
      <c r="C16" s="8" t="s">
        <v>70</v>
      </c>
      <c r="D16" s="17">
        <f>((2948-2550)/D6)</f>
        <v>7.8023916879043327</v>
      </c>
      <c r="E16" s="17">
        <f>((3217-2615)/E6)</f>
        <v>22.487859544265969</v>
      </c>
      <c r="F16" s="17">
        <f>((3218-2676)/F6)</f>
        <v>21.76706827309237</v>
      </c>
      <c r="G16" s="17">
        <f>((3015-2578)/G6)</f>
        <v>29.487179487179485</v>
      </c>
      <c r="H16" s="17">
        <f>((3261-2948)/H6)</f>
        <v>39.223057644110277</v>
      </c>
      <c r="I16" s="17">
        <f>((3170-2573)/I6)</f>
        <v>19.055218640280881</v>
      </c>
      <c r="J16" s="17">
        <f>((2873-2550)/J6)</f>
        <v>6.791421362489487</v>
      </c>
      <c r="K16" s="17">
        <f>(3179-2552)/K6</f>
        <v>32.571428571428569</v>
      </c>
      <c r="L16" s="17">
        <f>(3146-2569)/L6</f>
        <v>18.422733077905491</v>
      </c>
      <c r="M16" s="17">
        <f>(3060-2559)/M6</f>
        <v>13.89736477115118</v>
      </c>
      <c r="N16" s="17">
        <f>(3055-2553)/N6</f>
        <v>38.030303030303031</v>
      </c>
      <c r="O16" s="17">
        <f>(2830-2567)/O6</f>
        <v>13.000494315373208</v>
      </c>
      <c r="P16" s="17">
        <f>(2850-2593)/P6</f>
        <v>15.58520315342632</v>
      </c>
      <c r="Q16" s="17">
        <f>(3295-2817)/Q6</f>
        <v>34.363767074047445</v>
      </c>
      <c r="R16" s="17">
        <f>(3341-2842)/R6</f>
        <v>52.47108307045216</v>
      </c>
      <c r="S16" s="17">
        <f>(3379-2554)/S6</f>
        <v>47.605308713214086</v>
      </c>
      <c r="T16" s="17">
        <f>(3022-2228)/T6</f>
        <v>46.405610753945062</v>
      </c>
      <c r="U16" s="17">
        <f>(2771-2552)/U6</f>
        <v>24.118942731277532</v>
      </c>
      <c r="V16" s="17">
        <f>(3531-2890)/V6</f>
        <v>53.416666666666664</v>
      </c>
      <c r="Y16" s="4" t="s">
        <v>69</v>
      </c>
      <c r="Z16" s="18">
        <f>(2800-2550)/Z6</f>
        <v>2.7842744180866466</v>
      </c>
    </row>
    <row r="17" spans="3:26" ht="24.75" thickBot="1" x14ac:dyDescent="0.3">
      <c r="C17" s="8" t="s">
        <v>7</v>
      </c>
      <c r="D17" s="17">
        <v>2787.78</v>
      </c>
      <c r="E17" s="17">
        <v>2918.89</v>
      </c>
      <c r="F17" s="17">
        <v>3110.52</v>
      </c>
      <c r="G17" s="17">
        <v>2960.4</v>
      </c>
      <c r="H17" s="17">
        <v>3145.19</v>
      </c>
      <c r="I17" s="17">
        <v>2941.83</v>
      </c>
      <c r="J17" s="17">
        <v>2895.91</v>
      </c>
      <c r="K17" s="17">
        <v>2984.68</v>
      </c>
      <c r="L17" s="17">
        <v>3052.97</v>
      </c>
      <c r="M17" s="17">
        <v>2898.36</v>
      </c>
      <c r="N17" s="17">
        <v>2922.21</v>
      </c>
      <c r="O17" s="17">
        <v>2773.61</v>
      </c>
      <c r="P17" s="17">
        <v>2787.12</v>
      </c>
      <c r="Q17" s="17">
        <v>3114.61</v>
      </c>
      <c r="R17" s="17">
        <v>3209.31</v>
      </c>
      <c r="S17" s="17">
        <v>2958.02</v>
      </c>
      <c r="T17" s="17">
        <v>2802.62</v>
      </c>
      <c r="U17" s="17">
        <v>2787.18</v>
      </c>
      <c r="V17" s="17">
        <v>3286.15</v>
      </c>
      <c r="Y17" s="4" t="s">
        <v>7</v>
      </c>
      <c r="Z17" s="5">
        <v>2810.97</v>
      </c>
    </row>
    <row r="18" spans="3:26" ht="48.75" thickBot="1" x14ac:dyDescent="0.3">
      <c r="C18" s="8" t="s">
        <v>11</v>
      </c>
      <c r="D18" s="17">
        <f>0.02*(D6^0.74*D16^-0.4)</f>
        <v>0.16136295398000997</v>
      </c>
      <c r="E18" s="17">
        <f>0.02*(E6^0.74*E16^-0.4)</f>
        <v>6.5570809056285428E-2</v>
      </c>
      <c r="F18" s="17">
        <f>0.02*(F6^0.74*D16^-0.4)</f>
        <v>9.4913155680886846E-2</v>
      </c>
      <c r="G18" s="17">
        <f t="shared" ref="G18:V18" si="4">0.02*(G6^0.74*G16^-0.4)</f>
        <v>3.7984321487982781E-2</v>
      </c>
      <c r="H18" s="17">
        <f t="shared" si="4"/>
        <v>2.143362148133468E-2</v>
      </c>
      <c r="I18" s="17">
        <f t="shared" si="4"/>
        <v>7.8710942613122309E-2</v>
      </c>
      <c r="J18" s="17">
        <f t="shared" si="4"/>
        <v>0.16195885251401695</v>
      </c>
      <c r="K18" s="17">
        <f t="shared" si="4"/>
        <v>4.4296969517900797E-2</v>
      </c>
      <c r="L18" s="17">
        <f t="shared" si="4"/>
        <v>7.9762079719417886E-2</v>
      </c>
      <c r="M18" s="17">
        <f t="shared" si="4"/>
        <v>9.9075645841994298E-2</v>
      </c>
      <c r="N18" s="17">
        <f t="shared" si="4"/>
        <v>3.1492184735458485E-2</v>
      </c>
      <c r="O18" s="17">
        <f t="shared" si="4"/>
        <v>6.6356428448648877E-2</v>
      </c>
      <c r="P18" s="17">
        <f t="shared" si="4"/>
        <v>5.3050354917752347E-2</v>
      </c>
      <c r="Q18" s="17">
        <f t="shared" si="4"/>
        <v>3.4091943907239582E-2</v>
      </c>
      <c r="R18" s="17">
        <f t="shared" si="4"/>
        <v>2.1722788146474367E-2</v>
      </c>
      <c r="S18" s="17">
        <f t="shared" si="4"/>
        <v>3.521103392522993E-2</v>
      </c>
      <c r="T18" s="17">
        <f t="shared" si="4"/>
        <v>3.5237639287966735E-2</v>
      </c>
      <c r="U18" s="17">
        <f t="shared" si="4"/>
        <v>2.8646410896838705E-2</v>
      </c>
      <c r="V18" s="17">
        <f t="shared" si="4"/>
        <v>2.5618482702364526E-2</v>
      </c>
      <c r="Y18" s="4" t="s">
        <v>11</v>
      </c>
      <c r="Z18" s="18">
        <f>0.02*(Z6^0.74*Z16^-0.4)</f>
        <v>0.37028309045026803</v>
      </c>
    </row>
    <row r="19" spans="3:26" ht="48.75" thickBot="1" x14ac:dyDescent="0.3">
      <c r="C19" s="19" t="s">
        <v>71</v>
      </c>
      <c r="D19" s="17">
        <f>0.28*(D5/D4^(1/2))</f>
        <v>1.4219151896191939</v>
      </c>
      <c r="E19" s="17">
        <f t="shared" ref="E19:V19" si="5">0.28*(E5/E4^(1/2))</f>
        <v>1.844802711180221</v>
      </c>
      <c r="F19" s="17">
        <f t="shared" si="5"/>
        <v>1.3842498082257064</v>
      </c>
      <c r="G19" s="17">
        <f t="shared" si="5"/>
        <v>3.3454157295315379</v>
      </c>
      <c r="H19" s="17">
        <f t="shared" si="5"/>
        <v>1.4064116318516922</v>
      </c>
      <c r="I19" s="17">
        <f t="shared" si="5"/>
        <v>1.5369306845927591</v>
      </c>
      <c r="J19" s="17">
        <f t="shared" si="5"/>
        <v>1.6246936744105656</v>
      </c>
      <c r="K19" s="17">
        <f t="shared" si="5"/>
        <v>1.380027269617019</v>
      </c>
      <c r="L19" s="17">
        <f t="shared" si="5"/>
        <v>1.3882109030116561</v>
      </c>
      <c r="M19" s="17">
        <f t="shared" si="5"/>
        <v>1.5309122584791262</v>
      </c>
      <c r="N19" s="17">
        <f t="shared" si="5"/>
        <v>1.2668224817782638</v>
      </c>
      <c r="O19" s="17">
        <f t="shared" si="5"/>
        <v>1.4498873735503572</v>
      </c>
      <c r="P19" s="17">
        <f t="shared" si="5"/>
        <v>1.3158950869684185</v>
      </c>
      <c r="Q19" s="17">
        <f t="shared" si="5"/>
        <v>1.5676549011307437</v>
      </c>
      <c r="R19" s="17">
        <f t="shared" si="5"/>
        <v>1.4133329490260624</v>
      </c>
      <c r="S19" s="17">
        <f t="shared" si="5"/>
        <v>1.8250413993443613</v>
      </c>
      <c r="T19" s="17">
        <f t="shared" si="5"/>
        <v>1.2187375199864057</v>
      </c>
      <c r="U19" s="17">
        <f t="shared" si="5"/>
        <v>1.3777167862601429</v>
      </c>
      <c r="V19" s="17">
        <f t="shared" si="5"/>
        <v>1.4292422286184727</v>
      </c>
      <c r="Y19" s="4" t="s">
        <v>71</v>
      </c>
      <c r="Z19" s="18">
        <f>0.28*(Z5/Z4^(1/2))</f>
        <v>1.6076550475382025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55"/>
  <sheetViews>
    <sheetView topLeftCell="D10" workbookViewId="0">
      <selection activeCell="O25" sqref="O25"/>
    </sheetView>
  </sheetViews>
  <sheetFormatPr baseColWidth="10" defaultRowHeight="15" x14ac:dyDescent="0.25"/>
  <cols>
    <col min="5" max="5" width="10" customWidth="1"/>
    <col min="6" max="6" width="11.140625" customWidth="1"/>
    <col min="7" max="14" width="6.5703125" customWidth="1"/>
  </cols>
  <sheetData>
    <row r="2" spans="5:14" ht="15.75" thickBot="1" x14ac:dyDescent="0.3"/>
    <row r="3" spans="5:14" ht="48" customHeight="1" thickBot="1" x14ac:dyDescent="0.3">
      <c r="E3" s="27" t="s">
        <v>72</v>
      </c>
      <c r="F3" s="28" t="s">
        <v>73</v>
      </c>
      <c r="G3" s="60" t="s">
        <v>74</v>
      </c>
      <c r="H3" s="63"/>
      <c r="I3" s="60" t="s">
        <v>75</v>
      </c>
      <c r="J3" s="63"/>
      <c r="K3" s="60" t="s">
        <v>76</v>
      </c>
      <c r="L3" s="61"/>
      <c r="M3" s="62" t="s">
        <v>77</v>
      </c>
      <c r="N3" s="62"/>
    </row>
    <row r="4" spans="5:14" ht="16.5" thickTop="1" thickBot="1" x14ac:dyDescent="0.3">
      <c r="E4" s="29">
        <v>2401713</v>
      </c>
      <c r="F4" s="30" t="s">
        <v>25</v>
      </c>
      <c r="G4" s="30">
        <v>11.15</v>
      </c>
      <c r="H4" s="30">
        <v>1</v>
      </c>
      <c r="I4" s="31">
        <v>1.4219151896191939</v>
      </c>
      <c r="J4" s="30">
        <v>2</v>
      </c>
      <c r="K4" s="31">
        <v>2.2554384421937912</v>
      </c>
      <c r="L4" s="30">
        <v>4</v>
      </c>
      <c r="M4" s="36">
        <v>412</v>
      </c>
      <c r="N4" s="32" t="s">
        <v>78</v>
      </c>
    </row>
    <row r="5" spans="5:14" ht="15.75" thickBot="1" x14ac:dyDescent="0.3">
      <c r="E5" s="29">
        <v>2401714</v>
      </c>
      <c r="F5" s="33" t="s">
        <v>26</v>
      </c>
      <c r="G5" s="33">
        <v>11.01</v>
      </c>
      <c r="H5" s="33">
        <v>1</v>
      </c>
      <c r="I5" s="34">
        <v>1.844802711180221</v>
      </c>
      <c r="J5" s="33">
        <v>1</v>
      </c>
      <c r="K5" s="34">
        <v>3.2106772945965947</v>
      </c>
      <c r="L5" s="33">
        <v>5</v>
      </c>
      <c r="M5" s="37">
        <v>511</v>
      </c>
      <c r="N5" s="32" t="s">
        <v>78</v>
      </c>
    </row>
    <row r="6" spans="5:14" ht="15.75" thickBot="1" x14ac:dyDescent="0.3">
      <c r="E6" s="29">
        <v>2401715</v>
      </c>
      <c r="F6" s="30" t="s">
        <v>27</v>
      </c>
      <c r="G6" s="30">
        <v>14.01</v>
      </c>
      <c r="H6" s="30">
        <v>1</v>
      </c>
      <c r="I6" s="31">
        <v>1.3842498082257064</v>
      </c>
      <c r="J6" s="30">
        <v>2</v>
      </c>
      <c r="K6" s="31">
        <v>4.5801607347876008</v>
      </c>
      <c r="L6" s="30">
        <v>5</v>
      </c>
      <c r="M6" s="38">
        <v>512</v>
      </c>
      <c r="N6" s="32" t="s">
        <v>78</v>
      </c>
    </row>
    <row r="7" spans="5:14" ht="15.75" thickBot="1" x14ac:dyDescent="0.3">
      <c r="E7" s="29">
        <v>2401716</v>
      </c>
      <c r="F7" s="33" t="s">
        <v>80</v>
      </c>
      <c r="G7" s="33">
        <v>14.71</v>
      </c>
      <c r="H7" s="33">
        <v>1</v>
      </c>
      <c r="I7" s="34">
        <v>3.3454157295315379</v>
      </c>
      <c r="J7" s="33">
        <v>1</v>
      </c>
      <c r="K7" s="34">
        <v>3.3054505720529632</v>
      </c>
      <c r="L7" s="33">
        <v>5</v>
      </c>
      <c r="M7" s="37">
        <v>511</v>
      </c>
      <c r="N7" s="32" t="s">
        <v>78</v>
      </c>
    </row>
    <row r="8" spans="5:14" ht="15.75" thickBot="1" x14ac:dyDescent="0.3">
      <c r="E8" s="29">
        <v>2401722</v>
      </c>
      <c r="F8" s="30" t="s">
        <v>29</v>
      </c>
      <c r="G8" s="30">
        <v>12.42</v>
      </c>
      <c r="H8" s="30">
        <v>1</v>
      </c>
      <c r="I8" s="31">
        <v>1.4064116318516922</v>
      </c>
      <c r="J8" s="30">
        <v>2</v>
      </c>
      <c r="K8" s="31">
        <v>3.9621690427698577</v>
      </c>
      <c r="L8" s="30">
        <v>5</v>
      </c>
      <c r="M8" s="38">
        <v>512</v>
      </c>
      <c r="N8" s="32" t="s">
        <v>78</v>
      </c>
    </row>
    <row r="9" spans="5:14" ht="15.75" thickBot="1" x14ac:dyDescent="0.3">
      <c r="E9" s="29">
        <v>2401723</v>
      </c>
      <c r="F9" s="33" t="s">
        <v>30</v>
      </c>
      <c r="G9" s="33">
        <v>11.69</v>
      </c>
      <c r="H9" s="33">
        <v>1</v>
      </c>
      <c r="I9" s="34">
        <v>1.5369306845927591</v>
      </c>
      <c r="J9" s="33">
        <v>1</v>
      </c>
      <c r="K9" s="34">
        <v>2.2115370408372668</v>
      </c>
      <c r="L9" s="33">
        <v>4</v>
      </c>
      <c r="M9" s="37">
        <v>411</v>
      </c>
      <c r="N9" s="32" t="s">
        <v>78</v>
      </c>
    </row>
    <row r="10" spans="5:14" ht="24.75" thickBot="1" x14ac:dyDescent="0.3">
      <c r="E10" s="29">
        <v>2401729</v>
      </c>
      <c r="F10" s="30" t="s">
        <v>81</v>
      </c>
      <c r="G10" s="30">
        <v>11.98</v>
      </c>
      <c r="H10" s="30">
        <v>1</v>
      </c>
      <c r="I10" s="31">
        <v>1.6246936744105656</v>
      </c>
      <c r="J10" s="30">
        <v>1</v>
      </c>
      <c r="K10" s="31">
        <v>2.7909248406104452</v>
      </c>
      <c r="L10" s="30">
        <v>5</v>
      </c>
      <c r="M10" s="38">
        <v>511</v>
      </c>
      <c r="N10" s="32" t="s">
        <v>78</v>
      </c>
    </row>
    <row r="11" spans="5:14" ht="15.75" thickBot="1" x14ac:dyDescent="0.3">
      <c r="E11" s="29">
        <v>2401730</v>
      </c>
      <c r="F11" s="33" t="s">
        <v>82</v>
      </c>
      <c r="G11" s="33">
        <v>14.01</v>
      </c>
      <c r="H11" s="33">
        <v>1</v>
      </c>
      <c r="I11" s="34">
        <v>1.380027269617019</v>
      </c>
      <c r="J11" s="33">
        <v>2</v>
      </c>
      <c r="K11" s="34">
        <v>2.8738353256619367</v>
      </c>
      <c r="L11" s="33">
        <v>5</v>
      </c>
      <c r="M11" s="37">
        <v>512</v>
      </c>
      <c r="N11" s="32" t="s">
        <v>78</v>
      </c>
    </row>
    <row r="12" spans="5:14" ht="24.75" thickBot="1" x14ac:dyDescent="0.3">
      <c r="E12" s="29">
        <v>2401731</v>
      </c>
      <c r="F12" s="30" t="s">
        <v>83</v>
      </c>
      <c r="G12" s="30">
        <v>13.43</v>
      </c>
      <c r="H12" s="30">
        <v>1</v>
      </c>
      <c r="I12" s="31">
        <v>1.3882109030116561</v>
      </c>
      <c r="J12" s="30">
        <v>2</v>
      </c>
      <c r="K12" s="31">
        <v>4.3705648425400057</v>
      </c>
      <c r="L12" s="30">
        <v>5</v>
      </c>
      <c r="M12" s="37">
        <v>512</v>
      </c>
      <c r="N12" s="32" t="s">
        <v>78</v>
      </c>
    </row>
    <row r="13" spans="5:14" ht="24.75" thickBot="1" x14ac:dyDescent="0.3">
      <c r="E13" s="29">
        <v>2401733</v>
      </c>
      <c r="F13" s="33" t="s">
        <v>84</v>
      </c>
      <c r="G13" s="33">
        <v>11.56</v>
      </c>
      <c r="H13" s="33">
        <v>1</v>
      </c>
      <c r="I13" s="34">
        <v>1.5309122584791262</v>
      </c>
      <c r="J13" s="33">
        <v>1</v>
      </c>
      <c r="K13" s="34">
        <v>2.7240449847491495</v>
      </c>
      <c r="L13" s="33">
        <v>5</v>
      </c>
      <c r="M13" s="37">
        <v>511</v>
      </c>
      <c r="N13" s="32" t="s">
        <v>78</v>
      </c>
    </row>
    <row r="14" spans="5:14" ht="24.75" thickBot="1" x14ac:dyDescent="0.3">
      <c r="E14" s="29">
        <v>2401738</v>
      </c>
      <c r="F14" s="30" t="s">
        <v>85</v>
      </c>
      <c r="G14" s="30">
        <v>13.57</v>
      </c>
      <c r="H14" s="30">
        <v>1</v>
      </c>
      <c r="I14" s="31">
        <v>1.2668224817782638</v>
      </c>
      <c r="J14" s="30">
        <v>3</v>
      </c>
      <c r="K14" s="31">
        <v>2.7724692926725965</v>
      </c>
      <c r="L14" s="30">
        <v>5</v>
      </c>
      <c r="M14" s="38">
        <v>513</v>
      </c>
      <c r="N14" s="32" t="s">
        <v>78</v>
      </c>
    </row>
    <row r="15" spans="5:14" ht="15.75" thickBot="1" x14ac:dyDescent="0.3">
      <c r="E15" s="29">
        <v>2401745</v>
      </c>
      <c r="F15" s="33" t="s">
        <v>86</v>
      </c>
      <c r="G15" s="33">
        <v>10.96</v>
      </c>
      <c r="H15" s="33">
        <v>1</v>
      </c>
      <c r="I15" s="34">
        <v>1.4498873735503572</v>
      </c>
      <c r="J15" s="33">
        <v>2</v>
      </c>
      <c r="K15" s="34">
        <v>2.3885649589583924</v>
      </c>
      <c r="L15" s="33">
        <v>4</v>
      </c>
      <c r="M15" s="37">
        <v>412</v>
      </c>
      <c r="N15" s="32" t="s">
        <v>78</v>
      </c>
    </row>
    <row r="16" spans="5:14" ht="15.75" thickBot="1" x14ac:dyDescent="0.3">
      <c r="E16" s="29">
        <v>2401751</v>
      </c>
      <c r="F16" s="30" t="s">
        <v>37</v>
      </c>
      <c r="G16" s="30">
        <v>11.1</v>
      </c>
      <c r="H16" s="30">
        <v>1</v>
      </c>
      <c r="I16" s="31">
        <v>1.3158950869684185</v>
      </c>
      <c r="J16" s="30">
        <v>3</v>
      </c>
      <c r="K16" s="31">
        <v>2.4270336156017454</v>
      </c>
      <c r="L16" s="30">
        <v>4</v>
      </c>
      <c r="M16" s="38">
        <v>413</v>
      </c>
      <c r="N16" s="32" t="s">
        <v>78</v>
      </c>
    </row>
    <row r="17" spans="5:14" ht="15.75" thickBot="1" x14ac:dyDescent="0.3">
      <c r="E17" s="29">
        <v>2401755</v>
      </c>
      <c r="F17" s="33" t="s">
        <v>38</v>
      </c>
      <c r="G17" s="33">
        <v>13.22</v>
      </c>
      <c r="H17" s="33">
        <v>1</v>
      </c>
      <c r="I17" s="34">
        <v>1.5676549011307437</v>
      </c>
      <c r="J17" s="33">
        <v>1</v>
      </c>
      <c r="K17" s="34">
        <v>4.5670124793264169</v>
      </c>
      <c r="L17" s="33">
        <v>5</v>
      </c>
      <c r="M17" s="37">
        <v>511</v>
      </c>
      <c r="N17" s="32" t="s">
        <v>78</v>
      </c>
    </row>
    <row r="18" spans="5:14" ht="15.75" thickBot="1" x14ac:dyDescent="0.3">
      <c r="E18" s="29">
        <v>2401780</v>
      </c>
      <c r="F18" s="30" t="s">
        <v>39</v>
      </c>
      <c r="G18" s="30">
        <v>16.22</v>
      </c>
      <c r="H18" s="30">
        <v>2</v>
      </c>
      <c r="I18" s="31">
        <v>1.4133329490260624</v>
      </c>
      <c r="J18" s="30">
        <v>2</v>
      </c>
      <c r="K18" s="31">
        <v>4.7409808342728308</v>
      </c>
      <c r="L18" s="30">
        <v>5</v>
      </c>
      <c r="M18" s="38">
        <v>522</v>
      </c>
      <c r="N18" s="35" t="s">
        <v>79</v>
      </c>
    </row>
    <row r="19" spans="5:14" ht="15.75" thickBot="1" x14ac:dyDescent="0.3">
      <c r="E19" s="29">
        <v>2401793</v>
      </c>
      <c r="F19" s="33" t="s">
        <v>87</v>
      </c>
      <c r="G19" s="33">
        <v>11.32</v>
      </c>
      <c r="H19" s="33">
        <v>1</v>
      </c>
      <c r="I19" s="34">
        <v>1.8250413993443613</v>
      </c>
      <c r="J19" s="33">
        <v>1</v>
      </c>
      <c r="K19" s="34">
        <v>2.4597283703854784</v>
      </c>
      <c r="L19" s="33">
        <v>4</v>
      </c>
      <c r="M19" s="37">
        <v>411</v>
      </c>
      <c r="N19" s="32" t="s">
        <v>78</v>
      </c>
    </row>
    <row r="20" spans="5:14" ht="15.75" thickBot="1" x14ac:dyDescent="0.3">
      <c r="E20" s="29">
        <v>2401794</v>
      </c>
      <c r="F20" s="30" t="s">
        <v>41</v>
      </c>
      <c r="G20" s="30">
        <v>14.8</v>
      </c>
      <c r="H20" s="30">
        <v>1</v>
      </c>
      <c r="I20" s="31">
        <v>1.2187375199864057</v>
      </c>
      <c r="J20" s="30">
        <v>4</v>
      </c>
      <c r="K20" s="31">
        <v>2.928213328545044</v>
      </c>
      <c r="L20" s="30">
        <v>5</v>
      </c>
      <c r="M20" s="38">
        <v>514</v>
      </c>
      <c r="N20" s="32" t="s">
        <v>78</v>
      </c>
    </row>
    <row r="21" spans="5:14" ht="24.75" thickBot="1" x14ac:dyDescent="0.3">
      <c r="E21" s="29">
        <v>2401795</v>
      </c>
      <c r="F21" s="33" t="s">
        <v>88</v>
      </c>
      <c r="G21" s="33">
        <v>12.34</v>
      </c>
      <c r="H21" s="33">
        <v>1</v>
      </c>
      <c r="I21" s="34">
        <v>1.3777167862601429</v>
      </c>
      <c r="J21" s="33">
        <v>2</v>
      </c>
      <c r="K21" s="34">
        <v>2.2614952897040435</v>
      </c>
      <c r="L21" s="33">
        <v>4</v>
      </c>
      <c r="M21" s="37">
        <v>412</v>
      </c>
      <c r="N21" s="32" t="s">
        <v>78</v>
      </c>
    </row>
    <row r="22" spans="5:14" ht="15.75" thickBot="1" x14ac:dyDescent="0.3">
      <c r="E22" s="29">
        <v>2401798</v>
      </c>
      <c r="F22" s="30" t="s">
        <v>43</v>
      </c>
      <c r="G22" s="30">
        <v>18.100000000000001</v>
      </c>
      <c r="H22" s="30">
        <v>2</v>
      </c>
      <c r="I22" s="31">
        <v>1.4292422286184727</v>
      </c>
      <c r="J22" s="30">
        <v>2</v>
      </c>
      <c r="K22" s="31">
        <v>5.1498816101026055</v>
      </c>
      <c r="L22" s="30">
        <v>5</v>
      </c>
      <c r="M22" s="38">
        <v>522</v>
      </c>
      <c r="N22" s="35" t="s">
        <v>79</v>
      </c>
    </row>
    <row r="37" spans="2:2" x14ac:dyDescent="0.25">
      <c r="B37">
        <v>1.4219151896191939</v>
      </c>
    </row>
    <row r="38" spans="2:2" x14ac:dyDescent="0.25">
      <c r="B38">
        <v>1.844802711180221</v>
      </c>
    </row>
    <row r="39" spans="2:2" x14ac:dyDescent="0.25">
      <c r="B39">
        <v>1.3842498082257064</v>
      </c>
    </row>
    <row r="40" spans="2:2" x14ac:dyDescent="0.25">
      <c r="B40">
        <v>3.3454157295315379</v>
      </c>
    </row>
    <row r="41" spans="2:2" x14ac:dyDescent="0.25">
      <c r="B41">
        <v>1.4064116318516922</v>
      </c>
    </row>
    <row r="42" spans="2:2" x14ac:dyDescent="0.25">
      <c r="B42">
        <v>1.5369306845927591</v>
      </c>
    </row>
    <row r="43" spans="2:2" x14ac:dyDescent="0.25">
      <c r="B43">
        <v>1.6246936744105656</v>
      </c>
    </row>
    <row r="44" spans="2:2" x14ac:dyDescent="0.25">
      <c r="B44">
        <v>1.380027269617019</v>
      </c>
    </row>
    <row r="45" spans="2:2" x14ac:dyDescent="0.25">
      <c r="B45">
        <v>1.3882109030116561</v>
      </c>
    </row>
    <row r="46" spans="2:2" x14ac:dyDescent="0.25">
      <c r="B46">
        <v>1.5309122584791262</v>
      </c>
    </row>
    <row r="47" spans="2:2" x14ac:dyDescent="0.25">
      <c r="B47">
        <v>1.2668224817782638</v>
      </c>
    </row>
    <row r="48" spans="2:2" x14ac:dyDescent="0.25">
      <c r="B48">
        <v>1.4498873735503572</v>
      </c>
    </row>
    <row r="49" spans="2:2" x14ac:dyDescent="0.25">
      <c r="B49">
        <v>1.3158950869684185</v>
      </c>
    </row>
    <row r="50" spans="2:2" x14ac:dyDescent="0.25">
      <c r="B50">
        <v>1.5676549011307437</v>
      </c>
    </row>
    <row r="51" spans="2:2" x14ac:dyDescent="0.25">
      <c r="B51">
        <v>1.4133329490260624</v>
      </c>
    </row>
    <row r="52" spans="2:2" x14ac:dyDescent="0.25">
      <c r="B52">
        <v>1.8250413993443613</v>
      </c>
    </row>
    <row r="53" spans="2:2" x14ac:dyDescent="0.25">
      <c r="B53">
        <v>1.2187375199864057</v>
      </c>
    </row>
    <row r="54" spans="2:2" x14ac:dyDescent="0.25">
      <c r="B54">
        <v>1.3777167862601429</v>
      </c>
    </row>
    <row r="55" spans="2:2" x14ac:dyDescent="0.25">
      <c r="B55">
        <v>1.4292422286184727</v>
      </c>
    </row>
  </sheetData>
  <mergeCells count="4">
    <mergeCell ref="K3:L3"/>
    <mergeCell ref="M3:N3"/>
    <mergeCell ref="G3:H3"/>
    <mergeCell ref="I3:J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I23"/>
  <sheetViews>
    <sheetView tabSelected="1" topLeftCell="C4" workbookViewId="0">
      <selection activeCell="J18" sqref="J18"/>
    </sheetView>
  </sheetViews>
  <sheetFormatPr baseColWidth="10" defaultRowHeight="15" x14ac:dyDescent="0.25"/>
  <sheetData>
    <row r="3" spans="4:9" ht="15.75" thickBot="1" x14ac:dyDescent="0.3"/>
    <row r="4" spans="4:9" ht="33.75" thickBot="1" x14ac:dyDescent="0.3">
      <c r="D4" s="40" t="s">
        <v>72</v>
      </c>
      <c r="E4" s="40" t="s">
        <v>73</v>
      </c>
      <c r="F4" s="40" t="s">
        <v>91</v>
      </c>
      <c r="G4" s="40" t="s">
        <v>92</v>
      </c>
      <c r="H4" s="40" t="s">
        <v>93</v>
      </c>
      <c r="I4" s="40" t="s">
        <v>94</v>
      </c>
    </row>
    <row r="5" spans="4:9" ht="16.5" thickTop="1" thickBot="1" x14ac:dyDescent="0.3">
      <c r="D5" s="41">
        <v>2401713</v>
      </c>
      <c r="E5" s="42" t="s">
        <v>25</v>
      </c>
      <c r="F5" s="64" t="s">
        <v>95</v>
      </c>
      <c r="G5" s="43" t="s">
        <v>78</v>
      </c>
      <c r="H5" s="44" t="s">
        <v>96</v>
      </c>
      <c r="I5" s="45">
        <v>0.45</v>
      </c>
    </row>
    <row r="6" spans="4:9" ht="15.75" thickBot="1" x14ac:dyDescent="0.3">
      <c r="D6" s="46">
        <v>2401714</v>
      </c>
      <c r="E6" s="47" t="s">
        <v>26</v>
      </c>
      <c r="F6" s="48" t="s">
        <v>78</v>
      </c>
      <c r="G6" s="48" t="s">
        <v>78</v>
      </c>
      <c r="H6" s="49" t="s">
        <v>96</v>
      </c>
      <c r="I6" s="50">
        <v>0.3</v>
      </c>
    </row>
    <row r="7" spans="4:9" ht="15.75" thickBot="1" x14ac:dyDescent="0.3">
      <c r="D7" s="46">
        <v>2401715</v>
      </c>
      <c r="E7" s="51" t="s">
        <v>27</v>
      </c>
      <c r="F7" s="48" t="s">
        <v>78</v>
      </c>
      <c r="G7" s="48" t="s">
        <v>78</v>
      </c>
      <c r="H7" s="49" t="s">
        <v>96</v>
      </c>
      <c r="I7" s="52">
        <v>0.49</v>
      </c>
    </row>
    <row r="8" spans="4:9" ht="16.5" thickTop="1" thickBot="1" x14ac:dyDescent="0.3">
      <c r="D8" s="46">
        <v>2401716</v>
      </c>
      <c r="E8" s="47" t="s">
        <v>28</v>
      </c>
      <c r="F8" s="65" t="s">
        <v>79</v>
      </c>
      <c r="G8" s="48" t="s">
        <v>78</v>
      </c>
      <c r="H8" s="49" t="s">
        <v>96</v>
      </c>
      <c r="I8" s="53">
        <v>0.16</v>
      </c>
    </row>
    <row r="9" spans="4:9" ht="15.75" thickBot="1" x14ac:dyDescent="0.3">
      <c r="D9" s="46">
        <v>2401722</v>
      </c>
      <c r="E9" s="51" t="s">
        <v>29</v>
      </c>
      <c r="F9" s="48" t="s">
        <v>78</v>
      </c>
      <c r="G9" s="48" t="s">
        <v>78</v>
      </c>
      <c r="H9" s="49" t="s">
        <v>96</v>
      </c>
      <c r="I9" s="50">
        <v>0.37</v>
      </c>
    </row>
    <row r="10" spans="4:9" ht="15.75" thickBot="1" x14ac:dyDescent="0.3">
      <c r="D10" s="46">
        <v>2401723</v>
      </c>
      <c r="E10" s="47" t="s">
        <v>30</v>
      </c>
      <c r="F10" s="48" t="s">
        <v>78</v>
      </c>
      <c r="G10" s="48" t="s">
        <v>78</v>
      </c>
      <c r="H10" s="49" t="s">
        <v>96</v>
      </c>
      <c r="I10" s="50">
        <v>0.31</v>
      </c>
    </row>
    <row r="11" spans="4:9" ht="16.5" thickTop="1" thickBot="1" x14ac:dyDescent="0.3">
      <c r="D11" s="46">
        <v>2401729</v>
      </c>
      <c r="E11" s="51" t="s">
        <v>81</v>
      </c>
      <c r="F11" s="64" t="s">
        <v>97</v>
      </c>
      <c r="G11" s="48" t="s">
        <v>78</v>
      </c>
      <c r="H11" s="49" t="s">
        <v>96</v>
      </c>
      <c r="I11" s="50">
        <v>0.34</v>
      </c>
    </row>
    <row r="12" spans="4:9" ht="16.5" thickTop="1" thickBot="1" x14ac:dyDescent="0.3">
      <c r="D12" s="46">
        <v>2401730</v>
      </c>
      <c r="E12" s="47" t="s">
        <v>82</v>
      </c>
      <c r="F12" s="64" t="s">
        <v>97</v>
      </c>
      <c r="G12" s="48" t="s">
        <v>78</v>
      </c>
      <c r="H12" s="49" t="s">
        <v>96</v>
      </c>
      <c r="I12" s="54">
        <v>0.23</v>
      </c>
    </row>
    <row r="13" spans="4:9" ht="16.5" thickTop="1" thickBot="1" x14ac:dyDescent="0.3">
      <c r="D13" s="46">
        <v>2401731</v>
      </c>
      <c r="E13" s="51" t="s">
        <v>83</v>
      </c>
      <c r="F13" s="65" t="s">
        <v>79</v>
      </c>
      <c r="G13" s="48" t="s">
        <v>78</v>
      </c>
      <c r="H13" s="49" t="s">
        <v>96</v>
      </c>
      <c r="I13" s="54">
        <v>0.28000000000000003</v>
      </c>
    </row>
    <row r="14" spans="4:9" ht="16.5" thickTop="1" thickBot="1" x14ac:dyDescent="0.3">
      <c r="D14" s="46">
        <v>2401733</v>
      </c>
      <c r="E14" s="47" t="s">
        <v>84</v>
      </c>
      <c r="F14" s="64" t="s">
        <v>97</v>
      </c>
      <c r="G14" s="48" t="s">
        <v>78</v>
      </c>
      <c r="H14" s="49" t="s">
        <v>96</v>
      </c>
      <c r="I14" s="54">
        <v>0.3</v>
      </c>
    </row>
    <row r="15" spans="4:9" ht="16.5" thickTop="1" thickBot="1" x14ac:dyDescent="0.3">
      <c r="D15" s="46">
        <v>2401738</v>
      </c>
      <c r="E15" s="51" t="s">
        <v>85</v>
      </c>
      <c r="F15" s="64" t="s">
        <v>97</v>
      </c>
      <c r="G15" s="48" t="s">
        <v>78</v>
      </c>
      <c r="H15" s="49" t="s">
        <v>96</v>
      </c>
      <c r="I15" s="53">
        <v>0.19</v>
      </c>
    </row>
    <row r="16" spans="4:9" ht="16.5" thickTop="1" thickBot="1" x14ac:dyDescent="0.3">
      <c r="D16" s="46">
        <v>2401745</v>
      </c>
      <c r="E16" s="47" t="s">
        <v>86</v>
      </c>
      <c r="F16" s="64" t="s">
        <v>97</v>
      </c>
      <c r="G16" s="48" t="s">
        <v>78</v>
      </c>
      <c r="H16" s="49" t="s">
        <v>96</v>
      </c>
      <c r="I16" s="54">
        <v>0.26</v>
      </c>
    </row>
    <row r="17" spans="4:9" ht="16.5" thickTop="1" thickBot="1" x14ac:dyDescent="0.3">
      <c r="D17" s="46">
        <v>2401751</v>
      </c>
      <c r="E17" s="51" t="s">
        <v>37</v>
      </c>
      <c r="F17" s="64" t="s">
        <v>97</v>
      </c>
      <c r="G17" s="48" t="s">
        <v>78</v>
      </c>
      <c r="H17" s="49" t="s">
        <v>96</v>
      </c>
      <c r="I17" s="53">
        <v>0.13</v>
      </c>
    </row>
    <row r="18" spans="4:9" ht="15.75" thickBot="1" x14ac:dyDescent="0.3">
      <c r="D18" s="46">
        <v>2401755</v>
      </c>
      <c r="E18" s="47" t="s">
        <v>38</v>
      </c>
      <c r="F18" s="48" t="s">
        <v>78</v>
      </c>
      <c r="G18" s="48" t="s">
        <v>78</v>
      </c>
      <c r="H18" s="49" t="s">
        <v>96</v>
      </c>
      <c r="I18" s="54">
        <v>0.2</v>
      </c>
    </row>
    <row r="19" spans="4:9" ht="15.75" thickBot="1" x14ac:dyDescent="0.3">
      <c r="D19" s="46">
        <v>2401780</v>
      </c>
      <c r="E19" s="51" t="s">
        <v>39</v>
      </c>
      <c r="F19" s="48" t="s">
        <v>78</v>
      </c>
      <c r="G19" s="53" t="s">
        <v>79</v>
      </c>
      <c r="H19" s="49" t="s">
        <v>96</v>
      </c>
      <c r="I19" s="54">
        <v>7.0000000000000007E-2</v>
      </c>
    </row>
    <row r="20" spans="4:9" ht="16.5" thickTop="1" thickBot="1" x14ac:dyDescent="0.3">
      <c r="D20" s="46">
        <v>2401793</v>
      </c>
      <c r="E20" s="47" t="s">
        <v>87</v>
      </c>
      <c r="F20" s="65" t="s">
        <v>79</v>
      </c>
      <c r="G20" s="48" t="s">
        <v>78</v>
      </c>
      <c r="H20" s="49" t="s">
        <v>96</v>
      </c>
      <c r="I20" s="54">
        <v>0.17</v>
      </c>
    </row>
    <row r="21" spans="4:9" ht="16.5" thickTop="1" thickBot="1" x14ac:dyDescent="0.3">
      <c r="D21" s="46">
        <v>2401794</v>
      </c>
      <c r="E21" s="51" t="s">
        <v>41</v>
      </c>
      <c r="F21" s="64" t="s">
        <v>97</v>
      </c>
      <c r="G21" s="48" t="s">
        <v>78</v>
      </c>
      <c r="H21" s="53" t="s">
        <v>98</v>
      </c>
      <c r="I21" s="54">
        <v>0.15</v>
      </c>
    </row>
    <row r="22" spans="4:9" ht="16.5" thickTop="1" thickBot="1" x14ac:dyDescent="0.3">
      <c r="D22" s="46">
        <v>2401795</v>
      </c>
      <c r="E22" s="47" t="s">
        <v>88</v>
      </c>
      <c r="F22" s="64" t="s">
        <v>97</v>
      </c>
      <c r="G22" s="48" t="s">
        <v>78</v>
      </c>
      <c r="H22" s="49" t="s">
        <v>96</v>
      </c>
      <c r="I22" s="53">
        <v>0.14000000000000001</v>
      </c>
    </row>
    <row r="23" spans="4:9" ht="15.75" thickBot="1" x14ac:dyDescent="0.3">
      <c r="D23" s="46">
        <v>2401798</v>
      </c>
      <c r="E23" s="51" t="s">
        <v>43</v>
      </c>
      <c r="F23" s="48" t="s">
        <v>78</v>
      </c>
      <c r="G23" s="53" t="s">
        <v>79</v>
      </c>
      <c r="H23" s="49" t="s">
        <v>96</v>
      </c>
      <c r="I23" s="52">
        <v>0.5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Morfometría</vt:lpstr>
      <vt:lpstr>Pend</vt:lpstr>
      <vt:lpstr>Cauces</vt:lpstr>
      <vt:lpstr>Morfo1</vt:lpstr>
      <vt:lpstr>IMT</vt:lpstr>
      <vt:lpstr>IVET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USER</cp:lastModifiedBy>
  <dcterms:created xsi:type="dcterms:W3CDTF">2015-09-09T21:48:57Z</dcterms:created>
  <dcterms:modified xsi:type="dcterms:W3CDTF">2016-03-14T01:29:06Z</dcterms:modified>
</cp:coreProperties>
</file>