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6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7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8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9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12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13.xml" ContentType="application/vnd.openxmlformats-officedocument.drawing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14.xml" ContentType="application/vnd.openxmlformats-officedocument.drawing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drawings/drawing15.xml" ContentType="application/vnd.openxmlformats-officedocument.drawing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drawings/drawing16.xml" ContentType="application/vnd.openxmlformats-officedocument.drawing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drawings/drawing17.xml" ContentType="application/vnd.openxmlformats-officedocument.drawing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drawings/drawing18.xml" ContentType="application/vnd.openxmlformats-officedocument.drawing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drawings/drawing19.xml" ContentType="application/vnd.openxmlformats-officedocument.drawing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drawings/drawing20.xml" ContentType="application/vnd.openxmlformats-officedocument.drawing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charts/chart73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harts/chart74.xml" ContentType="application/vnd.openxmlformats-officedocument.drawingml.chart+xml"/>
  <Override PartName="/xl/charts/style74.xml" ContentType="application/vnd.ms-office.chartstyle+xml"/>
  <Override PartName="/xl/charts/colors74.xml" ContentType="application/vnd.ms-office.chartcolorstyle+xml"/>
  <Override PartName="/xl/charts/chart75.xml" ContentType="application/vnd.openxmlformats-officedocument.drawingml.chart+xml"/>
  <Override PartName="/xl/charts/style75.xml" ContentType="application/vnd.ms-office.chartstyle+xml"/>
  <Override PartName="/xl/charts/colors75.xml" ContentType="application/vnd.ms-office.chartcolorstyle+xml"/>
  <Override PartName="/xl/drawings/drawing23.xml" ContentType="application/vnd.openxmlformats-officedocument.drawing+xml"/>
  <Override PartName="/xl/charts/chart76.xml" ContentType="application/vnd.openxmlformats-officedocument.drawingml.chart+xml"/>
  <Override PartName="/xl/charts/style76.xml" ContentType="application/vnd.ms-office.chartstyle+xml"/>
  <Override PartName="/xl/charts/colors76.xml" ContentType="application/vnd.ms-office.chartcolorstyle+xml"/>
  <Override PartName="/xl/drawings/drawing24.xml" ContentType="application/vnd.openxmlformats-officedocument.drawing+xml"/>
  <Override PartName="/xl/charts/chart77.xml" ContentType="application/vnd.openxmlformats-officedocument.drawingml.chart+xml"/>
  <Override PartName="/xl/charts/style77.xml" ContentType="application/vnd.ms-office.chartstyle+xml"/>
  <Override PartName="/xl/charts/colors77.xml" ContentType="application/vnd.ms-office.chartcolorstyle+xml"/>
  <Override PartName="/xl/drawings/drawing25.xml" ContentType="application/vnd.openxmlformats-officedocument.drawing+xml"/>
  <Override PartName="/xl/charts/chart78.xml" ContentType="application/vnd.openxmlformats-officedocument.drawingml.chart+xml"/>
  <Override PartName="/xl/charts/style78.xml" ContentType="application/vnd.ms-office.chartstyle+xml"/>
  <Override PartName="/xl/charts/colors78.xml" ContentType="application/vnd.ms-office.chartcolorstyle+xml"/>
  <Override PartName="/xl/drawings/drawing26.xml" ContentType="application/vnd.openxmlformats-officedocument.drawing+xml"/>
  <Override PartName="/xl/charts/chart79.xml" ContentType="application/vnd.openxmlformats-officedocument.drawingml.chart+xml"/>
  <Override PartName="/xl/charts/style79.xml" ContentType="application/vnd.ms-office.chartstyle+xml"/>
  <Override PartName="/xl/charts/colors79.xml" ContentType="application/vnd.ms-office.chartcolorstyle+xml"/>
  <Override PartName="/xl/charts/chart80.xml" ContentType="application/vnd.openxmlformats-officedocument.drawingml.chart+xml"/>
  <Override PartName="/xl/charts/style80.xml" ContentType="application/vnd.ms-office.chartstyle+xml"/>
  <Override PartName="/xl/charts/colors80.xml" ContentType="application/vnd.ms-office.chartcolorstyle+xml"/>
  <Override PartName="/xl/drawings/drawing27.xml" ContentType="application/vnd.openxmlformats-officedocument.drawing+xml"/>
  <Override PartName="/xl/charts/chart81.xml" ContentType="application/vnd.openxmlformats-officedocument.drawingml.chart+xml"/>
  <Override PartName="/xl/charts/style81.xml" ContentType="application/vnd.ms-office.chartstyle+xml"/>
  <Override PartName="/xl/charts/colors81.xml" ContentType="application/vnd.ms-office.chartcolorstyle+xml"/>
  <Override PartName="/xl/charts/chart82.xml" ContentType="application/vnd.openxmlformats-officedocument.drawingml.chart+xml"/>
  <Override PartName="/xl/charts/style82.xml" ContentType="application/vnd.ms-office.chartstyle+xml"/>
  <Override PartName="/xl/charts/colors82.xml" ContentType="application/vnd.ms-office.chartcolorstyle+xml"/>
  <Override PartName="/xl/drawings/drawing28.xml" ContentType="application/vnd.openxmlformats-officedocument.drawing+xml"/>
  <Override PartName="/xl/charts/chart83.xml" ContentType="application/vnd.openxmlformats-officedocument.drawingml.chart+xml"/>
  <Override PartName="/xl/charts/style83.xml" ContentType="application/vnd.ms-office.chartstyle+xml"/>
  <Override PartName="/xl/charts/colors83.xml" ContentType="application/vnd.ms-office.chartcolorstyle+xml"/>
  <Override PartName="/xl/charts/chart84.xml" ContentType="application/vnd.openxmlformats-officedocument.drawingml.chart+xml"/>
  <Override PartName="/xl/charts/style84.xml" ContentType="application/vnd.ms-office.chartstyle+xml"/>
  <Override PartName="/xl/charts/colors84.xml" ContentType="application/vnd.ms-office.chartcolorstyle+xml"/>
  <Override PartName="/xl/drawings/drawing29.xml" ContentType="application/vnd.openxmlformats-officedocument.drawing+xml"/>
  <Override PartName="/xl/charts/chart85.xml" ContentType="application/vnd.openxmlformats-officedocument.drawingml.chart+xml"/>
  <Override PartName="/xl/charts/style85.xml" ContentType="application/vnd.ms-office.chartstyle+xml"/>
  <Override PartName="/xl/charts/colors85.xml" ContentType="application/vnd.ms-office.chartcolorstyle+xml"/>
  <Override PartName="/xl/drawings/drawing30.xml" ContentType="application/vnd.openxmlformats-officedocument.drawing+xml"/>
  <Override PartName="/xl/charts/chart86.xml" ContentType="application/vnd.openxmlformats-officedocument.drawingml.chart+xml"/>
  <Override PartName="/xl/charts/style86.xml" ContentType="application/vnd.ms-office.chartstyle+xml"/>
  <Override PartName="/xl/charts/colors86.xml" ContentType="application/vnd.ms-office.chartcolorstyle+xml"/>
  <Override PartName="/xl/charts/chart87.xml" ContentType="application/vnd.openxmlformats-officedocument.drawingml.chart+xml"/>
  <Override PartName="/xl/charts/style87.xml" ContentType="application/vnd.ms-office.chartstyle+xml"/>
  <Override PartName="/xl/charts/colors87.xml" ContentType="application/vnd.ms-office.chartcolorstyle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charts/chart88.xml" ContentType="application/vnd.openxmlformats-officedocument.drawingml.chart+xml"/>
  <Override PartName="/xl/charts/style88.xml" ContentType="application/vnd.ms-office.chartstyle+xml"/>
  <Override PartName="/xl/charts/colors88.xml" ContentType="application/vnd.ms-office.chartcolorstyle+xml"/>
  <Override PartName="/xl/charts/chart89.xml" ContentType="application/vnd.openxmlformats-officedocument.drawingml.chart+xml"/>
  <Override PartName="/xl/charts/style89.xml" ContentType="application/vnd.ms-office.chartstyle+xml"/>
  <Override PartName="/xl/charts/colors89.xml" ContentType="application/vnd.ms-office.chartcolorstyle+xml"/>
  <Override PartName="/xl/drawings/drawing33.xml" ContentType="application/vnd.openxmlformats-officedocument.drawing+xml"/>
  <Override PartName="/xl/charts/chart90.xml" ContentType="application/vnd.openxmlformats-officedocument.drawingml.chart+xml"/>
  <Override PartName="/xl/charts/style90.xml" ContentType="application/vnd.ms-office.chartstyle+xml"/>
  <Override PartName="/xl/charts/colors90.xml" ContentType="application/vnd.ms-office.chartcolorstyle+xml"/>
  <Override PartName="/xl/charts/chart91.xml" ContentType="application/vnd.openxmlformats-officedocument.drawingml.chart+xml"/>
  <Override PartName="/xl/charts/style91.xml" ContentType="application/vnd.ms-office.chartstyle+xml"/>
  <Override PartName="/xl/charts/colors9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firstSheet="12" activeTab="14"/>
  </bookViews>
  <sheets>
    <sheet name="Menu" sheetId="14" r:id="rId1"/>
    <sheet name="Dosificacion Solidos Buena Vida" sheetId="19" r:id="rId2"/>
    <sheet name="Dosificacion Liquido Buena Vida" sheetId="21" r:id="rId3"/>
    <sheet name="AMAZADO Buena Vida " sheetId="24" r:id="rId4"/>
    <sheet name="Porcionado Buena vida" sheetId="1" r:id="rId5"/>
    <sheet name="Formado Buena vida " sheetId="16" r:id="rId6"/>
    <sheet name="Decorado Buena vida" sheetId="22" r:id="rId7"/>
    <sheet name=" Crecimiento buena vida" sheetId="20" r:id="rId8"/>
    <sheet name=" HORNEADO Buena Vida" sheetId="23" r:id="rId9"/>
    <sheet name="Enfriado Buena vida" sheetId="25" r:id="rId10"/>
    <sheet name="TAJADO Buena vda" sheetId="71" r:id="rId11"/>
    <sheet name="Empaque Buena Vida " sheetId="39" r:id="rId12"/>
    <sheet name="Codificacion" sheetId="40" r:id="rId13"/>
    <sheet name="Engrase Molde" sheetId="41" r:id="rId14"/>
    <sheet name="Dosificacion Solidos SKINNY" sheetId="27" r:id="rId15"/>
    <sheet name="Dosificacion LIQIDOS SKINNY " sheetId="42" r:id="rId16"/>
    <sheet name="AMAZADO SKINNY" sheetId="72" r:id="rId17"/>
    <sheet name="PORCIONADO SKINNY " sheetId="43" r:id="rId18"/>
    <sheet name="DECORADO SKINN" sheetId="44" r:id="rId19"/>
    <sheet name=" HORNEADO skinny" sheetId="45" r:id="rId20"/>
    <sheet name="Enfriado Buena skinny" sheetId="46" r:id="rId21"/>
    <sheet name="Empaque skinny" sheetId="47" r:id="rId22"/>
    <sheet name="Dosificaion solidos integral" sheetId="54" r:id="rId23"/>
    <sheet name="DOSIFICACION LIQUIDOS INTEGRAL" sheetId="55" r:id="rId24"/>
    <sheet name="AMAZADO INTEGRAL TAJDO" sheetId="73" r:id="rId25"/>
    <sheet name="PORCIONADO INTEGRAL" sheetId="64" r:id="rId26"/>
    <sheet name="FORMADO INTEGRAL" sheetId="65" r:id="rId27"/>
    <sheet name="DECORADO" sheetId="66" r:id="rId28"/>
    <sheet name=" Crecimiento integral" sheetId="74" r:id="rId29"/>
    <sheet name=" HORNEADO INTEGRAL" sheetId="67" r:id="rId30"/>
    <sheet name="Enfriado INTEGRAL" sheetId="68" r:id="rId31"/>
    <sheet name="TAJADO INTEGRAL" sheetId="70" r:id="rId32"/>
    <sheet name="Empaque INTEGRAL" sheetId="69" r:id="rId33"/>
    <sheet name="Tiempos de espera" sheetId="3" r:id="rId34"/>
    <sheet name="tostada" sheetId="4" r:id="rId35"/>
  </sheets>
  <definedNames>
    <definedName name="solver_eng" localSheetId="7" hidden="1">1</definedName>
    <definedName name="solver_eng" localSheetId="28" hidden="1">1</definedName>
    <definedName name="solver_eng" localSheetId="8" hidden="1">1</definedName>
    <definedName name="solver_eng" localSheetId="29" hidden="1">1</definedName>
    <definedName name="solver_eng" localSheetId="19" hidden="1">1</definedName>
    <definedName name="solver_eng" localSheetId="3" hidden="1">1</definedName>
    <definedName name="solver_eng" localSheetId="24" hidden="1">1</definedName>
    <definedName name="solver_eng" localSheetId="16" hidden="1">1</definedName>
    <definedName name="solver_eng" localSheetId="18" hidden="1">1</definedName>
    <definedName name="solver_eng" localSheetId="15" hidden="1">1</definedName>
    <definedName name="solver_eng" localSheetId="2" hidden="1">1</definedName>
    <definedName name="solver_eng" localSheetId="1" hidden="1">1</definedName>
    <definedName name="solver_eng" localSheetId="14" hidden="1">1</definedName>
    <definedName name="solver_eng" localSheetId="20" hidden="1">1</definedName>
    <definedName name="solver_eng" localSheetId="9" hidden="1">1</definedName>
    <definedName name="solver_eng" localSheetId="30" hidden="1">1</definedName>
    <definedName name="solver_eng" localSheetId="5" hidden="1">1</definedName>
    <definedName name="solver_eng" localSheetId="17" hidden="1">1</definedName>
    <definedName name="solver_neg" localSheetId="7" hidden="1">1</definedName>
    <definedName name="solver_neg" localSheetId="28" hidden="1">1</definedName>
    <definedName name="solver_neg" localSheetId="8" hidden="1">1</definedName>
    <definedName name="solver_neg" localSheetId="29" hidden="1">1</definedName>
    <definedName name="solver_neg" localSheetId="19" hidden="1">1</definedName>
    <definedName name="solver_neg" localSheetId="3" hidden="1">1</definedName>
    <definedName name="solver_neg" localSheetId="24" hidden="1">1</definedName>
    <definedName name="solver_neg" localSheetId="16" hidden="1">1</definedName>
    <definedName name="solver_neg" localSheetId="18" hidden="1">1</definedName>
    <definedName name="solver_neg" localSheetId="15" hidden="1">1</definedName>
    <definedName name="solver_neg" localSheetId="2" hidden="1">1</definedName>
    <definedName name="solver_neg" localSheetId="1" hidden="1">1</definedName>
    <definedName name="solver_neg" localSheetId="14" hidden="1">1</definedName>
    <definedName name="solver_neg" localSheetId="20" hidden="1">1</definedName>
    <definedName name="solver_neg" localSheetId="9" hidden="1">1</definedName>
    <definedName name="solver_neg" localSheetId="30" hidden="1">1</definedName>
    <definedName name="solver_neg" localSheetId="5" hidden="1">1</definedName>
    <definedName name="solver_neg" localSheetId="17" hidden="1">1</definedName>
    <definedName name="solver_num" localSheetId="7" hidden="1">0</definedName>
    <definedName name="solver_num" localSheetId="28" hidden="1">0</definedName>
    <definedName name="solver_num" localSheetId="8" hidden="1">0</definedName>
    <definedName name="solver_num" localSheetId="29" hidden="1">0</definedName>
    <definedName name="solver_num" localSheetId="19" hidden="1">0</definedName>
    <definedName name="solver_num" localSheetId="3" hidden="1">0</definedName>
    <definedName name="solver_num" localSheetId="24" hidden="1">0</definedName>
    <definedName name="solver_num" localSheetId="16" hidden="1">0</definedName>
    <definedName name="solver_num" localSheetId="18" hidden="1">0</definedName>
    <definedName name="solver_num" localSheetId="15" hidden="1">0</definedName>
    <definedName name="solver_num" localSheetId="2" hidden="1">0</definedName>
    <definedName name="solver_num" localSheetId="1" hidden="1">0</definedName>
    <definedName name="solver_num" localSheetId="14" hidden="1">0</definedName>
    <definedName name="solver_num" localSheetId="20" hidden="1">0</definedName>
    <definedName name="solver_num" localSheetId="9" hidden="1">0</definedName>
    <definedName name="solver_num" localSheetId="30" hidden="1">0</definedName>
    <definedName name="solver_num" localSheetId="5" hidden="1">0</definedName>
    <definedName name="solver_num" localSheetId="17" hidden="1">0</definedName>
    <definedName name="solver_opt" localSheetId="7" hidden="1">' Crecimiento buena vida'!$E$104</definedName>
    <definedName name="solver_opt" localSheetId="28" hidden="1">' Crecimiento integral'!$E$104</definedName>
    <definedName name="solver_opt" localSheetId="8" hidden="1">' HORNEADO Buena Vida'!$E$104</definedName>
    <definedName name="solver_opt" localSheetId="29" hidden="1">' HORNEADO INTEGRAL'!$E$104</definedName>
    <definedName name="solver_opt" localSheetId="19" hidden="1">' HORNEADO skinny'!$E$104</definedName>
    <definedName name="solver_opt" localSheetId="3" hidden="1">'AMAZADO Buena Vida '!$E$94</definedName>
    <definedName name="solver_opt" localSheetId="24" hidden="1">'AMAZADO INTEGRAL TAJDO'!$E$94</definedName>
    <definedName name="solver_opt" localSheetId="16" hidden="1">'AMAZADO SKINNY'!$E$94</definedName>
    <definedName name="solver_opt" localSheetId="18" hidden="1">'DECORADO SKINN'!$G$120</definedName>
    <definedName name="solver_opt" localSheetId="15" hidden="1">'Dosificacion LIQIDOS SKINNY '!$G$120</definedName>
    <definedName name="solver_opt" localSheetId="2" hidden="1">'Dosificacion Liquido Buena Vida'!$E$104</definedName>
    <definedName name="solver_opt" localSheetId="1" hidden="1">'Dosificacion Solidos Buena Vida'!$E$104</definedName>
    <definedName name="solver_opt" localSheetId="14" hidden="1">'Dosificacion Solidos SKINNY'!$F$121</definedName>
    <definedName name="solver_opt" localSheetId="20" hidden="1">'Enfriado Buena skinny'!$E$104</definedName>
    <definedName name="solver_opt" localSheetId="9" hidden="1">'Enfriado Buena vida'!$E$104</definedName>
    <definedName name="solver_opt" localSheetId="30" hidden="1">'Enfriado INTEGRAL'!$E$104</definedName>
    <definedName name="solver_opt" localSheetId="5" hidden="1">'Formado Buena vida '!$E$104</definedName>
    <definedName name="solver_opt" localSheetId="17" hidden="1">'PORCIONADO SKINNY '!$G$120</definedName>
    <definedName name="solver_typ" localSheetId="7" hidden="1">1</definedName>
    <definedName name="solver_typ" localSheetId="28" hidden="1">1</definedName>
    <definedName name="solver_typ" localSheetId="8" hidden="1">1</definedName>
    <definedName name="solver_typ" localSheetId="29" hidden="1">1</definedName>
    <definedName name="solver_typ" localSheetId="19" hidden="1">1</definedName>
    <definedName name="solver_typ" localSheetId="3" hidden="1">1</definedName>
    <definedName name="solver_typ" localSheetId="24" hidden="1">1</definedName>
    <definedName name="solver_typ" localSheetId="16" hidden="1">1</definedName>
    <definedName name="solver_typ" localSheetId="18" hidden="1">1</definedName>
    <definedName name="solver_typ" localSheetId="15" hidden="1">1</definedName>
    <definedName name="solver_typ" localSheetId="2" hidden="1">1</definedName>
    <definedName name="solver_typ" localSheetId="1" hidden="1">1</definedName>
    <definedName name="solver_typ" localSheetId="14" hidden="1">1</definedName>
    <definedName name="solver_typ" localSheetId="20" hidden="1">1</definedName>
    <definedName name="solver_typ" localSheetId="9" hidden="1">1</definedName>
    <definedName name="solver_typ" localSheetId="30" hidden="1">1</definedName>
    <definedName name="solver_typ" localSheetId="5" hidden="1">1</definedName>
    <definedName name="solver_typ" localSheetId="17" hidden="1">1</definedName>
    <definedName name="solver_val" localSheetId="7" hidden="1">0</definedName>
    <definedName name="solver_val" localSheetId="28" hidden="1">0</definedName>
    <definedName name="solver_val" localSheetId="8" hidden="1">0</definedName>
    <definedName name="solver_val" localSheetId="29" hidden="1">0</definedName>
    <definedName name="solver_val" localSheetId="19" hidden="1">0</definedName>
    <definedName name="solver_val" localSheetId="3" hidden="1">0</definedName>
    <definedName name="solver_val" localSheetId="24" hidden="1">0</definedName>
    <definedName name="solver_val" localSheetId="16" hidden="1">0</definedName>
    <definedName name="solver_val" localSheetId="18" hidden="1">0</definedName>
    <definedName name="solver_val" localSheetId="15" hidden="1">0</definedName>
    <definedName name="solver_val" localSheetId="2" hidden="1">0</definedName>
    <definedName name="solver_val" localSheetId="1" hidden="1">0</definedName>
    <definedName name="solver_val" localSheetId="14" hidden="1">0</definedName>
    <definedName name="solver_val" localSheetId="20" hidden="1">0</definedName>
    <definedName name="solver_val" localSheetId="9" hidden="1">0</definedName>
    <definedName name="solver_val" localSheetId="30" hidden="1">0</definedName>
    <definedName name="solver_val" localSheetId="5" hidden="1">0</definedName>
    <definedName name="solver_val" localSheetId="17" hidden="1">0</definedName>
    <definedName name="solver_ver" localSheetId="7" hidden="1">3</definedName>
    <definedName name="solver_ver" localSheetId="28" hidden="1">3</definedName>
    <definedName name="solver_ver" localSheetId="8" hidden="1">3</definedName>
    <definedName name="solver_ver" localSheetId="29" hidden="1">3</definedName>
    <definedName name="solver_ver" localSheetId="19" hidden="1">3</definedName>
    <definedName name="solver_ver" localSheetId="3" hidden="1">3</definedName>
    <definedName name="solver_ver" localSheetId="24" hidden="1">3</definedName>
    <definedName name="solver_ver" localSheetId="16" hidden="1">3</definedName>
    <definedName name="solver_ver" localSheetId="18" hidden="1">3</definedName>
    <definedName name="solver_ver" localSheetId="15" hidden="1">3</definedName>
    <definedName name="solver_ver" localSheetId="2" hidden="1">3</definedName>
    <definedName name="solver_ver" localSheetId="1" hidden="1">3</definedName>
    <definedName name="solver_ver" localSheetId="14" hidden="1">3</definedName>
    <definedName name="solver_ver" localSheetId="20" hidden="1">3</definedName>
    <definedName name="solver_ver" localSheetId="9" hidden="1">3</definedName>
    <definedName name="solver_ver" localSheetId="30" hidden="1">3</definedName>
    <definedName name="solver_ver" localSheetId="5" hidden="1">3</definedName>
    <definedName name="solver_ver" localSheetId="17" hidden="1">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9" i="71" l="1"/>
  <c r="J47" i="3" l="1"/>
  <c r="J46" i="3"/>
  <c r="G47" i="3"/>
  <c r="G46" i="3"/>
  <c r="K42" i="3"/>
  <c r="J42" i="3"/>
  <c r="J43" i="3"/>
  <c r="J41" i="3"/>
  <c r="I42" i="3"/>
  <c r="I43" i="3"/>
  <c r="I41" i="3"/>
  <c r="I70" i="3"/>
  <c r="I65" i="3"/>
  <c r="I66" i="3"/>
  <c r="I64" i="3"/>
  <c r="J65" i="3"/>
  <c r="J66" i="3"/>
  <c r="J64" i="3"/>
  <c r="G70" i="3"/>
  <c r="J70" i="3" s="1"/>
  <c r="G69" i="3"/>
  <c r="I69" i="3" s="1"/>
  <c r="J58" i="3"/>
  <c r="K60" i="3"/>
  <c r="I60" i="3"/>
  <c r="J60" i="3" s="1"/>
  <c r="I59" i="3"/>
  <c r="J59" i="3" s="1"/>
  <c r="I58" i="3"/>
  <c r="K33" i="64"/>
  <c r="I24" i="3"/>
  <c r="J24" i="3" s="1"/>
  <c r="I23" i="3"/>
  <c r="J23" i="3" s="1"/>
  <c r="I21" i="3"/>
  <c r="J21" i="3" s="1"/>
  <c r="I20" i="3"/>
  <c r="J20" i="3" s="1"/>
  <c r="I17" i="3"/>
  <c r="J17" i="3" s="1"/>
  <c r="I16" i="3"/>
  <c r="J16" i="3" s="1"/>
  <c r="I15" i="3"/>
  <c r="J15" i="3" s="1"/>
  <c r="O110" i="1"/>
  <c r="H113" i="1"/>
  <c r="K37" i="71"/>
  <c r="K35" i="71"/>
  <c r="I111" i="22"/>
  <c r="P108" i="22"/>
  <c r="K107" i="22"/>
  <c r="K47" i="3" l="1"/>
  <c r="J69" i="3"/>
  <c r="K70" i="3" s="1"/>
  <c r="K24" i="3"/>
  <c r="K16" i="3"/>
  <c r="K21" i="3"/>
  <c r="G34" i="69"/>
  <c r="G33" i="70"/>
  <c r="K28" i="70"/>
  <c r="C14" i="67"/>
  <c r="D13" i="67"/>
  <c r="D11" i="67"/>
  <c r="D12" i="67"/>
  <c r="G41" i="67"/>
  <c r="K36" i="67"/>
  <c r="N92" i="74"/>
  <c r="N91" i="74"/>
  <c r="N90" i="74"/>
  <c r="N89" i="74"/>
  <c r="D89" i="74"/>
  <c r="N88" i="74"/>
  <c r="D88" i="74"/>
  <c r="N87" i="74"/>
  <c r="D87" i="74"/>
  <c r="N86" i="74"/>
  <c r="D86" i="74"/>
  <c r="N85" i="74"/>
  <c r="D85" i="74"/>
  <c r="N84" i="74"/>
  <c r="D84" i="74"/>
  <c r="N83" i="74"/>
  <c r="D83" i="74"/>
  <c r="N82" i="74"/>
  <c r="D82" i="74"/>
  <c r="N81" i="74"/>
  <c r="D81" i="74"/>
  <c r="N80" i="74"/>
  <c r="D80" i="74"/>
  <c r="N79" i="74"/>
  <c r="D79" i="74"/>
  <c r="N78" i="74"/>
  <c r="D78" i="74"/>
  <c r="N77" i="74"/>
  <c r="D77" i="74"/>
  <c r="N76" i="74"/>
  <c r="D76" i="74"/>
  <c r="N75" i="74"/>
  <c r="D75" i="74"/>
  <c r="N74" i="74"/>
  <c r="D74" i="74"/>
  <c r="N73" i="74"/>
  <c r="D73" i="74"/>
  <c r="N72" i="74"/>
  <c r="D72" i="74"/>
  <c r="N71" i="74"/>
  <c r="D71" i="74"/>
  <c r="N70" i="74"/>
  <c r="D70" i="74"/>
  <c r="N69" i="74"/>
  <c r="D69" i="74"/>
  <c r="N68" i="74"/>
  <c r="D68" i="74"/>
  <c r="N67" i="74"/>
  <c r="D67" i="74"/>
  <c r="N66" i="74"/>
  <c r="D66" i="74"/>
  <c r="N65" i="74"/>
  <c r="D65" i="74"/>
  <c r="N64" i="74"/>
  <c r="D64" i="74"/>
  <c r="N63" i="74"/>
  <c r="D63" i="74"/>
  <c r="N62" i="74"/>
  <c r="D62" i="74"/>
  <c r="N61" i="74"/>
  <c r="D61" i="74"/>
  <c r="N60" i="74"/>
  <c r="D60" i="74"/>
  <c r="N59" i="74"/>
  <c r="D59" i="74"/>
  <c r="N58" i="74"/>
  <c r="D58" i="74"/>
  <c r="N57" i="74"/>
  <c r="D57" i="74"/>
  <c r="N56" i="74"/>
  <c r="D56" i="74"/>
  <c r="N55" i="74"/>
  <c r="D55" i="74"/>
  <c r="N54" i="74"/>
  <c r="D54" i="74"/>
  <c r="N53" i="74"/>
  <c r="D53" i="74"/>
  <c r="N52" i="74"/>
  <c r="D52" i="74"/>
  <c r="N51" i="74"/>
  <c r="D51" i="74"/>
  <c r="N50" i="74"/>
  <c r="D50" i="74"/>
  <c r="N49" i="74"/>
  <c r="D49" i="74"/>
  <c r="N48" i="74"/>
  <c r="D48" i="74"/>
  <c r="N47" i="74"/>
  <c r="D47" i="74"/>
  <c r="N46" i="74"/>
  <c r="D46" i="74"/>
  <c r="N45" i="74"/>
  <c r="D45" i="74"/>
  <c r="N44" i="74"/>
  <c r="D44" i="74"/>
  <c r="N43" i="74"/>
  <c r="D43" i="74"/>
  <c r="N42" i="74"/>
  <c r="D42" i="74"/>
  <c r="P41" i="74"/>
  <c r="P42" i="74" s="1"/>
  <c r="N41" i="74"/>
  <c r="F41" i="74"/>
  <c r="F42" i="74" s="1"/>
  <c r="D41" i="74"/>
  <c r="N40" i="74"/>
  <c r="D40" i="74"/>
  <c r="N39" i="74"/>
  <c r="D39" i="74"/>
  <c r="N38" i="74"/>
  <c r="D38" i="74"/>
  <c r="S37" i="74"/>
  <c r="Q37" i="74"/>
  <c r="T37" i="74" s="1"/>
  <c r="N37" i="74"/>
  <c r="I37" i="74"/>
  <c r="G37" i="74"/>
  <c r="J37" i="74" s="1"/>
  <c r="D37" i="74"/>
  <c r="N36" i="74"/>
  <c r="D36" i="74"/>
  <c r="N32" i="74"/>
  <c r="D32" i="74"/>
  <c r="N31" i="74"/>
  <c r="D31" i="74"/>
  <c r="N30" i="74"/>
  <c r="D30" i="74"/>
  <c r="N29" i="74"/>
  <c r="D29" i="74"/>
  <c r="N28" i="74"/>
  <c r="D28" i="74"/>
  <c r="P27" i="74"/>
  <c r="P28" i="74" s="1"/>
  <c r="N27" i="74"/>
  <c r="F27" i="74"/>
  <c r="F28" i="74" s="1"/>
  <c r="D27" i="74"/>
  <c r="N26" i="74"/>
  <c r="D26" i="74"/>
  <c r="N25" i="74"/>
  <c r="D25" i="74"/>
  <c r="N24" i="74"/>
  <c r="D24" i="74"/>
  <c r="S23" i="74"/>
  <c r="Q23" i="74"/>
  <c r="T23" i="74" s="1"/>
  <c r="N23" i="74"/>
  <c r="I23" i="74"/>
  <c r="G23" i="74"/>
  <c r="J23" i="74" s="1"/>
  <c r="C5" i="74" s="1"/>
  <c r="D23" i="74"/>
  <c r="C11" i="74"/>
  <c r="C12" i="74" s="1"/>
  <c r="C13" i="74" s="1"/>
  <c r="D13" i="74" s="1"/>
  <c r="E10" i="74"/>
  <c r="E11" i="74" s="1"/>
  <c r="E12" i="74" s="1"/>
  <c r="C10" i="74"/>
  <c r="E9" i="74"/>
  <c r="D4" i="74"/>
  <c r="D12" i="74" s="1"/>
  <c r="G36" i="66"/>
  <c r="L37" i="65"/>
  <c r="H42" i="65"/>
  <c r="G38" i="64"/>
  <c r="K19" i="54"/>
  <c r="K29" i="69" l="1"/>
  <c r="I29" i="69"/>
  <c r="H29" i="69"/>
  <c r="F29" i="69"/>
  <c r="I21" i="69"/>
  <c r="G21" i="69"/>
  <c r="H28" i="70"/>
  <c r="I28" i="70" s="1"/>
  <c r="F28" i="70"/>
  <c r="G20" i="70"/>
  <c r="I20" i="70"/>
  <c r="H36" i="67"/>
  <c r="F36" i="67"/>
  <c r="I36" i="67"/>
  <c r="G31" i="67"/>
  <c r="I31" i="67"/>
  <c r="K31" i="66"/>
  <c r="H31" i="66"/>
  <c r="F31" i="66"/>
  <c r="I31" i="66"/>
  <c r="G21" i="66"/>
  <c r="I21" i="66"/>
  <c r="I37" i="65"/>
  <c r="J37" i="65" s="1"/>
  <c r="G37" i="65"/>
  <c r="J4" i="65"/>
  <c r="G4" i="65"/>
  <c r="G21" i="65"/>
  <c r="I21" i="65"/>
  <c r="I33" i="64"/>
  <c r="H33" i="64"/>
  <c r="F33" i="64"/>
  <c r="G24" i="64"/>
  <c r="I24" i="64"/>
  <c r="D18" i="73"/>
  <c r="C18" i="73"/>
  <c r="E17" i="73"/>
  <c r="C17" i="73"/>
  <c r="C16" i="73"/>
  <c r="E15" i="73"/>
  <c r="C15" i="73"/>
  <c r="E10" i="73"/>
  <c r="C10" i="73"/>
  <c r="K47" i="73"/>
  <c r="U47" i="73"/>
  <c r="S47" i="73"/>
  <c r="R47" i="73"/>
  <c r="N129" i="73"/>
  <c r="I47" i="73"/>
  <c r="H47" i="73"/>
  <c r="D95" i="73"/>
  <c r="I37" i="73"/>
  <c r="N126" i="73"/>
  <c r="N122" i="73"/>
  <c r="N118" i="73"/>
  <c r="N114" i="73"/>
  <c r="N110" i="73"/>
  <c r="N106" i="73"/>
  <c r="N102" i="73"/>
  <c r="N98" i="73"/>
  <c r="N94" i="73"/>
  <c r="N90" i="73"/>
  <c r="N86" i="73"/>
  <c r="N82" i="73"/>
  <c r="N78" i="73"/>
  <c r="N74" i="73"/>
  <c r="N70" i="73"/>
  <c r="N66" i="73"/>
  <c r="N62" i="73"/>
  <c r="N58" i="73"/>
  <c r="N54" i="73"/>
  <c r="N50" i="73"/>
  <c r="D47" i="73"/>
  <c r="D46" i="73"/>
  <c r="N45" i="73"/>
  <c r="D45" i="73"/>
  <c r="N44" i="73"/>
  <c r="D44" i="73"/>
  <c r="N43" i="73"/>
  <c r="D43" i="73"/>
  <c r="N42" i="73"/>
  <c r="D42" i="73"/>
  <c r="N41" i="73"/>
  <c r="D41" i="73"/>
  <c r="N40" i="73"/>
  <c r="D40" i="73"/>
  <c r="N39" i="73"/>
  <c r="D39" i="73"/>
  <c r="N38" i="73"/>
  <c r="D38" i="73"/>
  <c r="S37" i="73"/>
  <c r="E16" i="73" s="1"/>
  <c r="N37" i="73"/>
  <c r="D37" i="73"/>
  <c r="N36" i="73"/>
  <c r="D36" i="73"/>
  <c r="N32" i="73"/>
  <c r="D32" i="73"/>
  <c r="N31" i="73"/>
  <c r="D31" i="73"/>
  <c r="N30" i="73"/>
  <c r="D30" i="73"/>
  <c r="N29" i="73"/>
  <c r="D29" i="73"/>
  <c r="N28" i="73"/>
  <c r="D28" i="73"/>
  <c r="P27" i="73"/>
  <c r="P28" i="73" s="1"/>
  <c r="N27" i="73"/>
  <c r="F27" i="73"/>
  <c r="F28" i="73" s="1"/>
  <c r="D27" i="73"/>
  <c r="N26" i="73"/>
  <c r="D26" i="73"/>
  <c r="N25" i="73"/>
  <c r="D25" i="73"/>
  <c r="N24" i="73"/>
  <c r="D24" i="73"/>
  <c r="S23" i="73"/>
  <c r="Q23" i="73"/>
  <c r="T23" i="73" s="1"/>
  <c r="N23" i="73"/>
  <c r="I23" i="73"/>
  <c r="G23" i="73"/>
  <c r="J23" i="73" s="1"/>
  <c r="D23" i="73"/>
  <c r="F17" i="73"/>
  <c r="D17" i="73"/>
  <c r="E14" i="73"/>
  <c r="C14" i="73"/>
  <c r="K19" i="55"/>
  <c r="I19" i="55"/>
  <c r="H19" i="55"/>
  <c r="H19" i="54"/>
  <c r="I19" i="54"/>
  <c r="J21" i="69" l="1"/>
  <c r="J20" i="70"/>
  <c r="J31" i="67"/>
  <c r="J21" i="66"/>
  <c r="J21" i="65"/>
  <c r="J24" i="64"/>
  <c r="P41" i="73"/>
  <c r="P42" i="73" s="1"/>
  <c r="N51" i="73"/>
  <c r="N59" i="73"/>
  <c r="N63" i="73"/>
  <c r="N71" i="73"/>
  <c r="N79" i="73"/>
  <c r="N87" i="73"/>
  <c r="N95" i="73"/>
  <c r="N107" i="73"/>
  <c r="N115" i="73"/>
  <c r="N123" i="73"/>
  <c r="N48" i="73"/>
  <c r="N56" i="73"/>
  <c r="N64" i="73"/>
  <c r="N72" i="73"/>
  <c r="N84" i="73"/>
  <c r="N96" i="73"/>
  <c r="N112" i="73"/>
  <c r="N128" i="73"/>
  <c r="N47" i="73"/>
  <c r="N55" i="73"/>
  <c r="N67" i="73"/>
  <c r="N75" i="73"/>
  <c r="N83" i="73"/>
  <c r="N91" i="73"/>
  <c r="N99" i="73"/>
  <c r="N103" i="73"/>
  <c r="N111" i="73"/>
  <c r="N119" i="73"/>
  <c r="N127" i="73"/>
  <c r="N52" i="73"/>
  <c r="N60" i="73"/>
  <c r="N68" i="73"/>
  <c r="N76" i="73"/>
  <c r="N80" i="73"/>
  <c r="N88" i="73"/>
  <c r="N92" i="73"/>
  <c r="N100" i="73"/>
  <c r="N104" i="73"/>
  <c r="N108" i="73"/>
  <c r="N116" i="73"/>
  <c r="N120" i="73"/>
  <c r="N124" i="73"/>
  <c r="Q37" i="73"/>
  <c r="T37" i="73" s="1"/>
  <c r="N46" i="73"/>
  <c r="N49" i="73"/>
  <c r="N53" i="73"/>
  <c r="N57" i="73"/>
  <c r="N61" i="73"/>
  <c r="N65" i="73"/>
  <c r="N69" i="73"/>
  <c r="N73" i="73"/>
  <c r="N77" i="73"/>
  <c r="N81" i="73"/>
  <c r="N85" i="73"/>
  <c r="N89" i="73"/>
  <c r="N93" i="73"/>
  <c r="N97" i="73"/>
  <c r="N101" i="73"/>
  <c r="N105" i="73"/>
  <c r="N109" i="73"/>
  <c r="N113" i="73"/>
  <c r="N117" i="73"/>
  <c r="N121" i="73"/>
  <c r="N125" i="73"/>
  <c r="D48" i="73"/>
  <c r="D50" i="73"/>
  <c r="D52" i="73"/>
  <c r="D54" i="73"/>
  <c r="D56" i="73"/>
  <c r="D58" i="73"/>
  <c r="D60" i="73"/>
  <c r="D62" i="73"/>
  <c r="D64" i="73"/>
  <c r="D66" i="73"/>
  <c r="D68" i="73"/>
  <c r="D70" i="73"/>
  <c r="D72" i="73"/>
  <c r="D74" i="73"/>
  <c r="D76" i="73"/>
  <c r="D78" i="73"/>
  <c r="D80" i="73"/>
  <c r="D82" i="73"/>
  <c r="D84" i="73"/>
  <c r="D86" i="73"/>
  <c r="D88" i="73"/>
  <c r="D90" i="73"/>
  <c r="D92" i="73"/>
  <c r="D94" i="73"/>
  <c r="D96" i="73"/>
  <c r="D98" i="73"/>
  <c r="D100" i="73"/>
  <c r="D102" i="73"/>
  <c r="D104" i="73"/>
  <c r="D106" i="73"/>
  <c r="D108" i="73"/>
  <c r="D110" i="73"/>
  <c r="D112" i="73"/>
  <c r="D114" i="73"/>
  <c r="G37" i="73"/>
  <c r="J37" i="73" s="1"/>
  <c r="F41" i="73"/>
  <c r="F42" i="73" s="1"/>
  <c r="D49" i="73"/>
  <c r="D51" i="73"/>
  <c r="D53" i="73"/>
  <c r="D55" i="73"/>
  <c r="D57" i="73"/>
  <c r="D59" i="73"/>
  <c r="D61" i="73"/>
  <c r="D63" i="73"/>
  <c r="D65" i="73"/>
  <c r="D67" i="73"/>
  <c r="D69" i="73"/>
  <c r="D71" i="73"/>
  <c r="D73" i="73"/>
  <c r="D75" i="73"/>
  <c r="D77" i="73"/>
  <c r="D79" i="73"/>
  <c r="D81" i="73"/>
  <c r="D83" i="73"/>
  <c r="D85" i="73"/>
  <c r="D87" i="73"/>
  <c r="D89" i="73"/>
  <c r="D91" i="73"/>
  <c r="D93" i="73"/>
  <c r="D97" i="73"/>
  <c r="D99" i="73"/>
  <c r="D101" i="73"/>
  <c r="D103" i="73"/>
  <c r="D105" i="73"/>
  <c r="D107" i="73"/>
  <c r="D109" i="73"/>
  <c r="D111" i="73"/>
  <c r="D113" i="73"/>
  <c r="D115" i="73"/>
  <c r="H17" i="73"/>
  <c r="J17" i="73" s="1"/>
  <c r="K26" i="47"/>
  <c r="I26" i="47"/>
  <c r="H26" i="47"/>
  <c r="L150" i="27"/>
  <c r="L150" i="42"/>
  <c r="K47" i="72"/>
  <c r="K147" i="43"/>
  <c r="K146" i="44"/>
  <c r="K27" i="45"/>
  <c r="H27" i="45"/>
  <c r="I27" i="45" s="1"/>
  <c r="G29" i="45" s="1"/>
  <c r="D4" i="45" s="1"/>
  <c r="E4" i="45" s="1"/>
  <c r="F23" i="45"/>
  <c r="I18" i="45"/>
  <c r="G148" i="44"/>
  <c r="I146" i="44"/>
  <c r="H146" i="44"/>
  <c r="D18" i="72"/>
  <c r="C18" i="72"/>
  <c r="E17" i="72"/>
  <c r="C17" i="72"/>
  <c r="E15" i="72"/>
  <c r="E16" i="72"/>
  <c r="C15" i="72"/>
  <c r="C14" i="72"/>
  <c r="E14" i="72" s="1"/>
  <c r="S47" i="72"/>
  <c r="R47" i="72"/>
  <c r="U47" i="72"/>
  <c r="I47" i="72"/>
  <c r="H47" i="72"/>
  <c r="D149" i="72"/>
  <c r="D148" i="72"/>
  <c r="D147" i="72"/>
  <c r="D146" i="72"/>
  <c r="D145" i="72"/>
  <c r="D144" i="72"/>
  <c r="D143" i="72"/>
  <c r="N142" i="72"/>
  <c r="D142" i="72"/>
  <c r="N141" i="72"/>
  <c r="D141" i="72"/>
  <c r="N140" i="72"/>
  <c r="D140" i="72"/>
  <c r="N139" i="72"/>
  <c r="D139" i="72"/>
  <c r="N138" i="72"/>
  <c r="D138" i="72"/>
  <c r="N137" i="72"/>
  <c r="D137" i="72"/>
  <c r="N136" i="72"/>
  <c r="D136" i="72"/>
  <c r="N135" i="72"/>
  <c r="D135" i="72"/>
  <c r="N134" i="72"/>
  <c r="D134" i="72"/>
  <c r="N133" i="72"/>
  <c r="D133" i="72"/>
  <c r="N132" i="72"/>
  <c r="D132" i="72"/>
  <c r="N131" i="72"/>
  <c r="D131" i="72"/>
  <c r="N130" i="72"/>
  <c r="D130" i="72"/>
  <c r="N129" i="72"/>
  <c r="D129" i="72"/>
  <c r="N128" i="72"/>
  <c r="D128" i="72"/>
  <c r="N127" i="72"/>
  <c r="D127" i="72"/>
  <c r="N126" i="72"/>
  <c r="D126" i="72"/>
  <c r="N125" i="72"/>
  <c r="D125" i="72"/>
  <c r="N124" i="72"/>
  <c r="D124" i="72"/>
  <c r="N123" i="72"/>
  <c r="D123" i="72"/>
  <c r="N122" i="72"/>
  <c r="D122" i="72"/>
  <c r="N121" i="72"/>
  <c r="D121" i="72"/>
  <c r="N120" i="72"/>
  <c r="D120" i="72"/>
  <c r="N119" i="72"/>
  <c r="D119" i="72"/>
  <c r="N118" i="72"/>
  <c r="D118" i="72"/>
  <c r="N117" i="72"/>
  <c r="D117" i="72"/>
  <c r="N116" i="72"/>
  <c r="D116" i="72"/>
  <c r="N115" i="72"/>
  <c r="D115" i="72"/>
  <c r="N114" i="72"/>
  <c r="D114" i="72"/>
  <c r="N113" i="72"/>
  <c r="D113" i="72"/>
  <c r="N112" i="72"/>
  <c r="D112" i="72"/>
  <c r="N111" i="72"/>
  <c r="D111" i="72"/>
  <c r="N110" i="72"/>
  <c r="D110" i="72"/>
  <c r="N109" i="72"/>
  <c r="D109" i="72"/>
  <c r="N108" i="72"/>
  <c r="D108" i="72"/>
  <c r="N107" i="72"/>
  <c r="D107" i="72"/>
  <c r="N106" i="72"/>
  <c r="D106" i="72"/>
  <c r="N105" i="72"/>
  <c r="D105" i="72"/>
  <c r="N104" i="72"/>
  <c r="D104" i="72"/>
  <c r="N103" i="72"/>
  <c r="D103" i="72"/>
  <c r="N102" i="72"/>
  <c r="D102" i="72"/>
  <c r="N101" i="72"/>
  <c r="D101" i="72"/>
  <c r="N100" i="72"/>
  <c r="D100" i="72"/>
  <c r="N99" i="72"/>
  <c r="D99" i="72"/>
  <c r="N98" i="72"/>
  <c r="D98" i="72"/>
  <c r="N97" i="72"/>
  <c r="D97" i="72"/>
  <c r="N96" i="72"/>
  <c r="D96" i="72"/>
  <c r="N95" i="72"/>
  <c r="D95" i="72"/>
  <c r="N94" i="72"/>
  <c r="D94" i="72"/>
  <c r="N93" i="72"/>
  <c r="D93" i="72"/>
  <c r="N92" i="72"/>
  <c r="D92" i="72"/>
  <c r="N91" i="72"/>
  <c r="D91" i="72"/>
  <c r="N90" i="72"/>
  <c r="D90" i="72"/>
  <c r="N89" i="72"/>
  <c r="D89" i="72"/>
  <c r="N88" i="72"/>
  <c r="D88" i="72"/>
  <c r="N87" i="72"/>
  <c r="D87" i="72"/>
  <c r="N86" i="72"/>
  <c r="D86" i="72"/>
  <c r="N85" i="72"/>
  <c r="D85" i="72"/>
  <c r="N84" i="72"/>
  <c r="D84" i="72"/>
  <c r="N83" i="72"/>
  <c r="D83" i="72"/>
  <c r="N82" i="72"/>
  <c r="D82" i="72"/>
  <c r="N81" i="72"/>
  <c r="D81" i="72"/>
  <c r="N80" i="72"/>
  <c r="D80" i="72"/>
  <c r="N79" i="72"/>
  <c r="D79" i="72"/>
  <c r="N78" i="72"/>
  <c r="D78" i="72"/>
  <c r="N77" i="72"/>
  <c r="D77" i="72"/>
  <c r="N76" i="72"/>
  <c r="D76" i="72"/>
  <c r="N75" i="72"/>
  <c r="D75" i="72"/>
  <c r="N74" i="72"/>
  <c r="D74" i="72"/>
  <c r="N73" i="72"/>
  <c r="D73" i="72"/>
  <c r="N72" i="72"/>
  <c r="D72" i="72"/>
  <c r="N71" i="72"/>
  <c r="D71" i="72"/>
  <c r="N70" i="72"/>
  <c r="D70" i="72"/>
  <c r="N69" i="72"/>
  <c r="D69" i="72"/>
  <c r="N68" i="72"/>
  <c r="D68" i="72"/>
  <c r="N67" i="72"/>
  <c r="D67" i="72"/>
  <c r="N66" i="72"/>
  <c r="D66" i="72"/>
  <c r="N65" i="72"/>
  <c r="D65" i="72"/>
  <c r="N64" i="72"/>
  <c r="D64" i="72"/>
  <c r="N63" i="72"/>
  <c r="D63" i="72"/>
  <c r="N62" i="72"/>
  <c r="D62" i="72"/>
  <c r="N61" i="72"/>
  <c r="D61" i="72"/>
  <c r="N60" i="72"/>
  <c r="D60" i="72"/>
  <c r="N59" i="72"/>
  <c r="D59" i="72"/>
  <c r="N58" i="72"/>
  <c r="D58" i="72"/>
  <c r="N57" i="72"/>
  <c r="D57" i="72"/>
  <c r="N56" i="72"/>
  <c r="D56" i="72"/>
  <c r="N55" i="72"/>
  <c r="D55" i="72"/>
  <c r="N54" i="72"/>
  <c r="D54" i="72"/>
  <c r="N53" i="72"/>
  <c r="D53" i="72"/>
  <c r="N52" i="72"/>
  <c r="D52" i="72"/>
  <c r="N51" i="72"/>
  <c r="D51" i="72"/>
  <c r="N50" i="72"/>
  <c r="D50" i="72"/>
  <c r="N49" i="72"/>
  <c r="D49" i="72"/>
  <c r="N48" i="72"/>
  <c r="D48" i="72"/>
  <c r="N47" i="72"/>
  <c r="D47" i="72"/>
  <c r="N46" i="72"/>
  <c r="D46" i="72"/>
  <c r="N45" i="72"/>
  <c r="D45" i="72"/>
  <c r="N44" i="72"/>
  <c r="D44" i="72"/>
  <c r="N43" i="72"/>
  <c r="D43" i="72"/>
  <c r="N42" i="72"/>
  <c r="D42" i="72"/>
  <c r="P41" i="72"/>
  <c r="P42" i="72" s="1"/>
  <c r="N41" i="72"/>
  <c r="F41" i="72"/>
  <c r="F42" i="72" s="1"/>
  <c r="D41" i="72"/>
  <c r="N40" i="72"/>
  <c r="D40" i="72"/>
  <c r="N39" i="72"/>
  <c r="D39" i="72"/>
  <c r="N38" i="72"/>
  <c r="D38" i="72"/>
  <c r="S37" i="72"/>
  <c r="Q37" i="72"/>
  <c r="T37" i="72" s="1"/>
  <c r="N37" i="72"/>
  <c r="J37" i="72"/>
  <c r="I37" i="72"/>
  <c r="G37" i="72"/>
  <c r="D37" i="72"/>
  <c r="N36" i="72"/>
  <c r="D36" i="72"/>
  <c r="N32" i="72"/>
  <c r="D32" i="72"/>
  <c r="N31" i="72"/>
  <c r="D31" i="72"/>
  <c r="N30" i="72"/>
  <c r="D30" i="72"/>
  <c r="N29" i="72"/>
  <c r="D29" i="72"/>
  <c r="N28" i="72"/>
  <c r="D28" i="72"/>
  <c r="P27" i="72"/>
  <c r="P28" i="72" s="1"/>
  <c r="N27" i="72"/>
  <c r="F27" i="72"/>
  <c r="F28" i="72" s="1"/>
  <c r="D27" i="72"/>
  <c r="N26" i="72"/>
  <c r="D26" i="72"/>
  <c r="N25" i="72"/>
  <c r="D25" i="72"/>
  <c r="N24" i="72"/>
  <c r="D24" i="72"/>
  <c r="S23" i="72"/>
  <c r="Q23" i="72"/>
  <c r="T23" i="72" s="1"/>
  <c r="N23" i="72"/>
  <c r="J23" i="72"/>
  <c r="I23" i="72"/>
  <c r="G23" i="72"/>
  <c r="D23" i="72"/>
  <c r="F17" i="72"/>
  <c r="C16" i="72"/>
  <c r="D17" i="72"/>
  <c r="K128" i="27"/>
  <c r="J128" i="27"/>
  <c r="H128" i="27"/>
  <c r="J150" i="27"/>
  <c r="I150" i="27"/>
  <c r="G150" i="42"/>
  <c r="J150" i="42"/>
  <c r="I150" i="42"/>
  <c r="H129" i="42"/>
  <c r="J129" i="42"/>
  <c r="G132" i="42"/>
  <c r="G28" i="47" l="1"/>
  <c r="H17" i="72"/>
  <c r="J17" i="72" s="1"/>
  <c r="K129" i="42"/>
  <c r="H111" i="22"/>
  <c r="K38" i="39"/>
  <c r="E4" i="23"/>
  <c r="O108" i="16"/>
  <c r="G111" i="16"/>
  <c r="K36" i="39"/>
  <c r="I36" i="39"/>
  <c r="I21" i="39"/>
  <c r="H36" i="39"/>
  <c r="F25" i="39"/>
  <c r="F26" i="39" s="1"/>
  <c r="J21" i="39"/>
  <c r="G21" i="39"/>
  <c r="I35" i="71" l="1"/>
  <c r="H35" i="71"/>
  <c r="F35" i="71"/>
  <c r="F25" i="71"/>
  <c r="F24" i="71"/>
  <c r="C25" i="71"/>
  <c r="G20" i="71"/>
  <c r="I20" i="71"/>
  <c r="F11" i="71"/>
  <c r="C30" i="71"/>
  <c r="C29" i="71"/>
  <c r="C21" i="71"/>
  <c r="C28" i="71"/>
  <c r="C27" i="71"/>
  <c r="C26" i="71"/>
  <c r="C24" i="71"/>
  <c r="C23" i="71"/>
  <c r="C22" i="71"/>
  <c r="D13" i="71"/>
  <c r="D12" i="71"/>
  <c r="D11" i="71"/>
  <c r="D10" i="71"/>
  <c r="D9" i="71"/>
  <c r="F10" i="71"/>
  <c r="D8" i="71"/>
  <c r="D7" i="71"/>
  <c r="D6" i="71"/>
  <c r="D5" i="71"/>
  <c r="I6" i="71"/>
  <c r="G6" i="71"/>
  <c r="D4" i="71"/>
  <c r="J20" i="71" l="1"/>
  <c r="D38" i="71"/>
  <c r="J6" i="71"/>
  <c r="D21" i="71"/>
  <c r="D31" i="71"/>
  <c r="D35" i="71"/>
  <c r="D39" i="71"/>
  <c r="D41" i="71"/>
  <c r="D43" i="71"/>
  <c r="D45" i="71"/>
  <c r="D47" i="71"/>
  <c r="D49" i="71"/>
  <c r="D51" i="71"/>
  <c r="D53" i="71"/>
  <c r="D55" i="71"/>
  <c r="D57" i="71"/>
  <c r="D59" i="71"/>
  <c r="D61" i="71"/>
  <c r="D63" i="71"/>
  <c r="D65" i="71"/>
  <c r="D67" i="71"/>
  <c r="D69" i="71"/>
  <c r="D71" i="71"/>
  <c r="D73" i="71"/>
  <c r="D75" i="71"/>
  <c r="D77" i="71"/>
  <c r="D79" i="71"/>
  <c r="D81" i="71"/>
  <c r="D83" i="71"/>
  <c r="D85" i="71"/>
  <c r="D87" i="71"/>
  <c r="D89" i="71"/>
  <c r="D91" i="71"/>
  <c r="D93" i="71"/>
  <c r="D95" i="71"/>
  <c r="D97" i="71"/>
  <c r="D99" i="71"/>
  <c r="D101" i="71"/>
  <c r="D103" i="71"/>
  <c r="D105" i="71"/>
  <c r="D107" i="71"/>
  <c r="D109" i="71"/>
  <c r="D111" i="71"/>
  <c r="D32" i="71"/>
  <c r="D22" i="71"/>
  <c r="D24" i="71"/>
  <c r="D26" i="71"/>
  <c r="D28" i="71"/>
  <c r="D30" i="71"/>
  <c r="D34" i="71"/>
  <c r="D23" i="71"/>
  <c r="D25" i="71"/>
  <c r="D27" i="71"/>
  <c r="D29" i="71"/>
  <c r="D36" i="71"/>
  <c r="D33" i="71"/>
  <c r="D37" i="71"/>
  <c r="D40" i="71"/>
  <c r="D42" i="71"/>
  <c r="D44" i="71"/>
  <c r="D46" i="71"/>
  <c r="D48" i="71"/>
  <c r="D50" i="71"/>
  <c r="D52" i="71"/>
  <c r="D54" i="71"/>
  <c r="D56" i="71"/>
  <c r="D58" i="71"/>
  <c r="D60" i="71"/>
  <c r="D62" i="71"/>
  <c r="D64" i="71"/>
  <c r="D66" i="71"/>
  <c r="D68" i="71"/>
  <c r="D70" i="71"/>
  <c r="D72" i="71"/>
  <c r="D74" i="71"/>
  <c r="D76" i="71"/>
  <c r="D78" i="71"/>
  <c r="D80" i="71"/>
  <c r="D82" i="71"/>
  <c r="D84" i="71"/>
  <c r="D86" i="71"/>
  <c r="D88" i="71"/>
  <c r="D90" i="71"/>
  <c r="D92" i="71"/>
  <c r="D94" i="71"/>
  <c r="D96" i="71"/>
  <c r="D98" i="71"/>
  <c r="D100" i="71"/>
  <c r="D102" i="71"/>
  <c r="D104" i="71"/>
  <c r="D106" i="71"/>
  <c r="D108" i="71"/>
  <c r="D110" i="71"/>
  <c r="D112" i="71"/>
  <c r="D8" i="23"/>
  <c r="F4" i="23"/>
  <c r="D4" i="23"/>
  <c r="D13" i="20"/>
  <c r="C13" i="20"/>
  <c r="B4" i="23" l="1"/>
  <c r="E12" i="20"/>
  <c r="E10" i="20"/>
  <c r="D4" i="20"/>
  <c r="C12" i="20"/>
  <c r="C11" i="20"/>
  <c r="C10" i="20"/>
  <c r="C5" i="20"/>
  <c r="E11" i="20"/>
  <c r="E9" i="20"/>
  <c r="D12" i="20"/>
  <c r="D18" i="24" l="1"/>
  <c r="C18" i="24"/>
  <c r="E17" i="24"/>
  <c r="F17" i="24"/>
  <c r="D17" i="24"/>
  <c r="C17" i="24"/>
  <c r="E16" i="24"/>
  <c r="C16" i="24"/>
  <c r="E14" i="24"/>
  <c r="C14" i="24"/>
  <c r="F9" i="24"/>
  <c r="D9" i="24"/>
  <c r="M106" i="21"/>
  <c r="H17" i="24"/>
  <c r="J17" i="24" s="1"/>
  <c r="N50" i="20" l="1"/>
  <c r="N73" i="20"/>
  <c r="Q37" i="20"/>
  <c r="I107" i="22"/>
  <c r="J107" i="16"/>
  <c r="H107" i="16"/>
  <c r="L107" i="22"/>
  <c r="H109" i="1"/>
  <c r="G113" i="1"/>
  <c r="I116" i="21"/>
  <c r="G116" i="21"/>
  <c r="J109" i="1"/>
  <c r="M108" i="16"/>
  <c r="N108" i="22"/>
  <c r="H111" i="16"/>
  <c r="K107" i="16"/>
  <c r="M110" i="1"/>
  <c r="K106" i="21"/>
  <c r="H113" i="21"/>
  <c r="N109" i="19"/>
  <c r="K109" i="1"/>
  <c r="F41" i="24"/>
  <c r="P41" i="24"/>
  <c r="L109" i="19"/>
  <c r="I37" i="20"/>
  <c r="G37" i="20"/>
  <c r="J37" i="20" s="1"/>
  <c r="D76" i="20"/>
  <c r="G23" i="20"/>
  <c r="I23" i="20"/>
  <c r="P27" i="20"/>
  <c r="P28" i="20" s="1"/>
  <c r="T37" i="24"/>
  <c r="C15" i="24"/>
  <c r="E15" i="24"/>
  <c r="N23" i="20"/>
  <c r="Q23" i="20"/>
  <c r="S23" i="20"/>
  <c r="N24" i="20"/>
  <c r="N25" i="20"/>
  <c r="N26" i="20"/>
  <c r="N27" i="20"/>
  <c r="N28" i="20"/>
  <c r="N29" i="20"/>
  <c r="N30" i="20"/>
  <c r="N31" i="20"/>
  <c r="N32" i="20"/>
  <c r="N90" i="20"/>
  <c r="D89" i="20"/>
  <c r="D88" i="20"/>
  <c r="D87" i="20"/>
  <c r="D86" i="20"/>
  <c r="D85" i="20"/>
  <c r="D84" i="20"/>
  <c r="D83" i="20"/>
  <c r="D82" i="20"/>
  <c r="D81" i="20"/>
  <c r="D80" i="20"/>
  <c r="D79" i="20"/>
  <c r="D78" i="20"/>
  <c r="D77" i="20"/>
  <c r="D75" i="20"/>
  <c r="D74" i="20"/>
  <c r="D73" i="20"/>
  <c r="D72" i="20"/>
  <c r="N71" i="20"/>
  <c r="D71" i="20"/>
  <c r="D70" i="20"/>
  <c r="D69" i="20"/>
  <c r="D68" i="20"/>
  <c r="D67" i="20"/>
  <c r="D66" i="20"/>
  <c r="D65" i="20"/>
  <c r="D64" i="20"/>
  <c r="N63" i="20"/>
  <c r="D63" i="20"/>
  <c r="D62" i="20"/>
  <c r="D61" i="20"/>
  <c r="D60" i="20"/>
  <c r="D59" i="20"/>
  <c r="D58" i="20"/>
  <c r="D57" i="20"/>
  <c r="D56" i="20"/>
  <c r="N55" i="20"/>
  <c r="D55" i="20"/>
  <c r="D54" i="20"/>
  <c r="D53" i="20"/>
  <c r="D52" i="20"/>
  <c r="D51" i="20"/>
  <c r="D50" i="20"/>
  <c r="D49" i="20"/>
  <c r="N48" i="20"/>
  <c r="D48" i="20"/>
  <c r="N47" i="20"/>
  <c r="D47" i="20"/>
  <c r="N46" i="20"/>
  <c r="D46" i="20"/>
  <c r="N45" i="20"/>
  <c r="D45" i="20"/>
  <c r="N44" i="20"/>
  <c r="D44" i="20"/>
  <c r="N43" i="20"/>
  <c r="D43" i="20"/>
  <c r="N42" i="20"/>
  <c r="D42" i="20"/>
  <c r="N41" i="20"/>
  <c r="F41" i="20"/>
  <c r="F42" i="20" s="1"/>
  <c r="D41" i="20"/>
  <c r="N40" i="20"/>
  <c r="D40" i="20"/>
  <c r="N39" i="20"/>
  <c r="D39" i="20"/>
  <c r="N38" i="20"/>
  <c r="D38" i="20"/>
  <c r="N37" i="20"/>
  <c r="D37" i="20"/>
  <c r="N36" i="20"/>
  <c r="D36" i="20"/>
  <c r="D32" i="20"/>
  <c r="D31" i="20"/>
  <c r="D30" i="20"/>
  <c r="D29" i="20"/>
  <c r="D28" i="20"/>
  <c r="F27" i="20"/>
  <c r="F28" i="20" s="1"/>
  <c r="D27" i="20"/>
  <c r="D26" i="20"/>
  <c r="D25" i="20"/>
  <c r="D24" i="20"/>
  <c r="D23" i="20"/>
  <c r="N32" i="24"/>
  <c r="N25" i="24"/>
  <c r="N26" i="24"/>
  <c r="N27" i="24"/>
  <c r="N28" i="24"/>
  <c r="N29" i="24"/>
  <c r="N30" i="24"/>
  <c r="N31" i="24"/>
  <c r="N24" i="24"/>
  <c r="N23" i="24"/>
  <c r="D32" i="24"/>
  <c r="D25" i="24"/>
  <c r="D26" i="24"/>
  <c r="D27" i="24"/>
  <c r="D28" i="24"/>
  <c r="D29" i="24"/>
  <c r="D30" i="24"/>
  <c r="D31" i="24"/>
  <c r="D24" i="24"/>
  <c r="N38" i="24"/>
  <c r="N39" i="24"/>
  <c r="N40" i="24"/>
  <c r="N41" i="24"/>
  <c r="N42" i="24"/>
  <c r="N43" i="24"/>
  <c r="N44" i="24"/>
  <c r="N45" i="24"/>
  <c r="N46" i="24"/>
  <c r="N47" i="24"/>
  <c r="N48" i="24"/>
  <c r="N49" i="24"/>
  <c r="N50" i="24"/>
  <c r="N51" i="24"/>
  <c r="N52" i="24"/>
  <c r="N53" i="24"/>
  <c r="N54" i="24"/>
  <c r="N55" i="24"/>
  <c r="N56" i="24"/>
  <c r="N57" i="24"/>
  <c r="N58" i="24"/>
  <c r="N59" i="24"/>
  <c r="N60" i="24"/>
  <c r="N61" i="24"/>
  <c r="N62" i="24"/>
  <c r="N63" i="24"/>
  <c r="N64" i="24"/>
  <c r="N65" i="24"/>
  <c r="N66" i="24"/>
  <c r="N67" i="24"/>
  <c r="N68" i="24"/>
  <c r="N69" i="24"/>
  <c r="N70" i="24"/>
  <c r="N71" i="24"/>
  <c r="N72" i="24"/>
  <c r="N73" i="24"/>
  <c r="N74" i="24"/>
  <c r="N75" i="24"/>
  <c r="N76" i="24"/>
  <c r="N77" i="24"/>
  <c r="N78" i="24"/>
  <c r="N79" i="24"/>
  <c r="N80" i="24"/>
  <c r="N81" i="24"/>
  <c r="N82" i="24"/>
  <c r="N83" i="24"/>
  <c r="N84" i="24"/>
  <c r="N85" i="24"/>
  <c r="N86" i="24"/>
  <c r="N87" i="24"/>
  <c r="N88" i="24"/>
  <c r="N89" i="24"/>
  <c r="N90" i="24"/>
  <c r="N91" i="24"/>
  <c r="N92" i="24"/>
  <c r="N93" i="24"/>
  <c r="N94" i="24"/>
  <c r="N95" i="24"/>
  <c r="N96" i="24"/>
  <c r="N97" i="24"/>
  <c r="N98" i="24"/>
  <c r="N99" i="24"/>
  <c r="N100" i="24"/>
  <c r="N101" i="24"/>
  <c r="N102" i="24"/>
  <c r="N103" i="24"/>
  <c r="N104" i="24"/>
  <c r="N105" i="24"/>
  <c r="N106" i="24"/>
  <c r="N107" i="24"/>
  <c r="N108" i="24"/>
  <c r="N109" i="24"/>
  <c r="N110" i="24"/>
  <c r="N111" i="24"/>
  <c r="N112" i="24"/>
  <c r="N113" i="24"/>
  <c r="N114" i="24"/>
  <c r="N115" i="24"/>
  <c r="N116" i="24"/>
  <c r="N117" i="24"/>
  <c r="N118" i="24"/>
  <c r="N119" i="24"/>
  <c r="N120" i="24"/>
  <c r="N121" i="24"/>
  <c r="N122" i="24"/>
  <c r="N123" i="24"/>
  <c r="N124" i="24"/>
  <c r="N125" i="24"/>
  <c r="N126" i="24"/>
  <c r="N127" i="24"/>
  <c r="N128" i="24"/>
  <c r="N129" i="24"/>
  <c r="N130" i="24"/>
  <c r="N131" i="24"/>
  <c r="N132" i="24"/>
  <c r="N133" i="24"/>
  <c r="N134" i="24"/>
  <c r="N135" i="24"/>
  <c r="N136" i="24"/>
  <c r="N137" i="24"/>
  <c r="N138" i="24"/>
  <c r="N139" i="24"/>
  <c r="N140" i="24"/>
  <c r="N141" i="24"/>
  <c r="N142" i="24"/>
  <c r="N143" i="24"/>
  <c r="N144" i="24"/>
  <c r="N145" i="24"/>
  <c r="N146" i="24"/>
  <c r="N147" i="24"/>
  <c r="N148" i="24"/>
  <c r="N37" i="24"/>
  <c r="D42" i="24"/>
  <c r="D39" i="24"/>
  <c r="D40" i="24"/>
  <c r="D41" i="24"/>
  <c r="D43" i="24"/>
  <c r="D44" i="24"/>
  <c r="D45" i="24"/>
  <c r="D46" i="24"/>
  <c r="D47" i="24"/>
  <c r="D48" i="24"/>
  <c r="D49" i="24"/>
  <c r="D50" i="24"/>
  <c r="D51" i="24"/>
  <c r="D52" i="24"/>
  <c r="D53" i="24"/>
  <c r="D54" i="24"/>
  <c r="D55" i="24"/>
  <c r="D56" i="24"/>
  <c r="D57" i="24"/>
  <c r="D58" i="24"/>
  <c r="D59" i="24"/>
  <c r="D60" i="24"/>
  <c r="D61" i="24"/>
  <c r="D62" i="24"/>
  <c r="D63" i="24"/>
  <c r="D64" i="24"/>
  <c r="D65" i="24"/>
  <c r="D66" i="24"/>
  <c r="D67" i="24"/>
  <c r="D68" i="24"/>
  <c r="D69" i="24"/>
  <c r="D70" i="24"/>
  <c r="D71" i="24"/>
  <c r="D72" i="24"/>
  <c r="D73" i="24"/>
  <c r="D74" i="24"/>
  <c r="D75" i="24"/>
  <c r="D76" i="24"/>
  <c r="D77" i="24"/>
  <c r="D78" i="24"/>
  <c r="D79" i="24"/>
  <c r="D80" i="24"/>
  <c r="D81" i="24"/>
  <c r="D82" i="24"/>
  <c r="D83" i="24"/>
  <c r="D84" i="24"/>
  <c r="D85" i="24"/>
  <c r="D86" i="24"/>
  <c r="D87" i="24"/>
  <c r="D88" i="24"/>
  <c r="D89" i="24"/>
  <c r="D90" i="24"/>
  <c r="D91" i="24"/>
  <c r="D92" i="24"/>
  <c r="D93" i="24"/>
  <c r="D94" i="24"/>
  <c r="D95" i="24"/>
  <c r="D96" i="24"/>
  <c r="D97" i="24"/>
  <c r="D98" i="24"/>
  <c r="D99" i="24"/>
  <c r="D100" i="24"/>
  <c r="D101" i="24"/>
  <c r="D102" i="24"/>
  <c r="D103" i="24"/>
  <c r="D104" i="24"/>
  <c r="D105" i="24"/>
  <c r="D106" i="24"/>
  <c r="D107" i="24"/>
  <c r="D108" i="24"/>
  <c r="D109" i="24"/>
  <c r="D110" i="24"/>
  <c r="D111" i="24"/>
  <c r="D112" i="24"/>
  <c r="D113" i="24"/>
  <c r="D114" i="24"/>
  <c r="D115" i="24"/>
  <c r="D116" i="24"/>
  <c r="D117" i="24"/>
  <c r="D118" i="24"/>
  <c r="D119" i="24"/>
  <c r="D120" i="24"/>
  <c r="D121" i="24"/>
  <c r="D122" i="24"/>
  <c r="D123" i="24"/>
  <c r="D124" i="24"/>
  <c r="D125" i="24"/>
  <c r="D126" i="24"/>
  <c r="D127" i="24"/>
  <c r="D128" i="24"/>
  <c r="D129" i="24"/>
  <c r="D130" i="24"/>
  <c r="D131" i="24"/>
  <c r="D132" i="24"/>
  <c r="D133" i="24"/>
  <c r="D134" i="24"/>
  <c r="D135" i="24"/>
  <c r="D136" i="24"/>
  <c r="D137" i="24"/>
  <c r="D138" i="24"/>
  <c r="D139" i="24"/>
  <c r="D140" i="24"/>
  <c r="D141" i="24"/>
  <c r="D142" i="24"/>
  <c r="D143" i="24"/>
  <c r="D144" i="24"/>
  <c r="D145" i="24"/>
  <c r="D146" i="24"/>
  <c r="D147" i="24"/>
  <c r="D148" i="24"/>
  <c r="D149" i="24"/>
  <c r="D38" i="24"/>
  <c r="D37" i="24"/>
  <c r="D36" i="24"/>
  <c r="D114" i="21"/>
  <c r="D39" i="19"/>
  <c r="D38" i="19"/>
  <c r="D37" i="19"/>
  <c r="D45" i="19"/>
  <c r="S37" i="24"/>
  <c r="S23" i="24"/>
  <c r="T23" i="24" s="1"/>
  <c r="Q23" i="24"/>
  <c r="P42" i="24"/>
  <c r="Q37" i="24"/>
  <c r="N36" i="24"/>
  <c r="P27" i="24"/>
  <c r="P28" i="24" s="1"/>
  <c r="F42" i="24"/>
  <c r="I37" i="24"/>
  <c r="G37" i="24"/>
  <c r="J37" i="24"/>
  <c r="F27" i="24"/>
  <c r="F28" i="24" s="1"/>
  <c r="I23" i="24"/>
  <c r="F120" i="21"/>
  <c r="F121" i="21" s="1"/>
  <c r="J116" i="21"/>
  <c r="I115" i="19"/>
  <c r="F115" i="19"/>
  <c r="F116" i="19" s="1"/>
  <c r="I111" i="19"/>
  <c r="G111" i="19"/>
  <c r="J111" i="19"/>
  <c r="H115" i="19"/>
  <c r="N53" i="20" l="1"/>
  <c r="N61" i="20"/>
  <c r="N69" i="20"/>
  <c r="N51" i="20"/>
  <c r="N59" i="20"/>
  <c r="N67" i="20"/>
  <c r="N75" i="20"/>
  <c r="P41" i="20"/>
  <c r="P42" i="20" s="1"/>
  <c r="N49" i="20"/>
  <c r="N57" i="20"/>
  <c r="N65" i="20"/>
  <c r="S37" i="20"/>
  <c r="T37" i="20" s="1"/>
  <c r="N76" i="20"/>
  <c r="N78" i="20"/>
  <c r="N80" i="20"/>
  <c r="N82" i="20"/>
  <c r="N84" i="20"/>
  <c r="N86" i="20"/>
  <c r="N88" i="20"/>
  <c r="N91" i="20"/>
  <c r="N52" i="20"/>
  <c r="N54" i="20"/>
  <c r="N56" i="20"/>
  <c r="N58" i="20"/>
  <c r="N60" i="20"/>
  <c r="N62" i="20"/>
  <c r="N64" i="20"/>
  <c r="N66" i="20"/>
  <c r="N68" i="20"/>
  <c r="N70" i="20"/>
  <c r="N72" i="20"/>
  <c r="N74" i="20"/>
  <c r="N92" i="20"/>
  <c r="N77" i="20"/>
  <c r="N79" i="20"/>
  <c r="N81" i="20"/>
  <c r="N83" i="20"/>
  <c r="N85" i="20"/>
  <c r="N87" i="20"/>
  <c r="N89" i="20"/>
  <c r="T23" i="20"/>
  <c r="J23" i="20"/>
  <c r="D23" i="24"/>
  <c r="G23" i="24"/>
  <c r="J23" i="24" s="1"/>
  <c r="J4" i="19" l="1"/>
  <c r="F8" i="19"/>
  <c r="D36" i="70" l="1"/>
  <c r="D32" i="70"/>
  <c r="C30" i="70"/>
  <c r="D29" i="70"/>
  <c r="C29" i="70"/>
  <c r="C28" i="70"/>
  <c r="D27" i="70"/>
  <c r="C27" i="70"/>
  <c r="C26" i="70"/>
  <c r="D25" i="70"/>
  <c r="C25" i="70"/>
  <c r="C24" i="70"/>
  <c r="D23" i="70"/>
  <c r="C23" i="70"/>
  <c r="C22" i="70"/>
  <c r="C21" i="70"/>
  <c r="D38" i="70" s="1"/>
  <c r="B19" i="70"/>
  <c r="D13" i="70"/>
  <c r="D12" i="70"/>
  <c r="D11" i="70"/>
  <c r="D10" i="70"/>
  <c r="F9" i="70"/>
  <c r="D9" i="70"/>
  <c r="F8" i="70"/>
  <c r="D8" i="70"/>
  <c r="D7" i="70"/>
  <c r="D6" i="70"/>
  <c r="D5" i="70"/>
  <c r="I4" i="70"/>
  <c r="G4" i="70"/>
  <c r="J4" i="70" s="1"/>
  <c r="D4" i="70"/>
  <c r="C30" i="69"/>
  <c r="C29" i="69"/>
  <c r="C28" i="69"/>
  <c r="C27" i="69"/>
  <c r="C26" i="69"/>
  <c r="C25" i="69"/>
  <c r="C24" i="69"/>
  <c r="C23" i="69"/>
  <c r="C22" i="69"/>
  <c r="D21" i="69"/>
  <c r="C21" i="69"/>
  <c r="B19" i="69"/>
  <c r="D13" i="69"/>
  <c r="D12" i="69"/>
  <c r="D11" i="69"/>
  <c r="D10" i="69"/>
  <c r="F9" i="69"/>
  <c r="D9" i="69"/>
  <c r="F8" i="69"/>
  <c r="D8" i="69"/>
  <c r="D7" i="69"/>
  <c r="D6" i="69"/>
  <c r="D5" i="69"/>
  <c r="I4" i="69"/>
  <c r="G4" i="69"/>
  <c r="J4" i="69" s="1"/>
  <c r="D4" i="69"/>
  <c r="D4" i="68"/>
  <c r="C40" i="67"/>
  <c r="C39" i="67"/>
  <c r="C38" i="67"/>
  <c r="C37" i="67"/>
  <c r="C36" i="67"/>
  <c r="C35" i="67"/>
  <c r="C34" i="67"/>
  <c r="C33" i="67"/>
  <c r="C32" i="67"/>
  <c r="C31" i="67"/>
  <c r="D30" i="67"/>
  <c r="C30" i="67"/>
  <c r="B30" i="67"/>
  <c r="D27" i="67"/>
  <c r="D26" i="67"/>
  <c r="D25" i="67"/>
  <c r="D24" i="67"/>
  <c r="F23" i="67"/>
  <c r="D23" i="67"/>
  <c r="F22" i="67"/>
  <c r="D22" i="67"/>
  <c r="D21" i="67"/>
  <c r="D20" i="67"/>
  <c r="D19" i="67"/>
  <c r="I18" i="67"/>
  <c r="G18" i="67"/>
  <c r="J18" i="67" s="1"/>
  <c r="D18" i="67"/>
  <c r="C26" i="66"/>
  <c r="D12" i="66"/>
  <c r="C30" i="66"/>
  <c r="C29" i="66"/>
  <c r="C28" i="66"/>
  <c r="C27" i="66"/>
  <c r="C25" i="66"/>
  <c r="C24" i="66"/>
  <c r="C23" i="66"/>
  <c r="C22" i="66"/>
  <c r="C21" i="66"/>
  <c r="B19" i="66"/>
  <c r="D13" i="66"/>
  <c r="D9" i="66"/>
  <c r="D6" i="66"/>
  <c r="D5" i="66"/>
  <c r="D4" i="66"/>
  <c r="C30" i="39"/>
  <c r="C30" i="47"/>
  <c r="C30" i="64"/>
  <c r="C30" i="65"/>
  <c r="C29" i="65"/>
  <c r="C28" i="65"/>
  <c r="C27" i="65"/>
  <c r="C26" i="65"/>
  <c r="C25" i="65"/>
  <c r="C24" i="65"/>
  <c r="C23" i="65"/>
  <c r="C22" i="65"/>
  <c r="C21" i="65"/>
  <c r="B19" i="65"/>
  <c r="D13" i="65"/>
  <c r="D12" i="65"/>
  <c r="D11" i="65"/>
  <c r="D10" i="65"/>
  <c r="D9" i="65"/>
  <c r="F8" i="65"/>
  <c r="F9" i="65" s="1"/>
  <c r="D8" i="65"/>
  <c r="D7" i="65"/>
  <c r="D6" i="65"/>
  <c r="D5" i="65"/>
  <c r="I4" i="65"/>
  <c r="D4" i="65"/>
  <c r="C29" i="64"/>
  <c r="C28" i="64"/>
  <c r="C27" i="64"/>
  <c r="C26" i="64"/>
  <c r="C25" i="64"/>
  <c r="C24" i="64"/>
  <c r="C23" i="64"/>
  <c r="C22" i="64"/>
  <c r="C21" i="64"/>
  <c r="B19" i="64"/>
  <c r="D13" i="64"/>
  <c r="D12" i="64"/>
  <c r="D11" i="64"/>
  <c r="D10" i="64"/>
  <c r="D9" i="64"/>
  <c r="F8" i="64"/>
  <c r="F9" i="64" s="1"/>
  <c r="D8" i="64"/>
  <c r="D7" i="64"/>
  <c r="D6" i="64"/>
  <c r="D5" i="64"/>
  <c r="I4" i="64"/>
  <c r="G4" i="64"/>
  <c r="D4" i="64"/>
  <c r="F21" i="47"/>
  <c r="C21" i="47"/>
  <c r="D4" i="55"/>
  <c r="E17" i="54"/>
  <c r="D4" i="54"/>
  <c r="D21" i="70" l="1"/>
  <c r="D31" i="70"/>
  <c r="D35" i="70"/>
  <c r="D39" i="70"/>
  <c r="D41" i="70"/>
  <c r="D43" i="70"/>
  <c r="D45" i="70"/>
  <c r="D47" i="70"/>
  <c r="D49" i="70"/>
  <c r="D51" i="70"/>
  <c r="D53" i="70"/>
  <c r="D55" i="70"/>
  <c r="D57" i="70"/>
  <c r="D59" i="70"/>
  <c r="D61" i="70"/>
  <c r="D63" i="70"/>
  <c r="D65" i="70"/>
  <c r="D67" i="70"/>
  <c r="D69" i="70"/>
  <c r="D71" i="70"/>
  <c r="D73" i="70"/>
  <c r="D75" i="70"/>
  <c r="D77" i="70"/>
  <c r="D79" i="70"/>
  <c r="D81" i="70"/>
  <c r="D83" i="70"/>
  <c r="D85" i="70"/>
  <c r="D87" i="70"/>
  <c r="D89" i="70"/>
  <c r="D91" i="70"/>
  <c r="D93" i="70"/>
  <c r="D95" i="70"/>
  <c r="D97" i="70"/>
  <c r="D99" i="70"/>
  <c r="D101" i="70"/>
  <c r="D103" i="70"/>
  <c r="D105" i="70"/>
  <c r="D107" i="70"/>
  <c r="D109" i="70"/>
  <c r="D111" i="70"/>
  <c r="D113" i="70"/>
  <c r="D115" i="70"/>
  <c r="D117" i="70"/>
  <c r="D119" i="70"/>
  <c r="D121" i="70"/>
  <c r="D123" i="70"/>
  <c r="D125" i="70"/>
  <c r="D127" i="70"/>
  <c r="D129" i="70"/>
  <c r="D131" i="70"/>
  <c r="D133" i="70"/>
  <c r="D135" i="70"/>
  <c r="D137" i="70"/>
  <c r="D139" i="70"/>
  <c r="D141" i="70"/>
  <c r="D143" i="70"/>
  <c r="D145" i="70"/>
  <c r="D147" i="70"/>
  <c r="D149" i="70"/>
  <c r="D151" i="70"/>
  <c r="D33" i="70"/>
  <c r="D37" i="70"/>
  <c r="D40" i="70"/>
  <c r="D42" i="70"/>
  <c r="D44" i="70"/>
  <c r="D46" i="70"/>
  <c r="D48" i="70"/>
  <c r="D50" i="70"/>
  <c r="D52" i="70"/>
  <c r="D54" i="70"/>
  <c r="D56" i="70"/>
  <c r="D58" i="70"/>
  <c r="D60" i="70"/>
  <c r="D62" i="70"/>
  <c r="D64" i="70"/>
  <c r="D66" i="70"/>
  <c r="D68" i="70"/>
  <c r="D70" i="70"/>
  <c r="D72" i="70"/>
  <c r="D74" i="70"/>
  <c r="D76" i="70"/>
  <c r="D78" i="70"/>
  <c r="D80" i="70"/>
  <c r="D82" i="70"/>
  <c r="D84" i="70"/>
  <c r="D86" i="70"/>
  <c r="D88" i="70"/>
  <c r="D90" i="70"/>
  <c r="D92" i="70"/>
  <c r="D94" i="70"/>
  <c r="D96" i="70"/>
  <c r="D98" i="70"/>
  <c r="D100" i="70"/>
  <c r="D102" i="70"/>
  <c r="D104" i="70"/>
  <c r="D106" i="70"/>
  <c r="D108" i="70"/>
  <c r="D110" i="70"/>
  <c r="D112" i="70"/>
  <c r="D114" i="70"/>
  <c r="D116" i="70"/>
  <c r="D118" i="70"/>
  <c r="D120" i="70"/>
  <c r="D122" i="70"/>
  <c r="D124" i="70"/>
  <c r="D126" i="70"/>
  <c r="D128" i="70"/>
  <c r="D130" i="70"/>
  <c r="D132" i="70"/>
  <c r="D134" i="70"/>
  <c r="D136" i="70"/>
  <c r="D138" i="70"/>
  <c r="D140" i="70"/>
  <c r="D142" i="70"/>
  <c r="D144" i="70"/>
  <c r="D146" i="70"/>
  <c r="D148" i="70"/>
  <c r="D150" i="70"/>
  <c r="D152" i="70"/>
  <c r="D22" i="70"/>
  <c r="D24" i="70"/>
  <c r="D26" i="70"/>
  <c r="D28" i="70"/>
  <c r="D30" i="70"/>
  <c r="D34" i="70"/>
  <c r="D65" i="67"/>
  <c r="D61" i="67"/>
  <c r="D57" i="67"/>
  <c r="D53" i="67"/>
  <c r="D49" i="67"/>
  <c r="D45" i="67"/>
  <c r="D41" i="67"/>
  <c r="D31" i="67"/>
  <c r="D63" i="67"/>
  <c r="D59" i="67"/>
  <c r="D55" i="67"/>
  <c r="D51" i="67"/>
  <c r="D47" i="67"/>
  <c r="D43" i="67"/>
  <c r="D62" i="67"/>
  <c r="D58" i="67"/>
  <c r="D54" i="67"/>
  <c r="D50" i="67"/>
  <c r="D46" i="67"/>
  <c r="D42" i="67"/>
  <c r="D39" i="67"/>
  <c r="D37" i="67"/>
  <c r="D35" i="67"/>
  <c r="D33" i="67"/>
  <c r="D36" i="67"/>
  <c r="D48" i="67"/>
  <c r="D64" i="67"/>
  <c r="D255" i="69"/>
  <c r="D251" i="69"/>
  <c r="D247" i="69"/>
  <c r="D243" i="69"/>
  <c r="D239" i="69"/>
  <c r="D235" i="69"/>
  <c r="D231" i="69"/>
  <c r="D227" i="69"/>
  <c r="D223" i="69"/>
  <c r="D219" i="69"/>
  <c r="D215" i="69"/>
  <c r="D211" i="69"/>
  <c r="D207" i="69"/>
  <c r="D31" i="69"/>
  <c r="D47" i="69"/>
  <c r="D63" i="69"/>
  <c r="D79" i="69"/>
  <c r="D95" i="69"/>
  <c r="D111" i="69"/>
  <c r="D127" i="69"/>
  <c r="D143" i="69"/>
  <c r="D159" i="69"/>
  <c r="D175" i="69"/>
  <c r="D191" i="69"/>
  <c r="D34" i="67"/>
  <c r="D52" i="67"/>
  <c r="D256" i="69"/>
  <c r="D35" i="69"/>
  <c r="D51" i="69"/>
  <c r="D67" i="69"/>
  <c r="D83" i="69"/>
  <c r="D99" i="69"/>
  <c r="D115" i="69"/>
  <c r="D131" i="69"/>
  <c r="D147" i="69"/>
  <c r="D163" i="69"/>
  <c r="D179" i="69"/>
  <c r="D195" i="69"/>
  <c r="D32" i="67"/>
  <c r="D40" i="67"/>
  <c r="D56" i="67"/>
  <c r="D39" i="69"/>
  <c r="D55" i="69"/>
  <c r="D71" i="69"/>
  <c r="D87" i="69"/>
  <c r="D103" i="69"/>
  <c r="D119" i="69"/>
  <c r="D135" i="69"/>
  <c r="D151" i="69"/>
  <c r="D167" i="69"/>
  <c r="D183" i="69"/>
  <c r="D199" i="69"/>
  <c r="D38" i="67"/>
  <c r="D44" i="67"/>
  <c r="D60" i="67"/>
  <c r="D120" i="69"/>
  <c r="D43" i="69"/>
  <c r="D59" i="69"/>
  <c r="D75" i="69"/>
  <c r="D91" i="69"/>
  <c r="D107" i="69"/>
  <c r="D123" i="69"/>
  <c r="D139" i="69"/>
  <c r="D155" i="69"/>
  <c r="D171" i="69"/>
  <c r="D187" i="69"/>
  <c r="D203" i="69"/>
  <c r="D33" i="69"/>
  <c r="D37" i="69"/>
  <c r="D41" i="69"/>
  <c r="D45" i="69"/>
  <c r="D49" i="69"/>
  <c r="D53" i="69"/>
  <c r="D57" i="69"/>
  <c r="D61" i="69"/>
  <c r="D65" i="69"/>
  <c r="D69" i="69"/>
  <c r="D73" i="69"/>
  <c r="D77" i="69"/>
  <c r="D81" i="69"/>
  <c r="D85" i="69"/>
  <c r="D89" i="69"/>
  <c r="D93" i="69"/>
  <c r="D97" i="69"/>
  <c r="D101" i="69"/>
  <c r="D105" i="69"/>
  <c r="D109" i="69"/>
  <c r="D113" i="69"/>
  <c r="D117" i="69"/>
  <c r="D121" i="69"/>
  <c r="D125" i="69"/>
  <c r="D129" i="69"/>
  <c r="D133" i="69"/>
  <c r="D137" i="69"/>
  <c r="D141" i="69"/>
  <c r="D145" i="69"/>
  <c r="D149" i="69"/>
  <c r="D153" i="69"/>
  <c r="D157" i="69"/>
  <c r="D161" i="69"/>
  <c r="D165" i="69"/>
  <c r="D169" i="69"/>
  <c r="D173" i="69"/>
  <c r="D177" i="69"/>
  <c r="D181" i="69"/>
  <c r="D185" i="69"/>
  <c r="D189" i="69"/>
  <c r="D193" i="69"/>
  <c r="D197" i="69"/>
  <c r="D201" i="69"/>
  <c r="D205" i="69"/>
  <c r="D209" i="69"/>
  <c r="D213" i="69"/>
  <c r="D217" i="69"/>
  <c r="D221" i="69"/>
  <c r="D225" i="69"/>
  <c r="D229" i="69"/>
  <c r="D233" i="69"/>
  <c r="D237" i="69"/>
  <c r="D241" i="69"/>
  <c r="D245" i="69"/>
  <c r="D249" i="69"/>
  <c r="D253" i="69"/>
  <c r="D22" i="69"/>
  <c r="D24" i="69"/>
  <c r="D26" i="69"/>
  <c r="D28" i="69"/>
  <c r="D30" i="69"/>
  <c r="D34" i="69"/>
  <c r="D38" i="69"/>
  <c r="D42" i="69"/>
  <c r="D46" i="69"/>
  <c r="D50" i="69"/>
  <c r="D54" i="69"/>
  <c r="D58" i="69"/>
  <c r="D62" i="69"/>
  <c r="D66" i="69"/>
  <c r="D70" i="69"/>
  <c r="D74" i="69"/>
  <c r="D78" i="69"/>
  <c r="D82" i="69"/>
  <c r="D86" i="69"/>
  <c r="D90" i="69"/>
  <c r="D94" i="69"/>
  <c r="D98" i="69"/>
  <c r="D102" i="69"/>
  <c r="D106" i="69"/>
  <c r="D110" i="69"/>
  <c r="D114" i="69"/>
  <c r="D118" i="69"/>
  <c r="D122" i="69"/>
  <c r="D126" i="69"/>
  <c r="D130" i="69"/>
  <c r="D134" i="69"/>
  <c r="D138" i="69"/>
  <c r="D142" i="69"/>
  <c r="D146" i="69"/>
  <c r="D150" i="69"/>
  <c r="D154" i="69"/>
  <c r="D158" i="69"/>
  <c r="D162" i="69"/>
  <c r="D166" i="69"/>
  <c r="D170" i="69"/>
  <c r="D174" i="69"/>
  <c r="D178" i="69"/>
  <c r="D182" i="69"/>
  <c r="D186" i="69"/>
  <c r="D190" i="69"/>
  <c r="D194" i="69"/>
  <c r="D198" i="69"/>
  <c r="D202" i="69"/>
  <c r="D206" i="69"/>
  <c r="D210" i="69"/>
  <c r="D214" i="69"/>
  <c r="D218" i="69"/>
  <c r="D222" i="69"/>
  <c r="D226" i="69"/>
  <c r="D230" i="69"/>
  <c r="D234" i="69"/>
  <c r="D238" i="69"/>
  <c r="D242" i="69"/>
  <c r="D246" i="69"/>
  <c r="D250" i="69"/>
  <c r="D254" i="69"/>
  <c r="D23" i="69"/>
  <c r="D25" i="69"/>
  <c r="D27" i="69"/>
  <c r="D29" i="69"/>
  <c r="D32" i="69"/>
  <c r="D36" i="69"/>
  <c r="D40" i="69"/>
  <c r="D44" i="69"/>
  <c r="D48" i="69"/>
  <c r="D52" i="69"/>
  <c r="D56" i="69"/>
  <c r="D60" i="69"/>
  <c r="D64" i="69"/>
  <c r="D68" i="69"/>
  <c r="D72" i="69"/>
  <c r="D76" i="69"/>
  <c r="D80" i="69"/>
  <c r="D84" i="69"/>
  <c r="D88" i="69"/>
  <c r="D92" i="69"/>
  <c r="D96" i="69"/>
  <c r="D100" i="69"/>
  <c r="D104" i="69"/>
  <c r="D108" i="69"/>
  <c r="D112" i="69"/>
  <c r="D116" i="69"/>
  <c r="D124" i="69"/>
  <c r="D128" i="69"/>
  <c r="D132" i="69"/>
  <c r="D136" i="69"/>
  <c r="D140" i="69"/>
  <c r="D144" i="69"/>
  <c r="D148" i="69"/>
  <c r="D152" i="69"/>
  <c r="D156" i="69"/>
  <c r="D160" i="69"/>
  <c r="D164" i="69"/>
  <c r="D168" i="69"/>
  <c r="D172" i="69"/>
  <c r="D176" i="69"/>
  <c r="D180" i="69"/>
  <c r="D184" i="69"/>
  <c r="D188" i="69"/>
  <c r="D192" i="69"/>
  <c r="D196" i="69"/>
  <c r="D200" i="69"/>
  <c r="D204" i="69"/>
  <c r="D208" i="69"/>
  <c r="D212" i="69"/>
  <c r="D216" i="69"/>
  <c r="D220" i="69"/>
  <c r="D224" i="69"/>
  <c r="D228" i="69"/>
  <c r="D232" i="69"/>
  <c r="D236" i="69"/>
  <c r="D240" i="69"/>
  <c r="D244" i="69"/>
  <c r="D248" i="69"/>
  <c r="D252" i="69"/>
  <c r="G4" i="66"/>
  <c r="D7" i="66"/>
  <c r="D10" i="66"/>
  <c r="I4" i="66"/>
  <c r="J4" i="66" s="1"/>
  <c r="D8" i="66"/>
  <c r="D11" i="66"/>
  <c r="F8" i="66"/>
  <c r="F9" i="66" s="1"/>
  <c r="D21" i="66"/>
  <c r="D49" i="66"/>
  <c r="D39" i="66"/>
  <c r="D43" i="66"/>
  <c r="D47" i="66"/>
  <c r="D67" i="66"/>
  <c r="D31" i="66"/>
  <c r="D41" i="66"/>
  <c r="D45" i="66"/>
  <c r="D91" i="66"/>
  <c r="D87" i="66"/>
  <c r="D83" i="66"/>
  <c r="D79" i="66"/>
  <c r="D75" i="66"/>
  <c r="D71" i="66"/>
  <c r="D65" i="66"/>
  <c r="D61" i="66"/>
  <c r="D57" i="66"/>
  <c r="D53" i="66"/>
  <c r="D93" i="66"/>
  <c r="D89" i="66"/>
  <c r="D85" i="66"/>
  <c r="D81" i="66"/>
  <c r="D77" i="66"/>
  <c r="D73" i="66"/>
  <c r="D69" i="66"/>
  <c r="D63" i="66"/>
  <c r="D59" i="66"/>
  <c r="D55" i="66"/>
  <c r="D51" i="66"/>
  <c r="D38" i="66"/>
  <c r="D35" i="66"/>
  <c r="D23" i="66"/>
  <c r="D25" i="66"/>
  <c r="D27" i="66"/>
  <c r="D29" i="66"/>
  <c r="D32" i="66"/>
  <c r="D36" i="66"/>
  <c r="D33" i="66"/>
  <c r="D37" i="66"/>
  <c r="D40" i="66"/>
  <c r="D42" i="66"/>
  <c r="D44" i="66"/>
  <c r="D46" i="66"/>
  <c r="D48" i="66"/>
  <c r="D50" i="66"/>
  <c r="D52" i="66"/>
  <c r="D54" i="66"/>
  <c r="D56" i="66"/>
  <c r="D58" i="66"/>
  <c r="D60" i="66"/>
  <c r="D62" i="66"/>
  <c r="D64" i="66"/>
  <c r="D66" i="66"/>
  <c r="D68" i="66"/>
  <c r="D70" i="66"/>
  <c r="D72" i="66"/>
  <c r="D74" i="66"/>
  <c r="D76" i="66"/>
  <c r="D78" i="66"/>
  <c r="D80" i="66"/>
  <c r="D82" i="66"/>
  <c r="D84" i="66"/>
  <c r="D86" i="66"/>
  <c r="D88" i="66"/>
  <c r="D90" i="66"/>
  <c r="D92" i="66"/>
  <c r="D94" i="66"/>
  <c r="D22" i="66"/>
  <c r="D24" i="66"/>
  <c r="D26" i="66"/>
  <c r="D28" i="66"/>
  <c r="D30" i="66"/>
  <c r="D34" i="66"/>
  <c r="D39" i="65"/>
  <c r="D28" i="65"/>
  <c r="D53" i="65"/>
  <c r="D47" i="65"/>
  <c r="D38" i="65"/>
  <c r="D34" i="65"/>
  <c r="D30" i="65"/>
  <c r="D36" i="65"/>
  <c r="D21" i="65"/>
  <c r="D56" i="65"/>
  <c r="D54" i="65"/>
  <c r="D52" i="65"/>
  <c r="D50" i="65"/>
  <c r="D48" i="65"/>
  <c r="D46" i="65"/>
  <c r="D44" i="65"/>
  <c r="D42" i="65"/>
  <c r="D40" i="65"/>
  <c r="D37" i="65"/>
  <c r="D33" i="65"/>
  <c r="D29" i="65"/>
  <c r="D27" i="65"/>
  <c r="D25" i="65"/>
  <c r="D23" i="65"/>
  <c r="D32" i="65"/>
  <c r="D26" i="65"/>
  <c r="D41" i="65"/>
  <c r="D51" i="65"/>
  <c r="D24" i="65"/>
  <c r="D31" i="65"/>
  <c r="D43" i="65"/>
  <c r="D49" i="65"/>
  <c r="D22" i="65"/>
  <c r="D35" i="65"/>
  <c r="D45" i="65"/>
  <c r="D55" i="65"/>
  <c r="J4" i="64"/>
  <c r="D22" i="64"/>
  <c r="D147" i="64"/>
  <c r="D30" i="64"/>
  <c r="D41" i="64"/>
  <c r="D51" i="64"/>
  <c r="D62" i="64"/>
  <c r="D73" i="64"/>
  <c r="D83" i="64"/>
  <c r="D94" i="64"/>
  <c r="D105" i="64"/>
  <c r="D115" i="64"/>
  <c r="D126" i="64"/>
  <c r="D131" i="64"/>
  <c r="D137" i="64"/>
  <c r="D142" i="64"/>
  <c r="D28" i="64"/>
  <c r="D37" i="64"/>
  <c r="D47" i="64"/>
  <c r="D58" i="64"/>
  <c r="D69" i="64"/>
  <c r="D79" i="64"/>
  <c r="D95" i="64"/>
  <c r="D106" i="64"/>
  <c r="D117" i="64"/>
  <c r="D127" i="64"/>
  <c r="D138" i="64"/>
  <c r="D149" i="64"/>
  <c r="D21" i="64"/>
  <c r="D26" i="64"/>
  <c r="D33" i="64"/>
  <c r="D38" i="64"/>
  <c r="D43" i="64"/>
  <c r="D49" i="64"/>
  <c r="D54" i="64"/>
  <c r="D59" i="64"/>
  <c r="D65" i="64"/>
  <c r="D70" i="64"/>
  <c r="D75" i="64"/>
  <c r="D81" i="64"/>
  <c r="D86" i="64"/>
  <c r="D91" i="64"/>
  <c r="D97" i="64"/>
  <c r="D102" i="64"/>
  <c r="D107" i="64"/>
  <c r="D113" i="64"/>
  <c r="D118" i="64"/>
  <c r="D123" i="64"/>
  <c r="D129" i="64"/>
  <c r="D134" i="64"/>
  <c r="D139" i="64"/>
  <c r="D145" i="64"/>
  <c r="D150" i="64"/>
  <c r="D35" i="64"/>
  <c r="D46" i="64"/>
  <c r="D57" i="64"/>
  <c r="D67" i="64"/>
  <c r="D78" i="64"/>
  <c r="D89" i="64"/>
  <c r="D99" i="64"/>
  <c r="D110" i="64"/>
  <c r="D121" i="64"/>
  <c r="D152" i="64"/>
  <c r="D148" i="64"/>
  <c r="D144" i="64"/>
  <c r="D140" i="64"/>
  <c r="D136" i="64"/>
  <c r="D132" i="64"/>
  <c r="D128" i="64"/>
  <c r="D124" i="64"/>
  <c r="D120" i="64"/>
  <c r="D116" i="64"/>
  <c r="D112" i="64"/>
  <c r="D108" i="64"/>
  <c r="D104" i="64"/>
  <c r="D100" i="64"/>
  <c r="D96" i="64"/>
  <c r="D92" i="64"/>
  <c r="D88" i="64"/>
  <c r="D84" i="64"/>
  <c r="D80" i="64"/>
  <c r="D76" i="64"/>
  <c r="D72" i="64"/>
  <c r="D68" i="64"/>
  <c r="D64" i="64"/>
  <c r="D60" i="64"/>
  <c r="D56" i="64"/>
  <c r="D52" i="64"/>
  <c r="D48" i="64"/>
  <c r="D44" i="64"/>
  <c r="D40" i="64"/>
  <c r="D36" i="64"/>
  <c r="D32" i="64"/>
  <c r="D29" i="64"/>
  <c r="D27" i="64"/>
  <c r="D25" i="64"/>
  <c r="D23" i="64"/>
  <c r="D31" i="64"/>
  <c r="D42" i="64"/>
  <c r="D53" i="64"/>
  <c r="D63" i="64"/>
  <c r="D74" i="64"/>
  <c r="D85" i="64"/>
  <c r="D90" i="64"/>
  <c r="D101" i="64"/>
  <c r="D111" i="64"/>
  <c r="D122" i="64"/>
  <c r="D133" i="64"/>
  <c r="D143" i="64"/>
  <c r="D24" i="64"/>
  <c r="D34" i="64"/>
  <c r="D39" i="64"/>
  <c r="D45" i="64"/>
  <c r="D50" i="64"/>
  <c r="D55" i="64"/>
  <c r="D61" i="64"/>
  <c r="D66" i="64"/>
  <c r="D71" i="64"/>
  <c r="D77" i="64"/>
  <c r="D82" i="64"/>
  <c r="D87" i="64"/>
  <c r="D93" i="64"/>
  <c r="D98" i="64"/>
  <c r="D103" i="64"/>
  <c r="D109" i="64"/>
  <c r="D114" i="64"/>
  <c r="D119" i="64"/>
  <c r="D125" i="64"/>
  <c r="D130" i="64"/>
  <c r="D135" i="64"/>
  <c r="D141" i="64"/>
  <c r="D146" i="64"/>
  <c r="D151" i="64"/>
  <c r="D5" i="55"/>
  <c r="D7" i="54"/>
  <c r="D5" i="54"/>
  <c r="D6" i="54"/>
  <c r="G132" i="44"/>
  <c r="D7" i="55" l="1"/>
  <c r="D6" i="55"/>
  <c r="E79" i="44"/>
  <c r="D9" i="54" l="1"/>
  <c r="D8" i="54"/>
  <c r="C29" i="47"/>
  <c r="C28" i="47"/>
  <c r="C27" i="47"/>
  <c r="C26" i="47"/>
  <c r="C25" i="47"/>
  <c r="C24" i="47"/>
  <c r="C23" i="47"/>
  <c r="C22" i="47"/>
  <c r="D21" i="47"/>
  <c r="B19" i="47"/>
  <c r="D13" i="47"/>
  <c r="D12" i="47"/>
  <c r="D11" i="47"/>
  <c r="D10" i="47"/>
  <c r="D9" i="47"/>
  <c r="F8" i="47"/>
  <c r="F9" i="47" s="1"/>
  <c r="D8" i="47"/>
  <c r="D7" i="47"/>
  <c r="D6" i="47"/>
  <c r="D5" i="47"/>
  <c r="I4" i="47"/>
  <c r="G4" i="47"/>
  <c r="D4" i="47"/>
  <c r="D4" i="46"/>
  <c r="D62" i="45"/>
  <c r="D58" i="45"/>
  <c r="D54" i="45"/>
  <c r="D50" i="45"/>
  <c r="D46" i="45"/>
  <c r="D42" i="45"/>
  <c r="C40" i="45"/>
  <c r="D39" i="45"/>
  <c r="C39" i="45"/>
  <c r="C38" i="45"/>
  <c r="D37" i="45"/>
  <c r="C37" i="45"/>
  <c r="C36" i="45"/>
  <c r="D35" i="45"/>
  <c r="C35" i="45"/>
  <c r="C34" i="45"/>
  <c r="D33" i="45"/>
  <c r="C33" i="45"/>
  <c r="C32" i="45"/>
  <c r="B8" i="45"/>
  <c r="D8" i="45" s="1"/>
  <c r="C31" i="45"/>
  <c r="D65" i="45" s="1"/>
  <c r="D30" i="45"/>
  <c r="C30" i="45"/>
  <c r="B30" i="45"/>
  <c r="D27" i="45"/>
  <c r="D26" i="45"/>
  <c r="D25" i="45"/>
  <c r="D24" i="45"/>
  <c r="D23" i="45"/>
  <c r="F22" i="45"/>
  <c r="D22" i="45"/>
  <c r="D21" i="45"/>
  <c r="D20" i="45"/>
  <c r="D19" i="45"/>
  <c r="G18" i="45"/>
  <c r="J18" i="45" s="1"/>
  <c r="D18" i="45"/>
  <c r="D8" i="55" l="1"/>
  <c r="D243" i="47"/>
  <c r="D35" i="47"/>
  <c r="D51" i="47"/>
  <c r="D163" i="47"/>
  <c r="D179" i="47"/>
  <c r="J4" i="47"/>
  <c r="D99" i="47"/>
  <c r="D227" i="47"/>
  <c r="D115" i="47"/>
  <c r="D67" i="47"/>
  <c r="D131" i="47"/>
  <c r="D195" i="47"/>
  <c r="D83" i="47"/>
  <c r="D147" i="47"/>
  <c r="D211" i="47"/>
  <c r="D39" i="47"/>
  <c r="D71" i="47"/>
  <c r="D103" i="47"/>
  <c r="D135" i="47"/>
  <c r="D167" i="47"/>
  <c r="D199" i="47"/>
  <c r="D231" i="47"/>
  <c r="D43" i="47"/>
  <c r="D59" i="47"/>
  <c r="D75" i="47"/>
  <c r="D91" i="47"/>
  <c r="D107" i="47"/>
  <c r="D123" i="47"/>
  <c r="D139" i="47"/>
  <c r="D155" i="47"/>
  <c r="D171" i="47"/>
  <c r="D187" i="47"/>
  <c r="D203" i="47"/>
  <c r="D219" i="47"/>
  <c r="D235" i="47"/>
  <c r="D251" i="47"/>
  <c r="D55" i="47"/>
  <c r="D87" i="47"/>
  <c r="D119" i="47"/>
  <c r="D151" i="47"/>
  <c r="D183" i="47"/>
  <c r="D215" i="47"/>
  <c r="D247" i="47"/>
  <c r="D31" i="47"/>
  <c r="D47" i="47"/>
  <c r="D63" i="47"/>
  <c r="D79" i="47"/>
  <c r="D95" i="47"/>
  <c r="D111" i="47"/>
  <c r="D127" i="47"/>
  <c r="D143" i="47"/>
  <c r="D159" i="47"/>
  <c r="D175" i="47"/>
  <c r="D191" i="47"/>
  <c r="D207" i="47"/>
  <c r="D223" i="47"/>
  <c r="D239" i="47"/>
  <c r="D255" i="47"/>
  <c r="D23" i="47"/>
  <c r="D25" i="47"/>
  <c r="D27" i="47"/>
  <c r="D29" i="47"/>
  <c r="D32" i="47"/>
  <c r="D36" i="47"/>
  <c r="D40" i="47"/>
  <c r="D44" i="47"/>
  <c r="D48" i="47"/>
  <c r="D52" i="47"/>
  <c r="D56" i="47"/>
  <c r="D60" i="47"/>
  <c r="D64" i="47"/>
  <c r="D68" i="47"/>
  <c r="D72" i="47"/>
  <c r="D76" i="47"/>
  <c r="D80" i="47"/>
  <c r="D84" i="47"/>
  <c r="D88" i="47"/>
  <c r="D92" i="47"/>
  <c r="D96" i="47"/>
  <c r="D100" i="47"/>
  <c r="D104" i="47"/>
  <c r="D108" i="47"/>
  <c r="D112" i="47"/>
  <c r="D116" i="47"/>
  <c r="D120" i="47"/>
  <c r="D124" i="47"/>
  <c r="D128" i="47"/>
  <c r="D132" i="47"/>
  <c r="D136" i="47"/>
  <c r="D140" i="47"/>
  <c r="D144" i="47"/>
  <c r="D148" i="47"/>
  <c r="D152" i="47"/>
  <c r="D156" i="47"/>
  <c r="D160" i="47"/>
  <c r="D164" i="47"/>
  <c r="D168" i="47"/>
  <c r="D172" i="47"/>
  <c r="D176" i="47"/>
  <c r="D180" i="47"/>
  <c r="D184" i="47"/>
  <c r="D188" i="47"/>
  <c r="D192" i="47"/>
  <c r="D196" i="47"/>
  <c r="D200" i="47"/>
  <c r="D204" i="47"/>
  <c r="D208" i="47"/>
  <c r="D212" i="47"/>
  <c r="D216" i="47"/>
  <c r="D220" i="47"/>
  <c r="D224" i="47"/>
  <c r="D228" i="47"/>
  <c r="D232" i="47"/>
  <c r="D236" i="47"/>
  <c r="D240" i="47"/>
  <c r="D244" i="47"/>
  <c r="D248" i="47"/>
  <c r="D252" i="47"/>
  <c r="D256" i="47"/>
  <c r="D33" i="47"/>
  <c r="D37" i="47"/>
  <c r="D41" i="47"/>
  <c r="D45" i="47"/>
  <c r="D49" i="47"/>
  <c r="D53" i="47"/>
  <c r="D57" i="47"/>
  <c r="D61" i="47"/>
  <c r="D65" i="47"/>
  <c r="D69" i="47"/>
  <c r="D73" i="47"/>
  <c r="D77" i="47"/>
  <c r="D81" i="47"/>
  <c r="D85" i="47"/>
  <c r="D89" i="47"/>
  <c r="D93" i="47"/>
  <c r="D97" i="47"/>
  <c r="D101" i="47"/>
  <c r="D105" i="47"/>
  <c r="D109" i="47"/>
  <c r="D113" i="47"/>
  <c r="D117" i="47"/>
  <c r="D121" i="47"/>
  <c r="D125" i="47"/>
  <c r="D129" i="47"/>
  <c r="D133" i="47"/>
  <c r="D137" i="47"/>
  <c r="D141" i="47"/>
  <c r="D145" i="47"/>
  <c r="D149" i="47"/>
  <c r="D153" i="47"/>
  <c r="D157" i="47"/>
  <c r="D161" i="47"/>
  <c r="D165" i="47"/>
  <c r="D169" i="47"/>
  <c r="D173" i="47"/>
  <c r="D177" i="47"/>
  <c r="D181" i="47"/>
  <c r="D185" i="47"/>
  <c r="D189" i="47"/>
  <c r="D193" i="47"/>
  <c r="D197" i="47"/>
  <c r="D201" i="47"/>
  <c r="D205" i="47"/>
  <c r="D209" i="47"/>
  <c r="D213" i="47"/>
  <c r="D217" i="47"/>
  <c r="D221" i="47"/>
  <c r="D225" i="47"/>
  <c r="D229" i="47"/>
  <c r="D233" i="47"/>
  <c r="D237" i="47"/>
  <c r="D241" i="47"/>
  <c r="D245" i="47"/>
  <c r="D249" i="47"/>
  <c r="D253" i="47"/>
  <c r="D22" i="47"/>
  <c r="D24" i="47"/>
  <c r="D26" i="47"/>
  <c r="D28" i="47"/>
  <c r="D30" i="47"/>
  <c r="D34" i="47"/>
  <c r="D38" i="47"/>
  <c r="D42" i="47"/>
  <c r="D46" i="47"/>
  <c r="D50" i="47"/>
  <c r="D54" i="47"/>
  <c r="D58" i="47"/>
  <c r="D62" i="47"/>
  <c r="D66" i="47"/>
  <c r="D70" i="47"/>
  <c r="D74" i="47"/>
  <c r="D78" i="47"/>
  <c r="D82" i="47"/>
  <c r="D86" i="47"/>
  <c r="D90" i="47"/>
  <c r="D94" i="47"/>
  <c r="D98" i="47"/>
  <c r="D102" i="47"/>
  <c r="D106" i="47"/>
  <c r="D110" i="47"/>
  <c r="D114" i="47"/>
  <c r="D118" i="47"/>
  <c r="D122" i="47"/>
  <c r="D126" i="47"/>
  <c r="D130" i="47"/>
  <c r="D134" i="47"/>
  <c r="D138" i="47"/>
  <c r="D142" i="47"/>
  <c r="D146" i="47"/>
  <c r="D150" i="47"/>
  <c r="D154" i="47"/>
  <c r="D158" i="47"/>
  <c r="D162" i="47"/>
  <c r="D166" i="47"/>
  <c r="D170" i="47"/>
  <c r="D174" i="47"/>
  <c r="D178" i="47"/>
  <c r="D182" i="47"/>
  <c r="D186" i="47"/>
  <c r="D190" i="47"/>
  <c r="D194" i="47"/>
  <c r="D198" i="47"/>
  <c r="D202" i="47"/>
  <c r="D206" i="47"/>
  <c r="D210" i="47"/>
  <c r="D214" i="47"/>
  <c r="D218" i="47"/>
  <c r="D222" i="47"/>
  <c r="D226" i="47"/>
  <c r="D230" i="47"/>
  <c r="D234" i="47"/>
  <c r="D238" i="47"/>
  <c r="D242" i="47"/>
  <c r="D246" i="47"/>
  <c r="D250" i="47"/>
  <c r="D254" i="47"/>
  <c r="D43" i="45"/>
  <c r="D47" i="45"/>
  <c r="D51" i="45"/>
  <c r="D55" i="45"/>
  <c r="D59" i="45"/>
  <c r="D63" i="45"/>
  <c r="D32" i="45"/>
  <c r="D34" i="45"/>
  <c r="D36" i="45"/>
  <c r="D38" i="45"/>
  <c r="D40" i="45"/>
  <c r="D44" i="45"/>
  <c r="D48" i="45"/>
  <c r="D52" i="45"/>
  <c r="D56" i="45"/>
  <c r="D60" i="45"/>
  <c r="D64" i="45"/>
  <c r="D31" i="45"/>
  <c r="D41" i="45"/>
  <c r="D45" i="45"/>
  <c r="D49" i="45"/>
  <c r="D53" i="45"/>
  <c r="D57" i="45"/>
  <c r="D61" i="45"/>
  <c r="D27" i="44"/>
  <c r="C180" i="44"/>
  <c r="C179" i="44"/>
  <c r="C178" i="44"/>
  <c r="C177" i="44"/>
  <c r="C176" i="44"/>
  <c r="C175" i="44"/>
  <c r="C174" i="44"/>
  <c r="C173" i="44"/>
  <c r="C172" i="44"/>
  <c r="C171" i="44"/>
  <c r="C170" i="44"/>
  <c r="C169" i="44"/>
  <c r="C168" i="44"/>
  <c r="C167" i="44"/>
  <c r="C166" i="44"/>
  <c r="C165" i="44"/>
  <c r="C164" i="44"/>
  <c r="C163" i="44"/>
  <c r="C162" i="44"/>
  <c r="C161" i="44"/>
  <c r="C160" i="44"/>
  <c r="C159" i="44"/>
  <c r="C158" i="44"/>
  <c r="C157" i="44"/>
  <c r="C156" i="44"/>
  <c r="C155" i="44"/>
  <c r="C154" i="44"/>
  <c r="C153" i="44"/>
  <c r="C152" i="44"/>
  <c r="C151" i="44"/>
  <c r="C150" i="44"/>
  <c r="C149" i="44"/>
  <c r="C148" i="44"/>
  <c r="C147" i="44"/>
  <c r="C146" i="44"/>
  <c r="C145" i="44"/>
  <c r="C144" i="44"/>
  <c r="C143" i="44"/>
  <c r="C142" i="44"/>
  <c r="C141" i="44"/>
  <c r="C140" i="44"/>
  <c r="C139" i="44"/>
  <c r="C138" i="44"/>
  <c r="C137" i="44"/>
  <c r="C136" i="44"/>
  <c r="C135" i="44"/>
  <c r="C134" i="44"/>
  <c r="C133" i="44"/>
  <c r="C132" i="44"/>
  <c r="C131" i="44"/>
  <c r="G105" i="44"/>
  <c r="F105" i="44"/>
  <c r="E105" i="44"/>
  <c r="D105" i="44"/>
  <c r="C105" i="44"/>
  <c r="B105" i="44"/>
  <c r="G104" i="44"/>
  <c r="F104" i="44"/>
  <c r="E104" i="44"/>
  <c r="D104" i="44"/>
  <c r="C104" i="44"/>
  <c r="B104" i="44"/>
  <c r="G103" i="44"/>
  <c r="F103" i="44"/>
  <c r="E103" i="44"/>
  <c r="D103" i="44"/>
  <c r="C103" i="44"/>
  <c r="B103" i="44"/>
  <c r="G102" i="44"/>
  <c r="F102" i="44"/>
  <c r="E102" i="44"/>
  <c r="D102" i="44"/>
  <c r="C102" i="44"/>
  <c r="B102" i="44"/>
  <c r="G101" i="44"/>
  <c r="F101" i="44"/>
  <c r="E101" i="44"/>
  <c r="D101" i="44"/>
  <c r="C101" i="44"/>
  <c r="B101" i="44"/>
  <c r="G100" i="44"/>
  <c r="F100" i="44"/>
  <c r="E100" i="44"/>
  <c r="D100" i="44"/>
  <c r="C100" i="44"/>
  <c r="B100" i="44"/>
  <c r="G99" i="44"/>
  <c r="F99" i="44"/>
  <c r="E99" i="44"/>
  <c r="D99" i="44"/>
  <c r="C99" i="44"/>
  <c r="B99" i="44"/>
  <c r="G98" i="44"/>
  <c r="F98" i="44"/>
  <c r="E98" i="44"/>
  <c r="D98" i="44"/>
  <c r="C98" i="44"/>
  <c r="B98" i="44"/>
  <c r="G97" i="44"/>
  <c r="F97" i="44"/>
  <c r="E97" i="44"/>
  <c r="D97" i="44"/>
  <c r="C97" i="44"/>
  <c r="B97" i="44"/>
  <c r="G96" i="44"/>
  <c r="F96" i="44"/>
  <c r="E96" i="44"/>
  <c r="D96" i="44"/>
  <c r="C96" i="44"/>
  <c r="B96" i="44"/>
  <c r="E88" i="44"/>
  <c r="D88" i="44"/>
  <c r="E87" i="44"/>
  <c r="D87" i="44"/>
  <c r="E86" i="44"/>
  <c r="D86" i="44"/>
  <c r="E85" i="44"/>
  <c r="D85" i="44"/>
  <c r="E84" i="44"/>
  <c r="D84" i="44"/>
  <c r="F83" i="44"/>
  <c r="F84" i="44" s="1"/>
  <c r="E83" i="44"/>
  <c r="D83" i="44"/>
  <c r="E82" i="44"/>
  <c r="D82" i="44"/>
  <c r="E81" i="44"/>
  <c r="D81" i="44"/>
  <c r="E80" i="44"/>
  <c r="D80" i="44"/>
  <c r="I79" i="44"/>
  <c r="G79" i="44"/>
  <c r="J79" i="44" s="1"/>
  <c r="D79" i="44"/>
  <c r="D73" i="44"/>
  <c r="D72" i="44"/>
  <c r="D71" i="44"/>
  <c r="D70" i="44"/>
  <c r="D69" i="44"/>
  <c r="F68" i="44"/>
  <c r="F69" i="44" s="1"/>
  <c r="D68" i="44"/>
  <c r="D67" i="44"/>
  <c r="D66" i="44"/>
  <c r="D65" i="44"/>
  <c r="I64" i="44"/>
  <c r="G64" i="44"/>
  <c r="D64" i="44"/>
  <c r="D59" i="44"/>
  <c r="D58" i="44"/>
  <c r="D57" i="44"/>
  <c r="D56" i="44"/>
  <c r="D55" i="44"/>
  <c r="F54" i="44"/>
  <c r="F55" i="44" s="1"/>
  <c r="D54" i="44"/>
  <c r="D53" i="44"/>
  <c r="D52" i="44"/>
  <c r="D51" i="44"/>
  <c r="I50" i="44"/>
  <c r="G50" i="44"/>
  <c r="D50" i="44"/>
  <c r="D45" i="44"/>
  <c r="D44" i="44"/>
  <c r="D43" i="44"/>
  <c r="D42" i="44"/>
  <c r="D41" i="44"/>
  <c r="F40" i="44"/>
  <c r="F41" i="44" s="1"/>
  <c r="D40" i="44"/>
  <c r="D39" i="44"/>
  <c r="D38" i="44"/>
  <c r="D37" i="44"/>
  <c r="I36" i="44"/>
  <c r="G36" i="44"/>
  <c r="D36" i="44"/>
  <c r="D28" i="44"/>
  <c r="D26" i="44"/>
  <c r="D25" i="44"/>
  <c r="D24" i="44"/>
  <c r="F23" i="44"/>
  <c r="F24" i="44" s="1"/>
  <c r="D23" i="44"/>
  <c r="D22" i="44"/>
  <c r="D21" i="44"/>
  <c r="D20" i="44"/>
  <c r="I19" i="44"/>
  <c r="G19" i="44"/>
  <c r="D19" i="44"/>
  <c r="D13" i="44"/>
  <c r="D12" i="44"/>
  <c r="D11" i="44"/>
  <c r="D10" i="44"/>
  <c r="D9" i="44"/>
  <c r="F8" i="44"/>
  <c r="F9" i="44" s="1"/>
  <c r="D8" i="44"/>
  <c r="D7" i="44"/>
  <c r="D6" i="44"/>
  <c r="D5" i="44"/>
  <c r="I4" i="44"/>
  <c r="G4" i="44"/>
  <c r="J4" i="44" s="1"/>
  <c r="D4" i="44"/>
  <c r="D9" i="55" l="1"/>
  <c r="D10" i="54"/>
  <c r="J36" i="44"/>
  <c r="J64" i="44"/>
  <c r="J50" i="44"/>
  <c r="J19" i="44"/>
  <c r="D156" i="44"/>
  <c r="D215" i="44"/>
  <c r="D148" i="44"/>
  <c r="D172" i="44"/>
  <c r="D180" i="44"/>
  <c r="D196" i="44"/>
  <c r="D231" i="44"/>
  <c r="D138" i="44"/>
  <c r="D154" i="44"/>
  <c r="D170" i="44"/>
  <c r="D183" i="44"/>
  <c r="D199" i="44"/>
  <c r="D219" i="44"/>
  <c r="D136" i="44"/>
  <c r="D144" i="44"/>
  <c r="D152" i="44"/>
  <c r="D160" i="44"/>
  <c r="D168" i="44"/>
  <c r="D176" i="44"/>
  <c r="D184" i="44"/>
  <c r="D192" i="44"/>
  <c r="D200" i="44"/>
  <c r="D208" i="44"/>
  <c r="D223" i="44"/>
  <c r="D140" i="44"/>
  <c r="D164" i="44"/>
  <c r="D188" i="44"/>
  <c r="D204" i="44"/>
  <c r="D230" i="44"/>
  <c r="D226" i="44"/>
  <c r="D222" i="44"/>
  <c r="D218" i="44"/>
  <c r="D214" i="44"/>
  <c r="D210" i="44"/>
  <c r="D206" i="44"/>
  <c r="D202" i="44"/>
  <c r="D198" i="44"/>
  <c r="D194" i="44"/>
  <c r="D190" i="44"/>
  <c r="D186" i="44"/>
  <c r="D182" i="44"/>
  <c r="D179" i="44"/>
  <c r="D177" i="44"/>
  <c r="D175" i="44"/>
  <c r="D173" i="44"/>
  <c r="D171" i="44"/>
  <c r="D169" i="44"/>
  <c r="D167" i="44"/>
  <c r="D165" i="44"/>
  <c r="D163" i="44"/>
  <c r="D161" i="44"/>
  <c r="D159" i="44"/>
  <c r="D157" i="44"/>
  <c r="D155" i="44"/>
  <c r="D153" i="44"/>
  <c r="D151" i="44"/>
  <c r="D149" i="44"/>
  <c r="D147" i="44"/>
  <c r="D145" i="44"/>
  <c r="D143" i="44"/>
  <c r="D141" i="44"/>
  <c r="D139" i="44"/>
  <c r="D137" i="44"/>
  <c r="D135" i="44"/>
  <c r="D133" i="44"/>
  <c r="D233" i="44"/>
  <c r="D229" i="44"/>
  <c r="D225" i="44"/>
  <c r="D221" i="44"/>
  <c r="D217" i="44"/>
  <c r="D213" i="44"/>
  <c r="D209" i="44"/>
  <c r="D205" i="44"/>
  <c r="D201" i="44"/>
  <c r="D197" i="44"/>
  <c r="D193" i="44"/>
  <c r="D189" i="44"/>
  <c r="D185" i="44"/>
  <c r="D181" i="44"/>
  <c r="D131" i="44"/>
  <c r="D232" i="44"/>
  <c r="D228" i="44"/>
  <c r="D224" i="44"/>
  <c r="D220" i="44"/>
  <c r="D216" i="44"/>
  <c r="D212" i="44"/>
  <c r="D146" i="44"/>
  <c r="D162" i="44"/>
  <c r="D178" i="44"/>
  <c r="D191" i="44"/>
  <c r="D207" i="44"/>
  <c r="D132" i="44"/>
  <c r="D134" i="44"/>
  <c r="D142" i="44"/>
  <c r="D150" i="44"/>
  <c r="D158" i="44"/>
  <c r="D166" i="44"/>
  <c r="D174" i="44"/>
  <c r="D187" i="44"/>
  <c r="D195" i="44"/>
  <c r="D203" i="44"/>
  <c r="D211" i="44"/>
  <c r="D227" i="44"/>
  <c r="D10" i="55" l="1"/>
  <c r="D11" i="55"/>
  <c r="D11" i="54"/>
  <c r="C177" i="43"/>
  <c r="C173" i="43"/>
  <c r="C167" i="43"/>
  <c r="C163" i="43"/>
  <c r="D103" i="43"/>
  <c r="D99" i="43"/>
  <c r="D43" i="43"/>
  <c r="C180" i="43"/>
  <c r="C179" i="43"/>
  <c r="C178" i="43"/>
  <c r="C176" i="43"/>
  <c r="C175" i="43"/>
  <c r="C174" i="43"/>
  <c r="C172" i="43"/>
  <c r="C171" i="43"/>
  <c r="C170" i="43"/>
  <c r="C169" i="43"/>
  <c r="C168" i="43"/>
  <c r="C166" i="43"/>
  <c r="C165" i="43"/>
  <c r="C164" i="43"/>
  <c r="C162" i="43"/>
  <c r="C161" i="43"/>
  <c r="C160" i="43"/>
  <c r="C159" i="43"/>
  <c r="C158" i="43"/>
  <c r="C157" i="43"/>
  <c r="C156" i="43"/>
  <c r="C155" i="43"/>
  <c r="C154" i="43"/>
  <c r="C152" i="43"/>
  <c r="C151" i="43"/>
  <c r="C150" i="43"/>
  <c r="C149" i="43"/>
  <c r="C148" i="43"/>
  <c r="C147" i="43"/>
  <c r="C146" i="43"/>
  <c r="C145" i="43"/>
  <c r="C144" i="43"/>
  <c r="C143" i="43"/>
  <c r="C142" i="43"/>
  <c r="C141" i="43"/>
  <c r="C140" i="43"/>
  <c r="C139" i="43"/>
  <c r="C138" i="43"/>
  <c r="C137" i="43"/>
  <c r="C136" i="43"/>
  <c r="C135" i="43"/>
  <c r="C134" i="43"/>
  <c r="C133" i="43"/>
  <c r="C132" i="43"/>
  <c r="C131" i="43"/>
  <c r="G105" i="43"/>
  <c r="F105" i="43"/>
  <c r="E105" i="43"/>
  <c r="D105" i="43"/>
  <c r="C105" i="43"/>
  <c r="B105" i="43"/>
  <c r="G104" i="43"/>
  <c r="F104" i="43"/>
  <c r="E104" i="43"/>
  <c r="D104" i="43"/>
  <c r="C104" i="43"/>
  <c r="B104" i="43"/>
  <c r="G103" i="43"/>
  <c r="F103" i="43"/>
  <c r="E103" i="43"/>
  <c r="C103" i="43"/>
  <c r="B103" i="43"/>
  <c r="G102" i="43"/>
  <c r="E102" i="43"/>
  <c r="D102" i="43"/>
  <c r="C102" i="43"/>
  <c r="B102" i="43"/>
  <c r="G101" i="43"/>
  <c r="F101" i="43"/>
  <c r="E101" i="43"/>
  <c r="D101" i="43"/>
  <c r="C101" i="43"/>
  <c r="B101" i="43"/>
  <c r="G100" i="43"/>
  <c r="F100" i="43"/>
  <c r="E100" i="43"/>
  <c r="D100" i="43"/>
  <c r="C100" i="43"/>
  <c r="B100" i="43"/>
  <c r="G99" i="43"/>
  <c r="F99" i="43"/>
  <c r="E99" i="43"/>
  <c r="C99" i="43"/>
  <c r="B99" i="43"/>
  <c r="G98" i="43"/>
  <c r="D98" i="43"/>
  <c r="C98" i="43"/>
  <c r="B98" i="43"/>
  <c r="G97" i="43"/>
  <c r="F97" i="43"/>
  <c r="E97" i="43"/>
  <c r="D97" i="43"/>
  <c r="C97" i="43"/>
  <c r="B97" i="43"/>
  <c r="G96" i="43"/>
  <c r="F96" i="43"/>
  <c r="E96" i="43"/>
  <c r="D96" i="43"/>
  <c r="C96" i="43"/>
  <c r="B96" i="43"/>
  <c r="D86" i="43"/>
  <c r="F83" i="43"/>
  <c r="F84" i="43" s="1"/>
  <c r="D80" i="43"/>
  <c r="I79" i="43"/>
  <c r="G79" i="43"/>
  <c r="D79" i="43"/>
  <c r="D73" i="43"/>
  <c r="D69" i="43"/>
  <c r="D66" i="43"/>
  <c r="D65" i="43"/>
  <c r="D64" i="43"/>
  <c r="D57" i="43"/>
  <c r="D54" i="43"/>
  <c r="D51" i="43"/>
  <c r="I50" i="43"/>
  <c r="D50" i="43"/>
  <c r="D44" i="43"/>
  <c r="F40" i="43"/>
  <c r="F41" i="43" s="1"/>
  <c r="D37" i="43"/>
  <c r="D36" i="43"/>
  <c r="D28" i="43"/>
  <c r="D27" i="43"/>
  <c r="D26" i="43"/>
  <c r="D25" i="43"/>
  <c r="D24" i="43"/>
  <c r="F23" i="43"/>
  <c r="F24" i="43" s="1"/>
  <c r="D23" i="43"/>
  <c r="D22" i="43"/>
  <c r="D21" i="43"/>
  <c r="D20" i="43"/>
  <c r="I19" i="43"/>
  <c r="G19" i="43"/>
  <c r="D19" i="43"/>
  <c r="D13" i="43"/>
  <c r="D12" i="43"/>
  <c r="D11" i="43"/>
  <c r="D10" i="43"/>
  <c r="D9" i="43"/>
  <c r="F8" i="43"/>
  <c r="F9" i="43" s="1"/>
  <c r="D8" i="43"/>
  <c r="D7" i="43"/>
  <c r="D6" i="43"/>
  <c r="D5" i="43"/>
  <c r="I4" i="43"/>
  <c r="G4" i="43"/>
  <c r="D4" i="43"/>
  <c r="G102" i="42"/>
  <c r="D86" i="42"/>
  <c r="G103" i="42"/>
  <c r="G100" i="42"/>
  <c r="G99" i="42"/>
  <c r="G98" i="42"/>
  <c r="C177" i="42"/>
  <c r="C173" i="42"/>
  <c r="C168" i="42"/>
  <c r="C167" i="42"/>
  <c r="E99" i="42"/>
  <c r="D58" i="42"/>
  <c r="D103" i="42"/>
  <c r="C157" i="42"/>
  <c r="D99" i="42"/>
  <c r="C153" i="42"/>
  <c r="C148" i="42"/>
  <c r="C147" i="42"/>
  <c r="C144" i="42"/>
  <c r="D26" i="42"/>
  <c r="C141" i="42"/>
  <c r="C180" i="42"/>
  <c r="C179" i="42"/>
  <c r="C178" i="42"/>
  <c r="C176" i="42"/>
  <c r="C175" i="42"/>
  <c r="C174" i="42"/>
  <c r="C172" i="42"/>
  <c r="C171" i="42"/>
  <c r="C170" i="42"/>
  <c r="C169" i="42"/>
  <c r="C166" i="42"/>
  <c r="C165" i="42"/>
  <c r="C162" i="42"/>
  <c r="C161" i="42"/>
  <c r="C160" i="42"/>
  <c r="C159" i="42"/>
  <c r="C158" i="42"/>
  <c r="C156" i="42"/>
  <c r="C155" i="42"/>
  <c r="C154" i="42"/>
  <c r="C152" i="42"/>
  <c r="C151" i="42"/>
  <c r="C150" i="42"/>
  <c r="C149" i="42"/>
  <c r="C146" i="42"/>
  <c r="C145" i="42"/>
  <c r="C142" i="42"/>
  <c r="C140" i="42"/>
  <c r="C139" i="42"/>
  <c r="C138" i="42"/>
  <c r="C137" i="42"/>
  <c r="C136" i="42"/>
  <c r="C135" i="42"/>
  <c r="C134" i="42"/>
  <c r="C133" i="42"/>
  <c r="C132" i="42"/>
  <c r="C131" i="42"/>
  <c r="G105" i="42"/>
  <c r="F105" i="42"/>
  <c r="E105" i="42"/>
  <c r="D105" i="42"/>
  <c r="C105" i="42"/>
  <c r="B105" i="42"/>
  <c r="G104" i="42"/>
  <c r="F104" i="42"/>
  <c r="E104" i="42"/>
  <c r="D104" i="42"/>
  <c r="C104" i="42"/>
  <c r="B104" i="42"/>
  <c r="F103" i="42"/>
  <c r="E103" i="42"/>
  <c r="C103" i="42"/>
  <c r="B103" i="42"/>
  <c r="E102" i="42"/>
  <c r="D102" i="42"/>
  <c r="B102" i="42"/>
  <c r="G101" i="42"/>
  <c r="F101" i="42"/>
  <c r="E101" i="42"/>
  <c r="D101" i="42"/>
  <c r="C101" i="42"/>
  <c r="B101" i="42"/>
  <c r="F100" i="42"/>
  <c r="E100" i="42"/>
  <c r="D100" i="42"/>
  <c r="C100" i="42"/>
  <c r="B100" i="42"/>
  <c r="F99" i="42"/>
  <c r="C99" i="42"/>
  <c r="B99" i="42"/>
  <c r="F98" i="42"/>
  <c r="B98" i="42"/>
  <c r="G97" i="42"/>
  <c r="F97" i="42"/>
  <c r="E97" i="42"/>
  <c r="D97" i="42"/>
  <c r="C97" i="42"/>
  <c r="B97" i="42"/>
  <c r="G96" i="42"/>
  <c r="F96" i="42"/>
  <c r="E96" i="42"/>
  <c r="D96" i="42"/>
  <c r="C96" i="42"/>
  <c r="B96" i="42"/>
  <c r="D79" i="42"/>
  <c r="D72" i="42"/>
  <c r="F68" i="42"/>
  <c r="F69" i="42" s="1"/>
  <c r="D65" i="42"/>
  <c r="D64" i="42"/>
  <c r="D59" i="42"/>
  <c r="D55" i="42"/>
  <c r="D52" i="42"/>
  <c r="D51" i="42"/>
  <c r="D50" i="42"/>
  <c r="D43" i="42"/>
  <c r="D40" i="42"/>
  <c r="D37" i="42"/>
  <c r="D36" i="42"/>
  <c r="D27" i="42"/>
  <c r="D24" i="42"/>
  <c r="D21" i="42"/>
  <c r="D20" i="42"/>
  <c r="D19" i="42"/>
  <c r="D13" i="42"/>
  <c r="D12" i="42"/>
  <c r="D11" i="42"/>
  <c r="D10" i="42"/>
  <c r="D9" i="42"/>
  <c r="F8" i="42"/>
  <c r="F9" i="42" s="1"/>
  <c r="D8" i="42"/>
  <c r="D7" i="42"/>
  <c r="D6" i="42"/>
  <c r="D5" i="42"/>
  <c r="I4" i="42"/>
  <c r="G4" i="42"/>
  <c r="D4" i="42"/>
  <c r="G132" i="27"/>
  <c r="D140" i="43" l="1"/>
  <c r="D144" i="43"/>
  <c r="D150" i="43"/>
  <c r="D147" i="43"/>
  <c r="D142" i="43"/>
  <c r="D148" i="43"/>
  <c r="D152" i="43"/>
  <c r="D145" i="43"/>
  <c r="D149" i="43"/>
  <c r="D141" i="43"/>
  <c r="D146" i="43"/>
  <c r="D151" i="43"/>
  <c r="D143" i="43"/>
  <c r="D253" i="43"/>
  <c r="D12" i="54"/>
  <c r="D13" i="54"/>
  <c r="J79" i="43"/>
  <c r="G64" i="43"/>
  <c r="D67" i="43"/>
  <c r="D70" i="43"/>
  <c r="D81" i="43"/>
  <c r="D84" i="43"/>
  <c r="D87" i="43"/>
  <c r="F102" i="43"/>
  <c r="I64" i="43"/>
  <c r="D68" i="43"/>
  <c r="D71" i="43"/>
  <c r="D82" i="43"/>
  <c r="D88" i="43"/>
  <c r="F98" i="43"/>
  <c r="F68" i="43"/>
  <c r="F69" i="43" s="1"/>
  <c r="D72" i="43"/>
  <c r="D83" i="43"/>
  <c r="D85" i="43"/>
  <c r="F54" i="43"/>
  <c r="F55" i="43" s="1"/>
  <c r="D58" i="43"/>
  <c r="E98" i="43"/>
  <c r="D52" i="43"/>
  <c r="D55" i="43"/>
  <c r="D59" i="43"/>
  <c r="G50" i="43"/>
  <c r="J50" i="43" s="1"/>
  <c r="D53" i="43"/>
  <c r="D56" i="43"/>
  <c r="C153" i="43"/>
  <c r="G129" i="43" s="1"/>
  <c r="D41" i="43"/>
  <c r="G36" i="43"/>
  <c r="D39" i="43"/>
  <c r="D42" i="43"/>
  <c r="D38" i="43"/>
  <c r="D45" i="43"/>
  <c r="I36" i="43"/>
  <c r="D40" i="43"/>
  <c r="J19" i="43"/>
  <c r="D131" i="43"/>
  <c r="D133" i="43"/>
  <c r="J4" i="43"/>
  <c r="D135" i="43"/>
  <c r="D137" i="43"/>
  <c r="D139" i="43"/>
  <c r="D132" i="43"/>
  <c r="D134" i="43"/>
  <c r="D136" i="43"/>
  <c r="D138" i="43"/>
  <c r="I79" i="42"/>
  <c r="D83" i="42"/>
  <c r="F83" i="42"/>
  <c r="F84" i="42" s="1"/>
  <c r="G79" i="42"/>
  <c r="J79" i="42" s="1"/>
  <c r="D66" i="42"/>
  <c r="D69" i="42"/>
  <c r="D73" i="42"/>
  <c r="D80" i="42"/>
  <c r="D87" i="42"/>
  <c r="F102" i="42"/>
  <c r="G64" i="42"/>
  <c r="D67" i="42"/>
  <c r="D70" i="42"/>
  <c r="D81" i="42"/>
  <c r="D84" i="42"/>
  <c r="D88" i="42"/>
  <c r="I64" i="42"/>
  <c r="D68" i="42"/>
  <c r="D71" i="42"/>
  <c r="D82" i="42"/>
  <c r="D85" i="42"/>
  <c r="G50" i="42"/>
  <c r="D56" i="42"/>
  <c r="I50" i="42"/>
  <c r="D54" i="42"/>
  <c r="D57" i="42"/>
  <c r="E98" i="42"/>
  <c r="C164" i="42"/>
  <c r="D53" i="42"/>
  <c r="C163" i="42"/>
  <c r="F54" i="42"/>
  <c r="F55" i="42" s="1"/>
  <c r="D44" i="42"/>
  <c r="D98" i="42"/>
  <c r="G36" i="42"/>
  <c r="D38" i="42"/>
  <c r="D41" i="42"/>
  <c r="D45" i="42"/>
  <c r="F40" i="42"/>
  <c r="F41" i="42" s="1"/>
  <c r="I36" i="42"/>
  <c r="D39" i="42"/>
  <c r="D42" i="42"/>
  <c r="G19" i="42"/>
  <c r="D28" i="42"/>
  <c r="C143" i="42"/>
  <c r="D153" i="42" s="1"/>
  <c r="I19" i="42"/>
  <c r="J19" i="42" s="1"/>
  <c r="D23" i="42"/>
  <c r="D25" i="42"/>
  <c r="C98" i="42"/>
  <c r="C102" i="42"/>
  <c r="D22" i="42"/>
  <c r="F23" i="42"/>
  <c r="F24" i="42" s="1"/>
  <c r="J4" i="42"/>
  <c r="D180" i="42"/>
  <c r="D133" i="42"/>
  <c r="D131" i="42"/>
  <c r="D135" i="42"/>
  <c r="D137" i="42"/>
  <c r="D139" i="42"/>
  <c r="D141" i="42"/>
  <c r="D143" i="42"/>
  <c r="D145" i="42"/>
  <c r="D147" i="42"/>
  <c r="D149" i="42"/>
  <c r="D151" i="42"/>
  <c r="D132" i="42"/>
  <c r="D134" i="42"/>
  <c r="D136" i="42"/>
  <c r="D138" i="42"/>
  <c r="D140" i="42"/>
  <c r="D142" i="42"/>
  <c r="D144" i="42"/>
  <c r="D146" i="42"/>
  <c r="D148" i="42"/>
  <c r="D150" i="42"/>
  <c r="D213" i="43" l="1"/>
  <c r="D197" i="43"/>
  <c r="D211" i="43"/>
  <c r="D159" i="43"/>
  <c r="D161" i="43"/>
  <c r="D232" i="43"/>
  <c r="D184" i="43"/>
  <c r="G132" i="43"/>
  <c r="D258" i="43"/>
  <c r="D210" i="43"/>
  <c r="D241" i="43"/>
  <c r="D229" i="43"/>
  <c r="D237" i="43"/>
  <c r="D189" i="43"/>
  <c r="D243" i="43"/>
  <c r="D203" i="43"/>
  <c r="D187" i="43"/>
  <c r="D171" i="43"/>
  <c r="D155" i="43"/>
  <c r="D209" i="43"/>
  <c r="D177" i="43"/>
  <c r="D157" i="43"/>
  <c r="D260" i="43"/>
  <c r="D244" i="43"/>
  <c r="D228" i="43"/>
  <c r="D212" i="43"/>
  <c r="D196" i="43"/>
  <c r="D180" i="43"/>
  <c r="D164" i="43"/>
  <c r="D259" i="43"/>
  <c r="D239" i="43"/>
  <c r="D215" i="43"/>
  <c r="D254" i="43"/>
  <c r="D238" i="43"/>
  <c r="D222" i="43"/>
  <c r="D206" i="43"/>
  <c r="D190" i="43"/>
  <c r="D174" i="43"/>
  <c r="D158" i="43"/>
  <c r="D191" i="43"/>
  <c r="D185" i="43"/>
  <c r="D248" i="43"/>
  <c r="D200" i="43"/>
  <c r="D168" i="43"/>
  <c r="D219" i="43"/>
  <c r="D194" i="43"/>
  <c r="D162" i="43"/>
  <c r="D217" i="43"/>
  <c r="D249" i="43"/>
  <c r="D257" i="43"/>
  <c r="D221" i="43"/>
  <c r="D181" i="43"/>
  <c r="D231" i="43"/>
  <c r="D199" i="43"/>
  <c r="D183" i="43"/>
  <c r="D167" i="43"/>
  <c r="D201" i="43"/>
  <c r="D173" i="43"/>
  <c r="D153" i="43"/>
  <c r="D256" i="43"/>
  <c r="D240" i="43"/>
  <c r="D224" i="43"/>
  <c r="D208" i="43"/>
  <c r="D192" i="43"/>
  <c r="D176" i="43"/>
  <c r="D160" i="43"/>
  <c r="D255" i="43"/>
  <c r="D235" i="43"/>
  <c r="D207" i="43"/>
  <c r="D250" i="43"/>
  <c r="D234" i="43"/>
  <c r="D218" i="43"/>
  <c r="D202" i="43"/>
  <c r="D186" i="43"/>
  <c r="D170" i="43"/>
  <c r="D154" i="43"/>
  <c r="I129" i="43"/>
  <c r="H147" i="43" s="1"/>
  <c r="D261" i="43"/>
  <c r="D175" i="43"/>
  <c r="D216" i="43"/>
  <c r="D247" i="43"/>
  <c r="D242" i="43"/>
  <c r="D226" i="43"/>
  <c r="D178" i="43"/>
  <c r="D245" i="43"/>
  <c r="D233" i="43"/>
  <c r="D225" i="43"/>
  <c r="D205" i="43"/>
  <c r="D169" i="43"/>
  <c r="D223" i="43"/>
  <c r="D195" i="43"/>
  <c r="D179" i="43"/>
  <c r="D163" i="43"/>
  <c r="D193" i="43"/>
  <c r="D165" i="43"/>
  <c r="D252" i="43"/>
  <c r="D236" i="43"/>
  <c r="D220" i="43"/>
  <c r="D204" i="43"/>
  <c r="D188" i="43"/>
  <c r="D172" i="43"/>
  <c r="D156" i="43"/>
  <c r="D251" i="43"/>
  <c r="D227" i="43"/>
  <c r="D262" i="43"/>
  <c r="D246" i="43"/>
  <c r="D230" i="43"/>
  <c r="D214" i="43"/>
  <c r="D198" i="43"/>
  <c r="D182" i="43"/>
  <c r="D166" i="43"/>
  <c r="G4" i="55"/>
  <c r="D12" i="55"/>
  <c r="G4" i="54"/>
  <c r="F8" i="54"/>
  <c r="F9" i="54" s="1"/>
  <c r="I4" i="54"/>
  <c r="J64" i="43"/>
  <c r="J36" i="43"/>
  <c r="J64" i="42"/>
  <c r="J50" i="42"/>
  <c r="J36" i="42"/>
  <c r="D166" i="42"/>
  <c r="D167" i="42"/>
  <c r="D164" i="42"/>
  <c r="D165" i="42"/>
  <c r="D174" i="42"/>
  <c r="D158" i="42"/>
  <c r="D175" i="42"/>
  <c r="D159" i="42"/>
  <c r="D172" i="42"/>
  <c r="D156" i="42"/>
  <c r="D173" i="42"/>
  <c r="D157" i="42"/>
  <c r="D170" i="42"/>
  <c r="D179" i="42"/>
  <c r="D178" i="42"/>
  <c r="D162" i="42"/>
  <c r="D154" i="42"/>
  <c r="D171" i="42"/>
  <c r="D163" i="42"/>
  <c r="D155" i="42"/>
  <c r="D176" i="42"/>
  <c r="D168" i="42"/>
  <c r="D160" i="42"/>
  <c r="D152" i="42"/>
  <c r="D177" i="42"/>
  <c r="D169" i="42"/>
  <c r="D161" i="42"/>
  <c r="I147" i="43" l="1"/>
  <c r="G149" i="43" s="1"/>
  <c r="J129" i="43"/>
  <c r="F8" i="55"/>
  <c r="F9" i="55" s="1"/>
  <c r="I4" i="55"/>
  <c r="J4" i="55" s="1"/>
  <c r="D13" i="55"/>
  <c r="J4" i="54"/>
  <c r="G97" i="27"/>
  <c r="G98" i="27"/>
  <c r="G99" i="27"/>
  <c r="G100" i="27"/>
  <c r="G101" i="27"/>
  <c r="G102" i="27"/>
  <c r="G103" i="27"/>
  <c r="G104" i="27"/>
  <c r="G105" i="27"/>
  <c r="G96" i="27"/>
  <c r="F96" i="27"/>
  <c r="F9" i="27"/>
  <c r="J36" i="27"/>
  <c r="F41" i="27"/>
  <c r="D6" i="27"/>
  <c r="D7" i="27"/>
  <c r="D8" i="27"/>
  <c r="D9" i="27"/>
  <c r="D10" i="27"/>
  <c r="D11" i="27"/>
  <c r="D12" i="27"/>
  <c r="D13" i="27"/>
  <c r="F21" i="41"/>
  <c r="F21" i="40"/>
  <c r="B19" i="41"/>
  <c r="C30" i="40"/>
  <c r="C29" i="40"/>
  <c r="C28" i="40"/>
  <c r="C27" i="40"/>
  <c r="C26" i="40"/>
  <c r="C25" i="40"/>
  <c r="C24" i="40"/>
  <c r="C23" i="40"/>
  <c r="C22" i="40"/>
  <c r="C21" i="40"/>
  <c r="D21" i="40" s="1"/>
  <c r="B19" i="40"/>
  <c r="D13" i="40"/>
  <c r="D12" i="40"/>
  <c r="D11" i="40"/>
  <c r="D10" i="40"/>
  <c r="D9" i="40"/>
  <c r="F8" i="40"/>
  <c r="F9" i="40" s="1"/>
  <c r="D8" i="40"/>
  <c r="D7" i="40"/>
  <c r="D6" i="40"/>
  <c r="D5" i="40"/>
  <c r="I4" i="40"/>
  <c r="G4" i="40"/>
  <c r="J4" i="40" s="1"/>
  <c r="D4" i="40"/>
  <c r="C21" i="39"/>
  <c r="B19" i="39"/>
  <c r="C22" i="39"/>
  <c r="C23" i="39"/>
  <c r="C24" i="39"/>
  <c r="C25" i="39"/>
  <c r="C26" i="39"/>
  <c r="C27" i="39"/>
  <c r="C28" i="39"/>
  <c r="C29" i="39"/>
  <c r="D13" i="39"/>
  <c r="D12" i="39"/>
  <c r="D11" i="39"/>
  <c r="D10" i="39"/>
  <c r="D9" i="39"/>
  <c r="F8" i="39"/>
  <c r="F9" i="39" s="1"/>
  <c r="D8" i="39"/>
  <c r="D7" i="39"/>
  <c r="D6" i="39"/>
  <c r="D5" i="39"/>
  <c r="I4" i="39"/>
  <c r="G4" i="39"/>
  <c r="J4" i="39" s="1"/>
  <c r="D4" i="39"/>
  <c r="D23" i="40" l="1"/>
  <c r="D25" i="40"/>
  <c r="D27" i="40"/>
  <c r="D29" i="40"/>
  <c r="D22" i="40"/>
  <c r="D24" i="40"/>
  <c r="D26" i="40"/>
  <c r="D28" i="40"/>
  <c r="D30" i="40"/>
  <c r="D28" i="39"/>
  <c r="D30" i="39"/>
  <c r="D26" i="39"/>
  <c r="D22" i="39"/>
  <c r="D25" i="39"/>
  <c r="D21" i="39"/>
  <c r="D27" i="39"/>
  <c r="D24" i="39"/>
  <c r="D23" i="39"/>
  <c r="D29" i="39"/>
  <c r="F83" i="27" l="1"/>
  <c r="F84" i="27" s="1"/>
  <c r="D80" i="27"/>
  <c r="D82" i="27"/>
  <c r="I79" i="27"/>
  <c r="D79" i="27"/>
  <c r="D87" i="27"/>
  <c r="D84" i="27"/>
  <c r="D86" i="27"/>
  <c r="D88" i="27"/>
  <c r="G79" i="27"/>
  <c r="D83" i="27"/>
  <c r="D81" i="27"/>
  <c r="D85" i="27"/>
  <c r="D35" i="40"/>
  <c r="D36" i="40"/>
  <c r="D34" i="40"/>
  <c r="D39" i="40"/>
  <c r="D33" i="40"/>
  <c r="D38" i="40"/>
  <c r="D31" i="40"/>
  <c r="D37" i="40"/>
  <c r="D32" i="40"/>
  <c r="D4" i="25"/>
  <c r="D20" i="23"/>
  <c r="D21" i="23"/>
  <c r="D22" i="23"/>
  <c r="D23" i="23"/>
  <c r="D24" i="23"/>
  <c r="D25" i="23"/>
  <c r="D26" i="23"/>
  <c r="D27" i="23"/>
  <c r="D19" i="23"/>
  <c r="D18" i="23"/>
  <c r="F22" i="23"/>
  <c r="D32" i="23"/>
  <c r="B30" i="23"/>
  <c r="C30" i="23"/>
  <c r="D30" i="23"/>
  <c r="C31" i="23"/>
  <c r="C32" i="23"/>
  <c r="D44" i="23" s="1"/>
  <c r="C33" i="23"/>
  <c r="D41" i="23" s="1"/>
  <c r="C34" i="23"/>
  <c r="D42" i="23" s="1"/>
  <c r="C35" i="23"/>
  <c r="C36" i="23"/>
  <c r="C37" i="23"/>
  <c r="C38" i="23"/>
  <c r="C39" i="23"/>
  <c r="C40" i="23"/>
  <c r="I18" i="23"/>
  <c r="G18" i="23"/>
  <c r="D37" i="23" l="1"/>
  <c r="D62" i="23"/>
  <c r="D46" i="23"/>
  <c r="D40" i="23"/>
  <c r="D58" i="23"/>
  <c r="D54" i="23"/>
  <c r="D50" i="23"/>
  <c r="D33" i="23"/>
  <c r="D36" i="23"/>
  <c r="D65" i="23"/>
  <c r="D61" i="23"/>
  <c r="D57" i="23"/>
  <c r="D53" i="23"/>
  <c r="D49" i="23"/>
  <c r="D45" i="23"/>
  <c r="D39" i="23"/>
  <c r="D35" i="23"/>
  <c r="D64" i="23"/>
  <c r="D60" i="23"/>
  <c r="D56" i="23"/>
  <c r="D52" i="23"/>
  <c r="D48" i="23"/>
  <c r="G30" i="23"/>
  <c r="J30" i="23" s="1"/>
  <c r="I30" i="23"/>
  <c r="F35" i="23"/>
  <c r="B8" i="23" s="1"/>
  <c r="D31" i="23"/>
  <c r="D38" i="23"/>
  <c r="D34" i="23"/>
  <c r="D63" i="23"/>
  <c r="D59" i="23"/>
  <c r="D55" i="23"/>
  <c r="D51" i="23"/>
  <c r="D47" i="23"/>
  <c r="D43" i="23"/>
  <c r="J79" i="27"/>
  <c r="J18" i="23"/>
  <c r="F23" i="23"/>
  <c r="C179" i="27"/>
  <c r="C178" i="27"/>
  <c r="C177" i="27"/>
  <c r="C176" i="27"/>
  <c r="C175" i="27"/>
  <c r="C174" i="27"/>
  <c r="C173" i="27"/>
  <c r="C172" i="27"/>
  <c r="C171" i="27"/>
  <c r="C170" i="27"/>
  <c r="C169" i="27"/>
  <c r="C168" i="27"/>
  <c r="C167" i="27"/>
  <c r="C166" i="27"/>
  <c r="C165" i="27"/>
  <c r="C164" i="27"/>
  <c r="C163" i="27"/>
  <c r="C162" i="27"/>
  <c r="C161" i="27"/>
  <c r="C160" i="27"/>
  <c r="C159" i="27"/>
  <c r="C158" i="27"/>
  <c r="C157" i="27"/>
  <c r="C156" i="27"/>
  <c r="C155" i="27"/>
  <c r="C154" i="27"/>
  <c r="C153" i="27"/>
  <c r="C152" i="27"/>
  <c r="C151" i="27"/>
  <c r="C150" i="27"/>
  <c r="C149" i="27"/>
  <c r="C148" i="27"/>
  <c r="C147" i="27"/>
  <c r="C146" i="27"/>
  <c r="C145" i="27"/>
  <c r="C144" i="27"/>
  <c r="C143" i="27"/>
  <c r="C142" i="27"/>
  <c r="C141" i="27"/>
  <c r="C140" i="27"/>
  <c r="C139" i="27"/>
  <c r="C138" i="27"/>
  <c r="C137" i="27"/>
  <c r="C136" i="27"/>
  <c r="C135" i="27"/>
  <c r="C134" i="27"/>
  <c r="C133" i="27"/>
  <c r="C132" i="27"/>
  <c r="C131" i="27"/>
  <c r="C130" i="27"/>
  <c r="F105" i="27"/>
  <c r="E105" i="27"/>
  <c r="D105" i="27"/>
  <c r="C105" i="27"/>
  <c r="B105" i="27"/>
  <c r="F104" i="27"/>
  <c r="E104" i="27"/>
  <c r="D104" i="27"/>
  <c r="C104" i="27"/>
  <c r="B104" i="27"/>
  <c r="F103" i="27"/>
  <c r="E103" i="27"/>
  <c r="D103" i="27"/>
  <c r="C103" i="27"/>
  <c r="B103" i="27"/>
  <c r="F102" i="27"/>
  <c r="E102" i="27"/>
  <c r="D102" i="27"/>
  <c r="C102" i="27"/>
  <c r="B102" i="27"/>
  <c r="F101" i="27"/>
  <c r="E101" i="27"/>
  <c r="D101" i="27"/>
  <c r="C101" i="27"/>
  <c r="B101" i="27"/>
  <c r="F100" i="27"/>
  <c r="E100" i="27"/>
  <c r="D100" i="27"/>
  <c r="C100" i="27"/>
  <c r="B100" i="27"/>
  <c r="F99" i="27"/>
  <c r="E99" i="27"/>
  <c r="D99" i="27"/>
  <c r="C99" i="27"/>
  <c r="B99" i="27"/>
  <c r="F98" i="27"/>
  <c r="E98" i="27"/>
  <c r="D98" i="27"/>
  <c r="C98" i="27"/>
  <c r="B98" i="27"/>
  <c r="F97" i="27"/>
  <c r="E97" i="27"/>
  <c r="D97" i="27"/>
  <c r="C97" i="27"/>
  <c r="B97" i="27"/>
  <c r="E96" i="27"/>
  <c r="D96" i="27"/>
  <c r="C96" i="27"/>
  <c r="B96" i="27"/>
  <c r="D73" i="27"/>
  <c r="D72" i="27"/>
  <c r="D71" i="27"/>
  <c r="D70" i="27"/>
  <c r="D69" i="27"/>
  <c r="F68" i="27"/>
  <c r="F69" i="27" s="1"/>
  <c r="D68" i="27"/>
  <c r="D67" i="27"/>
  <c r="D66" i="27"/>
  <c r="D65" i="27"/>
  <c r="I64" i="27"/>
  <c r="G64" i="27"/>
  <c r="D64" i="27"/>
  <c r="D59" i="27"/>
  <c r="D58" i="27"/>
  <c r="D57" i="27"/>
  <c r="D56" i="27"/>
  <c r="D55" i="27"/>
  <c r="F54" i="27"/>
  <c r="F55" i="27" s="1"/>
  <c r="D54" i="27"/>
  <c r="D53" i="27"/>
  <c r="D52" i="27"/>
  <c r="D51" i="27"/>
  <c r="I50" i="27"/>
  <c r="G50" i="27"/>
  <c r="D50" i="27"/>
  <c r="D45" i="27"/>
  <c r="D44" i="27"/>
  <c r="D43" i="27"/>
  <c r="D42" i="27"/>
  <c r="D41" i="27"/>
  <c r="F40" i="27"/>
  <c r="D40" i="27"/>
  <c r="D39" i="27"/>
  <c r="D38" i="27"/>
  <c r="D37" i="27"/>
  <c r="I36" i="27"/>
  <c r="G36" i="27"/>
  <c r="D36" i="27"/>
  <c r="D28" i="27"/>
  <c r="D27" i="27"/>
  <c r="D26" i="27"/>
  <c r="D25" i="27"/>
  <c r="D24" i="27"/>
  <c r="F23" i="27"/>
  <c r="F24" i="27" s="1"/>
  <c r="D23" i="27"/>
  <c r="D22" i="27"/>
  <c r="D21" i="27"/>
  <c r="D20" i="27"/>
  <c r="I19" i="27"/>
  <c r="G19" i="27"/>
  <c r="D19" i="27"/>
  <c r="F8" i="27"/>
  <c r="D5" i="27"/>
  <c r="I4" i="27"/>
  <c r="G4" i="27"/>
  <c r="D4" i="27"/>
  <c r="J50" i="27" l="1"/>
  <c r="J19" i="27"/>
  <c r="D137" i="27"/>
  <c r="J4" i="27"/>
  <c r="D41" i="40"/>
  <c r="D45" i="40"/>
  <c r="D42" i="40"/>
  <c r="D46" i="40"/>
  <c r="D48" i="40"/>
  <c r="D40" i="40"/>
  <c r="D47" i="40"/>
  <c r="D43" i="40"/>
  <c r="D44" i="40"/>
  <c r="D131" i="27"/>
  <c r="D178" i="27"/>
  <c r="D176" i="27"/>
  <c r="D174" i="27"/>
  <c r="D172" i="27"/>
  <c r="D170" i="27"/>
  <c r="D168" i="27"/>
  <c r="D166" i="27"/>
  <c r="D164" i="27"/>
  <c r="D162" i="27"/>
  <c r="D160" i="27"/>
  <c r="D158" i="27"/>
  <c r="D156" i="27"/>
  <c r="D154" i="27"/>
  <c r="D152" i="27"/>
  <c r="D150" i="27"/>
  <c r="D148" i="27"/>
  <c r="D146" i="27"/>
  <c r="D144" i="27"/>
  <c r="D142" i="27"/>
  <c r="D140" i="27"/>
  <c r="D138" i="27"/>
  <c r="D136" i="27"/>
  <c r="D134" i="27"/>
  <c r="D132" i="27"/>
  <c r="D161" i="27"/>
  <c r="D169" i="27"/>
  <c r="D177" i="27"/>
  <c r="J64" i="27"/>
  <c r="D130" i="27"/>
  <c r="D135" i="27"/>
  <c r="D143" i="27"/>
  <c r="D151" i="27"/>
  <c r="D159" i="27"/>
  <c r="D167" i="27"/>
  <c r="D175" i="27"/>
  <c r="D141" i="27"/>
  <c r="D149" i="27"/>
  <c r="D157" i="27"/>
  <c r="D165" i="27"/>
  <c r="D173" i="27"/>
  <c r="D145" i="27"/>
  <c r="D153" i="27"/>
  <c r="D133" i="27"/>
  <c r="D139" i="27"/>
  <c r="D147" i="27"/>
  <c r="D155" i="27"/>
  <c r="D163" i="27"/>
  <c r="D171" i="27"/>
  <c r="D179" i="27"/>
  <c r="D53" i="40" l="1"/>
  <c r="D57" i="40"/>
  <c r="D50" i="40"/>
  <c r="D49" i="40"/>
  <c r="C161" i="22"/>
  <c r="C160" i="22"/>
  <c r="C159" i="22"/>
  <c r="C158" i="22"/>
  <c r="C157" i="22"/>
  <c r="C156" i="22"/>
  <c r="C155" i="22"/>
  <c r="C154" i="22"/>
  <c r="C153" i="22"/>
  <c r="C152" i="22"/>
  <c r="C151" i="22"/>
  <c r="C150" i="22"/>
  <c r="C149" i="22"/>
  <c r="C148" i="22"/>
  <c r="C147" i="22"/>
  <c r="C146" i="22"/>
  <c r="C145" i="22"/>
  <c r="C144" i="22"/>
  <c r="C143" i="22"/>
  <c r="C142" i="22"/>
  <c r="C141" i="22"/>
  <c r="C140" i="22"/>
  <c r="C139" i="22"/>
  <c r="C138" i="22"/>
  <c r="C137" i="22"/>
  <c r="C136" i="22"/>
  <c r="C135" i="22"/>
  <c r="C134" i="22"/>
  <c r="C133" i="22"/>
  <c r="C132" i="22"/>
  <c r="C131" i="22"/>
  <c r="C130" i="22"/>
  <c r="C129" i="22"/>
  <c r="C128" i="22"/>
  <c r="C127" i="22"/>
  <c r="C126" i="22"/>
  <c r="C125" i="22"/>
  <c r="C124" i="22"/>
  <c r="C123" i="22"/>
  <c r="C122" i="22"/>
  <c r="C121" i="22"/>
  <c r="C120" i="22"/>
  <c r="C119" i="22"/>
  <c r="C118" i="22"/>
  <c r="C117" i="22"/>
  <c r="C116" i="22"/>
  <c r="C115" i="22"/>
  <c r="C114" i="22"/>
  <c r="D122" i="22" s="1"/>
  <c r="C113" i="22"/>
  <c r="C112" i="22"/>
  <c r="D112" i="22" s="1"/>
  <c r="B77" i="22"/>
  <c r="F86" i="22"/>
  <c r="E86" i="22"/>
  <c r="D86" i="22"/>
  <c r="C86" i="22"/>
  <c r="B86" i="22"/>
  <c r="F85" i="22"/>
  <c r="E85" i="22"/>
  <c r="D85" i="22"/>
  <c r="C85" i="22"/>
  <c r="B85" i="22"/>
  <c r="F84" i="22"/>
  <c r="E84" i="22"/>
  <c r="D84" i="22"/>
  <c r="C84" i="22"/>
  <c r="B84" i="22"/>
  <c r="F83" i="22"/>
  <c r="E83" i="22"/>
  <c r="D83" i="22"/>
  <c r="C83" i="22"/>
  <c r="B83" i="22"/>
  <c r="F82" i="22"/>
  <c r="E82" i="22"/>
  <c r="D82" i="22"/>
  <c r="C82" i="22"/>
  <c r="B82" i="22"/>
  <c r="F81" i="22"/>
  <c r="E81" i="22"/>
  <c r="D81" i="22"/>
  <c r="C81" i="22"/>
  <c r="B81" i="22"/>
  <c r="F80" i="22"/>
  <c r="E80" i="22"/>
  <c r="D80" i="22"/>
  <c r="C80" i="22"/>
  <c r="B80" i="22"/>
  <c r="F79" i="22"/>
  <c r="E79" i="22"/>
  <c r="D79" i="22"/>
  <c r="C79" i="22"/>
  <c r="B79" i="22"/>
  <c r="F78" i="22"/>
  <c r="E78" i="22"/>
  <c r="D78" i="22"/>
  <c r="C78" i="22"/>
  <c r="B78" i="22"/>
  <c r="F77" i="22"/>
  <c r="E77" i="22"/>
  <c r="D77" i="22"/>
  <c r="C77" i="22"/>
  <c r="D73" i="22"/>
  <c r="D54" i="21"/>
  <c r="C50" i="21"/>
  <c r="C112" i="16"/>
  <c r="D67" i="22"/>
  <c r="D72" i="22"/>
  <c r="D59" i="22"/>
  <c r="D113" i="22"/>
  <c r="D66" i="22"/>
  <c r="D65" i="22"/>
  <c r="D52" i="22"/>
  <c r="D53" i="22"/>
  <c r="D54" i="22"/>
  <c r="D55" i="22"/>
  <c r="D56" i="22"/>
  <c r="D57" i="22"/>
  <c r="D58" i="22"/>
  <c r="D51" i="22"/>
  <c r="D50" i="22"/>
  <c r="D38" i="22"/>
  <c r="D39" i="22"/>
  <c r="D40" i="22"/>
  <c r="D41" i="22"/>
  <c r="D42" i="22"/>
  <c r="D43" i="22"/>
  <c r="D44" i="22"/>
  <c r="D45" i="22"/>
  <c r="D37" i="22"/>
  <c r="D36" i="22"/>
  <c r="D28" i="22"/>
  <c r="D21" i="22"/>
  <c r="D22" i="22"/>
  <c r="D23" i="22"/>
  <c r="D24" i="22"/>
  <c r="D25" i="22"/>
  <c r="D26" i="22"/>
  <c r="D27" i="22"/>
  <c r="D20" i="22"/>
  <c r="D19" i="22"/>
  <c r="D13" i="22"/>
  <c r="D73" i="16"/>
  <c r="D66" i="16"/>
  <c r="D67" i="16"/>
  <c r="D68" i="16"/>
  <c r="D69" i="16"/>
  <c r="D70" i="16"/>
  <c r="D71" i="16"/>
  <c r="D72" i="16"/>
  <c r="D65" i="16"/>
  <c r="D59" i="16"/>
  <c r="D52" i="16"/>
  <c r="D53" i="16"/>
  <c r="D54" i="16"/>
  <c r="D55" i="16"/>
  <c r="D56" i="16"/>
  <c r="D57" i="16"/>
  <c r="D58" i="16"/>
  <c r="D51" i="16"/>
  <c r="D45" i="16"/>
  <c r="D38" i="16"/>
  <c r="D39" i="16"/>
  <c r="D40" i="16"/>
  <c r="D41" i="16"/>
  <c r="D42" i="16"/>
  <c r="D43" i="16"/>
  <c r="D44" i="16"/>
  <c r="D37" i="16"/>
  <c r="D28" i="16"/>
  <c r="D21" i="16"/>
  <c r="D22" i="16"/>
  <c r="D23" i="16"/>
  <c r="D24" i="16"/>
  <c r="D25" i="16"/>
  <c r="D26" i="16"/>
  <c r="D27" i="16"/>
  <c r="D20" i="16"/>
  <c r="D13" i="16"/>
  <c r="D4" i="16"/>
  <c r="D73" i="1"/>
  <c r="D66" i="1"/>
  <c r="D67" i="1"/>
  <c r="D68" i="1"/>
  <c r="D69" i="1"/>
  <c r="D70" i="1"/>
  <c r="D71" i="1"/>
  <c r="D72" i="1"/>
  <c r="D65" i="1"/>
  <c r="D59" i="1"/>
  <c r="D52" i="1"/>
  <c r="D53" i="1"/>
  <c r="D54" i="1"/>
  <c r="D55" i="1"/>
  <c r="D56" i="1"/>
  <c r="D57" i="1"/>
  <c r="D58" i="1"/>
  <c r="D51" i="1"/>
  <c r="D45" i="1"/>
  <c r="D38" i="1"/>
  <c r="D39" i="1"/>
  <c r="D40" i="1"/>
  <c r="D41" i="1"/>
  <c r="D42" i="1"/>
  <c r="D43" i="1"/>
  <c r="D44" i="1"/>
  <c r="D37" i="1"/>
  <c r="D36" i="1"/>
  <c r="D28" i="1"/>
  <c r="D21" i="1"/>
  <c r="D22" i="1"/>
  <c r="D23" i="1"/>
  <c r="D24" i="1"/>
  <c r="D25" i="1"/>
  <c r="D26" i="1"/>
  <c r="D27" i="1"/>
  <c r="D20" i="1"/>
  <c r="D11" i="1"/>
  <c r="D13" i="1"/>
  <c r="D73" i="21"/>
  <c r="D66" i="21"/>
  <c r="D67" i="21"/>
  <c r="D68" i="21"/>
  <c r="D69" i="21"/>
  <c r="D70" i="21"/>
  <c r="D71" i="21"/>
  <c r="D72" i="21"/>
  <c r="D65" i="21"/>
  <c r="D64" i="21"/>
  <c r="D52" i="21"/>
  <c r="D51" i="21"/>
  <c r="D53" i="21"/>
  <c r="D57" i="21"/>
  <c r="D45" i="21"/>
  <c r="D38" i="21"/>
  <c r="D39" i="21"/>
  <c r="D40" i="21"/>
  <c r="D41" i="21"/>
  <c r="D42" i="21"/>
  <c r="D43" i="21"/>
  <c r="D44" i="21"/>
  <c r="D37" i="21"/>
  <c r="D28" i="21"/>
  <c r="D21" i="21"/>
  <c r="D22" i="21"/>
  <c r="D23" i="21"/>
  <c r="D24" i="21"/>
  <c r="D25" i="21"/>
  <c r="D26" i="21"/>
  <c r="D27" i="21"/>
  <c r="D20" i="21"/>
  <c r="D12" i="21"/>
  <c r="D13" i="21"/>
  <c r="D118" i="19"/>
  <c r="D113" i="19"/>
  <c r="D66" i="19"/>
  <c r="D67" i="19"/>
  <c r="D68" i="19"/>
  <c r="D69" i="19"/>
  <c r="D70" i="19"/>
  <c r="D71" i="19"/>
  <c r="D72" i="19"/>
  <c r="D73" i="19"/>
  <c r="D65" i="19"/>
  <c r="D64" i="19"/>
  <c r="D59" i="19"/>
  <c r="D52" i="19"/>
  <c r="D53" i="19"/>
  <c r="D54" i="19"/>
  <c r="D55" i="19"/>
  <c r="D56" i="19"/>
  <c r="D57" i="19"/>
  <c r="D58" i="19"/>
  <c r="D51" i="19"/>
  <c r="D50" i="19"/>
  <c r="D40" i="19"/>
  <c r="D41" i="19"/>
  <c r="D42" i="19"/>
  <c r="D43" i="19"/>
  <c r="D44" i="19"/>
  <c r="D36" i="19"/>
  <c r="D28" i="19"/>
  <c r="D21" i="19"/>
  <c r="D22" i="19"/>
  <c r="D23" i="19"/>
  <c r="D24" i="19"/>
  <c r="D25" i="19"/>
  <c r="D26" i="19"/>
  <c r="D27" i="19"/>
  <c r="D20" i="19"/>
  <c r="D19" i="19"/>
  <c r="D13" i="19"/>
  <c r="D6" i="19"/>
  <c r="D7" i="19"/>
  <c r="D8" i="19"/>
  <c r="D9" i="19"/>
  <c r="D10" i="19"/>
  <c r="D11" i="19"/>
  <c r="D12" i="19"/>
  <c r="D5" i="19"/>
  <c r="D4" i="19"/>
  <c r="F40" i="22"/>
  <c r="F41" i="22" s="1"/>
  <c r="D64" i="22"/>
  <c r="F54" i="22"/>
  <c r="F55" i="22" s="1"/>
  <c r="I50" i="22"/>
  <c r="G50" i="22"/>
  <c r="I19" i="22"/>
  <c r="G19" i="22"/>
  <c r="D12" i="22"/>
  <c r="D11" i="22"/>
  <c r="D10" i="22"/>
  <c r="D9" i="22"/>
  <c r="F8" i="22"/>
  <c r="F9" i="22" s="1"/>
  <c r="D8" i="22"/>
  <c r="D7" i="22"/>
  <c r="D6" i="22"/>
  <c r="D5" i="22"/>
  <c r="I4" i="22"/>
  <c r="G4" i="22"/>
  <c r="J4" i="22" s="1"/>
  <c r="D4" i="22"/>
  <c r="D114" i="22" l="1"/>
  <c r="D126" i="22"/>
  <c r="D58" i="40"/>
  <c r="D52" i="40"/>
  <c r="D51" i="40"/>
  <c r="D54" i="40"/>
  <c r="D56" i="40"/>
  <c r="D55" i="40"/>
  <c r="D115" i="22"/>
  <c r="D158" i="22"/>
  <c r="D117" i="22"/>
  <c r="D207" i="22"/>
  <c r="D174" i="22"/>
  <c r="D191" i="22"/>
  <c r="D219" i="22"/>
  <c r="D142" i="22"/>
  <c r="D211" i="22"/>
  <c r="D130" i="22"/>
  <c r="D162" i="22"/>
  <c r="D195" i="22"/>
  <c r="D150" i="22"/>
  <c r="D166" i="22"/>
  <c r="D183" i="22"/>
  <c r="D199" i="22"/>
  <c r="D215" i="22"/>
  <c r="D180" i="22"/>
  <c r="D146" i="22"/>
  <c r="D178" i="22"/>
  <c r="D134" i="22"/>
  <c r="D138" i="22"/>
  <c r="D154" i="22"/>
  <c r="D170" i="22"/>
  <c r="D187" i="22"/>
  <c r="D203" i="22"/>
  <c r="D118" i="22"/>
  <c r="D123" i="22"/>
  <c r="D127" i="22"/>
  <c r="D131" i="22"/>
  <c r="D135" i="22"/>
  <c r="D139" i="22"/>
  <c r="D143" i="22"/>
  <c r="D147" i="22"/>
  <c r="D151" i="22"/>
  <c r="D155" i="22"/>
  <c r="D159" i="22"/>
  <c r="D163" i="22"/>
  <c r="D167" i="22"/>
  <c r="D171" i="22"/>
  <c r="D175" i="22"/>
  <c r="D179" i="22"/>
  <c r="D184" i="22"/>
  <c r="D188" i="22"/>
  <c r="D192" i="22"/>
  <c r="D196" i="22"/>
  <c r="D200" i="22"/>
  <c r="D204" i="22"/>
  <c r="D208" i="22"/>
  <c r="D212" i="22"/>
  <c r="D216" i="22"/>
  <c r="D220" i="22"/>
  <c r="D120" i="22"/>
  <c r="D124" i="22"/>
  <c r="D128" i="22"/>
  <c r="D132" i="22"/>
  <c r="D136" i="22"/>
  <c r="D140" i="22"/>
  <c r="D144" i="22"/>
  <c r="D148" i="22"/>
  <c r="D152" i="22"/>
  <c r="D156" i="22"/>
  <c r="D160" i="22"/>
  <c r="D164" i="22"/>
  <c r="D168" i="22"/>
  <c r="D172" i="22"/>
  <c r="D176" i="22"/>
  <c r="D181" i="22"/>
  <c r="D185" i="22"/>
  <c r="D189" i="22"/>
  <c r="D193" i="22"/>
  <c r="D197" i="22"/>
  <c r="D201" i="22"/>
  <c r="D205" i="22"/>
  <c r="D209" i="22"/>
  <c r="D213" i="22"/>
  <c r="D217" i="22"/>
  <c r="D221" i="22"/>
  <c r="D119" i="22"/>
  <c r="D116" i="22"/>
  <c r="D121" i="22"/>
  <c r="D125" i="22"/>
  <c r="D129" i="22"/>
  <c r="D133" i="22"/>
  <c r="D137" i="22"/>
  <c r="D141" i="22"/>
  <c r="D145" i="22"/>
  <c r="D149" i="22"/>
  <c r="D153" i="22"/>
  <c r="D157" i="22"/>
  <c r="D161" i="22"/>
  <c r="D165" i="22"/>
  <c r="D169" i="22"/>
  <c r="D173" i="22"/>
  <c r="D177" i="22"/>
  <c r="D182" i="22"/>
  <c r="D186" i="22"/>
  <c r="D190" i="22"/>
  <c r="D194" i="22"/>
  <c r="D198" i="22"/>
  <c r="D202" i="22"/>
  <c r="D206" i="22"/>
  <c r="D210" i="22"/>
  <c r="D214" i="22"/>
  <c r="D218" i="22"/>
  <c r="D222" i="22"/>
  <c r="D56" i="21"/>
  <c r="D59" i="21"/>
  <c r="D55" i="21"/>
  <c r="D58" i="21"/>
  <c r="G64" i="22"/>
  <c r="D71" i="22"/>
  <c r="I64" i="22"/>
  <c r="D70" i="22"/>
  <c r="F68" i="22"/>
  <c r="F69" i="22" s="1"/>
  <c r="D68" i="22"/>
  <c r="D69" i="22"/>
  <c r="J50" i="22"/>
  <c r="G36" i="22"/>
  <c r="I36" i="22"/>
  <c r="F23" i="22"/>
  <c r="F24" i="22" s="1"/>
  <c r="J19" i="22"/>
  <c r="I50" i="21"/>
  <c r="C138" i="21"/>
  <c r="D80" i="21"/>
  <c r="C134" i="21"/>
  <c r="C83" i="21"/>
  <c r="C79" i="21"/>
  <c r="C131" i="21"/>
  <c r="C82" i="21"/>
  <c r="C126" i="21"/>
  <c r="C161" i="21"/>
  <c r="C160" i="21"/>
  <c r="C159" i="21"/>
  <c r="C158" i="21"/>
  <c r="C157" i="21"/>
  <c r="C156" i="21"/>
  <c r="C155" i="21"/>
  <c r="C154" i="21"/>
  <c r="C153" i="21"/>
  <c r="C152" i="21"/>
  <c r="C151" i="21"/>
  <c r="C150" i="21"/>
  <c r="C149" i="21"/>
  <c r="C148" i="21"/>
  <c r="C147" i="21"/>
  <c r="C146" i="21"/>
  <c r="C145" i="21"/>
  <c r="C144" i="21"/>
  <c r="C143" i="21"/>
  <c r="C142" i="21"/>
  <c r="C141" i="21"/>
  <c r="C140" i="21"/>
  <c r="C139" i="21"/>
  <c r="C137" i="21"/>
  <c r="C136" i="21"/>
  <c r="C135" i="21"/>
  <c r="C133" i="21"/>
  <c r="C130" i="21"/>
  <c r="C129" i="21"/>
  <c r="C127" i="21"/>
  <c r="C125" i="21"/>
  <c r="C123" i="21"/>
  <c r="C121" i="21"/>
  <c r="C120" i="21"/>
  <c r="C119" i="21"/>
  <c r="C118" i="21"/>
  <c r="C117" i="21"/>
  <c r="C116" i="21"/>
  <c r="C115" i="21"/>
  <c r="C114" i="21"/>
  <c r="C113" i="21"/>
  <c r="C112" i="21"/>
  <c r="F86" i="21"/>
  <c r="E86" i="21"/>
  <c r="D86" i="21"/>
  <c r="C86" i="21"/>
  <c r="B86" i="21"/>
  <c r="F85" i="21"/>
  <c r="E85" i="21"/>
  <c r="D85" i="21"/>
  <c r="C85" i="21"/>
  <c r="B85" i="21"/>
  <c r="F84" i="21"/>
  <c r="E84" i="21"/>
  <c r="D84" i="21"/>
  <c r="C84" i="21"/>
  <c r="B84" i="21"/>
  <c r="F83" i="21"/>
  <c r="E83" i="21"/>
  <c r="D83" i="21"/>
  <c r="B83" i="21"/>
  <c r="F82" i="21"/>
  <c r="E82" i="21"/>
  <c r="D82" i="21"/>
  <c r="B82" i="21"/>
  <c r="F81" i="21"/>
  <c r="E81" i="21"/>
  <c r="D81" i="21"/>
  <c r="C81" i="21"/>
  <c r="B81" i="21"/>
  <c r="F80" i="21"/>
  <c r="E80" i="21"/>
  <c r="C80" i="21"/>
  <c r="B80" i="21"/>
  <c r="F79" i="21"/>
  <c r="E79" i="21"/>
  <c r="B79" i="21"/>
  <c r="F78" i="21"/>
  <c r="E78" i="21"/>
  <c r="D78" i="21"/>
  <c r="C78" i="21"/>
  <c r="B78" i="21"/>
  <c r="F77" i="21"/>
  <c r="E77" i="21"/>
  <c r="B77" i="21"/>
  <c r="F68" i="21"/>
  <c r="F69" i="21" s="1"/>
  <c r="I64" i="21"/>
  <c r="G64" i="21"/>
  <c r="F54" i="21"/>
  <c r="F55" i="21" s="1"/>
  <c r="G50" i="21"/>
  <c r="J50" i="21" s="1"/>
  <c r="D50" i="21"/>
  <c r="D11" i="21"/>
  <c r="D10" i="21"/>
  <c r="D9" i="21"/>
  <c r="F8" i="21"/>
  <c r="F9" i="21" s="1"/>
  <c r="D8" i="21"/>
  <c r="D7" i="21"/>
  <c r="D6" i="21"/>
  <c r="D5" i="21"/>
  <c r="I4" i="21"/>
  <c r="G4" i="21"/>
  <c r="D4" i="21"/>
  <c r="F84" i="19"/>
  <c r="F83" i="19"/>
  <c r="C155" i="19"/>
  <c r="C152" i="19"/>
  <c r="C148" i="19"/>
  <c r="C144" i="19"/>
  <c r="C128" i="19"/>
  <c r="C161" i="19"/>
  <c r="C157" i="19"/>
  <c r="C153" i="19"/>
  <c r="C151" i="19"/>
  <c r="C150" i="19"/>
  <c r="C149" i="19"/>
  <c r="C147" i="19"/>
  <c r="C146" i="19"/>
  <c r="C145" i="19"/>
  <c r="C143" i="19"/>
  <c r="C142" i="19"/>
  <c r="C141" i="19"/>
  <c r="C140" i="19"/>
  <c r="C139" i="19"/>
  <c r="C138" i="19"/>
  <c r="C137" i="19"/>
  <c r="C136" i="19"/>
  <c r="C135" i="19"/>
  <c r="C134" i="19"/>
  <c r="C133" i="19"/>
  <c r="C132" i="19"/>
  <c r="C131" i="19"/>
  <c r="C130" i="19"/>
  <c r="C129" i="19"/>
  <c r="C127" i="19"/>
  <c r="C126" i="19"/>
  <c r="C125" i="19"/>
  <c r="C123" i="19"/>
  <c r="C122" i="19"/>
  <c r="C121" i="19"/>
  <c r="C120" i="19"/>
  <c r="C119" i="19"/>
  <c r="C118" i="19"/>
  <c r="C117" i="19"/>
  <c r="C116" i="19"/>
  <c r="C115" i="19"/>
  <c r="D114" i="19"/>
  <c r="C114" i="19"/>
  <c r="C113" i="19"/>
  <c r="C112" i="19"/>
  <c r="F86" i="19"/>
  <c r="E86" i="19"/>
  <c r="D86" i="19"/>
  <c r="C86" i="19"/>
  <c r="B86" i="19"/>
  <c r="F85" i="19"/>
  <c r="E85" i="19"/>
  <c r="D85" i="19"/>
  <c r="C85" i="19"/>
  <c r="B85" i="19"/>
  <c r="E84" i="19"/>
  <c r="D84" i="19"/>
  <c r="C84" i="19"/>
  <c r="B84" i="19"/>
  <c r="D83" i="19"/>
  <c r="B83" i="19"/>
  <c r="F82" i="19"/>
  <c r="E82" i="19"/>
  <c r="D82" i="19"/>
  <c r="C82" i="19"/>
  <c r="B82" i="19"/>
  <c r="F81" i="19"/>
  <c r="E81" i="19"/>
  <c r="D81" i="19"/>
  <c r="C81" i="19"/>
  <c r="B81" i="19"/>
  <c r="F80" i="19"/>
  <c r="E80" i="19"/>
  <c r="D80" i="19"/>
  <c r="C80" i="19"/>
  <c r="B80" i="19"/>
  <c r="F79" i="19"/>
  <c r="E79" i="19"/>
  <c r="D79" i="19"/>
  <c r="B79" i="19"/>
  <c r="F78" i="19"/>
  <c r="E78" i="19"/>
  <c r="D78" i="19"/>
  <c r="C78" i="19"/>
  <c r="B78" i="19"/>
  <c r="E77" i="19"/>
  <c r="D77" i="19"/>
  <c r="C77" i="19"/>
  <c r="B77" i="19"/>
  <c r="F68" i="19"/>
  <c r="F69" i="19" s="1"/>
  <c r="I64" i="19"/>
  <c r="I50" i="19"/>
  <c r="F40" i="19"/>
  <c r="F41" i="19" s="1"/>
  <c r="I36" i="19"/>
  <c r="G36" i="19"/>
  <c r="F9" i="19"/>
  <c r="I4" i="19"/>
  <c r="G4" i="19"/>
  <c r="C142" i="16"/>
  <c r="C131" i="16"/>
  <c r="C113" i="16"/>
  <c r="C114" i="16"/>
  <c r="C115" i="16"/>
  <c r="C116" i="16"/>
  <c r="C117" i="16"/>
  <c r="C118" i="16"/>
  <c r="C119" i="16"/>
  <c r="C120" i="16"/>
  <c r="C121" i="16"/>
  <c r="C122" i="16"/>
  <c r="C123" i="16"/>
  <c r="C124" i="16"/>
  <c r="C125" i="16"/>
  <c r="C126" i="16"/>
  <c r="C127" i="16"/>
  <c r="C128" i="16"/>
  <c r="C129" i="16"/>
  <c r="C130" i="16"/>
  <c r="C132" i="16"/>
  <c r="C133" i="16"/>
  <c r="C134" i="16"/>
  <c r="C135" i="16"/>
  <c r="C136" i="16"/>
  <c r="C137" i="16"/>
  <c r="C138" i="16"/>
  <c r="C139" i="16"/>
  <c r="C140" i="16"/>
  <c r="C141" i="16"/>
  <c r="C143" i="16"/>
  <c r="C144" i="16"/>
  <c r="C145" i="16"/>
  <c r="C146" i="16"/>
  <c r="C147" i="16"/>
  <c r="C148" i="16"/>
  <c r="C149" i="16"/>
  <c r="C150" i="16"/>
  <c r="C151" i="16"/>
  <c r="C152" i="16"/>
  <c r="C153" i="16"/>
  <c r="C154" i="16"/>
  <c r="C155" i="16"/>
  <c r="C156" i="16"/>
  <c r="C157" i="16"/>
  <c r="C158" i="16"/>
  <c r="C159" i="16"/>
  <c r="C160" i="16"/>
  <c r="C161" i="16"/>
  <c r="F78" i="16"/>
  <c r="F79" i="16"/>
  <c r="F80" i="16"/>
  <c r="F81" i="16"/>
  <c r="F82" i="16"/>
  <c r="F83" i="16"/>
  <c r="F84" i="16"/>
  <c r="F85" i="16"/>
  <c r="F86" i="16"/>
  <c r="F77" i="16"/>
  <c r="E78" i="16"/>
  <c r="E79" i="16"/>
  <c r="E80" i="16"/>
  <c r="E81" i="16"/>
  <c r="E82" i="16"/>
  <c r="E83" i="16"/>
  <c r="E84" i="16"/>
  <c r="E85" i="16"/>
  <c r="E86" i="16"/>
  <c r="E77" i="16"/>
  <c r="D78" i="16"/>
  <c r="D79" i="16"/>
  <c r="D80" i="16"/>
  <c r="D81" i="16"/>
  <c r="D82" i="16"/>
  <c r="D83" i="16"/>
  <c r="D84" i="16"/>
  <c r="D85" i="16"/>
  <c r="D86" i="16"/>
  <c r="D77" i="16"/>
  <c r="C78" i="16"/>
  <c r="C79" i="16"/>
  <c r="C80" i="16"/>
  <c r="C81" i="16"/>
  <c r="C82" i="16"/>
  <c r="C83" i="16"/>
  <c r="C84" i="16"/>
  <c r="C85" i="16"/>
  <c r="C86" i="16"/>
  <c r="C77" i="16"/>
  <c r="B78" i="16"/>
  <c r="B79" i="16"/>
  <c r="B80" i="16"/>
  <c r="B81" i="16"/>
  <c r="B82" i="16"/>
  <c r="B83" i="16"/>
  <c r="B84" i="16"/>
  <c r="B85" i="16"/>
  <c r="B86" i="16"/>
  <c r="B77" i="16"/>
  <c r="D5" i="16"/>
  <c r="D190" i="16"/>
  <c r="D174" i="16"/>
  <c r="D170" i="16"/>
  <c r="D166" i="16"/>
  <c r="D162" i="16"/>
  <c r="D158" i="16"/>
  <c r="D154" i="16"/>
  <c r="D150" i="16"/>
  <c r="D146" i="16"/>
  <c r="D142" i="16"/>
  <c r="D138" i="16"/>
  <c r="D134" i="16"/>
  <c r="D130" i="16"/>
  <c r="D126" i="16"/>
  <c r="D122" i="16"/>
  <c r="D118" i="16"/>
  <c r="D115" i="16"/>
  <c r="D114" i="16"/>
  <c r="D113" i="16"/>
  <c r="D112" i="16"/>
  <c r="F68" i="16"/>
  <c r="F69" i="16" s="1"/>
  <c r="I64" i="16"/>
  <c r="G64" i="16"/>
  <c r="D64" i="16"/>
  <c r="F54" i="16"/>
  <c r="F55" i="16" s="1"/>
  <c r="I50" i="16"/>
  <c r="G50" i="16"/>
  <c r="J50" i="16" s="1"/>
  <c r="D50" i="16"/>
  <c r="F40" i="16"/>
  <c r="F41" i="16" s="1"/>
  <c r="I36" i="16"/>
  <c r="J36" i="16" s="1"/>
  <c r="G36" i="16"/>
  <c r="D36" i="16"/>
  <c r="F23" i="16"/>
  <c r="F24" i="16" s="1"/>
  <c r="I19" i="16"/>
  <c r="G19" i="16"/>
  <c r="D19" i="16"/>
  <c r="D12" i="16"/>
  <c r="D11" i="16"/>
  <c r="D10" i="16"/>
  <c r="F9" i="16"/>
  <c r="D9" i="16"/>
  <c r="F8" i="16"/>
  <c r="D8" i="16"/>
  <c r="D7" i="16"/>
  <c r="D6" i="16"/>
  <c r="I4" i="16"/>
  <c r="G4" i="16"/>
  <c r="D116" i="1"/>
  <c r="D115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114" i="1"/>
  <c r="D113" i="1"/>
  <c r="D112" i="1"/>
  <c r="D59" i="40" l="1"/>
  <c r="J64" i="22"/>
  <c r="J36" i="22"/>
  <c r="J64" i="21"/>
  <c r="D79" i="21"/>
  <c r="C124" i="21"/>
  <c r="C128" i="21"/>
  <c r="D112" i="21"/>
  <c r="J4" i="21"/>
  <c r="D113" i="21"/>
  <c r="D116" i="21"/>
  <c r="D118" i="21"/>
  <c r="D120" i="21"/>
  <c r="D122" i="21"/>
  <c r="D124" i="21"/>
  <c r="D126" i="21"/>
  <c r="D115" i="21"/>
  <c r="D117" i="21"/>
  <c r="D119" i="21"/>
  <c r="D121" i="21"/>
  <c r="D123" i="21"/>
  <c r="D125" i="21"/>
  <c r="C154" i="19"/>
  <c r="C158" i="19"/>
  <c r="C159" i="19"/>
  <c r="G64" i="19"/>
  <c r="J64" i="19" s="1"/>
  <c r="F77" i="19"/>
  <c r="C156" i="19"/>
  <c r="C160" i="19"/>
  <c r="F54" i="19"/>
  <c r="F55" i="19" s="1"/>
  <c r="G50" i="19"/>
  <c r="E83" i="19"/>
  <c r="J50" i="19"/>
  <c r="J36" i="19"/>
  <c r="G19" i="19"/>
  <c r="I19" i="19"/>
  <c r="C79" i="19"/>
  <c r="C83" i="19"/>
  <c r="C124" i="19"/>
  <c r="F23" i="19"/>
  <c r="F24" i="19" s="1"/>
  <c r="D116" i="19"/>
  <c r="D122" i="19"/>
  <c r="D128" i="19"/>
  <c r="D138" i="19"/>
  <c r="D144" i="19"/>
  <c r="D154" i="19"/>
  <c r="D120" i="19"/>
  <c r="D126" i="19"/>
  <c r="D132" i="19"/>
  <c r="D136" i="19"/>
  <c r="D142" i="19"/>
  <c r="D146" i="19"/>
  <c r="D152" i="19"/>
  <c r="D158" i="19"/>
  <c r="D115" i="19"/>
  <c r="D117" i="19"/>
  <c r="D119" i="19"/>
  <c r="D121" i="19"/>
  <c r="D123" i="19"/>
  <c r="D125" i="19"/>
  <c r="D127" i="19"/>
  <c r="D129" i="19"/>
  <c r="D131" i="19"/>
  <c r="D133" i="19"/>
  <c r="D135" i="19"/>
  <c r="D137" i="19"/>
  <c r="D139" i="19"/>
  <c r="D141" i="19"/>
  <c r="D143" i="19"/>
  <c r="D145" i="19"/>
  <c r="D147" i="19"/>
  <c r="D149" i="19"/>
  <c r="D151" i="19"/>
  <c r="D153" i="19"/>
  <c r="D155" i="19"/>
  <c r="D157" i="19"/>
  <c r="D159" i="19"/>
  <c r="D161" i="19"/>
  <c r="D124" i="19"/>
  <c r="D130" i="19"/>
  <c r="D134" i="19"/>
  <c r="D140" i="19"/>
  <c r="D148" i="19"/>
  <c r="D150" i="19"/>
  <c r="D156" i="19"/>
  <c r="D160" i="19"/>
  <c r="D112" i="19"/>
  <c r="D178" i="16"/>
  <c r="D182" i="16"/>
  <c r="D186" i="16"/>
  <c r="D119" i="16"/>
  <c r="D123" i="16"/>
  <c r="D127" i="16"/>
  <c r="D131" i="16"/>
  <c r="D135" i="16"/>
  <c r="D139" i="16"/>
  <c r="D143" i="16"/>
  <c r="D147" i="16"/>
  <c r="D151" i="16"/>
  <c r="D155" i="16"/>
  <c r="D159" i="16"/>
  <c r="D163" i="16"/>
  <c r="D167" i="16"/>
  <c r="D171" i="16"/>
  <c r="D175" i="16"/>
  <c r="D179" i="16"/>
  <c r="D183" i="16"/>
  <c r="D187" i="16"/>
  <c r="D191" i="16"/>
  <c r="D116" i="16"/>
  <c r="D120" i="16"/>
  <c r="D124" i="16"/>
  <c r="D128" i="16"/>
  <c r="D132" i="16"/>
  <c r="D136" i="16"/>
  <c r="D140" i="16"/>
  <c r="D144" i="16"/>
  <c r="D148" i="16"/>
  <c r="D152" i="16"/>
  <c r="D156" i="16"/>
  <c r="D160" i="16"/>
  <c r="D164" i="16"/>
  <c r="D168" i="16"/>
  <c r="D172" i="16"/>
  <c r="D176" i="16"/>
  <c r="D180" i="16"/>
  <c r="D184" i="16"/>
  <c r="D188" i="16"/>
  <c r="D117" i="16"/>
  <c r="D121" i="16"/>
  <c r="D125" i="16"/>
  <c r="D129" i="16"/>
  <c r="D133" i="16"/>
  <c r="D137" i="16"/>
  <c r="D141" i="16"/>
  <c r="D145" i="16"/>
  <c r="D149" i="16"/>
  <c r="D153" i="16"/>
  <c r="D157" i="16"/>
  <c r="D161" i="16"/>
  <c r="D165" i="16"/>
  <c r="D169" i="16"/>
  <c r="D173" i="16"/>
  <c r="D177" i="16"/>
  <c r="D181" i="16"/>
  <c r="D185" i="16"/>
  <c r="D189" i="16"/>
  <c r="J64" i="16"/>
  <c r="J19" i="16"/>
  <c r="J4" i="16"/>
  <c r="D63" i="40" l="1"/>
  <c r="D65" i="40"/>
  <c r="D60" i="40"/>
  <c r="D67" i="40"/>
  <c r="D64" i="40"/>
  <c r="D62" i="40"/>
  <c r="D61" i="40"/>
  <c r="D66" i="40"/>
  <c r="J19" i="19"/>
  <c r="D76" i="40" l="1"/>
  <c r="D73" i="40"/>
  <c r="D70" i="40"/>
  <c r="D69" i="40"/>
  <c r="D68" i="40"/>
  <c r="D72" i="40"/>
  <c r="F68" i="1"/>
  <c r="F69" i="1" s="1"/>
  <c r="I64" i="1"/>
  <c r="G64" i="1"/>
  <c r="D64" i="1"/>
  <c r="I36" i="1"/>
  <c r="F54" i="1"/>
  <c r="F55" i="1" s="1"/>
  <c r="I50" i="1"/>
  <c r="G50" i="1"/>
  <c r="J50" i="1" s="1"/>
  <c r="D50" i="1"/>
  <c r="F40" i="1"/>
  <c r="F41" i="1" s="1"/>
  <c r="G36" i="1"/>
  <c r="J36" i="1" s="1"/>
  <c r="I19" i="1"/>
  <c r="G19" i="1"/>
  <c r="F23" i="1"/>
  <c r="F24" i="1" s="1"/>
  <c r="J19" i="1"/>
  <c r="D19" i="1"/>
  <c r="F8" i="1"/>
  <c r="F9" i="1" s="1"/>
  <c r="I4" i="1"/>
  <c r="G4" i="1"/>
  <c r="J4" i="1" s="1"/>
  <c r="D79" i="40" l="1"/>
  <c r="D77" i="40"/>
  <c r="D75" i="40"/>
  <c r="D74" i="40"/>
  <c r="D71" i="40"/>
  <c r="J64" i="1"/>
  <c r="D78" i="40" l="1"/>
  <c r="D85" i="40"/>
  <c r="D80" i="40"/>
  <c r="D81" i="40"/>
  <c r="D82" i="40"/>
  <c r="D83" i="40"/>
  <c r="D84" i="40"/>
  <c r="D6" i="1"/>
  <c r="D7" i="1"/>
  <c r="D8" i="1"/>
  <c r="D9" i="1"/>
  <c r="D10" i="1"/>
  <c r="D12" i="1"/>
  <c r="D5" i="1"/>
  <c r="D4" i="1"/>
  <c r="D94" i="40" l="1"/>
  <c r="D89" i="40"/>
  <c r="D92" i="40"/>
  <c r="D93" i="40"/>
  <c r="D87" i="40"/>
  <c r="D90" i="40"/>
  <c r="D91" i="40"/>
  <c r="D86" i="40"/>
  <c r="D88" i="40"/>
  <c r="D18" i="4"/>
  <c r="D7" i="4"/>
  <c r="K9" i="4"/>
  <c r="K7" i="4"/>
  <c r="D98" i="40" l="1"/>
  <c r="D102" i="40"/>
  <c r="D99" i="40"/>
  <c r="D96" i="40"/>
  <c r="D100" i="40"/>
  <c r="D103" i="40"/>
  <c r="D101" i="40"/>
  <c r="D95" i="40"/>
  <c r="D97" i="40"/>
  <c r="D109" i="40" l="1"/>
  <c r="D113" i="40"/>
  <c r="D110" i="40"/>
  <c r="D117" i="40"/>
  <c r="D104" i="40"/>
  <c r="D114" i="40"/>
  <c r="D105" i="40"/>
  <c r="D107" i="40"/>
  <c r="D112" i="40"/>
  <c r="D115" i="40"/>
  <c r="D106" i="40"/>
  <c r="D111" i="40"/>
  <c r="D118" i="40"/>
  <c r="D121" i="40"/>
  <c r="D119" i="40"/>
  <c r="D108" i="40"/>
  <c r="D19" i="21"/>
  <c r="C77" i="21"/>
  <c r="I19" i="21"/>
  <c r="C122" i="21"/>
  <c r="D128" i="21" s="1"/>
  <c r="G19" i="21"/>
  <c r="F23" i="21"/>
  <c r="F24" i="21" s="1"/>
  <c r="D127" i="40" l="1"/>
  <c r="D129" i="40"/>
  <c r="D120" i="40"/>
  <c r="D116" i="40"/>
  <c r="J19" i="21"/>
  <c r="D140" i="21"/>
  <c r="D134" i="21"/>
  <c r="D138" i="21"/>
  <c r="D135" i="21"/>
  <c r="D133" i="21"/>
  <c r="D130" i="21"/>
  <c r="D136" i="21"/>
  <c r="D127" i="21"/>
  <c r="D131" i="21"/>
  <c r="D139" i="21"/>
  <c r="D129" i="21"/>
  <c r="D132" i="21"/>
  <c r="D137" i="21"/>
  <c r="I36" i="21"/>
  <c r="D77" i="21"/>
  <c r="D36" i="21"/>
  <c r="F40" i="21"/>
  <c r="F41" i="21" s="1"/>
  <c r="G36" i="21"/>
  <c r="C132" i="21"/>
  <c r="D151" i="21" s="1"/>
  <c r="D126" i="40" l="1"/>
  <c r="D124" i="40"/>
  <c r="D132" i="40"/>
  <c r="D130" i="40"/>
  <c r="D125" i="40"/>
  <c r="D122" i="40"/>
  <c r="D123" i="40"/>
  <c r="D128" i="40"/>
  <c r="D141" i="21"/>
  <c r="D148" i="21"/>
  <c r="D155" i="21"/>
  <c r="D158" i="21"/>
  <c r="D143" i="21"/>
  <c r="D152" i="21"/>
  <c r="D153" i="21"/>
  <c r="D160" i="21"/>
  <c r="D156" i="21"/>
  <c r="D149" i="21"/>
  <c r="G113" i="21"/>
  <c r="D142" i="21"/>
  <c r="D147" i="21"/>
  <c r="J36" i="21"/>
  <c r="D154" i="21"/>
  <c r="D150" i="21"/>
  <c r="D144" i="21"/>
  <c r="D145" i="21"/>
  <c r="D157" i="21"/>
  <c r="D161" i="21"/>
  <c r="D159" i="21"/>
  <c r="D146" i="21"/>
  <c r="D139" i="40" l="1"/>
  <c r="D136" i="40"/>
  <c r="D133" i="40"/>
  <c r="D138" i="40"/>
  <c r="D134" i="40"/>
  <c r="D137" i="40"/>
  <c r="D131" i="40"/>
  <c r="D135" i="40"/>
  <c r="D147" i="40" l="1"/>
  <c r="D146" i="40"/>
  <c r="D149" i="40"/>
  <c r="D140" i="40"/>
  <c r="D145" i="40" l="1"/>
  <c r="D148" i="40"/>
  <c r="D141" i="40"/>
  <c r="D143" i="40"/>
  <c r="D144" i="40"/>
  <c r="D142" i="40"/>
  <c r="D323" i="39"/>
  <c r="D326" i="39"/>
  <c r="D321" i="39"/>
  <c r="D322" i="39"/>
  <c r="D317" i="39"/>
  <c r="D319" i="39"/>
  <c r="D130" i="39"/>
  <c r="D252" i="39"/>
  <c r="D80" i="39"/>
  <c r="D266" i="39"/>
  <c r="D298" i="39"/>
  <c r="D268" i="39"/>
  <c r="D124" i="39"/>
  <c r="D200" i="39"/>
  <c r="D205" i="39"/>
  <c r="D209" i="39"/>
  <c r="D290" i="39"/>
  <c r="D94" i="39"/>
  <c r="D203" i="39"/>
  <c r="D146" i="39"/>
  <c r="D65" i="39"/>
  <c r="D255" i="39"/>
  <c r="D116" i="39"/>
  <c r="D117" i="39"/>
  <c r="D128" i="39"/>
  <c r="D215" i="39"/>
  <c r="D278" i="39"/>
  <c r="D57" i="39"/>
  <c r="D74" i="39"/>
  <c r="D318" i="39"/>
  <c r="D172" i="39"/>
  <c r="D217" i="39"/>
  <c r="D177" i="39"/>
  <c r="D111" i="39"/>
  <c r="D104" i="39"/>
  <c r="D325" i="39"/>
  <c r="D87" i="39"/>
  <c r="D112" i="39"/>
  <c r="D269" i="39"/>
  <c r="D97" i="39"/>
  <c r="D48" i="39"/>
  <c r="D45" i="39"/>
  <c r="D194" i="39"/>
  <c r="D239" i="39"/>
  <c r="D218" i="39"/>
  <c r="D133" i="39"/>
  <c r="D185" i="39"/>
  <c r="D91" i="39"/>
  <c r="D273" i="39"/>
  <c r="D66" i="39"/>
  <c r="D59" i="39"/>
  <c r="D164" i="39"/>
  <c r="D41" i="39"/>
  <c r="D324" i="39"/>
  <c r="D302" i="39"/>
  <c r="D79" i="39"/>
  <c r="D197" i="39"/>
  <c r="D179" i="39"/>
  <c r="D233" i="39"/>
  <c r="D132" i="39"/>
  <c r="D224" i="39"/>
  <c r="D292" i="39"/>
  <c r="D170" i="39"/>
  <c r="D272" i="39"/>
  <c r="D143" i="39"/>
  <c r="D247" i="39"/>
  <c r="D37" i="39"/>
  <c r="D283" i="39"/>
  <c r="D287" i="39"/>
  <c r="D294" i="39"/>
  <c r="D115" i="39"/>
  <c r="D261" i="39"/>
  <c r="D320" i="39"/>
  <c r="D307" i="39"/>
  <c r="D40" i="39"/>
  <c r="D96" i="39"/>
  <c r="D251" i="39"/>
  <c r="D101" i="39"/>
  <c r="D189" i="39"/>
  <c r="D75" i="39"/>
  <c r="D240" i="39"/>
  <c r="D129" i="39"/>
  <c r="D256" i="39"/>
  <c r="D84" i="39"/>
  <c r="D227" i="39"/>
  <c r="D153" i="39"/>
  <c r="D102" i="39"/>
  <c r="D105" i="39"/>
  <c r="D191" i="39"/>
  <c r="D144" i="39"/>
  <c r="D297" i="39"/>
  <c r="D184" i="39"/>
  <c r="D280" i="39"/>
  <c r="D192" i="39"/>
  <c r="D214" i="39"/>
  <c r="D316" i="39"/>
  <c r="D201" i="39"/>
  <c r="D258" i="39"/>
  <c r="D274" i="39"/>
  <c r="D198" i="39"/>
  <c r="D167" i="39"/>
  <c r="D38" i="39"/>
  <c r="D312" i="39"/>
  <c r="D212" i="39"/>
  <c r="D136" i="39"/>
  <c r="D76" i="39"/>
  <c r="D141" i="39"/>
  <c r="D303" i="39"/>
  <c r="D113" i="39"/>
  <c r="D168" i="39"/>
  <c r="D69" i="39"/>
  <c r="D68" i="39"/>
  <c r="D64" i="39"/>
  <c r="D98" i="39"/>
  <c r="D254" i="39"/>
  <c r="D142" i="39"/>
  <c r="D121" i="39"/>
  <c r="D300" i="39"/>
  <c r="D277" i="39"/>
  <c r="D288" i="39"/>
  <c r="D131" i="39"/>
  <c r="D181" i="39"/>
  <c r="D160" i="39"/>
  <c r="D279" i="39"/>
  <c r="D159" i="39"/>
  <c r="D211" i="39"/>
  <c r="D54" i="39"/>
  <c r="D42" i="39"/>
  <c r="D243" i="39"/>
  <c r="D56" i="39"/>
  <c r="D210" i="39"/>
  <c r="D208" i="39"/>
  <c r="D73" i="39"/>
  <c r="D140" i="39"/>
  <c r="D190" i="39"/>
  <c r="D51" i="39"/>
  <c r="D47" i="39"/>
  <c r="D311" i="39"/>
  <c r="D183" i="39"/>
  <c r="D44" i="39"/>
  <c r="D85" i="39"/>
  <c r="D137" i="39"/>
  <c r="D161" i="39"/>
  <c r="D271" i="39"/>
  <c r="D62" i="39"/>
  <c r="D267" i="39"/>
  <c r="D260" i="39"/>
  <c r="D222" i="39"/>
  <c r="D32" i="39"/>
  <c r="D229" i="39"/>
  <c r="D204" i="39"/>
  <c r="D284" i="39"/>
  <c r="D151" i="39"/>
  <c r="D158" i="39"/>
  <c r="D127" i="39"/>
  <c r="D107" i="39"/>
  <c r="D125" i="39"/>
  <c r="D82" i="39"/>
  <c r="D165" i="39"/>
  <c r="D308" i="39"/>
  <c r="D55" i="39"/>
  <c r="D281" i="39"/>
  <c r="D310" i="39"/>
  <c r="D221" i="39"/>
  <c r="D242" i="39"/>
  <c r="D103" i="39"/>
  <c r="D249" i="39"/>
  <c r="D171" i="39"/>
  <c r="D309" i="39"/>
  <c r="D195" i="39"/>
  <c r="D126" i="39"/>
  <c r="D196" i="39"/>
  <c r="D206" i="39"/>
  <c r="D118" i="39"/>
  <c r="D95" i="39"/>
  <c r="D193" i="39"/>
  <c r="D250" i="39"/>
  <c r="D304" i="39"/>
  <c r="D265" i="39"/>
  <c r="D163" i="39"/>
  <c r="D182" i="39"/>
  <c r="D49" i="39"/>
  <c r="D173" i="39"/>
  <c r="D245" i="39"/>
  <c r="D135" i="39"/>
  <c r="D314" i="39"/>
  <c r="D175" i="39"/>
  <c r="D174" i="39"/>
  <c r="D270" i="39"/>
  <c r="D230" i="39"/>
  <c r="D46" i="39"/>
  <c r="D186" i="39"/>
  <c r="D241" i="39"/>
  <c r="D231" i="39"/>
  <c r="D63" i="39"/>
  <c r="D188" i="39"/>
  <c r="D295" i="39"/>
  <c r="D213" i="39"/>
  <c r="D276" i="39"/>
  <c r="D306" i="39"/>
  <c r="D313" i="39"/>
  <c r="D286" i="39"/>
  <c r="D282" i="39"/>
  <c r="D228" i="39"/>
  <c r="D176" i="39"/>
  <c r="D35" i="39"/>
  <c r="D244" i="39"/>
  <c r="D99" i="39"/>
  <c r="D33" i="39"/>
  <c r="D89" i="39"/>
  <c r="D246" i="39"/>
  <c r="D220" i="39"/>
  <c r="D81" i="39"/>
  <c r="D138" i="39"/>
  <c r="D149" i="39"/>
  <c r="D178" i="39"/>
  <c r="D235" i="39"/>
  <c r="D77" i="39"/>
  <c r="D225" i="39"/>
  <c r="D43" i="39"/>
  <c r="D291" i="39"/>
  <c r="D155" i="39"/>
  <c r="D148" i="39"/>
  <c r="D134" i="39"/>
  <c r="D90" i="39"/>
  <c r="D119" i="39"/>
  <c r="D262" i="39"/>
  <c r="D52" i="39"/>
  <c r="D180" i="39"/>
  <c r="D152" i="39"/>
  <c r="D296" i="39"/>
  <c r="D285" i="39"/>
  <c r="D108" i="39"/>
  <c r="D123" i="39"/>
  <c r="D216" i="39"/>
  <c r="D253" i="39"/>
  <c r="D315" i="39"/>
  <c r="D232" i="39"/>
  <c r="D199" i="39"/>
  <c r="D223" i="39"/>
  <c r="D154" i="39"/>
  <c r="D114" i="39"/>
  <c r="D53" i="39"/>
  <c r="D236" i="39"/>
  <c r="D106" i="39"/>
  <c r="D259" i="39"/>
  <c r="D86" i="39"/>
  <c r="D234" i="39"/>
  <c r="D71" i="39"/>
  <c r="D83" i="39"/>
  <c r="D60" i="39"/>
  <c r="D61" i="39"/>
  <c r="D257" i="39"/>
  <c r="D150" i="39"/>
  <c r="D301" i="39"/>
  <c r="D169" i="39"/>
  <c r="D88" i="39"/>
  <c r="D293" i="39"/>
  <c r="D289" i="39"/>
  <c r="D299" i="39"/>
  <c r="D50" i="39"/>
  <c r="D263" i="39"/>
  <c r="D39" i="39"/>
  <c r="D237" i="39"/>
  <c r="D264" i="39"/>
  <c r="D78" i="39"/>
  <c r="D162" i="39"/>
  <c r="D34" i="39"/>
  <c r="D139" i="39"/>
  <c r="D219" i="39"/>
  <c r="D120" i="39"/>
  <c r="D238" i="39"/>
  <c r="D147" i="39"/>
  <c r="D67" i="39"/>
  <c r="D187" i="39"/>
  <c r="D157" i="39"/>
  <c r="D275" i="39"/>
  <c r="D109" i="39"/>
  <c r="D226" i="39"/>
  <c r="D93" i="39"/>
  <c r="D202" i="39"/>
  <c r="D145" i="39"/>
  <c r="D100" i="39"/>
  <c r="D166" i="39"/>
  <c r="D248" i="39"/>
  <c r="D36" i="39"/>
  <c r="D58" i="39"/>
  <c r="D70" i="39"/>
  <c r="D305" i="39"/>
  <c r="D92" i="39"/>
  <c r="D122" i="39"/>
  <c r="D72" i="39"/>
  <c r="D207" i="39"/>
  <c r="D156" i="39"/>
  <c r="D31" i="39"/>
  <c r="D110" i="39"/>
  <c r="I4" i="41"/>
  <c r="C29" i="41"/>
  <c r="C24" i="41"/>
  <c r="C21" i="41"/>
  <c r="F8" i="41"/>
  <c r="F9" i="41" s="1"/>
  <c r="C26" i="41"/>
  <c r="G4" i="41"/>
  <c r="D12" i="41"/>
  <c r="C27" i="41"/>
  <c r="D13" i="41"/>
  <c r="C30" i="41"/>
  <c r="D5" i="41"/>
  <c r="C22" i="41"/>
  <c r="D11" i="41"/>
  <c r="C28" i="41"/>
  <c r="D9" i="41"/>
  <c r="D6" i="41"/>
  <c r="C23" i="41"/>
  <c r="D10" i="41"/>
  <c r="D8" i="41"/>
  <c r="C25" i="41"/>
  <c r="D4" i="41"/>
  <c r="D7" i="41"/>
  <c r="J4" i="41" l="1"/>
  <c r="D21" i="41"/>
  <c r="D56" i="41"/>
  <c r="D68" i="41"/>
  <c r="D31" i="41"/>
  <c r="D45" i="41"/>
  <c r="D51" i="41"/>
  <c r="D65" i="41"/>
  <c r="D50" i="41"/>
  <c r="D48" i="41"/>
  <c r="D32" i="41"/>
  <c r="D54" i="41"/>
  <c r="D23" i="41"/>
  <c r="D24" i="41"/>
  <c r="D39" i="41"/>
  <c r="D35" i="41"/>
  <c r="D49" i="41"/>
  <c r="D33" i="41"/>
  <c r="D40" i="41"/>
  <c r="D67" i="41"/>
  <c r="D34" i="41"/>
  <c r="D26" i="41"/>
  <c r="D30" i="41"/>
  <c r="D66" i="41"/>
  <c r="D64" i="41"/>
  <c r="D60" i="41"/>
  <c r="D53" i="41"/>
  <c r="D37" i="41"/>
  <c r="D46" i="41"/>
  <c r="D58" i="41"/>
  <c r="D42" i="41"/>
  <c r="D57" i="41"/>
  <c r="D28" i="41"/>
  <c r="D25" i="41"/>
  <c r="D59" i="41"/>
  <c r="D43" i="41"/>
  <c r="D36" i="41"/>
  <c r="D44" i="41"/>
  <c r="D27" i="41"/>
  <c r="D62" i="41"/>
  <c r="D29" i="41"/>
  <c r="D55" i="41"/>
  <c r="D52" i="41"/>
  <c r="D22" i="41"/>
  <c r="D38" i="41"/>
  <c r="D63" i="41"/>
  <c r="D47" i="41"/>
  <c r="D61" i="41"/>
  <c r="D41" i="41"/>
</calcChain>
</file>

<file path=xl/sharedStrings.xml><?xml version="1.0" encoding="utf-8"?>
<sst xmlns="http://schemas.openxmlformats.org/spreadsheetml/2006/main" count="1671" uniqueCount="208">
  <si>
    <t>porcionado</t>
  </si>
  <si>
    <t>taaño de muestra</t>
  </si>
  <si>
    <t>tostada</t>
  </si>
  <si>
    <t>acomodar</t>
  </si>
  <si>
    <t>bandej</t>
  </si>
  <si>
    <t xml:space="preserve"> entre 42y 45</t>
  </si>
  <si>
    <t>cortado</t>
  </si>
  <si>
    <t xml:space="preserve">poner en el carro bandeja </t>
  </si>
  <si>
    <t>12 pisos</t>
  </si>
  <si>
    <t>moldeo</t>
  </si>
  <si>
    <t>tamaño de la muestra</t>
  </si>
  <si>
    <t>tamaño de la muestrra</t>
  </si>
  <si>
    <t>observaciones</t>
  </si>
  <si>
    <t>t</t>
  </si>
  <si>
    <t>s</t>
  </si>
  <si>
    <t>k</t>
  </si>
  <si>
    <t>promedio</t>
  </si>
  <si>
    <t>Ho:m1=m2=m3</t>
  </si>
  <si>
    <t>las medias son diferentes</t>
  </si>
  <si>
    <t>formado BV COCO</t>
  </si>
  <si>
    <t>Tiempo</t>
  </si>
  <si>
    <t>n</t>
  </si>
  <si>
    <t>formado BV Canela</t>
  </si>
  <si>
    <t>formado BV  AJONJOLI</t>
  </si>
  <si>
    <t>formado BV  CACAO</t>
  </si>
  <si>
    <t>formado BV  FINAS HIERBAS</t>
  </si>
  <si>
    <t>COCO</t>
  </si>
  <si>
    <t>CANELA</t>
  </si>
  <si>
    <t>AJONJOLI</t>
  </si>
  <si>
    <t>CACAO</t>
  </si>
  <si>
    <t>FINAS</t>
  </si>
  <si>
    <t>Ho:M1=M2=M3=M4=M5</t>
  </si>
  <si>
    <t>Análisis de varianza de un factor</t>
  </si>
  <si>
    <t>RESUMEN</t>
  </si>
  <si>
    <t>Grupos</t>
  </si>
  <si>
    <t>Cuenta</t>
  </si>
  <si>
    <t>Suma</t>
  </si>
  <si>
    <t>Promedio</t>
  </si>
  <si>
    <t>Varianza</t>
  </si>
  <si>
    <t>ANÁLISIS DE VARIANZA</t>
  </si>
  <si>
    <t>Origen de las variaciones</t>
  </si>
  <si>
    <t>Suma de cuadrados</t>
  </si>
  <si>
    <t>Grados de libertad</t>
  </si>
  <si>
    <t>Promedio de los cuadrados</t>
  </si>
  <si>
    <t>F</t>
  </si>
  <si>
    <t>Probabilidad</t>
  </si>
  <si>
    <t>Valor crítico para F</t>
  </si>
  <si>
    <t>Entre grupos</t>
  </si>
  <si>
    <t>Dentro de los grupos</t>
  </si>
  <si>
    <t>Total</t>
  </si>
  <si>
    <t>PROMEDIO</t>
  </si>
  <si>
    <t>PRODUCTOS</t>
  </si>
  <si>
    <t>Porcionado BV COCO</t>
  </si>
  <si>
    <t>Porcionado BV Canela</t>
  </si>
  <si>
    <t>Procionado BV  AJONJOLI</t>
  </si>
  <si>
    <t>Porcionado  BV  CACAO</t>
  </si>
  <si>
    <t>Porcionado BV  FINAS HIERBAS</t>
  </si>
  <si>
    <t>No hay evidencia estadistica para rechazar ña hipotesis nula</t>
  </si>
  <si>
    <t>No hay evidencia estadistica para rechazar la hipotesis nula</t>
  </si>
  <si>
    <t>Decorado BV COCO</t>
  </si>
  <si>
    <t>Decoradoado BV Canela</t>
  </si>
  <si>
    <t>Decorado  BV  AJONJOLI</t>
  </si>
  <si>
    <t>Decorado  BV  CACAO</t>
  </si>
  <si>
    <t>Decorado BV  FINAS HIERBAS</t>
  </si>
  <si>
    <t>tamaño de muestra</t>
  </si>
  <si>
    <t>min</t>
  </si>
  <si>
    <t>H1:las medias son diferentes</t>
  </si>
  <si>
    <t>Ho: M1=M2=M3=M4=M5</t>
  </si>
  <si>
    <t>H1: las medias son diferentes</t>
  </si>
  <si>
    <t>Tiempo en horno</t>
  </si>
  <si>
    <t>desmolde</t>
  </si>
  <si>
    <t>DESMOLDE</t>
  </si>
  <si>
    <t>TIEMPO PROMEDIO POR UNIDAD</t>
  </si>
  <si>
    <t>TAMAÑO DE LOTE</t>
  </si>
  <si>
    <t>TIRMPO DE DESMOSDE</t>
  </si>
  <si>
    <t>MUESTRA</t>
  </si>
  <si>
    <t>TOTAL</t>
  </si>
  <si>
    <t>Enfriado</t>
  </si>
  <si>
    <t>La operacion esta estandarizada en 4h por condiciones del producto</t>
  </si>
  <si>
    <t>4h</t>
  </si>
  <si>
    <t>seg</t>
  </si>
  <si>
    <t>DOSIFICACION SOLIDOS PAN BUENA VIDA</t>
  </si>
  <si>
    <t>DOSIFICACION LIQUIDOZ PAN BUENA VIDA</t>
  </si>
  <si>
    <t>PORCIONADO PAN BUENA VIDA</t>
  </si>
  <si>
    <t>FORAD PAN BUENA VIDA</t>
  </si>
  <si>
    <t>DECORADO PAN BUENA VIDA</t>
  </si>
  <si>
    <t>Horneado</t>
  </si>
  <si>
    <t>Empaque Buena Vida</t>
  </si>
  <si>
    <t xml:space="preserve"> Codificacion Buena Vida</t>
  </si>
  <si>
    <t>Engrase moldde</t>
  </si>
  <si>
    <t>Dosificacion SKINNY  TRADICIONAL</t>
  </si>
  <si>
    <t>DOSIFICACION SKINNY COCO</t>
  </si>
  <si>
    <t>DOSIFICACION SKINNY BANANO</t>
  </si>
  <si>
    <t>DOSIFICACION SKINNY CACAO</t>
  </si>
  <si>
    <t>DOSIFICACION SKINNY AJONJOLI</t>
  </si>
  <si>
    <t>DOSIFICACION SKINNY CANELA</t>
  </si>
  <si>
    <t>TRADICNAL</t>
  </si>
  <si>
    <t>BANANO</t>
  </si>
  <si>
    <t>No hay evidencia estadistica para rechazar La hipotesis nula</t>
  </si>
  <si>
    <t>DOSIFICACION SKINNY</t>
  </si>
  <si>
    <t>PORCIONADO SKINNY  TRADICIONAL</t>
  </si>
  <si>
    <t>PORCIONDO SKINNY COCO</t>
  </si>
  <si>
    <t>PORCIONDO SKINNY BANANO</t>
  </si>
  <si>
    <t>PORCIONADO SKINNY CACAO</t>
  </si>
  <si>
    <t>PORCIONDO SKINNY AJONJOLI</t>
  </si>
  <si>
    <t>PORCIONADO SKINNY CANELA</t>
  </si>
  <si>
    <t>DOSIFICACION LIQUIDO SKINNY</t>
  </si>
  <si>
    <t>PORCIONADO SKINNY</t>
  </si>
  <si>
    <t>DECORADO SKINNY  TRADICIONAL</t>
  </si>
  <si>
    <t>DECORADO SKINNY COCO</t>
  </si>
  <si>
    <t>DECORADO  SKINNY BANANO</t>
  </si>
  <si>
    <t>DDECORADO SKINNY CACAO</t>
  </si>
  <si>
    <t>DECORDO SKINNY AJONJOLI</t>
  </si>
  <si>
    <t>DECORADO SKINNY CANELA</t>
  </si>
  <si>
    <t>DECORADO SKINNY</t>
  </si>
  <si>
    <t>5h</t>
  </si>
  <si>
    <t>OPERACIÓN AUTOMATIZADA POR MAQUINA , APOLLADA POR OPERARIO</t>
  </si>
  <si>
    <t>DOSIFICACION LIQ INTEGRAL TAJADO</t>
  </si>
  <si>
    <t>DOSIFICACIONINTEGRAL TAJADO</t>
  </si>
  <si>
    <t>Empaque SKINNY</t>
  </si>
  <si>
    <t>PORCIONADO INTEGRAL</t>
  </si>
  <si>
    <t>FORMADO INTEGRAL TAJADO</t>
  </si>
  <si>
    <t>DECORADO INTEGRAL</t>
  </si>
  <si>
    <t>TAJADO INTEGRAL</t>
  </si>
  <si>
    <t>Pan Buena vida  COCO</t>
  </si>
  <si>
    <t xml:space="preserve"> BV Canela</t>
  </si>
  <si>
    <t xml:space="preserve"> BV  AJONJOLI</t>
  </si>
  <si>
    <t xml:space="preserve"> BV  CACAO</t>
  </si>
  <si>
    <t xml:space="preserve"> BV  FINAS HIERBAS</t>
  </si>
  <si>
    <t>Tiempo estandar</t>
  </si>
  <si>
    <t>holgura</t>
  </si>
  <si>
    <t>tiempoestandar</t>
  </si>
  <si>
    <t>Actividad verter liquidos</t>
  </si>
  <si>
    <t>Actividad verter solidos</t>
  </si>
  <si>
    <t>SOLIDOS</t>
  </si>
  <si>
    <t>Traslado al horno</t>
  </si>
  <si>
    <t>Traslado al cuarto</t>
  </si>
  <si>
    <t>tiempo basico</t>
  </si>
  <si>
    <t>tiempo estandar</t>
  </si>
  <si>
    <t>TIEMPO DE DESMOlDE</t>
  </si>
  <si>
    <t>Verter liquidos</t>
  </si>
  <si>
    <t>Velocidad 1</t>
  </si>
  <si>
    <t>velocidad 2</t>
  </si>
  <si>
    <t>N/A</t>
  </si>
  <si>
    <t>Desempeño del trabajador</t>
  </si>
  <si>
    <t>tiempo observado</t>
  </si>
  <si>
    <t>Holguras y suplementos</t>
  </si>
  <si>
    <t>Tiempo basico</t>
  </si>
  <si>
    <t>Actividad</t>
  </si>
  <si>
    <t>Traslado a cuarto</t>
  </si>
  <si>
    <t>Cuarto de crecimiento</t>
  </si>
  <si>
    <t>Traslado a horno</t>
  </si>
  <si>
    <t>total</t>
  </si>
  <si>
    <t>Tiempo estándar</t>
  </si>
  <si>
    <t>Tamaño de la muestra</t>
  </si>
  <si>
    <t>Tiempo básico en segundos</t>
  </si>
  <si>
    <t>tiempo básico(min)</t>
  </si>
  <si>
    <t>tiempo estándar</t>
  </si>
  <si>
    <t>total lote</t>
  </si>
  <si>
    <t>Tiempo en segundos</t>
  </si>
  <si>
    <t>tiempo básico</t>
  </si>
  <si>
    <t>Número de trabajadores regular en estación de trabajo</t>
  </si>
  <si>
    <t>Tamaño de lote</t>
  </si>
  <si>
    <t>Tiempo total por lote</t>
  </si>
  <si>
    <t>16,68 min</t>
  </si>
  <si>
    <t>Tiempo estándar dosificacion solidos skinny</t>
  </si>
  <si>
    <t>Tiempo estándar dosificacion liquidos</t>
  </si>
  <si>
    <t>lote</t>
  </si>
  <si>
    <t>Tiempo estándar porcionado</t>
  </si>
  <si>
    <t>Tiempo estándar decorado</t>
  </si>
  <si>
    <t>horno</t>
  </si>
  <si>
    <t>Tiempo estándar desmolde</t>
  </si>
  <si>
    <t>Tiempo estándar amazado</t>
  </si>
  <si>
    <t>Tiempo estándar empaque</t>
  </si>
  <si>
    <t>Tiempo estándar dosificacion liquidos pan integral tajado</t>
  </si>
  <si>
    <t>Tiempo estándar dosificacion liquidos pan integral</t>
  </si>
  <si>
    <t>Tiempo estándar amazado pan integral</t>
  </si>
  <si>
    <t xml:space="preserve">Tiempo estándar porcionado pan integral </t>
  </si>
  <si>
    <t>Tiempo estándar formado pan integral</t>
  </si>
  <si>
    <t>horneado</t>
  </si>
  <si>
    <t>Tiempo básico</t>
  </si>
  <si>
    <t>Tiempo estándar desmolde pan integral</t>
  </si>
  <si>
    <t>Tiempo estándar tajado</t>
  </si>
  <si>
    <t>Funcionamiento regular</t>
  </si>
  <si>
    <t>Etapa</t>
  </si>
  <si>
    <t>tiempo en segudos</t>
  </si>
  <si>
    <t>op actuales</t>
  </si>
  <si>
    <t>tiempo empleado</t>
  </si>
  <si>
    <t>tiempo epledo actual</t>
  </si>
  <si>
    <t>espera</t>
  </si>
  <si>
    <t>Porcionado</t>
  </si>
  <si>
    <t>Formado</t>
  </si>
  <si>
    <t>Decorado</t>
  </si>
  <si>
    <t>Funcionamiento propuesto  si solo se cuenta con un operario porcionando</t>
  </si>
  <si>
    <t>Formado-decorado</t>
  </si>
  <si>
    <t xml:space="preserve">Funcionamiento propuesto con dos operaios </t>
  </si>
  <si>
    <t>operario de aea de corte desmolda almenos 31 por lote</t>
  </si>
  <si>
    <t>cortado-empaque</t>
  </si>
  <si>
    <t>Funcionamiento regular pan integral</t>
  </si>
  <si>
    <t>operario de aea de corte desmolda almenos41 por lote</t>
  </si>
  <si>
    <t>Funcionamiento regular  pan skinny</t>
  </si>
  <si>
    <t>Empaque</t>
  </si>
  <si>
    <t>Corte</t>
  </si>
  <si>
    <t>Corte-Empaque</t>
  </si>
  <si>
    <t>Desmolde</t>
  </si>
  <si>
    <t>operario de aea de corte desmolda almenos 77 por lote</t>
  </si>
  <si>
    <t xml:space="preserve"> </t>
  </si>
  <si>
    <t>TAJADO BUENA VIDA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</si>
</sst>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#,##0.00_ ;\-#,##0.00\ "/>
  </numFmts>
  <fonts count="6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1"/>
      <color rgb="FF231F20"/>
      <name val="Arial"/>
      <family val="2"/>
    </font>
    <font>
      <sz val="11"/>
      <color rgb="FF00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theme="7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98">
    <xf numFmtId="0" fontId="0" fillId="0" borderId="0" xfId="0"/>
    <xf numFmtId="14" fontId="0" fillId="0" borderId="0" xfId="0" applyNumberForma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/>
    <xf numFmtId="0" fontId="0" fillId="5" borderId="1" xfId="0" applyFill="1" applyBorder="1"/>
    <xf numFmtId="0" fontId="0" fillId="5" borderId="1" xfId="0" applyFill="1" applyBorder="1" applyAlignment="1">
      <alignment horizontal="center"/>
    </xf>
    <xf numFmtId="0" fontId="0" fillId="2" borderId="1" xfId="0" applyFill="1" applyBorder="1"/>
    <xf numFmtId="0" fontId="0" fillId="0" borderId="0" xfId="0" applyFill="1" applyBorder="1" applyAlignment="1"/>
    <xf numFmtId="0" fontId="0" fillId="0" borderId="5" xfId="0" applyFill="1" applyBorder="1" applyAlignment="1"/>
    <xf numFmtId="0" fontId="1" fillId="0" borderId="6" xfId="0" applyFont="1" applyFill="1" applyBorder="1" applyAlignment="1">
      <alignment horizontal="center"/>
    </xf>
    <xf numFmtId="0" fontId="0" fillId="6" borderId="0" xfId="0" applyFill="1"/>
    <xf numFmtId="0" fontId="0" fillId="0" borderId="1" xfId="1" applyNumberFormat="1" applyFont="1" applyBorder="1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right"/>
    </xf>
    <xf numFmtId="0" fontId="0" fillId="0" borderId="0" xfId="0" applyAlignment="1">
      <alignment horizontal="center" vertical="center" wrapText="1"/>
    </xf>
    <xf numFmtId="0" fontId="0" fillId="0" borderId="7" xfId="0" applyBorder="1" applyAlignment="1">
      <alignment horizontal="center" wrapText="1"/>
    </xf>
    <xf numFmtId="0" fontId="0" fillId="0" borderId="7" xfId="0" applyBorder="1" applyAlignment="1">
      <alignment horizontal="center"/>
    </xf>
    <xf numFmtId="0" fontId="0" fillId="0" borderId="7" xfId="0" applyBorder="1"/>
    <xf numFmtId="0" fontId="0" fillId="7" borderId="0" xfId="0" applyFill="1" applyBorder="1" applyAlignment="1"/>
    <xf numFmtId="0" fontId="0" fillId="0" borderId="1" xfId="0" applyFill="1" applyBorder="1"/>
    <xf numFmtId="0" fontId="0" fillId="0" borderId="0" xfId="0" applyAlignment="1">
      <alignment wrapText="1"/>
    </xf>
    <xf numFmtId="0" fontId="0" fillId="4" borderId="4" xfId="0" applyFill="1" applyBorder="1" applyAlignment="1"/>
    <xf numFmtId="0" fontId="0" fillId="0" borderId="0" xfId="0" applyAlignment="1">
      <alignment horizontal="center" wrapText="1"/>
    </xf>
    <xf numFmtId="0" fontId="0" fillId="0" borderId="2" xfId="0" applyBorder="1"/>
    <xf numFmtId="9" fontId="0" fillId="0" borderId="1" xfId="0" applyNumberFormat="1" applyBorder="1"/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3" fillId="0" borderId="13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3" fillId="0" borderId="13" xfId="0" applyFont="1" applyBorder="1" applyAlignment="1">
      <alignment horizontal="center" vertical="center"/>
    </xf>
    <xf numFmtId="9" fontId="3" fillId="0" borderId="14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right" vertical="center"/>
    </xf>
    <xf numFmtId="0" fontId="3" fillId="2" borderId="14" xfId="0" applyFont="1" applyFill="1" applyBorder="1" applyAlignment="1">
      <alignment horizontal="right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left" vertical="center"/>
    </xf>
    <xf numFmtId="0" fontId="3" fillId="0" borderId="12" xfId="0" applyFont="1" applyBorder="1" applyAlignment="1">
      <alignment horizontal="center" vertical="center"/>
    </xf>
    <xf numFmtId="9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4" fillId="0" borderId="0" xfId="0" applyFont="1" applyAlignment="1">
      <alignment horizontal="left" vertical="center" indent="4"/>
    </xf>
    <xf numFmtId="0" fontId="3" fillId="0" borderId="14" xfId="0" applyFont="1" applyBorder="1" applyAlignment="1">
      <alignment vertical="center" wrapText="1"/>
    </xf>
    <xf numFmtId="0" fontId="3" fillId="0" borderId="13" xfId="0" applyFont="1" applyBorder="1" applyAlignment="1">
      <alignment horizontal="right" vertical="center"/>
    </xf>
    <xf numFmtId="9" fontId="3" fillId="0" borderId="14" xfId="0" applyNumberFormat="1" applyFont="1" applyBorder="1" applyAlignment="1">
      <alignment horizontal="right" vertical="center" wrapText="1"/>
    </xf>
    <xf numFmtId="0" fontId="3" fillId="0" borderId="15" xfId="0" applyFont="1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9" fontId="3" fillId="0" borderId="14" xfId="1" applyFont="1" applyBorder="1" applyAlignment="1">
      <alignment horizontal="right" vertical="center"/>
    </xf>
    <xf numFmtId="164" fontId="3" fillId="2" borderId="14" xfId="2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9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center" wrapText="1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/>
    <xf numFmtId="0" fontId="3" fillId="0" borderId="12" xfId="0" applyFont="1" applyBorder="1" applyAlignment="1">
      <alignment horizontal="right" vertical="center"/>
    </xf>
    <xf numFmtId="0" fontId="0" fillId="0" borderId="14" xfId="0" applyBorder="1"/>
    <xf numFmtId="0" fontId="0" fillId="0" borderId="0" xfId="0" applyAlignment="1">
      <alignment vertical="center" wrapText="1"/>
    </xf>
    <xf numFmtId="0" fontId="5" fillId="9" borderId="13" xfId="0" applyFont="1" applyFill="1" applyBorder="1" applyAlignment="1">
      <alignment vertical="center"/>
    </xf>
    <xf numFmtId="0" fontId="5" fillId="0" borderId="14" xfId="0" applyFont="1" applyBorder="1" applyAlignment="1">
      <alignment vertical="center"/>
    </xf>
    <xf numFmtId="9" fontId="5" fillId="0" borderId="14" xfId="0" applyNumberFormat="1" applyFont="1" applyBorder="1" applyAlignment="1">
      <alignment vertical="center"/>
    </xf>
    <xf numFmtId="0" fontId="5" fillId="0" borderId="14" xfId="0" applyFont="1" applyBorder="1" applyAlignment="1">
      <alignment horizontal="center" vertical="center"/>
    </xf>
    <xf numFmtId="164" fontId="5" fillId="0" borderId="14" xfId="0" applyNumberFormat="1" applyFont="1" applyBorder="1" applyAlignment="1">
      <alignment vertical="center"/>
    </xf>
    <xf numFmtId="0" fontId="0" fillId="10" borderId="1" xfId="0" applyFill="1" applyBorder="1"/>
    <xf numFmtId="0" fontId="0" fillId="7" borderId="2" xfId="0" applyFill="1" applyBorder="1" applyAlignment="1"/>
    <xf numFmtId="0" fontId="0" fillId="7" borderId="3" xfId="0" applyFill="1" applyBorder="1" applyAlignment="1"/>
    <xf numFmtId="0" fontId="0" fillId="7" borderId="4" xfId="0" applyFill="1" applyBorder="1" applyAlignment="1"/>
    <xf numFmtId="0" fontId="0" fillId="6" borderId="0" xfId="0" applyFill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left" vertical="center"/>
    </xf>
    <xf numFmtId="0" fontId="0" fillId="4" borderId="8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0" borderId="0" xfId="0" applyAlignment="1">
      <alignment horizontal="center" wrapText="1"/>
    </xf>
    <xf numFmtId="0" fontId="5" fillId="8" borderId="17" xfId="0" applyFont="1" applyFill="1" applyBorder="1" applyAlignment="1">
      <alignment vertical="center"/>
    </xf>
    <xf numFmtId="0" fontId="5" fillId="8" borderId="13" xfId="0" applyFont="1" applyFill="1" applyBorder="1" applyAlignment="1">
      <alignment vertical="center"/>
    </xf>
    <xf numFmtId="0" fontId="5" fillId="9" borderId="17" xfId="0" applyFont="1" applyFill="1" applyBorder="1" applyAlignment="1">
      <alignment vertical="center"/>
    </xf>
    <xf numFmtId="0" fontId="5" fillId="9" borderId="13" xfId="0" applyFont="1" applyFill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9" fontId="5" fillId="0" borderId="17" xfId="0" applyNumberFormat="1" applyFont="1" applyBorder="1" applyAlignment="1">
      <alignment vertical="center"/>
    </xf>
    <xf numFmtId="9" fontId="5" fillId="0" borderId="13" xfId="0" applyNumberFormat="1" applyFont="1" applyBorder="1" applyAlignment="1">
      <alignment vertical="center"/>
    </xf>
    <xf numFmtId="0" fontId="0" fillId="7" borderId="2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0" fillId="7" borderId="4" xfId="0" applyFill="1" applyBorder="1" applyAlignment="1">
      <alignment horizontal="center"/>
    </xf>
  </cellXfs>
  <cellStyles count="3">
    <cellStyle name="Moneda" xfId="2" builtinId="4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73.xml"/><Relationship Id="rId1" Type="http://schemas.microsoft.com/office/2011/relationships/chartStyle" Target="style73.xml"/></Relationships>
</file>

<file path=xl/charts/_rels/chart74.xml.rels><?xml version="1.0" encoding="UTF-8" standalone="yes"?>
<Relationships xmlns="http://schemas.openxmlformats.org/package/2006/relationships"><Relationship Id="rId2" Type="http://schemas.microsoft.com/office/2011/relationships/chartColorStyle" Target="colors74.xml"/><Relationship Id="rId1" Type="http://schemas.microsoft.com/office/2011/relationships/chartStyle" Target="style74.xml"/></Relationships>
</file>

<file path=xl/charts/_rels/chart75.xml.rels><?xml version="1.0" encoding="UTF-8" standalone="yes"?>
<Relationships xmlns="http://schemas.openxmlformats.org/package/2006/relationships"><Relationship Id="rId2" Type="http://schemas.microsoft.com/office/2011/relationships/chartColorStyle" Target="colors75.xml"/><Relationship Id="rId1" Type="http://schemas.microsoft.com/office/2011/relationships/chartStyle" Target="style75.xml"/></Relationships>
</file>

<file path=xl/charts/_rels/chart76.xml.rels><?xml version="1.0" encoding="UTF-8" standalone="yes"?>
<Relationships xmlns="http://schemas.openxmlformats.org/package/2006/relationships"><Relationship Id="rId2" Type="http://schemas.microsoft.com/office/2011/relationships/chartColorStyle" Target="colors76.xml"/><Relationship Id="rId1" Type="http://schemas.microsoft.com/office/2011/relationships/chartStyle" Target="style76.xml"/></Relationships>
</file>

<file path=xl/charts/_rels/chart77.xml.rels><?xml version="1.0" encoding="UTF-8" standalone="yes"?>
<Relationships xmlns="http://schemas.openxmlformats.org/package/2006/relationships"><Relationship Id="rId2" Type="http://schemas.microsoft.com/office/2011/relationships/chartColorStyle" Target="colors77.xml"/><Relationship Id="rId1" Type="http://schemas.microsoft.com/office/2011/relationships/chartStyle" Target="style77.xml"/></Relationships>
</file>

<file path=xl/charts/_rels/chart78.xml.rels><?xml version="1.0" encoding="UTF-8" standalone="yes"?>
<Relationships xmlns="http://schemas.openxmlformats.org/package/2006/relationships"><Relationship Id="rId2" Type="http://schemas.microsoft.com/office/2011/relationships/chartColorStyle" Target="colors78.xml"/><Relationship Id="rId1" Type="http://schemas.microsoft.com/office/2011/relationships/chartStyle" Target="style78.xml"/></Relationships>
</file>

<file path=xl/charts/_rels/chart79.xml.rels><?xml version="1.0" encoding="UTF-8" standalone="yes"?>
<Relationships xmlns="http://schemas.openxmlformats.org/package/2006/relationships"><Relationship Id="rId2" Type="http://schemas.microsoft.com/office/2011/relationships/chartColorStyle" Target="colors79.xml"/><Relationship Id="rId1" Type="http://schemas.microsoft.com/office/2011/relationships/chartStyle" Target="style79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0.xml.rels><?xml version="1.0" encoding="UTF-8" standalone="yes"?>
<Relationships xmlns="http://schemas.openxmlformats.org/package/2006/relationships"><Relationship Id="rId2" Type="http://schemas.microsoft.com/office/2011/relationships/chartColorStyle" Target="colors80.xml"/><Relationship Id="rId1" Type="http://schemas.microsoft.com/office/2011/relationships/chartStyle" Target="style80.xml"/></Relationships>
</file>

<file path=xl/charts/_rels/chart81.xml.rels><?xml version="1.0" encoding="UTF-8" standalone="yes"?>
<Relationships xmlns="http://schemas.openxmlformats.org/package/2006/relationships"><Relationship Id="rId2" Type="http://schemas.microsoft.com/office/2011/relationships/chartColorStyle" Target="colors81.xml"/><Relationship Id="rId1" Type="http://schemas.microsoft.com/office/2011/relationships/chartStyle" Target="style81.xml"/></Relationships>
</file>

<file path=xl/charts/_rels/chart82.xml.rels><?xml version="1.0" encoding="UTF-8" standalone="yes"?>
<Relationships xmlns="http://schemas.openxmlformats.org/package/2006/relationships"><Relationship Id="rId2" Type="http://schemas.microsoft.com/office/2011/relationships/chartColorStyle" Target="colors82.xml"/><Relationship Id="rId1" Type="http://schemas.microsoft.com/office/2011/relationships/chartStyle" Target="style82.xml"/></Relationships>
</file>

<file path=xl/charts/_rels/chart83.xml.rels><?xml version="1.0" encoding="UTF-8" standalone="yes"?>
<Relationships xmlns="http://schemas.openxmlformats.org/package/2006/relationships"><Relationship Id="rId2" Type="http://schemas.microsoft.com/office/2011/relationships/chartColorStyle" Target="colors83.xml"/><Relationship Id="rId1" Type="http://schemas.microsoft.com/office/2011/relationships/chartStyle" Target="style83.xml"/></Relationships>
</file>

<file path=xl/charts/_rels/chart84.xml.rels><?xml version="1.0" encoding="UTF-8" standalone="yes"?>
<Relationships xmlns="http://schemas.openxmlformats.org/package/2006/relationships"><Relationship Id="rId2" Type="http://schemas.microsoft.com/office/2011/relationships/chartColorStyle" Target="colors84.xml"/><Relationship Id="rId1" Type="http://schemas.microsoft.com/office/2011/relationships/chartStyle" Target="style84.xml"/></Relationships>
</file>

<file path=xl/charts/_rels/chart85.xml.rels><?xml version="1.0" encoding="UTF-8" standalone="yes"?>
<Relationships xmlns="http://schemas.openxmlformats.org/package/2006/relationships"><Relationship Id="rId2" Type="http://schemas.microsoft.com/office/2011/relationships/chartColorStyle" Target="colors85.xml"/><Relationship Id="rId1" Type="http://schemas.microsoft.com/office/2011/relationships/chartStyle" Target="style85.xml"/></Relationships>
</file>

<file path=xl/charts/_rels/chart86.xml.rels><?xml version="1.0" encoding="UTF-8" standalone="yes"?>
<Relationships xmlns="http://schemas.openxmlformats.org/package/2006/relationships"><Relationship Id="rId2" Type="http://schemas.microsoft.com/office/2011/relationships/chartColorStyle" Target="colors86.xml"/><Relationship Id="rId1" Type="http://schemas.microsoft.com/office/2011/relationships/chartStyle" Target="style86.xml"/></Relationships>
</file>

<file path=xl/charts/_rels/chart87.xml.rels><?xml version="1.0" encoding="UTF-8" standalone="yes"?>
<Relationships xmlns="http://schemas.openxmlformats.org/package/2006/relationships"><Relationship Id="rId2" Type="http://schemas.microsoft.com/office/2011/relationships/chartColorStyle" Target="colors87.xml"/><Relationship Id="rId1" Type="http://schemas.microsoft.com/office/2011/relationships/chartStyle" Target="style87.xml"/></Relationships>
</file>

<file path=xl/charts/_rels/chart88.xml.rels><?xml version="1.0" encoding="UTF-8" standalone="yes"?>
<Relationships xmlns="http://schemas.openxmlformats.org/package/2006/relationships"><Relationship Id="rId2" Type="http://schemas.microsoft.com/office/2011/relationships/chartColorStyle" Target="colors88.xml"/><Relationship Id="rId1" Type="http://schemas.microsoft.com/office/2011/relationships/chartStyle" Target="style88.xml"/></Relationships>
</file>

<file path=xl/charts/_rels/chart89.xml.rels><?xml version="1.0" encoding="UTF-8" standalone="yes"?>
<Relationships xmlns="http://schemas.openxmlformats.org/package/2006/relationships"><Relationship Id="rId2" Type="http://schemas.microsoft.com/office/2011/relationships/chartColorStyle" Target="colors89.xml"/><Relationship Id="rId1" Type="http://schemas.microsoft.com/office/2011/relationships/chartStyle" Target="style89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90.xml.rels><?xml version="1.0" encoding="UTF-8" standalone="yes"?>
<Relationships xmlns="http://schemas.openxmlformats.org/package/2006/relationships"><Relationship Id="rId2" Type="http://schemas.microsoft.com/office/2011/relationships/chartColorStyle" Target="colors90.xml"/><Relationship Id="rId1" Type="http://schemas.microsoft.com/office/2011/relationships/chartStyle" Target="style90.xml"/></Relationships>
</file>

<file path=xl/charts/_rels/chart91.xml.rels><?xml version="1.0" encoding="UTF-8" standalone="yes"?>
<Relationships xmlns="http://schemas.openxmlformats.org/package/2006/relationships"><Relationship Id="rId2" Type="http://schemas.microsoft.com/office/2011/relationships/chartColorStyle" Target="colors91.xml"/><Relationship Id="rId1" Type="http://schemas.microsoft.com/office/2011/relationships/chartStyle" Target="style9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Solidos Buena Vida'!$B$2:$D$2</c:f>
          <c:strCache>
            <c:ptCount val="3"/>
            <c:pt idx="0">
              <c:v>Pan Buena vida  COCO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Solidos Buena Vida'!$C$3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Buena Vida'!$C$4:$C$13</c:f>
              <c:numCache>
                <c:formatCode>General</c:formatCode>
                <c:ptCount val="10"/>
                <c:pt idx="0">
                  <c:v>284.95999999999998</c:v>
                </c:pt>
                <c:pt idx="1">
                  <c:v>251.09</c:v>
                </c:pt>
                <c:pt idx="2">
                  <c:v>235.76</c:v>
                </c:pt>
                <c:pt idx="3">
                  <c:v>248.93</c:v>
                </c:pt>
                <c:pt idx="4">
                  <c:v>247.17</c:v>
                </c:pt>
                <c:pt idx="5">
                  <c:v>281.22000000000003</c:v>
                </c:pt>
                <c:pt idx="6">
                  <c:v>257.86</c:v>
                </c:pt>
                <c:pt idx="7">
                  <c:v>244.53</c:v>
                </c:pt>
                <c:pt idx="8">
                  <c:v>251.82</c:v>
                </c:pt>
                <c:pt idx="9">
                  <c:v>275.76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62-4F1F-BD2F-1FFFB46E867F}"/>
            </c:ext>
          </c:extLst>
        </c:ser>
        <c:ser>
          <c:idx val="1"/>
          <c:order val="1"/>
          <c:tx>
            <c:strRef>
              <c:f>'Dosificacion Solidos Buena Vida'!$D$3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Buena Vida'!$D$4:$D$13</c:f>
              <c:numCache>
                <c:formatCode>General</c:formatCode>
                <c:ptCount val="10"/>
                <c:pt idx="0">
                  <c:v>284.95999999999998</c:v>
                </c:pt>
                <c:pt idx="1">
                  <c:v>268.02499999999998</c:v>
                </c:pt>
                <c:pt idx="2">
                  <c:v>257.27</c:v>
                </c:pt>
                <c:pt idx="3">
                  <c:v>255.185</c:v>
                </c:pt>
                <c:pt idx="4">
                  <c:v>253.58200000000002</c:v>
                </c:pt>
                <c:pt idx="5">
                  <c:v>258.18833333333333</c:v>
                </c:pt>
                <c:pt idx="6">
                  <c:v>258.14142857142861</c:v>
                </c:pt>
                <c:pt idx="7">
                  <c:v>256.44000000000005</c:v>
                </c:pt>
                <c:pt idx="8">
                  <c:v>255.92666666666673</c:v>
                </c:pt>
                <c:pt idx="9">
                  <c:v>257.91000000000003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62-4F1F-BD2F-1FFFB46E86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Liquido Buena Vida'!$B$48:$D$48</c:f>
          <c:strCache>
            <c:ptCount val="3"/>
            <c:pt idx="0">
              <c:v>formado BV  CACAO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Liquido Buena Vida'!$C$49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Liquido Buena Vida'!$C$50:$C$59</c:f>
              <c:numCache>
                <c:formatCode>General</c:formatCode>
                <c:ptCount val="10"/>
                <c:pt idx="0">
                  <c:v>62.11</c:v>
                </c:pt>
                <c:pt idx="1">
                  <c:v>55.919999999999995</c:v>
                </c:pt>
                <c:pt idx="2">
                  <c:v>38.79</c:v>
                </c:pt>
                <c:pt idx="3">
                  <c:v>41.239999999999995</c:v>
                </c:pt>
                <c:pt idx="4">
                  <c:v>40.61</c:v>
                </c:pt>
                <c:pt idx="5">
                  <c:v>43.37</c:v>
                </c:pt>
                <c:pt idx="6">
                  <c:v>48.54</c:v>
                </c:pt>
                <c:pt idx="7">
                  <c:v>48.919999999999995</c:v>
                </c:pt>
                <c:pt idx="8">
                  <c:v>44.78</c:v>
                </c:pt>
                <c:pt idx="9">
                  <c:v>43.01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DD-4BB8-BFA9-32A8ACC23604}"/>
            </c:ext>
          </c:extLst>
        </c:ser>
        <c:ser>
          <c:idx val="1"/>
          <c:order val="1"/>
          <c:tx>
            <c:strRef>
              <c:f>'Dosificacion Liquido Buena Vida'!$D$49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Liquido Buena Vida'!$D$50:$D$59</c:f>
              <c:numCache>
                <c:formatCode>General</c:formatCode>
                <c:ptCount val="10"/>
                <c:pt idx="0">
                  <c:v>62.11</c:v>
                </c:pt>
                <c:pt idx="1">
                  <c:v>59.015000000000001</c:v>
                </c:pt>
                <c:pt idx="2">
                  <c:v>52.273333333333333</c:v>
                </c:pt>
                <c:pt idx="3">
                  <c:v>49.515000000000001</c:v>
                </c:pt>
                <c:pt idx="4">
                  <c:v>47.734000000000002</c:v>
                </c:pt>
                <c:pt idx="5">
                  <c:v>47.006666666666668</c:v>
                </c:pt>
                <c:pt idx="6">
                  <c:v>47.22571428571429</c:v>
                </c:pt>
                <c:pt idx="7">
                  <c:v>47.437500000000007</c:v>
                </c:pt>
                <c:pt idx="8">
                  <c:v>47.14222222222223</c:v>
                </c:pt>
                <c:pt idx="9">
                  <c:v>46.729000000000006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DD-4BB8-BFA9-32A8ACC236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Liquido Buena Vida'!$B$62:$D$62</c:f>
          <c:strCache>
            <c:ptCount val="3"/>
            <c:pt idx="0">
              <c:v>formado BV  FINAS HIERBAS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Liquido Buena Vida'!$C$63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Liquido Buena Vida'!$C$64:$C$73</c:f>
              <c:numCache>
                <c:formatCode>General</c:formatCode>
                <c:ptCount val="10"/>
                <c:pt idx="0">
                  <c:v>56.93</c:v>
                </c:pt>
                <c:pt idx="1">
                  <c:v>59.56</c:v>
                </c:pt>
                <c:pt idx="2">
                  <c:v>42.53</c:v>
                </c:pt>
                <c:pt idx="3">
                  <c:v>43.62</c:v>
                </c:pt>
                <c:pt idx="4">
                  <c:v>50</c:v>
                </c:pt>
                <c:pt idx="5">
                  <c:v>47.12</c:v>
                </c:pt>
                <c:pt idx="6">
                  <c:v>44.69</c:v>
                </c:pt>
                <c:pt idx="7">
                  <c:v>54.11</c:v>
                </c:pt>
                <c:pt idx="8">
                  <c:v>48.59</c:v>
                </c:pt>
                <c:pt idx="9">
                  <c:v>46.15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BF-4DC9-A812-A4B1744BA24F}"/>
            </c:ext>
          </c:extLst>
        </c:ser>
        <c:ser>
          <c:idx val="1"/>
          <c:order val="1"/>
          <c:tx>
            <c:strRef>
              <c:f>'Dosificacion Liquido Buena Vida'!$D$63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Liquido Buena Vida'!$D$64:$D$73</c:f>
              <c:numCache>
                <c:formatCode>General</c:formatCode>
                <c:ptCount val="10"/>
                <c:pt idx="0">
                  <c:v>56.93</c:v>
                </c:pt>
                <c:pt idx="1">
                  <c:v>58.245000000000005</c:v>
                </c:pt>
                <c:pt idx="2">
                  <c:v>53.006666666666668</c:v>
                </c:pt>
                <c:pt idx="3">
                  <c:v>50.660000000000004</c:v>
                </c:pt>
                <c:pt idx="4">
                  <c:v>50.528000000000006</c:v>
                </c:pt>
                <c:pt idx="5">
                  <c:v>49.96</c:v>
                </c:pt>
                <c:pt idx="6">
                  <c:v>49.207142857142856</c:v>
                </c:pt>
                <c:pt idx="7">
                  <c:v>49.82</c:v>
                </c:pt>
                <c:pt idx="8">
                  <c:v>49.68333333333333</c:v>
                </c:pt>
                <c:pt idx="9">
                  <c:v>49.33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3BF-4DC9-A812-A4B1744BA2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Liquido Buena Vida'!$B$110:$D$110</c:f>
          <c:strCache>
            <c:ptCount val="3"/>
            <c:pt idx="0">
              <c:v>DOSIFICACION LIQUIDOZ PAN BUENA VIDA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Liquido Buena Vida'!$C$63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Liquido Buena Vida'!$C$112:$C$161</c:f>
              <c:numCache>
                <c:formatCode>General</c:formatCode>
                <c:ptCount val="50"/>
                <c:pt idx="0">
                  <c:v>62.11</c:v>
                </c:pt>
                <c:pt idx="1">
                  <c:v>63.19</c:v>
                </c:pt>
                <c:pt idx="2">
                  <c:v>46.26</c:v>
                </c:pt>
                <c:pt idx="3">
                  <c:v>46</c:v>
                </c:pt>
                <c:pt idx="4">
                  <c:v>59.39</c:v>
                </c:pt>
                <c:pt idx="5">
                  <c:v>50.86</c:v>
                </c:pt>
                <c:pt idx="6">
                  <c:v>40.840000000000003</c:v>
                </c:pt>
                <c:pt idx="7">
                  <c:v>59.29</c:v>
                </c:pt>
                <c:pt idx="8">
                  <c:v>52.4</c:v>
                </c:pt>
                <c:pt idx="9">
                  <c:v>49.29</c:v>
                </c:pt>
                <c:pt idx="10">
                  <c:v>54.72</c:v>
                </c:pt>
                <c:pt idx="11">
                  <c:v>57.86</c:v>
                </c:pt>
                <c:pt idx="12">
                  <c:v>43.7</c:v>
                </c:pt>
                <c:pt idx="13">
                  <c:v>35.770000000000003</c:v>
                </c:pt>
                <c:pt idx="14">
                  <c:v>44.2</c:v>
                </c:pt>
                <c:pt idx="15">
                  <c:v>46.03</c:v>
                </c:pt>
                <c:pt idx="16">
                  <c:v>51.56</c:v>
                </c:pt>
                <c:pt idx="17">
                  <c:v>50.43</c:v>
                </c:pt>
                <c:pt idx="18">
                  <c:v>46.11</c:v>
                </c:pt>
                <c:pt idx="19">
                  <c:v>48.57</c:v>
                </c:pt>
                <c:pt idx="20">
                  <c:v>50.91</c:v>
                </c:pt>
                <c:pt idx="21">
                  <c:v>57.6</c:v>
                </c:pt>
                <c:pt idx="22">
                  <c:v>50.25</c:v>
                </c:pt>
                <c:pt idx="23">
                  <c:v>43.75</c:v>
                </c:pt>
                <c:pt idx="24">
                  <c:v>39.79</c:v>
                </c:pt>
                <c:pt idx="25">
                  <c:v>45.9</c:v>
                </c:pt>
                <c:pt idx="26">
                  <c:v>45.67</c:v>
                </c:pt>
                <c:pt idx="27">
                  <c:v>50.03</c:v>
                </c:pt>
                <c:pt idx="28">
                  <c:v>55.62</c:v>
                </c:pt>
                <c:pt idx="29">
                  <c:v>42.33</c:v>
                </c:pt>
                <c:pt idx="30">
                  <c:v>62.11</c:v>
                </c:pt>
                <c:pt idx="31">
                  <c:v>55.919999999999995</c:v>
                </c:pt>
                <c:pt idx="32">
                  <c:v>38.79</c:v>
                </c:pt>
                <c:pt idx="33">
                  <c:v>41.239999999999995</c:v>
                </c:pt>
                <c:pt idx="34">
                  <c:v>40.61</c:v>
                </c:pt>
                <c:pt idx="35">
                  <c:v>43.37</c:v>
                </c:pt>
                <c:pt idx="36">
                  <c:v>48.54</c:v>
                </c:pt>
                <c:pt idx="37">
                  <c:v>48.919999999999995</c:v>
                </c:pt>
                <c:pt idx="38">
                  <c:v>44.78</c:v>
                </c:pt>
                <c:pt idx="39">
                  <c:v>43.01</c:v>
                </c:pt>
                <c:pt idx="40">
                  <c:v>56.93</c:v>
                </c:pt>
                <c:pt idx="41">
                  <c:v>59.56</c:v>
                </c:pt>
                <c:pt idx="42">
                  <c:v>42.53</c:v>
                </c:pt>
                <c:pt idx="43">
                  <c:v>43.62</c:v>
                </c:pt>
                <c:pt idx="44">
                  <c:v>50</c:v>
                </c:pt>
                <c:pt idx="45">
                  <c:v>47.12</c:v>
                </c:pt>
                <c:pt idx="46">
                  <c:v>44.69</c:v>
                </c:pt>
                <c:pt idx="47">
                  <c:v>54.11</c:v>
                </c:pt>
                <c:pt idx="48">
                  <c:v>48.59</c:v>
                </c:pt>
                <c:pt idx="49">
                  <c:v>46.15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95-4286-AC19-EA8290C43748}"/>
            </c:ext>
          </c:extLst>
        </c:ser>
        <c:ser>
          <c:idx val="1"/>
          <c:order val="1"/>
          <c:tx>
            <c:strRef>
              <c:f>'Dosificacion Liquido Buena Vida'!$D$63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Liquido Buena Vida'!$D$112:$D$161</c:f>
              <c:numCache>
                <c:formatCode>General</c:formatCode>
                <c:ptCount val="50"/>
                <c:pt idx="0">
                  <c:v>62.11</c:v>
                </c:pt>
                <c:pt idx="1">
                  <c:v>62.65</c:v>
                </c:pt>
                <c:pt idx="2">
                  <c:v>57.186666666666667</c:v>
                </c:pt>
                <c:pt idx="3">
                  <c:v>54.39</c:v>
                </c:pt>
                <c:pt idx="4">
                  <c:v>55.39</c:v>
                </c:pt>
                <c:pt idx="5">
                  <c:v>54.634999999999998</c:v>
                </c:pt>
                <c:pt idx="6">
                  <c:v>52.664285714285711</c:v>
                </c:pt>
                <c:pt idx="7">
                  <c:v>53.4925</c:v>
                </c:pt>
                <c:pt idx="8">
                  <c:v>53.371111111111105</c:v>
                </c:pt>
                <c:pt idx="9">
                  <c:v>52.963000000000001</c:v>
                </c:pt>
                <c:pt idx="10">
                  <c:v>52.963000000000001</c:v>
                </c:pt>
                <c:pt idx="11">
                  <c:v>52.963000000000001</c:v>
                </c:pt>
                <c:pt idx="12">
                  <c:v>52.963000000000001</c:v>
                </c:pt>
                <c:pt idx="13">
                  <c:v>52.963000000000001</c:v>
                </c:pt>
                <c:pt idx="14">
                  <c:v>52.963000000000001</c:v>
                </c:pt>
                <c:pt idx="15">
                  <c:v>53.122727272727275</c:v>
                </c:pt>
                <c:pt idx="16">
                  <c:v>53.517500000000005</c:v>
                </c:pt>
                <c:pt idx="17">
                  <c:v>52.762307692307701</c:v>
                </c:pt>
                <c:pt idx="18">
                  <c:v>51.548571428571435</c:v>
                </c:pt>
                <c:pt idx="19">
                  <c:v>51.058666666666674</c:v>
                </c:pt>
                <c:pt idx="20">
                  <c:v>50.744375000000005</c:v>
                </c:pt>
                <c:pt idx="21">
                  <c:v>50.792352941176475</c:v>
                </c:pt>
                <c:pt idx="22">
                  <c:v>50.772222222222219</c:v>
                </c:pt>
                <c:pt idx="23">
                  <c:v>50.526842105263157</c:v>
                </c:pt>
                <c:pt idx="24">
                  <c:v>50.429000000000002</c:v>
                </c:pt>
                <c:pt idx="25">
                  <c:v>50.429000000000002</c:v>
                </c:pt>
                <c:pt idx="26">
                  <c:v>50.429000000000002</c:v>
                </c:pt>
                <c:pt idx="27">
                  <c:v>50.429000000000002</c:v>
                </c:pt>
                <c:pt idx="28">
                  <c:v>50.429000000000002</c:v>
                </c:pt>
                <c:pt idx="29">
                  <c:v>49.680999999999997</c:v>
                </c:pt>
                <c:pt idx="30">
                  <c:v>49.680999999999997</c:v>
                </c:pt>
                <c:pt idx="31">
                  <c:v>49.680999999999997</c:v>
                </c:pt>
                <c:pt idx="32">
                  <c:v>50.451904761904764</c:v>
                </c:pt>
                <c:pt idx="33">
                  <c:v>50.776818181818179</c:v>
                </c:pt>
                <c:pt idx="34">
                  <c:v>50.753913043478256</c:v>
                </c:pt>
                <c:pt idx="35">
                  <c:v>50.462083333333332</c:v>
                </c:pt>
                <c:pt idx="36">
                  <c:v>50.035199999999996</c:v>
                </c:pt>
                <c:pt idx="37">
                  <c:v>49.876153846153848</c:v>
                </c:pt>
                <c:pt idx="38">
                  <c:v>49.720370370370375</c:v>
                </c:pt>
                <c:pt idx="39">
                  <c:v>49.731428571428573</c:v>
                </c:pt>
                <c:pt idx="40">
                  <c:v>49.934482758620689</c:v>
                </c:pt>
                <c:pt idx="41">
                  <c:v>49.680999999999997</c:v>
                </c:pt>
                <c:pt idx="42">
                  <c:v>48.942999999999991</c:v>
                </c:pt>
                <c:pt idx="43">
                  <c:v>48.942999999999991</c:v>
                </c:pt>
                <c:pt idx="44">
                  <c:v>48.942999999999991</c:v>
                </c:pt>
                <c:pt idx="45">
                  <c:v>48.942999999999991</c:v>
                </c:pt>
                <c:pt idx="46">
                  <c:v>50.081935483870957</c:v>
                </c:pt>
                <c:pt idx="47">
                  <c:v>50.264374999999994</c:v>
                </c:pt>
                <c:pt idx="48">
                  <c:v>49.916666666666657</c:v>
                </c:pt>
                <c:pt idx="49">
                  <c:v>49.661470588235289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95-4286-AC19-EA8290C437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'AMAZADO Buena Vida '!$B$2:$D$2</c:f>
          <c:strCache>
            <c:ptCount val="3"/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'AMAZADO Buena Vida '!$C$3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'AMAZADO Buena Vida '!$C$36:$C$148</c:f>
              <c:numCache>
                <c:formatCode>General</c:formatCode>
                <c:ptCount val="113"/>
                <c:pt idx="0">
                  <c:v>13.5</c:v>
                </c:pt>
                <c:pt idx="1">
                  <c:v>10.93</c:v>
                </c:pt>
                <c:pt idx="2">
                  <c:v>8.42</c:v>
                </c:pt>
                <c:pt idx="3">
                  <c:v>15.22</c:v>
                </c:pt>
                <c:pt idx="4">
                  <c:v>18.53</c:v>
                </c:pt>
                <c:pt idx="5">
                  <c:v>13.84</c:v>
                </c:pt>
                <c:pt idx="6">
                  <c:v>10.07</c:v>
                </c:pt>
                <c:pt idx="7">
                  <c:v>12.6</c:v>
                </c:pt>
                <c:pt idx="8">
                  <c:v>13.56</c:v>
                </c:pt>
                <c:pt idx="9">
                  <c:v>9.82</c:v>
                </c:pt>
                <c:pt idx="10">
                  <c:v>13.03</c:v>
                </c:pt>
                <c:pt idx="11">
                  <c:v>10.97</c:v>
                </c:pt>
                <c:pt idx="12">
                  <c:v>8.2200000000000006</c:v>
                </c:pt>
                <c:pt idx="13">
                  <c:v>15.29</c:v>
                </c:pt>
                <c:pt idx="14">
                  <c:v>18.41</c:v>
                </c:pt>
                <c:pt idx="15">
                  <c:v>14.25</c:v>
                </c:pt>
                <c:pt idx="16">
                  <c:v>9.6199999999999992</c:v>
                </c:pt>
                <c:pt idx="17">
                  <c:v>12.82</c:v>
                </c:pt>
                <c:pt idx="18">
                  <c:v>12.8</c:v>
                </c:pt>
                <c:pt idx="19">
                  <c:v>9.85</c:v>
                </c:pt>
                <c:pt idx="20">
                  <c:v>12.52</c:v>
                </c:pt>
                <c:pt idx="21">
                  <c:v>11.26</c:v>
                </c:pt>
                <c:pt idx="22">
                  <c:v>7.97</c:v>
                </c:pt>
                <c:pt idx="23">
                  <c:v>15.69</c:v>
                </c:pt>
                <c:pt idx="24">
                  <c:v>18.2</c:v>
                </c:pt>
                <c:pt idx="25">
                  <c:v>15.21</c:v>
                </c:pt>
                <c:pt idx="26">
                  <c:v>9.56</c:v>
                </c:pt>
                <c:pt idx="27">
                  <c:v>13.53</c:v>
                </c:pt>
                <c:pt idx="28">
                  <c:v>12.24</c:v>
                </c:pt>
                <c:pt idx="29">
                  <c:v>9.9499999999999993</c:v>
                </c:pt>
                <c:pt idx="30">
                  <c:v>11.59</c:v>
                </c:pt>
                <c:pt idx="31">
                  <c:v>12.18</c:v>
                </c:pt>
                <c:pt idx="32">
                  <c:v>10.71</c:v>
                </c:pt>
                <c:pt idx="33">
                  <c:v>16.09</c:v>
                </c:pt>
                <c:pt idx="34">
                  <c:v>17.420000000000002</c:v>
                </c:pt>
                <c:pt idx="35">
                  <c:v>16.18</c:v>
                </c:pt>
                <c:pt idx="36">
                  <c:v>9.08</c:v>
                </c:pt>
                <c:pt idx="37">
                  <c:v>14.31</c:v>
                </c:pt>
                <c:pt idx="38">
                  <c:v>11.85</c:v>
                </c:pt>
                <c:pt idx="39">
                  <c:v>10.28</c:v>
                </c:pt>
                <c:pt idx="40">
                  <c:v>11.45</c:v>
                </c:pt>
                <c:pt idx="41">
                  <c:v>12.65</c:v>
                </c:pt>
                <c:pt idx="42">
                  <c:v>6.89</c:v>
                </c:pt>
                <c:pt idx="43">
                  <c:v>16.899999999999999</c:v>
                </c:pt>
                <c:pt idx="44">
                  <c:v>14.47</c:v>
                </c:pt>
                <c:pt idx="45">
                  <c:v>14.66</c:v>
                </c:pt>
                <c:pt idx="46">
                  <c:v>11.96</c:v>
                </c:pt>
                <c:pt idx="47">
                  <c:v>15.01</c:v>
                </c:pt>
                <c:pt idx="48">
                  <c:v>11.62</c:v>
                </c:pt>
                <c:pt idx="49">
                  <c:v>10.79</c:v>
                </c:pt>
                <c:pt idx="50">
                  <c:v>11.3</c:v>
                </c:pt>
                <c:pt idx="51">
                  <c:v>12.77</c:v>
                </c:pt>
                <c:pt idx="52">
                  <c:v>11.48</c:v>
                </c:pt>
                <c:pt idx="53">
                  <c:v>17.71</c:v>
                </c:pt>
                <c:pt idx="54">
                  <c:v>15.56</c:v>
                </c:pt>
                <c:pt idx="55">
                  <c:v>17.34</c:v>
                </c:pt>
                <c:pt idx="56">
                  <c:v>10.39</c:v>
                </c:pt>
                <c:pt idx="57">
                  <c:v>15.22</c:v>
                </c:pt>
                <c:pt idx="58">
                  <c:v>11.5</c:v>
                </c:pt>
                <c:pt idx="59">
                  <c:v>11.25</c:v>
                </c:pt>
                <c:pt idx="60">
                  <c:v>11.22</c:v>
                </c:pt>
                <c:pt idx="61">
                  <c:v>13.25</c:v>
                </c:pt>
                <c:pt idx="62">
                  <c:v>9.25</c:v>
                </c:pt>
                <c:pt idx="63">
                  <c:v>18.600000000000001</c:v>
                </c:pt>
                <c:pt idx="64">
                  <c:v>15.22</c:v>
                </c:pt>
                <c:pt idx="65">
                  <c:v>17.96</c:v>
                </c:pt>
                <c:pt idx="66">
                  <c:v>10.050000000000001</c:v>
                </c:pt>
                <c:pt idx="67">
                  <c:v>15.63</c:v>
                </c:pt>
                <c:pt idx="68">
                  <c:v>11.38</c:v>
                </c:pt>
                <c:pt idx="69">
                  <c:v>12.14</c:v>
                </c:pt>
                <c:pt idx="70">
                  <c:v>10.47</c:v>
                </c:pt>
                <c:pt idx="71">
                  <c:v>14.02</c:v>
                </c:pt>
                <c:pt idx="72">
                  <c:v>9.69</c:v>
                </c:pt>
                <c:pt idx="73">
                  <c:v>19.3</c:v>
                </c:pt>
                <c:pt idx="74">
                  <c:v>14.89</c:v>
                </c:pt>
                <c:pt idx="75">
                  <c:v>18.66</c:v>
                </c:pt>
                <c:pt idx="76">
                  <c:v>10.51</c:v>
                </c:pt>
                <c:pt idx="77">
                  <c:v>16.47</c:v>
                </c:pt>
                <c:pt idx="78">
                  <c:v>10.73</c:v>
                </c:pt>
                <c:pt idx="79">
                  <c:v>12.21</c:v>
                </c:pt>
                <c:pt idx="80">
                  <c:v>10.65</c:v>
                </c:pt>
                <c:pt idx="81">
                  <c:v>14.31</c:v>
                </c:pt>
                <c:pt idx="82">
                  <c:v>9.83</c:v>
                </c:pt>
                <c:pt idx="83">
                  <c:v>13.61</c:v>
                </c:pt>
                <c:pt idx="84">
                  <c:v>13.92</c:v>
                </c:pt>
                <c:pt idx="85">
                  <c:v>18.75</c:v>
                </c:pt>
                <c:pt idx="86">
                  <c:v>10.34</c:v>
                </c:pt>
                <c:pt idx="87">
                  <c:v>14.16</c:v>
                </c:pt>
                <c:pt idx="88">
                  <c:v>10.46</c:v>
                </c:pt>
                <c:pt idx="89">
                  <c:v>12.86</c:v>
                </c:pt>
                <c:pt idx="90">
                  <c:v>9.1</c:v>
                </c:pt>
                <c:pt idx="91">
                  <c:v>15.26</c:v>
                </c:pt>
                <c:pt idx="92">
                  <c:v>10.7</c:v>
                </c:pt>
                <c:pt idx="93">
                  <c:v>13.74</c:v>
                </c:pt>
                <c:pt idx="94">
                  <c:v>12.95</c:v>
                </c:pt>
                <c:pt idx="95">
                  <c:v>18.82</c:v>
                </c:pt>
                <c:pt idx="96">
                  <c:v>7.15</c:v>
                </c:pt>
                <c:pt idx="97">
                  <c:v>17.37</c:v>
                </c:pt>
                <c:pt idx="98">
                  <c:v>10.06</c:v>
                </c:pt>
                <c:pt idx="99">
                  <c:v>13.61</c:v>
                </c:pt>
                <c:pt idx="100">
                  <c:v>8.85</c:v>
                </c:pt>
                <c:pt idx="101">
                  <c:v>15.27</c:v>
                </c:pt>
                <c:pt idx="102">
                  <c:v>10.74</c:v>
                </c:pt>
                <c:pt idx="103">
                  <c:v>15.26</c:v>
                </c:pt>
                <c:pt idx="104">
                  <c:v>12.82</c:v>
                </c:pt>
                <c:pt idx="105">
                  <c:v>19.149999999999999</c:v>
                </c:pt>
                <c:pt idx="106">
                  <c:v>11.68</c:v>
                </c:pt>
                <c:pt idx="107">
                  <c:v>15.64</c:v>
                </c:pt>
                <c:pt idx="108">
                  <c:v>11.74</c:v>
                </c:pt>
                <c:pt idx="109">
                  <c:v>14.24</c:v>
                </c:pt>
                <c:pt idx="110">
                  <c:v>13.37</c:v>
                </c:pt>
                <c:pt idx="111">
                  <c:v>13.06</c:v>
                </c:pt>
                <c:pt idx="112">
                  <c:v>12.31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C9-4B38-9CBB-8A65FA60487A}"/>
            </c:ext>
          </c:extLst>
        </c:ser>
        <c:ser>
          <c:idx val="1"/>
          <c:order val="1"/>
          <c:tx>
            <c:strRef>
              <c:f>'AMAZADO Buena Vida '!$D$35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'AMAZADO Buena Vida '!$D$36:$D$149</c:f>
              <c:numCache>
                <c:formatCode>General</c:formatCode>
                <c:ptCount val="114"/>
                <c:pt idx="0">
                  <c:v>13.5</c:v>
                </c:pt>
                <c:pt idx="1">
                  <c:v>12.215</c:v>
                </c:pt>
                <c:pt idx="2">
                  <c:v>10.950000000000001</c:v>
                </c:pt>
                <c:pt idx="3">
                  <c:v>12.0175</c:v>
                </c:pt>
                <c:pt idx="4">
                  <c:v>13.319999999999999</c:v>
                </c:pt>
                <c:pt idx="5">
                  <c:v>13.406666666666666</c:v>
                </c:pt>
                <c:pt idx="6">
                  <c:v>12.929999999999998</c:v>
                </c:pt>
                <c:pt idx="7">
                  <c:v>12.888749999999998</c:v>
                </c:pt>
                <c:pt idx="8">
                  <c:v>12.963333333333331</c:v>
                </c:pt>
                <c:pt idx="9">
                  <c:v>12.648999999999997</c:v>
                </c:pt>
                <c:pt idx="10">
                  <c:v>12.683636363636362</c:v>
                </c:pt>
                <c:pt idx="11">
                  <c:v>12.540833333333332</c:v>
                </c:pt>
                <c:pt idx="12">
                  <c:v>12.208461538461536</c:v>
                </c:pt>
                <c:pt idx="13">
                  <c:v>12.428571428571427</c:v>
                </c:pt>
                <c:pt idx="14">
                  <c:v>12.827333333333332</c:v>
                </c:pt>
                <c:pt idx="15">
                  <c:v>12.916249999999998</c:v>
                </c:pt>
                <c:pt idx="16">
                  <c:v>12.722352941176469</c:v>
                </c:pt>
                <c:pt idx="17">
                  <c:v>12.727777777777776</c:v>
                </c:pt>
                <c:pt idx="18">
                  <c:v>12.731578947368419</c:v>
                </c:pt>
                <c:pt idx="19">
                  <c:v>12.587499999999999</c:v>
                </c:pt>
                <c:pt idx="20">
                  <c:v>12.584285714285713</c:v>
                </c:pt>
                <c:pt idx="21">
                  <c:v>12.524090909090908</c:v>
                </c:pt>
                <c:pt idx="22">
                  <c:v>12.326086956521738</c:v>
                </c:pt>
                <c:pt idx="23">
                  <c:v>12.46625</c:v>
                </c:pt>
                <c:pt idx="24">
                  <c:v>12.695599999999999</c:v>
                </c:pt>
                <c:pt idx="25">
                  <c:v>12.792307692307691</c:v>
                </c:pt>
                <c:pt idx="26">
                  <c:v>12.672592592592592</c:v>
                </c:pt>
                <c:pt idx="27">
                  <c:v>12.703214285714283</c:v>
                </c:pt>
                <c:pt idx="28">
                  <c:v>12.687241379310343</c:v>
                </c:pt>
                <c:pt idx="29">
                  <c:v>12.595999999999998</c:v>
                </c:pt>
                <c:pt idx="30">
                  <c:v>12.563548387096771</c:v>
                </c:pt>
                <c:pt idx="31">
                  <c:v>12.551562499999998</c:v>
                </c:pt>
                <c:pt idx="32">
                  <c:v>12.495757575757573</c:v>
                </c:pt>
                <c:pt idx="33">
                  <c:v>12.601470588235291</c:v>
                </c:pt>
                <c:pt idx="34">
                  <c:v>12.739142857142854</c:v>
                </c:pt>
                <c:pt idx="35">
                  <c:v>12.834722222222219</c:v>
                </c:pt>
                <c:pt idx="36">
                  <c:v>12.733243243243241</c:v>
                </c:pt>
                <c:pt idx="37">
                  <c:v>12.774736842105261</c:v>
                </c:pt>
                <c:pt idx="38">
                  <c:v>12.751025641025638</c:v>
                </c:pt>
                <c:pt idx="39">
                  <c:v>12.689249999999998</c:v>
                </c:pt>
                <c:pt idx="40">
                  <c:v>12.6590243902439</c:v>
                </c:pt>
                <c:pt idx="41">
                  <c:v>12.65880952380952</c:v>
                </c:pt>
                <c:pt idx="42">
                  <c:v>12.524651162790693</c:v>
                </c:pt>
                <c:pt idx="43">
                  <c:v>12.624090909090905</c:v>
                </c:pt>
                <c:pt idx="44">
                  <c:v>12.665111111111107</c:v>
                </c:pt>
                <c:pt idx="45">
                  <c:v>12.70847826086956</c:v>
                </c:pt>
                <c:pt idx="46">
                  <c:v>12.692553191489358</c:v>
                </c:pt>
                <c:pt idx="47">
                  <c:v>12.740833333333329</c:v>
                </c:pt>
                <c:pt idx="48">
                  <c:v>12.717959183673466</c:v>
                </c:pt>
                <c:pt idx="49">
                  <c:v>12.679399999999996</c:v>
                </c:pt>
                <c:pt idx="50">
                  <c:v>12.652352941176465</c:v>
                </c:pt>
                <c:pt idx="51">
                  <c:v>12.654615384615379</c:v>
                </c:pt>
                <c:pt idx="52">
                  <c:v>12.632452830188674</c:v>
                </c:pt>
                <c:pt idx="53">
                  <c:v>12.726481481481478</c:v>
                </c:pt>
                <c:pt idx="54">
                  <c:v>12.777999999999995</c:v>
                </c:pt>
                <c:pt idx="55">
                  <c:v>12.859464285714282</c:v>
                </c:pt>
                <c:pt idx="56">
                  <c:v>12.816140350877189</c:v>
                </c:pt>
                <c:pt idx="57">
                  <c:v>12.857586206896547</c:v>
                </c:pt>
                <c:pt idx="58">
                  <c:v>12.834576271186437</c:v>
                </c:pt>
                <c:pt idx="59">
                  <c:v>12.808166666666663</c:v>
                </c:pt>
                <c:pt idx="60">
                  <c:v>12.78213114754098</c:v>
                </c:pt>
                <c:pt idx="61">
                  <c:v>12.789677419354836</c:v>
                </c:pt>
                <c:pt idx="62">
                  <c:v>12.73349206349206</c:v>
                </c:pt>
                <c:pt idx="63">
                  <c:v>12.825156249999997</c:v>
                </c:pt>
                <c:pt idx="64">
                  <c:v>12.861999999999998</c:v>
                </c:pt>
                <c:pt idx="65">
                  <c:v>12.939242424242423</c:v>
                </c:pt>
                <c:pt idx="66">
                  <c:v>12.896119402985072</c:v>
                </c:pt>
                <c:pt idx="67">
                  <c:v>12.936323529411762</c:v>
                </c:pt>
                <c:pt idx="68">
                  <c:v>12.913768115942027</c:v>
                </c:pt>
                <c:pt idx="69">
                  <c:v>12.902714285714284</c:v>
                </c:pt>
                <c:pt idx="70">
                  <c:v>12.868450704225349</c:v>
                </c:pt>
                <c:pt idx="71">
                  <c:v>12.884444444444442</c:v>
                </c:pt>
                <c:pt idx="72">
                  <c:v>12.840684931506848</c:v>
                </c:pt>
                <c:pt idx="73">
                  <c:v>12.92797297297297</c:v>
                </c:pt>
                <c:pt idx="74">
                  <c:v>12.954133333333331</c:v>
                </c:pt>
                <c:pt idx="75">
                  <c:v>13.029210526315786</c:v>
                </c:pt>
                <c:pt idx="76">
                  <c:v>12.996493506493504</c:v>
                </c:pt>
                <c:pt idx="77">
                  <c:v>13.041025641025639</c:v>
                </c:pt>
                <c:pt idx="78">
                  <c:v>13.011772151898732</c:v>
                </c:pt>
                <c:pt idx="79">
                  <c:v>13.001749999999998</c:v>
                </c:pt>
                <c:pt idx="80">
                  <c:v>12.972716049382715</c:v>
                </c:pt>
                <c:pt idx="81">
                  <c:v>12.989024390243902</c:v>
                </c:pt>
                <c:pt idx="82">
                  <c:v>12.950963855421685</c:v>
                </c:pt>
                <c:pt idx="83">
                  <c:v>12.958809523809521</c:v>
                </c:pt>
                <c:pt idx="84">
                  <c:v>12.970117647058821</c:v>
                </c:pt>
                <c:pt idx="85">
                  <c:v>13.037325581395347</c:v>
                </c:pt>
                <c:pt idx="86">
                  <c:v>13.006321839080456</c:v>
                </c:pt>
                <c:pt idx="87">
                  <c:v>13.019431818181816</c:v>
                </c:pt>
                <c:pt idx="88">
                  <c:v>12.990674157303369</c:v>
                </c:pt>
                <c:pt idx="89">
                  <c:v>12.989222222222219</c:v>
                </c:pt>
                <c:pt idx="90">
                  <c:v>12.946483516483513</c:v>
                </c:pt>
                <c:pt idx="91">
                  <c:v>12.971630434782606</c:v>
                </c:pt>
                <c:pt idx="92">
                  <c:v>12.947204301075265</c:v>
                </c:pt>
                <c:pt idx="93">
                  <c:v>12.955638297872337</c:v>
                </c:pt>
                <c:pt idx="94">
                  <c:v>12.955578947368418</c:v>
                </c:pt>
                <c:pt idx="95">
                  <c:v>13.016666666666664</c:v>
                </c:pt>
                <c:pt idx="96">
                  <c:v>12.956185567010307</c:v>
                </c:pt>
                <c:pt idx="97">
                  <c:v>13.001224489795915</c:v>
                </c:pt>
                <c:pt idx="98">
                  <c:v>12.971515151515147</c:v>
                </c:pt>
                <c:pt idx="99">
                  <c:v>12.977899999999995</c:v>
                </c:pt>
                <c:pt idx="100">
                  <c:v>12.937029702970291</c:v>
                </c:pt>
                <c:pt idx="101">
                  <c:v>12.959901960784308</c:v>
                </c:pt>
                <c:pt idx="102">
                  <c:v>12.9383495145631</c:v>
                </c:pt>
                <c:pt idx="103">
                  <c:v>12.96067307692307</c:v>
                </c:pt>
                <c:pt idx="104">
                  <c:v>12.959333333333326</c:v>
                </c:pt>
                <c:pt idx="105">
                  <c:v>13.017735849056598</c:v>
                </c:pt>
                <c:pt idx="106">
                  <c:v>13.005233644859809</c:v>
                </c:pt>
                <c:pt idx="107">
                  <c:v>13.029629629629627</c:v>
                </c:pt>
                <c:pt idx="108">
                  <c:v>13.017798165137611</c:v>
                </c:pt>
                <c:pt idx="109">
                  <c:v>13.028909090909087</c:v>
                </c:pt>
                <c:pt idx="110">
                  <c:v>13.031981981981977</c:v>
                </c:pt>
                <c:pt idx="111">
                  <c:v>13.032232142857138</c:v>
                </c:pt>
                <c:pt idx="112">
                  <c:v>13.025840707964596</c:v>
                </c:pt>
                <c:pt idx="113">
                  <c:v>13.071228070175433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C9-4B38-9CBB-8A65FA6048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'Porcionado Buena vida'!$B$2:$D$2</c:f>
          <c:strCache>
            <c:ptCount val="3"/>
            <c:pt idx="0">
              <c:v>Porcionado BV COCO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'Porcionado Buena vida'!$C$3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'Porcionado Buena vida'!$C$4:$C$13</c:f>
              <c:numCache>
                <c:formatCode>General</c:formatCode>
                <c:ptCount val="10"/>
                <c:pt idx="0">
                  <c:v>8.2100000000000009</c:v>
                </c:pt>
                <c:pt idx="1">
                  <c:v>6.8</c:v>
                </c:pt>
                <c:pt idx="2">
                  <c:v>7.65</c:v>
                </c:pt>
                <c:pt idx="3">
                  <c:v>10.19</c:v>
                </c:pt>
                <c:pt idx="4">
                  <c:v>15.17</c:v>
                </c:pt>
                <c:pt idx="5">
                  <c:v>9.06</c:v>
                </c:pt>
                <c:pt idx="6">
                  <c:v>10.84</c:v>
                </c:pt>
                <c:pt idx="7">
                  <c:v>12.32</c:v>
                </c:pt>
                <c:pt idx="8">
                  <c:v>10.91</c:v>
                </c:pt>
                <c:pt idx="9">
                  <c:v>8.76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E7-4278-AE7B-47EED22D52FA}"/>
            </c:ext>
          </c:extLst>
        </c:ser>
        <c:ser>
          <c:idx val="1"/>
          <c:order val="1"/>
          <c:tx>
            <c:strRef>
              <c:f>'Porcionado Buena vida'!$D$3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'Porcionado Buena vida'!$D$4:$D$13</c:f>
              <c:numCache>
                <c:formatCode>General</c:formatCode>
                <c:ptCount val="10"/>
                <c:pt idx="0">
                  <c:v>8.2100000000000009</c:v>
                </c:pt>
                <c:pt idx="1">
                  <c:v>7.5050000000000008</c:v>
                </c:pt>
                <c:pt idx="2">
                  <c:v>7.5533333333333346</c:v>
                </c:pt>
                <c:pt idx="3">
                  <c:v>8.2125000000000004</c:v>
                </c:pt>
                <c:pt idx="4">
                  <c:v>9.604000000000001</c:v>
                </c:pt>
                <c:pt idx="5">
                  <c:v>9.5133333333333336</c:v>
                </c:pt>
                <c:pt idx="6">
                  <c:v>9.7028571428571428</c:v>
                </c:pt>
                <c:pt idx="7">
                  <c:v>10.030000000000001</c:v>
                </c:pt>
                <c:pt idx="8">
                  <c:v>10.127777777777778</c:v>
                </c:pt>
                <c:pt idx="9">
                  <c:v>9.9910000000000014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E7-4278-AE7B-47EED22D52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'Porcionado Buena vida'!$B$17:$D$17</c:f>
          <c:strCache>
            <c:ptCount val="3"/>
            <c:pt idx="0">
              <c:v>Porcionado BV Canela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'Porcionado Buena vida'!$C$18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'Porcionado Buena vida'!$C$19:$C$28</c:f>
              <c:numCache>
                <c:formatCode>General</c:formatCode>
                <c:ptCount val="10"/>
                <c:pt idx="0">
                  <c:v>8.9700000000000006</c:v>
                </c:pt>
                <c:pt idx="1">
                  <c:v>8.02</c:v>
                </c:pt>
                <c:pt idx="2">
                  <c:v>9.44</c:v>
                </c:pt>
                <c:pt idx="3">
                  <c:v>6.55</c:v>
                </c:pt>
                <c:pt idx="4">
                  <c:v>10.47</c:v>
                </c:pt>
                <c:pt idx="5">
                  <c:v>8.64</c:v>
                </c:pt>
                <c:pt idx="6">
                  <c:v>6.43</c:v>
                </c:pt>
                <c:pt idx="7">
                  <c:v>10.33</c:v>
                </c:pt>
                <c:pt idx="8">
                  <c:v>6.05</c:v>
                </c:pt>
                <c:pt idx="9">
                  <c:v>6.18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B7-44DD-A05B-10A47925840F}"/>
            </c:ext>
          </c:extLst>
        </c:ser>
        <c:ser>
          <c:idx val="1"/>
          <c:order val="1"/>
          <c:tx>
            <c:strRef>
              <c:f>'Porcionado Buena vida'!$D$18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'Porcionado Buena vida'!$D$19:$D$28</c:f>
              <c:numCache>
                <c:formatCode>General</c:formatCode>
                <c:ptCount val="10"/>
                <c:pt idx="0">
                  <c:v>8.9700000000000006</c:v>
                </c:pt>
                <c:pt idx="1">
                  <c:v>8.495000000000001</c:v>
                </c:pt>
                <c:pt idx="2">
                  <c:v>8.81</c:v>
                </c:pt>
                <c:pt idx="3">
                  <c:v>8.2449999999999992</c:v>
                </c:pt>
                <c:pt idx="4">
                  <c:v>8.69</c:v>
                </c:pt>
                <c:pt idx="5">
                  <c:v>8.6816666666666666</c:v>
                </c:pt>
                <c:pt idx="6">
                  <c:v>8.36</c:v>
                </c:pt>
                <c:pt idx="7">
                  <c:v>8.6062499999999993</c:v>
                </c:pt>
                <c:pt idx="8">
                  <c:v>8.3222222222222211</c:v>
                </c:pt>
                <c:pt idx="9">
                  <c:v>8.1079999999999988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B7-44DD-A05B-10A4792584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'Porcionado Buena vida'!$B$34:$D$34</c:f>
          <c:strCache>
            <c:ptCount val="3"/>
            <c:pt idx="0">
              <c:v>Procionado BV  AJONJOLI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'Porcionado Buena vida'!$C$35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'Porcionado Buena vida'!$C$36:$C$45</c:f>
              <c:numCache>
                <c:formatCode>General</c:formatCode>
                <c:ptCount val="10"/>
                <c:pt idx="0">
                  <c:v>9.81</c:v>
                </c:pt>
                <c:pt idx="1">
                  <c:v>10.01</c:v>
                </c:pt>
                <c:pt idx="2">
                  <c:v>11.2</c:v>
                </c:pt>
                <c:pt idx="3">
                  <c:v>16.68</c:v>
                </c:pt>
                <c:pt idx="4">
                  <c:v>10.32</c:v>
                </c:pt>
                <c:pt idx="5">
                  <c:v>12.32</c:v>
                </c:pt>
                <c:pt idx="6">
                  <c:v>7.43</c:v>
                </c:pt>
                <c:pt idx="7">
                  <c:v>9.42</c:v>
                </c:pt>
                <c:pt idx="8">
                  <c:v>7.42</c:v>
                </c:pt>
                <c:pt idx="9">
                  <c:v>10.29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EC-42CC-9E86-991A3C3BB239}"/>
            </c:ext>
          </c:extLst>
        </c:ser>
        <c:ser>
          <c:idx val="1"/>
          <c:order val="1"/>
          <c:tx>
            <c:strRef>
              <c:f>'Porcionado Buena vida'!$D$35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'Porcionado Buena vida'!$D$36:$D$45</c:f>
              <c:numCache>
                <c:formatCode>General</c:formatCode>
                <c:ptCount val="10"/>
                <c:pt idx="0">
                  <c:v>9.81</c:v>
                </c:pt>
                <c:pt idx="1">
                  <c:v>9.91</c:v>
                </c:pt>
                <c:pt idx="2">
                  <c:v>10.34</c:v>
                </c:pt>
                <c:pt idx="3">
                  <c:v>11.925000000000001</c:v>
                </c:pt>
                <c:pt idx="4">
                  <c:v>11.604000000000001</c:v>
                </c:pt>
                <c:pt idx="5">
                  <c:v>11.723333333333334</c:v>
                </c:pt>
                <c:pt idx="6">
                  <c:v>11.110000000000001</c:v>
                </c:pt>
                <c:pt idx="7">
                  <c:v>10.898750000000001</c:v>
                </c:pt>
                <c:pt idx="8">
                  <c:v>10.512222222222224</c:v>
                </c:pt>
                <c:pt idx="9">
                  <c:v>10.49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BEC-42CC-9E86-991A3C3BB2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'Porcionado Buena vida'!$B$48:$D$48</c:f>
          <c:strCache>
            <c:ptCount val="3"/>
            <c:pt idx="0">
              <c:v>Porcionado  BV  CACAO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'Porcionado Buena vida'!$C$49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'Porcionado Buena vida'!$C$50:$C$59</c:f>
              <c:numCache>
                <c:formatCode>General</c:formatCode>
                <c:ptCount val="10"/>
                <c:pt idx="0">
                  <c:v>10.93</c:v>
                </c:pt>
                <c:pt idx="1">
                  <c:v>7.73</c:v>
                </c:pt>
                <c:pt idx="2">
                  <c:v>12.04</c:v>
                </c:pt>
                <c:pt idx="3">
                  <c:v>6.54</c:v>
                </c:pt>
                <c:pt idx="4">
                  <c:v>15.03</c:v>
                </c:pt>
                <c:pt idx="5">
                  <c:v>8.3800000000000008</c:v>
                </c:pt>
                <c:pt idx="6">
                  <c:v>9.98</c:v>
                </c:pt>
                <c:pt idx="7">
                  <c:v>9.68</c:v>
                </c:pt>
                <c:pt idx="8">
                  <c:v>9.4499999999999993</c:v>
                </c:pt>
                <c:pt idx="9">
                  <c:v>8.07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67-4CA5-B64F-C69A17AD7051}"/>
            </c:ext>
          </c:extLst>
        </c:ser>
        <c:ser>
          <c:idx val="1"/>
          <c:order val="1"/>
          <c:tx>
            <c:strRef>
              <c:f>'Porcionado Buena vida'!$D$49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'Porcionado Buena vida'!$D$50:$D$59</c:f>
              <c:numCache>
                <c:formatCode>General</c:formatCode>
                <c:ptCount val="10"/>
                <c:pt idx="0">
                  <c:v>10.93</c:v>
                </c:pt>
                <c:pt idx="1">
                  <c:v>9.33</c:v>
                </c:pt>
                <c:pt idx="2">
                  <c:v>10.233333333333333</c:v>
                </c:pt>
                <c:pt idx="3">
                  <c:v>9.31</c:v>
                </c:pt>
                <c:pt idx="4">
                  <c:v>10.454000000000001</c:v>
                </c:pt>
                <c:pt idx="5">
                  <c:v>10.108333333333334</c:v>
                </c:pt>
                <c:pt idx="6">
                  <c:v>10.090000000000002</c:v>
                </c:pt>
                <c:pt idx="7">
                  <c:v>10.03875</c:v>
                </c:pt>
                <c:pt idx="8">
                  <c:v>9.9733333333333345</c:v>
                </c:pt>
                <c:pt idx="9">
                  <c:v>9.7830000000000013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67-4CA5-B64F-C69A17AD7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'Porcionado Buena vida'!$B$62:$D$62</c:f>
          <c:strCache>
            <c:ptCount val="3"/>
            <c:pt idx="0">
              <c:v>Porcionado BV  FINAS HIERBAS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'Porcionado Buena vida'!$C$63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'Porcionado Buena vida'!$C$64:$C$73</c:f>
              <c:numCache>
                <c:formatCode>General</c:formatCode>
                <c:ptCount val="10"/>
                <c:pt idx="0">
                  <c:v>9.48</c:v>
                </c:pt>
                <c:pt idx="1">
                  <c:v>8.77</c:v>
                </c:pt>
                <c:pt idx="2">
                  <c:v>6.96</c:v>
                </c:pt>
                <c:pt idx="3">
                  <c:v>10.130000000000001</c:v>
                </c:pt>
                <c:pt idx="4">
                  <c:v>6.41</c:v>
                </c:pt>
                <c:pt idx="5">
                  <c:v>8.49</c:v>
                </c:pt>
                <c:pt idx="6">
                  <c:v>7.76</c:v>
                </c:pt>
                <c:pt idx="7">
                  <c:v>6.34</c:v>
                </c:pt>
                <c:pt idx="8">
                  <c:v>9.2100000000000009</c:v>
                </c:pt>
                <c:pt idx="9">
                  <c:v>10.61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64-4201-9A0F-BFE7EF65C007}"/>
            </c:ext>
          </c:extLst>
        </c:ser>
        <c:ser>
          <c:idx val="1"/>
          <c:order val="1"/>
          <c:tx>
            <c:strRef>
              <c:f>'Porcionado Buena vida'!$D$63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'Porcionado Buena vida'!$D$64:$D$73</c:f>
              <c:numCache>
                <c:formatCode>General</c:formatCode>
                <c:ptCount val="10"/>
                <c:pt idx="0">
                  <c:v>9.48</c:v>
                </c:pt>
                <c:pt idx="1">
                  <c:v>9.125</c:v>
                </c:pt>
                <c:pt idx="2">
                  <c:v>8.4033333333333342</c:v>
                </c:pt>
                <c:pt idx="3">
                  <c:v>8.8350000000000009</c:v>
                </c:pt>
                <c:pt idx="4">
                  <c:v>8.35</c:v>
                </c:pt>
                <c:pt idx="5">
                  <c:v>8.3733333333333331</c:v>
                </c:pt>
                <c:pt idx="6">
                  <c:v>8.2857142857142865</c:v>
                </c:pt>
                <c:pt idx="7">
                  <c:v>8.0425000000000004</c:v>
                </c:pt>
                <c:pt idx="8">
                  <c:v>8.1722222222222243</c:v>
                </c:pt>
                <c:pt idx="9">
                  <c:v>8.4160000000000004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64-4201-9A0F-BFE7EF65C0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'Porcionado Buena vida'!$B$110:$D$110</c:f>
          <c:strCache>
            <c:ptCount val="3"/>
            <c:pt idx="0">
              <c:v>PORCIONADO PAN BUENA VIDA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'Porcionado Buena vida'!$C$63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'Porcionado Buena vida'!$C$112:$C$241</c:f>
              <c:numCache>
                <c:formatCode>General</c:formatCode>
                <c:ptCount val="130"/>
                <c:pt idx="0">
                  <c:v>8.2100000000000009</c:v>
                </c:pt>
                <c:pt idx="1">
                  <c:v>6.8</c:v>
                </c:pt>
                <c:pt idx="2">
                  <c:v>7.65</c:v>
                </c:pt>
                <c:pt idx="3">
                  <c:v>10.19</c:v>
                </c:pt>
                <c:pt idx="4">
                  <c:v>15.17</c:v>
                </c:pt>
                <c:pt idx="5">
                  <c:v>9.06</c:v>
                </c:pt>
                <c:pt idx="6">
                  <c:v>10.84</c:v>
                </c:pt>
                <c:pt idx="7">
                  <c:v>12.32</c:v>
                </c:pt>
                <c:pt idx="8">
                  <c:v>10.91</c:v>
                </c:pt>
                <c:pt idx="9">
                  <c:v>8.76</c:v>
                </c:pt>
                <c:pt idx="10">
                  <c:v>8.9700000000000006</c:v>
                </c:pt>
                <c:pt idx="11">
                  <c:v>8.02</c:v>
                </c:pt>
                <c:pt idx="12">
                  <c:v>9.44</c:v>
                </c:pt>
                <c:pt idx="13">
                  <c:v>6.55</c:v>
                </c:pt>
                <c:pt idx="14">
                  <c:v>10.47</c:v>
                </c:pt>
                <c:pt idx="15">
                  <c:v>8.64</c:v>
                </c:pt>
                <c:pt idx="16">
                  <c:v>6.43</c:v>
                </c:pt>
                <c:pt idx="17">
                  <c:v>10.33</c:v>
                </c:pt>
                <c:pt idx="18">
                  <c:v>6.05</c:v>
                </c:pt>
                <c:pt idx="19">
                  <c:v>6.18</c:v>
                </c:pt>
                <c:pt idx="20">
                  <c:v>9.81</c:v>
                </c:pt>
                <c:pt idx="21">
                  <c:v>10.01</c:v>
                </c:pt>
                <c:pt idx="22">
                  <c:v>11.2</c:v>
                </c:pt>
                <c:pt idx="23">
                  <c:v>16.68</c:v>
                </c:pt>
                <c:pt idx="24">
                  <c:v>10.32</c:v>
                </c:pt>
                <c:pt idx="25">
                  <c:v>12.32</c:v>
                </c:pt>
                <c:pt idx="26">
                  <c:v>7.43</c:v>
                </c:pt>
                <c:pt idx="27">
                  <c:v>9.42</c:v>
                </c:pt>
                <c:pt idx="28">
                  <c:v>7.42</c:v>
                </c:pt>
                <c:pt idx="29">
                  <c:v>10.29</c:v>
                </c:pt>
                <c:pt idx="30">
                  <c:v>10.93</c:v>
                </c:pt>
                <c:pt idx="31">
                  <c:v>7.73</c:v>
                </c:pt>
                <c:pt idx="32">
                  <c:v>12.04</c:v>
                </c:pt>
                <c:pt idx="33">
                  <c:v>6.54</c:v>
                </c:pt>
                <c:pt idx="34">
                  <c:v>15.03</c:v>
                </c:pt>
                <c:pt idx="35">
                  <c:v>8.3800000000000008</c:v>
                </c:pt>
                <c:pt idx="36">
                  <c:v>9.98</c:v>
                </c:pt>
                <c:pt idx="37">
                  <c:v>9.68</c:v>
                </c:pt>
                <c:pt idx="38">
                  <c:v>9.4499999999999993</c:v>
                </c:pt>
                <c:pt idx="39">
                  <c:v>8.07</c:v>
                </c:pt>
                <c:pt idx="40">
                  <c:v>9.48</c:v>
                </c:pt>
                <c:pt idx="41">
                  <c:v>8.77</c:v>
                </c:pt>
                <c:pt idx="42">
                  <c:v>6.96</c:v>
                </c:pt>
                <c:pt idx="43">
                  <c:v>10.130000000000001</c:v>
                </c:pt>
                <c:pt idx="44">
                  <c:v>6.41</c:v>
                </c:pt>
                <c:pt idx="45">
                  <c:v>8.49</c:v>
                </c:pt>
                <c:pt idx="46">
                  <c:v>7.76</c:v>
                </c:pt>
                <c:pt idx="47">
                  <c:v>6.34</c:v>
                </c:pt>
                <c:pt idx="48">
                  <c:v>9.2100000000000009</c:v>
                </c:pt>
                <c:pt idx="49">
                  <c:v>10.61</c:v>
                </c:pt>
                <c:pt idx="50">
                  <c:v>8.5</c:v>
                </c:pt>
                <c:pt idx="51">
                  <c:v>6.84</c:v>
                </c:pt>
                <c:pt idx="52">
                  <c:v>8.0399999999999991</c:v>
                </c:pt>
                <c:pt idx="53">
                  <c:v>11.15</c:v>
                </c:pt>
                <c:pt idx="54">
                  <c:v>16.05</c:v>
                </c:pt>
                <c:pt idx="55">
                  <c:v>9.4700000000000006</c:v>
                </c:pt>
                <c:pt idx="56">
                  <c:v>10.89</c:v>
                </c:pt>
                <c:pt idx="57">
                  <c:v>13.03</c:v>
                </c:pt>
                <c:pt idx="58">
                  <c:v>11.55</c:v>
                </c:pt>
                <c:pt idx="59">
                  <c:v>9.26</c:v>
                </c:pt>
                <c:pt idx="60">
                  <c:v>9.74</c:v>
                </c:pt>
                <c:pt idx="61">
                  <c:v>8.83</c:v>
                </c:pt>
                <c:pt idx="62">
                  <c:v>10.33</c:v>
                </c:pt>
                <c:pt idx="63">
                  <c:v>6.62</c:v>
                </c:pt>
                <c:pt idx="64">
                  <c:v>10.98</c:v>
                </c:pt>
                <c:pt idx="65">
                  <c:v>9.02</c:v>
                </c:pt>
                <c:pt idx="66">
                  <c:v>6.73</c:v>
                </c:pt>
                <c:pt idx="67">
                  <c:v>10.75</c:v>
                </c:pt>
                <c:pt idx="68">
                  <c:v>6.49</c:v>
                </c:pt>
                <c:pt idx="69">
                  <c:v>7</c:v>
                </c:pt>
                <c:pt idx="70">
                  <c:v>10.050000000000001</c:v>
                </c:pt>
                <c:pt idx="71">
                  <c:v>10.17</c:v>
                </c:pt>
                <c:pt idx="72">
                  <c:v>11.3</c:v>
                </c:pt>
                <c:pt idx="73">
                  <c:v>17.46</c:v>
                </c:pt>
                <c:pt idx="74">
                  <c:v>11.27</c:v>
                </c:pt>
                <c:pt idx="75">
                  <c:v>12.88</c:v>
                </c:pt>
                <c:pt idx="76">
                  <c:v>8.31</c:v>
                </c:pt>
                <c:pt idx="77">
                  <c:v>10.3</c:v>
                </c:pt>
                <c:pt idx="78">
                  <c:v>7.45</c:v>
                </c:pt>
                <c:pt idx="79">
                  <c:v>10.68</c:v>
                </c:pt>
                <c:pt idx="80">
                  <c:v>11.92</c:v>
                </c:pt>
                <c:pt idx="81">
                  <c:v>8.66</c:v>
                </c:pt>
                <c:pt idx="82">
                  <c:v>12.38</c:v>
                </c:pt>
                <c:pt idx="83">
                  <c:v>7.08</c:v>
                </c:pt>
                <c:pt idx="84">
                  <c:v>15.51</c:v>
                </c:pt>
                <c:pt idx="85">
                  <c:v>8.8800000000000008</c:v>
                </c:pt>
                <c:pt idx="86">
                  <c:v>10.39</c:v>
                </c:pt>
                <c:pt idx="87">
                  <c:v>9.81</c:v>
                </c:pt>
                <c:pt idx="88">
                  <c:v>9.56</c:v>
                </c:pt>
                <c:pt idx="89">
                  <c:v>8.75</c:v>
                </c:pt>
                <c:pt idx="90">
                  <c:v>9.65</c:v>
                </c:pt>
                <c:pt idx="91">
                  <c:v>9.3699999999999992</c:v>
                </c:pt>
                <c:pt idx="92">
                  <c:v>7.5</c:v>
                </c:pt>
                <c:pt idx="93">
                  <c:v>10.94</c:v>
                </c:pt>
                <c:pt idx="94">
                  <c:v>7.12</c:v>
                </c:pt>
                <c:pt idx="95">
                  <c:v>8.84</c:v>
                </c:pt>
                <c:pt idx="96">
                  <c:v>8.41</c:v>
                </c:pt>
                <c:pt idx="97">
                  <c:v>7.04</c:v>
                </c:pt>
                <c:pt idx="98">
                  <c:v>10.16</c:v>
                </c:pt>
                <c:pt idx="99">
                  <c:v>11.42</c:v>
                </c:pt>
                <c:pt idx="100">
                  <c:v>12.27</c:v>
                </c:pt>
                <c:pt idx="101">
                  <c:v>10.31</c:v>
                </c:pt>
                <c:pt idx="102">
                  <c:v>8.61</c:v>
                </c:pt>
                <c:pt idx="103">
                  <c:v>8.91</c:v>
                </c:pt>
                <c:pt idx="104">
                  <c:v>7.28</c:v>
                </c:pt>
                <c:pt idx="105">
                  <c:v>8.8000000000000007</c:v>
                </c:pt>
                <c:pt idx="106">
                  <c:v>6.03</c:v>
                </c:pt>
                <c:pt idx="107">
                  <c:v>9.81</c:v>
                </c:pt>
                <c:pt idx="108">
                  <c:v>7.99</c:v>
                </c:pt>
                <c:pt idx="109">
                  <c:v>6.13</c:v>
                </c:pt>
                <c:pt idx="110">
                  <c:v>10.14</c:v>
                </c:pt>
                <c:pt idx="111">
                  <c:v>5.83</c:v>
                </c:pt>
                <c:pt idx="112">
                  <c:v>5.8</c:v>
                </c:pt>
                <c:pt idx="113">
                  <c:v>9.2100000000000009</c:v>
                </c:pt>
                <c:pt idx="114">
                  <c:v>9.19</c:v>
                </c:pt>
                <c:pt idx="115">
                  <c:v>10.26</c:v>
                </c:pt>
                <c:pt idx="116">
                  <c:v>15.74</c:v>
                </c:pt>
                <c:pt idx="117">
                  <c:v>10.01</c:v>
                </c:pt>
                <c:pt idx="118">
                  <c:v>11.72</c:v>
                </c:pt>
                <c:pt idx="119">
                  <c:v>6.6</c:v>
                </c:pt>
                <c:pt idx="120">
                  <c:v>9.25</c:v>
                </c:pt>
                <c:pt idx="121">
                  <c:v>6.6</c:v>
                </c:pt>
                <c:pt idx="122">
                  <c:v>9.64</c:v>
                </c:pt>
                <c:pt idx="123">
                  <c:v>10.71</c:v>
                </c:pt>
                <c:pt idx="124">
                  <c:v>7.63</c:v>
                </c:pt>
                <c:pt idx="125">
                  <c:v>11.68</c:v>
                </c:pt>
                <c:pt idx="126">
                  <c:v>6.14</c:v>
                </c:pt>
                <c:pt idx="127">
                  <c:v>14.37</c:v>
                </c:pt>
                <c:pt idx="128">
                  <c:v>7.58</c:v>
                </c:pt>
                <c:pt idx="129">
                  <c:v>9.27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D8-4DBE-971D-E6B794C3D3AA}"/>
            </c:ext>
          </c:extLst>
        </c:ser>
        <c:ser>
          <c:idx val="1"/>
          <c:order val="1"/>
          <c:tx>
            <c:strRef>
              <c:f>'Porcionado Buena vida'!$D$63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'Porcionado Buena vida'!$D$112:$D$241</c:f>
              <c:numCache>
                <c:formatCode>General</c:formatCode>
                <c:ptCount val="130"/>
                <c:pt idx="0">
                  <c:v>8.2100000000000009</c:v>
                </c:pt>
                <c:pt idx="1">
                  <c:v>7.5050000000000008</c:v>
                </c:pt>
                <c:pt idx="2">
                  <c:v>7.5533333333333346</c:v>
                </c:pt>
                <c:pt idx="3">
                  <c:v>8.2125000000000004</c:v>
                </c:pt>
                <c:pt idx="4">
                  <c:v>9.604000000000001</c:v>
                </c:pt>
                <c:pt idx="5">
                  <c:v>9.5133333333333336</c:v>
                </c:pt>
                <c:pt idx="6">
                  <c:v>9.7028571428571428</c:v>
                </c:pt>
                <c:pt idx="7">
                  <c:v>10.030000000000001</c:v>
                </c:pt>
                <c:pt idx="8">
                  <c:v>10.127777777777778</c:v>
                </c:pt>
                <c:pt idx="9">
                  <c:v>9.9910000000000014</c:v>
                </c:pt>
                <c:pt idx="10">
                  <c:v>9.8981818181818184</c:v>
                </c:pt>
                <c:pt idx="11">
                  <c:v>9.7416666666666671</c:v>
                </c:pt>
                <c:pt idx="12">
                  <c:v>9.718461538461538</c:v>
                </c:pt>
                <c:pt idx="13">
                  <c:v>9.4921428571428574</c:v>
                </c:pt>
                <c:pt idx="14">
                  <c:v>9.5573333333333341</c:v>
                </c:pt>
                <c:pt idx="15">
                  <c:v>9.5</c:v>
                </c:pt>
                <c:pt idx="16">
                  <c:v>9.3194117647058832</c:v>
                </c:pt>
                <c:pt idx="17">
                  <c:v>9.3755555555555574</c:v>
                </c:pt>
                <c:pt idx="18">
                  <c:v>9.2005263157894746</c:v>
                </c:pt>
                <c:pt idx="19">
                  <c:v>9.0495000000000019</c:v>
                </c:pt>
                <c:pt idx="20">
                  <c:v>9.0857142857142872</c:v>
                </c:pt>
                <c:pt idx="21">
                  <c:v>9.1277272727272738</c:v>
                </c:pt>
                <c:pt idx="22">
                  <c:v>9.2178260869565225</c:v>
                </c:pt>
                <c:pt idx="23">
                  <c:v>9.5287500000000005</c:v>
                </c:pt>
                <c:pt idx="24">
                  <c:v>9.5604000000000013</c:v>
                </c:pt>
                <c:pt idx="25">
                  <c:v>9.6665384615384617</c:v>
                </c:pt>
                <c:pt idx="26">
                  <c:v>9.5837037037037032</c:v>
                </c:pt>
                <c:pt idx="27">
                  <c:v>9.5778571428571428</c:v>
                </c:pt>
                <c:pt idx="28">
                  <c:v>9.5034482758620697</c:v>
                </c:pt>
                <c:pt idx="29">
                  <c:v>9.5296666666666674</c:v>
                </c:pt>
                <c:pt idx="30">
                  <c:v>9.5748387096774206</c:v>
                </c:pt>
                <c:pt idx="31">
                  <c:v>9.5171875000000021</c:v>
                </c:pt>
                <c:pt idx="32">
                  <c:v>9.5936363636363655</c:v>
                </c:pt>
                <c:pt idx="33">
                  <c:v>9.5038235294117683</c:v>
                </c:pt>
                <c:pt idx="34">
                  <c:v>9.6617142857142877</c:v>
                </c:pt>
                <c:pt idx="35">
                  <c:v>9.6261111111111131</c:v>
                </c:pt>
                <c:pt idx="36">
                  <c:v>9.6356756756756781</c:v>
                </c:pt>
                <c:pt idx="37">
                  <c:v>9.6368421052631614</c:v>
                </c:pt>
                <c:pt idx="38">
                  <c:v>9.6320512820512842</c:v>
                </c:pt>
                <c:pt idx="39">
                  <c:v>9.5930000000000017</c:v>
                </c:pt>
                <c:pt idx="40">
                  <c:v>9.5902439024390276</c:v>
                </c:pt>
                <c:pt idx="41">
                  <c:v>9.5707142857142884</c:v>
                </c:pt>
                <c:pt idx="42">
                  <c:v>9.5100000000000016</c:v>
                </c:pt>
                <c:pt idx="43">
                  <c:v>9.5240909090909103</c:v>
                </c:pt>
                <c:pt idx="44">
                  <c:v>9.45488888888889</c:v>
                </c:pt>
                <c:pt idx="45">
                  <c:v>9.4339130434782632</c:v>
                </c:pt>
                <c:pt idx="46">
                  <c:v>9.3982978723404269</c:v>
                </c:pt>
                <c:pt idx="47">
                  <c:v>9.3345833333333346</c:v>
                </c:pt>
                <c:pt idx="48">
                  <c:v>9.3320408163265309</c:v>
                </c:pt>
                <c:pt idx="49">
                  <c:v>9.3576000000000015</c:v>
                </c:pt>
                <c:pt idx="50">
                  <c:v>9.3407843137254911</c:v>
                </c:pt>
                <c:pt idx="51">
                  <c:v>9.2926923076923078</c:v>
                </c:pt>
                <c:pt idx="52">
                  <c:v>9.2690566037735866</c:v>
                </c:pt>
                <c:pt idx="53">
                  <c:v>9.3038888888888902</c:v>
                </c:pt>
                <c:pt idx="54">
                  <c:v>9.4265454545454546</c:v>
                </c:pt>
                <c:pt idx="55">
                  <c:v>9.42732142857143</c:v>
                </c:pt>
                <c:pt idx="56">
                  <c:v>9.4529824561403526</c:v>
                </c:pt>
                <c:pt idx="57">
                  <c:v>9.5146551724137929</c:v>
                </c:pt>
                <c:pt idx="58">
                  <c:v>9.5491525423728802</c:v>
                </c:pt>
                <c:pt idx="59">
                  <c:v>9.5443333333333324</c:v>
                </c:pt>
                <c:pt idx="60">
                  <c:v>9.5475409836065577</c:v>
                </c:pt>
                <c:pt idx="61">
                  <c:v>9.5359677419354849</c:v>
                </c:pt>
                <c:pt idx="62">
                  <c:v>9.5485714285714298</c:v>
                </c:pt>
                <c:pt idx="63">
                  <c:v>9.502812500000001</c:v>
                </c:pt>
                <c:pt idx="64">
                  <c:v>9.5255384615384635</c:v>
                </c:pt>
                <c:pt idx="65">
                  <c:v>9.5178787878787894</c:v>
                </c:pt>
                <c:pt idx="66">
                  <c:v>9.4762686567164192</c:v>
                </c:pt>
                <c:pt idx="67">
                  <c:v>9.495000000000001</c:v>
                </c:pt>
                <c:pt idx="68">
                  <c:v>9.4514492753623198</c:v>
                </c:pt>
                <c:pt idx="69">
                  <c:v>9.4164285714285736</c:v>
                </c:pt>
                <c:pt idx="70">
                  <c:v>9.4253521126760571</c:v>
                </c:pt>
                <c:pt idx="71">
                  <c:v>9.4356944444444437</c:v>
                </c:pt>
                <c:pt idx="72">
                  <c:v>9.4612328767123284</c:v>
                </c:pt>
                <c:pt idx="73">
                  <c:v>9.5693243243243238</c:v>
                </c:pt>
                <c:pt idx="74">
                  <c:v>9.5920000000000005</c:v>
                </c:pt>
                <c:pt idx="75">
                  <c:v>9.6352631578947356</c:v>
                </c:pt>
                <c:pt idx="76">
                  <c:v>9.6180519480519475</c:v>
                </c:pt>
                <c:pt idx="77">
                  <c:v>9.6267948717948695</c:v>
                </c:pt>
                <c:pt idx="78">
                  <c:v>9.5992405063291137</c:v>
                </c:pt>
                <c:pt idx="79">
                  <c:v>9.6127499999999984</c:v>
                </c:pt>
                <c:pt idx="80">
                  <c:v>9.6412345679012326</c:v>
                </c:pt>
                <c:pt idx="81">
                  <c:v>9.6292682926829247</c:v>
                </c:pt>
                <c:pt idx="82">
                  <c:v>9.6624096385542142</c:v>
                </c:pt>
                <c:pt idx="83">
                  <c:v>9.6316666666666642</c:v>
                </c:pt>
                <c:pt idx="84">
                  <c:v>9.7008235294117622</c:v>
                </c:pt>
                <c:pt idx="85">
                  <c:v>9.6912790697674396</c:v>
                </c:pt>
                <c:pt idx="86">
                  <c:v>9.6993103448275839</c:v>
                </c:pt>
                <c:pt idx="87">
                  <c:v>9.7005681818181788</c:v>
                </c:pt>
                <c:pt idx="88">
                  <c:v>9.698988764044941</c:v>
                </c:pt>
                <c:pt idx="89">
                  <c:v>9.6884444444444409</c:v>
                </c:pt>
                <c:pt idx="90">
                  <c:v>9.6880219780219736</c:v>
                </c:pt>
                <c:pt idx="91">
                  <c:v>9.6845652173913006</c:v>
                </c:pt>
                <c:pt idx="92">
                  <c:v>9.6610752688172017</c:v>
                </c:pt>
                <c:pt idx="93">
                  <c:v>9.6746808510638278</c:v>
                </c:pt>
                <c:pt idx="94">
                  <c:v>9.6477894736842078</c:v>
                </c:pt>
                <c:pt idx="95">
                  <c:v>9.6393749999999976</c:v>
                </c:pt>
                <c:pt idx="96">
                  <c:v>9.6267010309278316</c:v>
                </c:pt>
                <c:pt idx="97">
                  <c:v>9.600306122448977</c:v>
                </c:pt>
                <c:pt idx="98">
                  <c:v>9.6059595959595931</c:v>
                </c:pt>
                <c:pt idx="99">
                  <c:v>9.6240999999999968</c:v>
                </c:pt>
                <c:pt idx="100">
                  <c:v>9.6502970297029655</c:v>
                </c:pt>
                <c:pt idx="101">
                  <c:v>9.6567647058823489</c:v>
                </c:pt>
                <c:pt idx="102">
                  <c:v>9.6466019417475692</c:v>
                </c:pt>
                <c:pt idx="103">
                  <c:v>9.6395192307692259</c:v>
                </c:pt>
                <c:pt idx="104">
                  <c:v>9.6170476190476144</c:v>
                </c:pt>
                <c:pt idx="105">
                  <c:v>9.6093396226415049</c:v>
                </c:pt>
                <c:pt idx="106">
                  <c:v>9.575887850467284</c:v>
                </c:pt>
                <c:pt idx="107">
                  <c:v>9.5780555555555491</c:v>
                </c:pt>
                <c:pt idx="108">
                  <c:v>9.5634862385321053</c:v>
                </c:pt>
                <c:pt idx="109">
                  <c:v>9.5322727272727228</c:v>
                </c:pt>
                <c:pt idx="110">
                  <c:v>9.5377477477477441</c:v>
                </c:pt>
                <c:pt idx="111">
                  <c:v>9.5046428571428532</c:v>
                </c:pt>
                <c:pt idx="112">
                  <c:v>9.4718584070796421</c:v>
                </c:pt>
                <c:pt idx="113">
                  <c:v>9.4695614035087683</c:v>
                </c:pt>
                <c:pt idx="114">
                  <c:v>9.4671304347826055</c:v>
                </c:pt>
                <c:pt idx="115">
                  <c:v>9.4739655172413748</c:v>
                </c:pt>
                <c:pt idx="116">
                  <c:v>9.5275213675213646</c:v>
                </c:pt>
                <c:pt idx="117">
                  <c:v>9.5316101694915218</c:v>
                </c:pt>
                <c:pt idx="118">
                  <c:v>9.5499999999999972</c:v>
                </c:pt>
                <c:pt idx="119">
                  <c:v>9.5254166666666631</c:v>
                </c:pt>
                <c:pt idx="120">
                  <c:v>9.5231404958677643</c:v>
                </c:pt>
                <c:pt idx="121">
                  <c:v>9.4991803278688476</c:v>
                </c:pt>
                <c:pt idx="122">
                  <c:v>9.5003252032520287</c:v>
                </c:pt>
                <c:pt idx="123">
                  <c:v>9.5100806451612865</c:v>
                </c:pt>
                <c:pt idx="124">
                  <c:v>9.4950399999999977</c:v>
                </c:pt>
                <c:pt idx="125">
                  <c:v>9.5123809523809495</c:v>
                </c:pt>
                <c:pt idx="126">
                  <c:v>9.4858267716535423</c:v>
                </c:pt>
                <c:pt idx="127">
                  <c:v>9.5239843749999977</c:v>
                </c:pt>
                <c:pt idx="128">
                  <c:v>9.5089147286821678</c:v>
                </c:pt>
                <c:pt idx="129">
                  <c:v>9.5070769230769194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D8-4DBE-971D-E6B794C3D3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Solidos Buena Vida'!$B$17:$D$17</c:f>
          <c:strCache>
            <c:ptCount val="3"/>
            <c:pt idx="0">
              <c:v> BV Canela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Solidos Buena Vida'!$C$18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Buena Vida'!$C$19:$C$28</c:f>
              <c:numCache>
                <c:formatCode>General</c:formatCode>
                <c:ptCount val="10"/>
                <c:pt idx="0">
                  <c:v>214.06</c:v>
                </c:pt>
                <c:pt idx="1">
                  <c:v>251.87</c:v>
                </c:pt>
                <c:pt idx="2">
                  <c:v>225.61</c:v>
                </c:pt>
                <c:pt idx="3">
                  <c:v>249.47</c:v>
                </c:pt>
                <c:pt idx="4">
                  <c:v>246.96</c:v>
                </c:pt>
                <c:pt idx="5">
                  <c:v>231.41</c:v>
                </c:pt>
                <c:pt idx="6">
                  <c:v>257.04000000000002</c:v>
                </c:pt>
                <c:pt idx="7">
                  <c:v>244.94</c:v>
                </c:pt>
                <c:pt idx="8">
                  <c:v>250.93</c:v>
                </c:pt>
                <c:pt idx="9">
                  <c:v>226.46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74-412E-B909-B8A96B19A23E}"/>
            </c:ext>
          </c:extLst>
        </c:ser>
        <c:ser>
          <c:idx val="1"/>
          <c:order val="1"/>
          <c:tx>
            <c:strRef>
              <c:f>'Dosificacion Solidos Buena Vida'!$D$18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Buena Vida'!$D$19:$D$28</c:f>
              <c:numCache>
                <c:formatCode>General</c:formatCode>
                <c:ptCount val="10"/>
                <c:pt idx="0">
                  <c:v>214.06</c:v>
                </c:pt>
                <c:pt idx="1">
                  <c:v>232.965</c:v>
                </c:pt>
                <c:pt idx="2">
                  <c:v>230.51333333333332</c:v>
                </c:pt>
                <c:pt idx="3">
                  <c:v>235.2525</c:v>
                </c:pt>
                <c:pt idx="4">
                  <c:v>237.59399999999999</c:v>
                </c:pt>
                <c:pt idx="5">
                  <c:v>236.56333333333336</c:v>
                </c:pt>
                <c:pt idx="6">
                  <c:v>239.48857142857145</c:v>
                </c:pt>
                <c:pt idx="7">
                  <c:v>240.17000000000002</c:v>
                </c:pt>
                <c:pt idx="8">
                  <c:v>241.36555555555555</c:v>
                </c:pt>
                <c:pt idx="9">
                  <c:v>239.875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74-412E-B909-B8A96B19A2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'Formado Buena vida '!$B$2:$D$2</c:f>
          <c:strCache>
            <c:ptCount val="3"/>
            <c:pt idx="0">
              <c:v>formado BV COCO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'Formado Buena vida 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'Formado Buena vida '!$C$4:$C$13</c:f>
              <c:numCache>
                <c:formatCode>General</c:formatCode>
                <c:ptCount val="10"/>
                <c:pt idx="0">
                  <c:v>5.67</c:v>
                </c:pt>
                <c:pt idx="1">
                  <c:v>5.86</c:v>
                </c:pt>
                <c:pt idx="2">
                  <c:v>5.8</c:v>
                </c:pt>
                <c:pt idx="3">
                  <c:v>7.16</c:v>
                </c:pt>
                <c:pt idx="4">
                  <c:v>6.43</c:v>
                </c:pt>
                <c:pt idx="5">
                  <c:v>4.57</c:v>
                </c:pt>
                <c:pt idx="6">
                  <c:v>8.24</c:v>
                </c:pt>
                <c:pt idx="7">
                  <c:v>7.53</c:v>
                </c:pt>
                <c:pt idx="8">
                  <c:v>4.6100000000000003</c:v>
                </c:pt>
                <c:pt idx="9">
                  <c:v>7.53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FC-4B48-AEB0-EEEFCF36C995}"/>
            </c:ext>
          </c:extLst>
        </c:ser>
        <c:ser>
          <c:idx val="1"/>
          <c:order val="1"/>
          <c:tx>
            <c:strRef>
              <c:f>'Formado Buena vida 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'Formado Buena vida '!$D$4:$D$13</c:f>
              <c:numCache>
                <c:formatCode>General</c:formatCode>
                <c:ptCount val="10"/>
                <c:pt idx="0">
                  <c:v>5.67</c:v>
                </c:pt>
                <c:pt idx="1">
                  <c:v>5.7650000000000006</c:v>
                </c:pt>
                <c:pt idx="2">
                  <c:v>5.7766666666666673</c:v>
                </c:pt>
                <c:pt idx="3">
                  <c:v>6.1225000000000005</c:v>
                </c:pt>
                <c:pt idx="4">
                  <c:v>6.1840000000000002</c:v>
                </c:pt>
                <c:pt idx="5">
                  <c:v>5.915</c:v>
                </c:pt>
                <c:pt idx="6">
                  <c:v>6.2471428571428573</c:v>
                </c:pt>
                <c:pt idx="7">
                  <c:v>6.4075000000000006</c:v>
                </c:pt>
                <c:pt idx="8">
                  <c:v>6.2077777777777783</c:v>
                </c:pt>
                <c:pt idx="9">
                  <c:v>6.3400000000000007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FC-4B48-AEB0-EEEFCF36C9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'Formado Buena vida '!$B$17:$D$17</c:f>
          <c:strCache>
            <c:ptCount val="3"/>
            <c:pt idx="0">
              <c:v>formado BV Canela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'Formado Buena vida '!$C$18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'Formado Buena vida '!$C$19:$C$28</c:f>
              <c:numCache>
                <c:formatCode>General</c:formatCode>
                <c:ptCount val="10"/>
                <c:pt idx="0">
                  <c:v>7.14</c:v>
                </c:pt>
                <c:pt idx="1">
                  <c:v>9.19</c:v>
                </c:pt>
                <c:pt idx="2">
                  <c:v>8.89</c:v>
                </c:pt>
                <c:pt idx="3">
                  <c:v>7.01</c:v>
                </c:pt>
                <c:pt idx="4">
                  <c:v>8.24</c:v>
                </c:pt>
                <c:pt idx="5">
                  <c:v>10.19</c:v>
                </c:pt>
                <c:pt idx="6">
                  <c:v>8.1</c:v>
                </c:pt>
                <c:pt idx="7">
                  <c:v>6.69</c:v>
                </c:pt>
                <c:pt idx="8">
                  <c:v>8.15</c:v>
                </c:pt>
                <c:pt idx="9">
                  <c:v>7.1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5E3-4C57-A6A3-F417AB4A8212}"/>
            </c:ext>
          </c:extLst>
        </c:ser>
        <c:ser>
          <c:idx val="1"/>
          <c:order val="1"/>
          <c:tx>
            <c:strRef>
              <c:f>'Formado Buena vida '!$D$18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'Formado Buena vida '!$D$19:$D$28</c:f>
              <c:numCache>
                <c:formatCode>General</c:formatCode>
                <c:ptCount val="10"/>
                <c:pt idx="0">
                  <c:v>7.14</c:v>
                </c:pt>
                <c:pt idx="1">
                  <c:v>8.1649999999999991</c:v>
                </c:pt>
                <c:pt idx="2">
                  <c:v>8.4066666666666663</c:v>
                </c:pt>
                <c:pt idx="3">
                  <c:v>8.0574999999999992</c:v>
                </c:pt>
                <c:pt idx="4">
                  <c:v>8.0939999999999994</c:v>
                </c:pt>
                <c:pt idx="5">
                  <c:v>8.4433333333333334</c:v>
                </c:pt>
                <c:pt idx="6">
                  <c:v>8.3942857142857132</c:v>
                </c:pt>
                <c:pt idx="7">
                  <c:v>8.1812500000000004</c:v>
                </c:pt>
                <c:pt idx="8">
                  <c:v>8.1777777777777789</c:v>
                </c:pt>
                <c:pt idx="9">
                  <c:v>8.07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5E3-4C57-A6A3-F417AB4A82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'Formado Buena vida '!$B$34:$D$34</c:f>
          <c:strCache>
            <c:ptCount val="3"/>
            <c:pt idx="0">
              <c:v>formado BV  AJONJOLI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'Formado Buena vida '!$C$35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'Formado Buena vida '!$C$36:$C$45</c:f>
              <c:numCache>
                <c:formatCode>General</c:formatCode>
                <c:ptCount val="10"/>
                <c:pt idx="0">
                  <c:v>8.36</c:v>
                </c:pt>
                <c:pt idx="1">
                  <c:v>5.73</c:v>
                </c:pt>
                <c:pt idx="2">
                  <c:v>5.44</c:v>
                </c:pt>
                <c:pt idx="3">
                  <c:v>6.16</c:v>
                </c:pt>
                <c:pt idx="4">
                  <c:v>6.56</c:v>
                </c:pt>
                <c:pt idx="5">
                  <c:v>8.68</c:v>
                </c:pt>
                <c:pt idx="6">
                  <c:v>7.85</c:v>
                </c:pt>
                <c:pt idx="7">
                  <c:v>8</c:v>
                </c:pt>
                <c:pt idx="8">
                  <c:v>7.48</c:v>
                </c:pt>
                <c:pt idx="9">
                  <c:v>7.89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32-428E-8B25-DBB21DC3087A}"/>
            </c:ext>
          </c:extLst>
        </c:ser>
        <c:ser>
          <c:idx val="1"/>
          <c:order val="1"/>
          <c:tx>
            <c:strRef>
              <c:f>'Formado Buena vida '!$D$35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'Formado Buena vida '!$D$36:$D$45</c:f>
              <c:numCache>
                <c:formatCode>General</c:formatCode>
                <c:ptCount val="10"/>
                <c:pt idx="0">
                  <c:v>8.36</c:v>
                </c:pt>
                <c:pt idx="1">
                  <c:v>7.0449999999999999</c:v>
                </c:pt>
                <c:pt idx="2">
                  <c:v>6.5100000000000007</c:v>
                </c:pt>
                <c:pt idx="3">
                  <c:v>6.4225000000000003</c:v>
                </c:pt>
                <c:pt idx="4">
                  <c:v>6.45</c:v>
                </c:pt>
                <c:pt idx="5">
                  <c:v>6.8216666666666663</c:v>
                </c:pt>
                <c:pt idx="6">
                  <c:v>6.9685714285714289</c:v>
                </c:pt>
                <c:pt idx="7">
                  <c:v>7.0975000000000001</c:v>
                </c:pt>
                <c:pt idx="8">
                  <c:v>7.1400000000000006</c:v>
                </c:pt>
                <c:pt idx="9">
                  <c:v>7.2150000000000007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332-428E-8B25-DBB21DC308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'Formado Buena vida '!$B$48:$D$48</c:f>
          <c:strCache>
            <c:ptCount val="3"/>
            <c:pt idx="0">
              <c:v>formado BV  CACAO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'Formado Buena vida '!$C$49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'Formado Buena vida '!$C$50:$C$59</c:f>
              <c:numCache>
                <c:formatCode>General</c:formatCode>
                <c:ptCount val="10"/>
                <c:pt idx="0">
                  <c:v>6.34</c:v>
                </c:pt>
                <c:pt idx="1">
                  <c:v>5.18</c:v>
                </c:pt>
                <c:pt idx="2">
                  <c:v>6.76</c:v>
                </c:pt>
                <c:pt idx="3">
                  <c:v>7.48</c:v>
                </c:pt>
                <c:pt idx="4">
                  <c:v>6.73</c:v>
                </c:pt>
                <c:pt idx="5">
                  <c:v>7.69</c:v>
                </c:pt>
                <c:pt idx="6">
                  <c:v>8.15</c:v>
                </c:pt>
                <c:pt idx="7">
                  <c:v>9.1</c:v>
                </c:pt>
                <c:pt idx="8">
                  <c:v>6.56</c:v>
                </c:pt>
                <c:pt idx="9">
                  <c:v>8.68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A0-44A5-903B-3380DD05591E}"/>
            </c:ext>
          </c:extLst>
        </c:ser>
        <c:ser>
          <c:idx val="1"/>
          <c:order val="1"/>
          <c:tx>
            <c:strRef>
              <c:f>'Formado Buena vida '!$D$49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'Formado Buena vida '!$D$50:$D$59</c:f>
              <c:numCache>
                <c:formatCode>General</c:formatCode>
                <c:ptCount val="10"/>
                <c:pt idx="0">
                  <c:v>6.34</c:v>
                </c:pt>
                <c:pt idx="1">
                  <c:v>5.76</c:v>
                </c:pt>
                <c:pt idx="2">
                  <c:v>6.0933333333333337</c:v>
                </c:pt>
                <c:pt idx="3">
                  <c:v>6.44</c:v>
                </c:pt>
                <c:pt idx="4">
                  <c:v>6.4980000000000002</c:v>
                </c:pt>
                <c:pt idx="5">
                  <c:v>6.6966666666666663</c:v>
                </c:pt>
                <c:pt idx="6">
                  <c:v>6.9042857142857139</c:v>
                </c:pt>
                <c:pt idx="7">
                  <c:v>7.17875</c:v>
                </c:pt>
                <c:pt idx="8">
                  <c:v>7.11</c:v>
                </c:pt>
                <c:pt idx="9">
                  <c:v>7.2670000000000003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A0-44A5-903B-3380DD0559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'Formado Buena vida '!$B$62:$D$62</c:f>
          <c:strCache>
            <c:ptCount val="3"/>
            <c:pt idx="0">
              <c:v>formado BV  FINAS HIERBAS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'Formado Buena vida '!$C$63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'Formado Buena vida '!$C$64:$C$73</c:f>
              <c:numCache>
                <c:formatCode>General</c:formatCode>
                <c:ptCount val="10"/>
                <c:pt idx="0">
                  <c:v>7.48</c:v>
                </c:pt>
                <c:pt idx="1">
                  <c:v>5.77</c:v>
                </c:pt>
                <c:pt idx="2">
                  <c:v>9.19</c:v>
                </c:pt>
                <c:pt idx="3">
                  <c:v>8.89</c:v>
                </c:pt>
                <c:pt idx="4">
                  <c:v>5.44</c:v>
                </c:pt>
                <c:pt idx="5">
                  <c:v>5.16</c:v>
                </c:pt>
                <c:pt idx="6">
                  <c:v>6.56</c:v>
                </c:pt>
                <c:pt idx="7">
                  <c:v>7.68</c:v>
                </c:pt>
                <c:pt idx="8">
                  <c:v>7.85</c:v>
                </c:pt>
                <c:pt idx="9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9A-432E-8F81-9431FE9E7A03}"/>
            </c:ext>
          </c:extLst>
        </c:ser>
        <c:ser>
          <c:idx val="1"/>
          <c:order val="1"/>
          <c:tx>
            <c:strRef>
              <c:f>'Formado Buena vida '!$D$63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'Formado Buena vida '!$D$64:$D$73</c:f>
              <c:numCache>
                <c:formatCode>General</c:formatCode>
                <c:ptCount val="10"/>
                <c:pt idx="0">
                  <c:v>7.48</c:v>
                </c:pt>
                <c:pt idx="1">
                  <c:v>6.625</c:v>
                </c:pt>
                <c:pt idx="2">
                  <c:v>7.4799999999999995</c:v>
                </c:pt>
                <c:pt idx="3">
                  <c:v>7.8324999999999996</c:v>
                </c:pt>
                <c:pt idx="4">
                  <c:v>7.3539999999999992</c:v>
                </c:pt>
                <c:pt idx="5">
                  <c:v>6.9883333333333324</c:v>
                </c:pt>
                <c:pt idx="6">
                  <c:v>6.9271428571428562</c:v>
                </c:pt>
                <c:pt idx="7">
                  <c:v>7.0212499999999993</c:v>
                </c:pt>
                <c:pt idx="8">
                  <c:v>7.1133333333333333</c:v>
                </c:pt>
                <c:pt idx="9">
                  <c:v>7.202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9A-432E-8F81-9431FE9E7A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'Formado Buena vida '!$B$110:$D$110</c:f>
          <c:strCache>
            <c:ptCount val="3"/>
            <c:pt idx="0">
              <c:v>FORAD PAN BUENA VIDA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'Formado Buena vida '!$C$63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'Formado Buena vida '!$C$112:$C$191</c:f>
              <c:numCache>
                <c:formatCode>General</c:formatCode>
                <c:ptCount val="80"/>
                <c:pt idx="0">
                  <c:v>5.67</c:v>
                </c:pt>
                <c:pt idx="1">
                  <c:v>5.86</c:v>
                </c:pt>
                <c:pt idx="2">
                  <c:v>5.8</c:v>
                </c:pt>
                <c:pt idx="3">
                  <c:v>7.16</c:v>
                </c:pt>
                <c:pt idx="4">
                  <c:v>6.43</c:v>
                </c:pt>
                <c:pt idx="5">
                  <c:v>4.57</c:v>
                </c:pt>
                <c:pt idx="6">
                  <c:v>8.24</c:v>
                </c:pt>
                <c:pt idx="7">
                  <c:v>7.53</c:v>
                </c:pt>
                <c:pt idx="8">
                  <c:v>4.6100000000000003</c:v>
                </c:pt>
                <c:pt idx="9">
                  <c:v>7.53</c:v>
                </c:pt>
                <c:pt idx="10">
                  <c:v>7.14</c:v>
                </c:pt>
                <c:pt idx="11">
                  <c:v>9.19</c:v>
                </c:pt>
                <c:pt idx="12">
                  <c:v>8.89</c:v>
                </c:pt>
                <c:pt idx="13">
                  <c:v>7.01</c:v>
                </c:pt>
                <c:pt idx="14">
                  <c:v>8.24</c:v>
                </c:pt>
                <c:pt idx="15">
                  <c:v>10.19</c:v>
                </c:pt>
                <c:pt idx="16">
                  <c:v>8.1</c:v>
                </c:pt>
                <c:pt idx="17">
                  <c:v>6.69</c:v>
                </c:pt>
                <c:pt idx="18">
                  <c:v>8.15</c:v>
                </c:pt>
                <c:pt idx="19">
                  <c:v>7.1</c:v>
                </c:pt>
                <c:pt idx="20">
                  <c:v>8.36</c:v>
                </c:pt>
                <c:pt idx="21">
                  <c:v>5.73</c:v>
                </c:pt>
                <c:pt idx="22">
                  <c:v>5.44</c:v>
                </c:pt>
                <c:pt idx="23">
                  <c:v>6.16</c:v>
                </c:pt>
                <c:pt idx="24">
                  <c:v>6.56</c:v>
                </c:pt>
                <c:pt idx="25">
                  <c:v>8.68</c:v>
                </c:pt>
                <c:pt idx="26">
                  <c:v>7.85</c:v>
                </c:pt>
                <c:pt idx="27">
                  <c:v>8</c:v>
                </c:pt>
                <c:pt idx="28">
                  <c:v>7.48</c:v>
                </c:pt>
                <c:pt idx="29">
                  <c:v>7.89</c:v>
                </c:pt>
                <c:pt idx="30">
                  <c:v>6.34</c:v>
                </c:pt>
                <c:pt idx="31">
                  <c:v>5.18</c:v>
                </c:pt>
                <c:pt idx="32">
                  <c:v>6.76</c:v>
                </c:pt>
                <c:pt idx="33">
                  <c:v>7.48</c:v>
                </c:pt>
                <c:pt idx="34">
                  <c:v>6.73</c:v>
                </c:pt>
                <c:pt idx="35">
                  <c:v>7.69</c:v>
                </c:pt>
                <c:pt idx="36">
                  <c:v>8.15</c:v>
                </c:pt>
                <c:pt idx="37">
                  <c:v>9.1</c:v>
                </c:pt>
                <c:pt idx="38">
                  <c:v>6.56</c:v>
                </c:pt>
                <c:pt idx="39">
                  <c:v>8.68</c:v>
                </c:pt>
                <c:pt idx="40">
                  <c:v>7.48</c:v>
                </c:pt>
                <c:pt idx="41">
                  <c:v>5.77</c:v>
                </c:pt>
                <c:pt idx="42">
                  <c:v>9.19</c:v>
                </c:pt>
                <c:pt idx="43">
                  <c:v>8.89</c:v>
                </c:pt>
                <c:pt idx="44">
                  <c:v>5.44</c:v>
                </c:pt>
                <c:pt idx="45">
                  <c:v>5.16</c:v>
                </c:pt>
                <c:pt idx="46">
                  <c:v>6.56</c:v>
                </c:pt>
                <c:pt idx="47">
                  <c:v>7.68</c:v>
                </c:pt>
                <c:pt idx="48">
                  <c:v>7.85</c:v>
                </c:pt>
                <c:pt idx="49">
                  <c:v>8</c:v>
                </c:pt>
                <c:pt idx="50">
                  <c:v>5.46</c:v>
                </c:pt>
                <c:pt idx="51">
                  <c:v>8.56</c:v>
                </c:pt>
                <c:pt idx="52">
                  <c:v>5.73</c:v>
                </c:pt>
                <c:pt idx="53">
                  <c:v>5.44</c:v>
                </c:pt>
                <c:pt idx="54">
                  <c:v>6.16</c:v>
                </c:pt>
                <c:pt idx="55">
                  <c:v>8.07</c:v>
                </c:pt>
                <c:pt idx="56">
                  <c:v>7.89</c:v>
                </c:pt>
                <c:pt idx="57">
                  <c:v>5.73</c:v>
                </c:pt>
                <c:pt idx="58">
                  <c:v>7.86</c:v>
                </c:pt>
                <c:pt idx="59">
                  <c:v>6.16</c:v>
                </c:pt>
                <c:pt idx="60">
                  <c:v>10.78</c:v>
                </c:pt>
                <c:pt idx="61">
                  <c:v>5.78</c:v>
                </c:pt>
                <c:pt idx="62">
                  <c:v>7.65</c:v>
                </c:pt>
                <c:pt idx="63">
                  <c:v>8.98</c:v>
                </c:pt>
                <c:pt idx="64">
                  <c:v>9.5399999999999991</c:v>
                </c:pt>
                <c:pt idx="65">
                  <c:v>6.21</c:v>
                </c:pt>
                <c:pt idx="66">
                  <c:v>4.45</c:v>
                </c:pt>
                <c:pt idx="67">
                  <c:v>4.87</c:v>
                </c:pt>
                <c:pt idx="68">
                  <c:v>5.23</c:v>
                </c:pt>
                <c:pt idx="69">
                  <c:v>4.12</c:v>
                </c:pt>
                <c:pt idx="70">
                  <c:v>7.34</c:v>
                </c:pt>
                <c:pt idx="71">
                  <c:v>8.34</c:v>
                </c:pt>
                <c:pt idx="72">
                  <c:v>7.23</c:v>
                </c:pt>
                <c:pt idx="73">
                  <c:v>9.06</c:v>
                </c:pt>
                <c:pt idx="74">
                  <c:v>7.6</c:v>
                </c:pt>
                <c:pt idx="75">
                  <c:v>4.5599999999999996</c:v>
                </c:pt>
                <c:pt idx="76">
                  <c:v>7.8</c:v>
                </c:pt>
                <c:pt idx="77">
                  <c:v>5.67</c:v>
                </c:pt>
                <c:pt idx="78">
                  <c:v>7.56</c:v>
                </c:pt>
                <c:pt idx="79">
                  <c:v>8.07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9D-4820-9FF6-68DEDBCA7907}"/>
            </c:ext>
          </c:extLst>
        </c:ser>
        <c:ser>
          <c:idx val="1"/>
          <c:order val="1"/>
          <c:tx>
            <c:strRef>
              <c:f>'Formado Buena vida '!$D$63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'Formado Buena vida '!$D$112:$D$191</c:f>
              <c:numCache>
                <c:formatCode>General</c:formatCode>
                <c:ptCount val="80"/>
                <c:pt idx="0">
                  <c:v>5.67</c:v>
                </c:pt>
                <c:pt idx="1">
                  <c:v>5.7650000000000006</c:v>
                </c:pt>
                <c:pt idx="2">
                  <c:v>5.7766666666666673</c:v>
                </c:pt>
                <c:pt idx="3">
                  <c:v>6.1225000000000005</c:v>
                </c:pt>
                <c:pt idx="4">
                  <c:v>6.1840000000000002</c:v>
                </c:pt>
                <c:pt idx="5">
                  <c:v>5.915</c:v>
                </c:pt>
                <c:pt idx="6">
                  <c:v>6.2471428571428573</c:v>
                </c:pt>
                <c:pt idx="7">
                  <c:v>6.4075000000000006</c:v>
                </c:pt>
                <c:pt idx="8">
                  <c:v>6.2077777777777783</c:v>
                </c:pt>
                <c:pt idx="9">
                  <c:v>6.3400000000000007</c:v>
                </c:pt>
                <c:pt idx="10">
                  <c:v>6.3400000000000007</c:v>
                </c:pt>
                <c:pt idx="11">
                  <c:v>6.3400000000000007</c:v>
                </c:pt>
                <c:pt idx="12">
                  <c:v>6.3400000000000007</c:v>
                </c:pt>
                <c:pt idx="13">
                  <c:v>6.3400000000000007</c:v>
                </c:pt>
                <c:pt idx="14">
                  <c:v>6.3400000000000007</c:v>
                </c:pt>
                <c:pt idx="15">
                  <c:v>6.4127272727272731</c:v>
                </c:pt>
                <c:pt idx="16">
                  <c:v>6.644166666666667</c:v>
                </c:pt>
                <c:pt idx="17">
                  <c:v>6.8169230769230769</c:v>
                </c:pt>
                <c:pt idx="18">
                  <c:v>6.8307142857142864</c:v>
                </c:pt>
                <c:pt idx="19">
                  <c:v>6.924666666666667</c:v>
                </c:pt>
                <c:pt idx="20">
                  <c:v>7.1287500000000001</c:v>
                </c:pt>
                <c:pt idx="21">
                  <c:v>7.1858823529411762</c:v>
                </c:pt>
                <c:pt idx="22">
                  <c:v>7.1583333333333332</c:v>
                </c:pt>
                <c:pt idx="23">
                  <c:v>7.2105263157894735</c:v>
                </c:pt>
                <c:pt idx="24">
                  <c:v>7.2050000000000001</c:v>
                </c:pt>
                <c:pt idx="25">
                  <c:v>7.2050000000000001</c:v>
                </c:pt>
                <c:pt idx="26">
                  <c:v>7.2050000000000001</c:v>
                </c:pt>
                <c:pt idx="27">
                  <c:v>7.2050000000000001</c:v>
                </c:pt>
                <c:pt idx="28">
                  <c:v>7.2050000000000001</c:v>
                </c:pt>
                <c:pt idx="29">
                  <c:v>7.2083333333333313</c:v>
                </c:pt>
                <c:pt idx="30">
                  <c:v>7.2083333333333313</c:v>
                </c:pt>
                <c:pt idx="31">
                  <c:v>7.2083333333333313</c:v>
                </c:pt>
                <c:pt idx="32">
                  <c:v>7.2599999999999989</c:v>
                </c:pt>
                <c:pt idx="33">
                  <c:v>7.1904545454545437</c:v>
                </c:pt>
                <c:pt idx="34">
                  <c:v>7.1143478260869548</c:v>
                </c:pt>
                <c:pt idx="35">
                  <c:v>7.0745833333333321</c:v>
                </c:pt>
                <c:pt idx="36">
                  <c:v>7.0539999999999985</c:v>
                </c:pt>
                <c:pt idx="37">
                  <c:v>7.1165384615384601</c:v>
                </c:pt>
                <c:pt idx="38">
                  <c:v>7.1437037037037028</c:v>
                </c:pt>
                <c:pt idx="39">
                  <c:v>7.1742857142857135</c:v>
                </c:pt>
                <c:pt idx="40">
                  <c:v>7.1848275862068949</c:v>
                </c:pt>
                <c:pt idx="41">
                  <c:v>7.2083333333333313</c:v>
                </c:pt>
                <c:pt idx="42">
                  <c:v>7.222999999999999</c:v>
                </c:pt>
                <c:pt idx="43">
                  <c:v>7.222999999999999</c:v>
                </c:pt>
                <c:pt idx="44">
                  <c:v>7.222999999999999</c:v>
                </c:pt>
                <c:pt idx="45">
                  <c:v>7.222999999999999</c:v>
                </c:pt>
                <c:pt idx="46">
                  <c:v>7.1803225806451598</c:v>
                </c:pt>
                <c:pt idx="47">
                  <c:v>7.1178124999999985</c:v>
                </c:pt>
                <c:pt idx="48">
                  <c:v>7.1069696969696956</c:v>
                </c:pt>
                <c:pt idx="49">
                  <c:v>7.1179411764705867</c:v>
                </c:pt>
                <c:pt idx="50">
                  <c:v>7.106857142857141</c:v>
                </c:pt>
                <c:pt idx="51">
                  <c:v>7.1230555555555544</c:v>
                </c:pt>
                <c:pt idx="52">
                  <c:v>7.1508108108108086</c:v>
                </c:pt>
                <c:pt idx="53">
                  <c:v>7.2021052631578932</c:v>
                </c:pt>
                <c:pt idx="54">
                  <c:v>7.1856410256410248</c:v>
                </c:pt>
                <c:pt idx="55">
                  <c:v>7.222999999999999</c:v>
                </c:pt>
                <c:pt idx="56">
                  <c:v>7.1622807017543861</c:v>
                </c:pt>
                <c:pt idx="57">
                  <c:v>7.1375862068965521</c:v>
                </c:pt>
                <c:pt idx="58">
                  <c:v>7.1498305084745768</c:v>
                </c:pt>
                <c:pt idx="59">
                  <c:v>7.1333333333333346</c:v>
                </c:pt>
                <c:pt idx="60">
                  <c:v>7.2292682926829261</c:v>
                </c:pt>
                <c:pt idx="61">
                  <c:v>7.1945238095238082</c:v>
                </c:pt>
                <c:pt idx="62">
                  <c:v>7.2409302325581386</c:v>
                </c:pt>
                <c:pt idx="63">
                  <c:v>7.2784090909090899</c:v>
                </c:pt>
                <c:pt idx="64">
                  <c:v>7.237555555555554</c:v>
                </c:pt>
                <c:pt idx="65">
                  <c:v>7.1923913043478249</c:v>
                </c:pt>
                <c:pt idx="66">
                  <c:v>7.178936170212765</c:v>
                </c:pt>
                <c:pt idx="67">
                  <c:v>7.1893749999999992</c:v>
                </c:pt>
                <c:pt idx="68">
                  <c:v>7.2028571428571428</c:v>
                </c:pt>
                <c:pt idx="69">
                  <c:v>7.1333333333333346</c:v>
                </c:pt>
                <c:pt idx="70">
                  <c:v>7.0838028169014082</c:v>
                </c:pt>
                <c:pt idx="71">
                  <c:v>7.1012499999999994</c:v>
                </c:pt>
                <c:pt idx="72">
                  <c:v>7.1030136986301367</c:v>
                </c:pt>
                <c:pt idx="73">
                  <c:v>7.1294594594594587</c:v>
                </c:pt>
                <c:pt idx="74">
                  <c:v>7.1357333333333326</c:v>
                </c:pt>
                <c:pt idx="75">
                  <c:v>7.1018421052631568</c:v>
                </c:pt>
                <c:pt idx="76">
                  <c:v>7.1109090909090886</c:v>
                </c:pt>
                <c:pt idx="77">
                  <c:v>7.0924358974358954</c:v>
                </c:pt>
                <c:pt idx="78">
                  <c:v>7.0983544303797439</c:v>
                </c:pt>
                <c:pt idx="79">
                  <c:v>7.1104999999999974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9D-4820-9FF6-68DEDBCA79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'Decorado Buena vida'!$B$2:$D$2</c:f>
          <c:strCache>
            <c:ptCount val="3"/>
            <c:pt idx="0">
              <c:v>Decorado BV COCO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'Decorado Buena vida'!$C$3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'Decorado Buena vida'!$C$4:$C$13</c:f>
              <c:numCache>
                <c:formatCode>General</c:formatCode>
                <c:ptCount val="10"/>
                <c:pt idx="0">
                  <c:v>6.31</c:v>
                </c:pt>
                <c:pt idx="1">
                  <c:v>7</c:v>
                </c:pt>
                <c:pt idx="2">
                  <c:v>7.15</c:v>
                </c:pt>
                <c:pt idx="3">
                  <c:v>5.9</c:v>
                </c:pt>
                <c:pt idx="4">
                  <c:v>8.65</c:v>
                </c:pt>
                <c:pt idx="5">
                  <c:v>8.1199999999999992</c:v>
                </c:pt>
                <c:pt idx="6">
                  <c:v>6.23</c:v>
                </c:pt>
                <c:pt idx="7">
                  <c:v>7.34</c:v>
                </c:pt>
                <c:pt idx="8">
                  <c:v>6.23</c:v>
                </c:pt>
                <c:pt idx="9">
                  <c:v>7.15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35-4548-B526-18331E406AED}"/>
            </c:ext>
          </c:extLst>
        </c:ser>
        <c:ser>
          <c:idx val="1"/>
          <c:order val="1"/>
          <c:tx>
            <c:strRef>
              <c:f>'Decorado Buena vida'!$D$3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'Decorado Buena vida'!$D$4:$D$13</c:f>
              <c:numCache>
                <c:formatCode>General</c:formatCode>
                <c:ptCount val="10"/>
                <c:pt idx="0">
                  <c:v>6.31</c:v>
                </c:pt>
                <c:pt idx="1">
                  <c:v>6.6549999999999994</c:v>
                </c:pt>
                <c:pt idx="2">
                  <c:v>6.82</c:v>
                </c:pt>
                <c:pt idx="3">
                  <c:v>6.59</c:v>
                </c:pt>
                <c:pt idx="4">
                  <c:v>7.0019999999999998</c:v>
                </c:pt>
                <c:pt idx="5">
                  <c:v>7.1883333333333326</c:v>
                </c:pt>
                <c:pt idx="6">
                  <c:v>7.0514285714285716</c:v>
                </c:pt>
                <c:pt idx="7">
                  <c:v>7.0875000000000004</c:v>
                </c:pt>
                <c:pt idx="8">
                  <c:v>6.9922222222222228</c:v>
                </c:pt>
                <c:pt idx="9">
                  <c:v>7.0080000000000009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35-4548-B526-18331E406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'Decorado Buena vida'!$B$17:$D$17</c:f>
          <c:strCache>
            <c:ptCount val="3"/>
            <c:pt idx="0">
              <c:v>Decoradoado BV Canela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'Decorado Buena vida'!$C$18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'Decorado Buena vida'!$C$19:$C$28</c:f>
              <c:numCache>
                <c:formatCode>General</c:formatCode>
                <c:ptCount val="10"/>
                <c:pt idx="0">
                  <c:v>6.39</c:v>
                </c:pt>
                <c:pt idx="1">
                  <c:v>6.28</c:v>
                </c:pt>
                <c:pt idx="2">
                  <c:v>8.1</c:v>
                </c:pt>
                <c:pt idx="3">
                  <c:v>5.33</c:v>
                </c:pt>
                <c:pt idx="4">
                  <c:v>9.5299999999999994</c:v>
                </c:pt>
                <c:pt idx="5">
                  <c:v>7.66</c:v>
                </c:pt>
                <c:pt idx="6">
                  <c:v>6.39</c:v>
                </c:pt>
                <c:pt idx="7">
                  <c:v>7.07</c:v>
                </c:pt>
                <c:pt idx="8">
                  <c:v>7</c:v>
                </c:pt>
                <c:pt idx="9">
                  <c:v>6.26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D1-42E9-9DDF-614D20BECA64}"/>
            </c:ext>
          </c:extLst>
        </c:ser>
        <c:ser>
          <c:idx val="1"/>
          <c:order val="1"/>
          <c:tx>
            <c:strRef>
              <c:f>'Decorado Buena vida'!$D$18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'Decorado Buena vida'!$D$19:$D$28</c:f>
              <c:numCache>
                <c:formatCode>General</c:formatCode>
                <c:ptCount val="10"/>
                <c:pt idx="0">
                  <c:v>6.39</c:v>
                </c:pt>
                <c:pt idx="1">
                  <c:v>6.335</c:v>
                </c:pt>
                <c:pt idx="2">
                  <c:v>6.9233333333333329</c:v>
                </c:pt>
                <c:pt idx="3">
                  <c:v>6.5250000000000004</c:v>
                </c:pt>
                <c:pt idx="4">
                  <c:v>7.1260000000000003</c:v>
                </c:pt>
                <c:pt idx="5">
                  <c:v>7.2150000000000007</c:v>
                </c:pt>
                <c:pt idx="6">
                  <c:v>7.0971428571428579</c:v>
                </c:pt>
                <c:pt idx="7">
                  <c:v>7.0937500000000009</c:v>
                </c:pt>
                <c:pt idx="8">
                  <c:v>7.0833333333333339</c:v>
                </c:pt>
                <c:pt idx="9">
                  <c:v>7.0010000000000003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7D1-42E9-9DDF-614D20BEC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'Decorado Buena vida'!$B$34:$D$34</c:f>
          <c:strCache>
            <c:ptCount val="3"/>
            <c:pt idx="0">
              <c:v>Decorado  BV  AJONJOLI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'Decorado Buena vida'!$C$35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'Decorado Buena vida'!$C$36:$C$45</c:f>
              <c:numCache>
                <c:formatCode>General</c:formatCode>
                <c:ptCount val="10"/>
                <c:pt idx="0">
                  <c:v>6.25</c:v>
                </c:pt>
                <c:pt idx="1">
                  <c:v>6.6400000000000006</c:v>
                </c:pt>
                <c:pt idx="2">
                  <c:v>7.625</c:v>
                </c:pt>
                <c:pt idx="3">
                  <c:v>5.6150000000000002</c:v>
                </c:pt>
                <c:pt idx="4">
                  <c:v>9.09</c:v>
                </c:pt>
                <c:pt idx="5">
                  <c:v>7.79</c:v>
                </c:pt>
                <c:pt idx="6">
                  <c:v>6.51</c:v>
                </c:pt>
                <c:pt idx="7">
                  <c:v>7.2</c:v>
                </c:pt>
                <c:pt idx="8">
                  <c:v>6.65</c:v>
                </c:pt>
                <c:pt idx="9">
                  <c:v>6.75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36-421B-90AE-64ED96128A21}"/>
            </c:ext>
          </c:extLst>
        </c:ser>
        <c:ser>
          <c:idx val="1"/>
          <c:order val="1"/>
          <c:tx>
            <c:strRef>
              <c:f>'Decorado Buena vida'!$D$35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'Decorado Buena vida'!$D$36:$D$45</c:f>
              <c:numCache>
                <c:formatCode>General</c:formatCode>
                <c:ptCount val="10"/>
                <c:pt idx="0">
                  <c:v>6.25</c:v>
                </c:pt>
                <c:pt idx="1">
                  <c:v>6.4450000000000003</c:v>
                </c:pt>
                <c:pt idx="2">
                  <c:v>6.8383333333333338</c:v>
                </c:pt>
                <c:pt idx="3">
                  <c:v>6.5325000000000006</c:v>
                </c:pt>
                <c:pt idx="4">
                  <c:v>7.0439999999999996</c:v>
                </c:pt>
                <c:pt idx="5">
                  <c:v>7.168333333333333</c:v>
                </c:pt>
                <c:pt idx="6">
                  <c:v>7.0742857142857138</c:v>
                </c:pt>
                <c:pt idx="7">
                  <c:v>7.09</c:v>
                </c:pt>
                <c:pt idx="8">
                  <c:v>7.0411111111111104</c:v>
                </c:pt>
                <c:pt idx="9">
                  <c:v>7.0120000000000005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36-421B-90AE-64ED96128A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'Decorado Buena vida'!$B$48:$D$48</c:f>
          <c:strCache>
            <c:ptCount val="3"/>
            <c:pt idx="0">
              <c:v>Decorado  BV  CACAO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'Decorado Buena vida'!$C$49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'Decorado Buena vida'!$C$50:$C$59</c:f>
              <c:numCache>
                <c:formatCode>General</c:formatCode>
                <c:ptCount val="10"/>
                <c:pt idx="0">
                  <c:v>8.2100000000000009</c:v>
                </c:pt>
                <c:pt idx="1">
                  <c:v>6.15</c:v>
                </c:pt>
                <c:pt idx="2">
                  <c:v>9.61</c:v>
                </c:pt>
                <c:pt idx="3">
                  <c:v>5.08</c:v>
                </c:pt>
                <c:pt idx="4">
                  <c:v>11.19</c:v>
                </c:pt>
                <c:pt idx="5">
                  <c:v>7.59</c:v>
                </c:pt>
                <c:pt idx="6">
                  <c:v>7.56</c:v>
                </c:pt>
                <c:pt idx="7">
                  <c:v>9.2100000000000009</c:v>
                </c:pt>
                <c:pt idx="8">
                  <c:v>7.88</c:v>
                </c:pt>
                <c:pt idx="9">
                  <c:v>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33-47CC-B622-BE311E53CB4E}"/>
            </c:ext>
          </c:extLst>
        </c:ser>
        <c:ser>
          <c:idx val="1"/>
          <c:order val="1"/>
          <c:tx>
            <c:strRef>
              <c:f>'Decorado Buena vida'!$D$49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'Decorado Buena vida'!$D$50:$D$59</c:f>
              <c:numCache>
                <c:formatCode>General</c:formatCode>
                <c:ptCount val="10"/>
                <c:pt idx="0">
                  <c:v>8.2100000000000009</c:v>
                </c:pt>
                <c:pt idx="1">
                  <c:v>7.1800000000000006</c:v>
                </c:pt>
                <c:pt idx="2">
                  <c:v>7.9899999999999993</c:v>
                </c:pt>
                <c:pt idx="3">
                  <c:v>7.2624999999999993</c:v>
                </c:pt>
                <c:pt idx="4">
                  <c:v>8.0479999999999983</c:v>
                </c:pt>
                <c:pt idx="5">
                  <c:v>7.9716666666666667</c:v>
                </c:pt>
                <c:pt idx="6">
                  <c:v>7.9128571428571428</c:v>
                </c:pt>
                <c:pt idx="7">
                  <c:v>8.0749999999999993</c:v>
                </c:pt>
                <c:pt idx="8">
                  <c:v>8.0533333333333328</c:v>
                </c:pt>
                <c:pt idx="9">
                  <c:v>7.8579999999999988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33-47CC-B622-BE311E53CB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Solidos Buena Vida'!$B$34:$D$34</c:f>
          <c:strCache>
            <c:ptCount val="3"/>
            <c:pt idx="0">
              <c:v> BV  AJONJOLI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Solidos Buena Vida'!$C$35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Buena Vida'!$C$36:$C$45</c:f>
              <c:numCache>
                <c:formatCode>General</c:formatCode>
                <c:ptCount val="10"/>
                <c:pt idx="0">
                  <c:v>247.07</c:v>
                </c:pt>
                <c:pt idx="1">
                  <c:v>241.87</c:v>
                </c:pt>
                <c:pt idx="2">
                  <c:v>245.65</c:v>
                </c:pt>
                <c:pt idx="3">
                  <c:v>249.47</c:v>
                </c:pt>
                <c:pt idx="4">
                  <c:v>246.96</c:v>
                </c:pt>
                <c:pt idx="5">
                  <c:v>300.41000000000003</c:v>
                </c:pt>
                <c:pt idx="6">
                  <c:v>257.04000000000002</c:v>
                </c:pt>
                <c:pt idx="7">
                  <c:v>244.94</c:v>
                </c:pt>
                <c:pt idx="8">
                  <c:v>213.98</c:v>
                </c:pt>
                <c:pt idx="9">
                  <c:v>236.56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16-4B38-8FFA-86BDE7B0957D}"/>
            </c:ext>
          </c:extLst>
        </c:ser>
        <c:ser>
          <c:idx val="1"/>
          <c:order val="1"/>
          <c:tx>
            <c:strRef>
              <c:f>'Dosificacion Solidos Buena Vida'!$D$35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Buena Vida'!$D$36:$D$45</c:f>
              <c:numCache>
                <c:formatCode>General</c:formatCode>
                <c:ptCount val="10"/>
                <c:pt idx="0">
                  <c:v>247.07</c:v>
                </c:pt>
                <c:pt idx="1">
                  <c:v>244.47</c:v>
                </c:pt>
                <c:pt idx="2">
                  <c:v>244.86333333333334</c:v>
                </c:pt>
                <c:pt idx="3">
                  <c:v>246.01500000000001</c:v>
                </c:pt>
                <c:pt idx="4">
                  <c:v>246.20400000000001</c:v>
                </c:pt>
                <c:pt idx="5">
                  <c:v>255.23833333333334</c:v>
                </c:pt>
                <c:pt idx="6">
                  <c:v>255.49571428571429</c:v>
                </c:pt>
                <c:pt idx="7">
                  <c:v>254.17625000000001</c:v>
                </c:pt>
                <c:pt idx="8">
                  <c:v>249.70999999999998</c:v>
                </c:pt>
                <c:pt idx="9">
                  <c:v>248.39499999999998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316-4B38-8FFA-86BDE7B095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'Decorado Buena vida'!$B$62:$D$62</c:f>
          <c:strCache>
            <c:ptCount val="3"/>
            <c:pt idx="0">
              <c:v>Decorado BV  FINAS HIERBAS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'Decorado Buena vida'!$C$63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'Decorado Buena vida'!$C$64:$C$73</c:f>
              <c:numCache>
                <c:formatCode>General</c:formatCode>
                <c:ptCount val="10"/>
                <c:pt idx="0">
                  <c:v>6.92</c:v>
                </c:pt>
                <c:pt idx="1">
                  <c:v>6.6</c:v>
                </c:pt>
                <c:pt idx="2">
                  <c:v>8.1300000000000008</c:v>
                </c:pt>
                <c:pt idx="3">
                  <c:v>5.53</c:v>
                </c:pt>
                <c:pt idx="4">
                  <c:v>9.64</c:v>
                </c:pt>
                <c:pt idx="5">
                  <c:v>7.83</c:v>
                </c:pt>
                <c:pt idx="6">
                  <c:v>6.77</c:v>
                </c:pt>
                <c:pt idx="7">
                  <c:v>7.92</c:v>
                </c:pt>
                <c:pt idx="8">
                  <c:v>6.92</c:v>
                </c:pt>
                <c:pt idx="9">
                  <c:v>6.67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43-4683-B351-A71693FF5AEF}"/>
            </c:ext>
          </c:extLst>
        </c:ser>
        <c:ser>
          <c:idx val="1"/>
          <c:order val="1"/>
          <c:tx>
            <c:strRef>
              <c:f>'Decorado Buena vida'!$D$63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'Decorado Buena vida'!$D$64:$D$73</c:f>
              <c:numCache>
                <c:formatCode>General</c:formatCode>
                <c:ptCount val="10"/>
                <c:pt idx="0">
                  <c:v>6.92</c:v>
                </c:pt>
                <c:pt idx="1">
                  <c:v>6.76</c:v>
                </c:pt>
                <c:pt idx="2">
                  <c:v>7.2166666666666659</c:v>
                </c:pt>
                <c:pt idx="3">
                  <c:v>6.7949999999999999</c:v>
                </c:pt>
                <c:pt idx="4">
                  <c:v>7.3639999999999999</c:v>
                </c:pt>
                <c:pt idx="5">
                  <c:v>7.4416666666666664</c:v>
                </c:pt>
                <c:pt idx="6">
                  <c:v>7.3457142857142861</c:v>
                </c:pt>
                <c:pt idx="7">
                  <c:v>7.4175000000000004</c:v>
                </c:pt>
                <c:pt idx="8">
                  <c:v>7.3622222222222229</c:v>
                </c:pt>
                <c:pt idx="9">
                  <c:v>7.293000000000001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43-4683-B351-A71693FF5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'Decorado Buena vida'!$B$110:$D$110</c:f>
          <c:strCache>
            <c:ptCount val="3"/>
            <c:pt idx="0">
              <c:v>DECORADO PAN BUENA VIDA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'Decorado Buena vida'!$C$63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'Decorado Buena vida'!$C$112:$C$222</c:f>
              <c:numCache>
                <c:formatCode>General</c:formatCode>
                <c:ptCount val="111"/>
                <c:pt idx="0">
                  <c:v>6.31</c:v>
                </c:pt>
                <c:pt idx="1">
                  <c:v>7</c:v>
                </c:pt>
                <c:pt idx="2">
                  <c:v>7.15</c:v>
                </c:pt>
                <c:pt idx="3">
                  <c:v>5.9</c:v>
                </c:pt>
                <c:pt idx="4">
                  <c:v>8.65</c:v>
                </c:pt>
                <c:pt idx="5">
                  <c:v>8.1199999999999992</c:v>
                </c:pt>
                <c:pt idx="6">
                  <c:v>6.23</c:v>
                </c:pt>
                <c:pt idx="7">
                  <c:v>7.34</c:v>
                </c:pt>
                <c:pt idx="8">
                  <c:v>6.23</c:v>
                </c:pt>
                <c:pt idx="9">
                  <c:v>7.15</c:v>
                </c:pt>
                <c:pt idx="10">
                  <c:v>6.39</c:v>
                </c:pt>
                <c:pt idx="11">
                  <c:v>6.28</c:v>
                </c:pt>
                <c:pt idx="12">
                  <c:v>8.1</c:v>
                </c:pt>
                <c:pt idx="13">
                  <c:v>5.33</c:v>
                </c:pt>
                <c:pt idx="14">
                  <c:v>9.5299999999999994</c:v>
                </c:pt>
                <c:pt idx="15">
                  <c:v>7.66</c:v>
                </c:pt>
                <c:pt idx="16">
                  <c:v>6.39</c:v>
                </c:pt>
                <c:pt idx="17">
                  <c:v>7.07</c:v>
                </c:pt>
                <c:pt idx="18">
                  <c:v>7</c:v>
                </c:pt>
                <c:pt idx="19">
                  <c:v>6.26</c:v>
                </c:pt>
                <c:pt idx="20">
                  <c:v>6.25</c:v>
                </c:pt>
                <c:pt idx="21">
                  <c:v>6.6400000000000006</c:v>
                </c:pt>
                <c:pt idx="22">
                  <c:v>7.625</c:v>
                </c:pt>
                <c:pt idx="23">
                  <c:v>5.6150000000000002</c:v>
                </c:pt>
                <c:pt idx="24">
                  <c:v>9.09</c:v>
                </c:pt>
                <c:pt idx="25">
                  <c:v>7.79</c:v>
                </c:pt>
                <c:pt idx="26">
                  <c:v>6.51</c:v>
                </c:pt>
                <c:pt idx="27">
                  <c:v>7.2</c:v>
                </c:pt>
                <c:pt idx="28">
                  <c:v>6.65</c:v>
                </c:pt>
                <c:pt idx="29">
                  <c:v>6.75</c:v>
                </c:pt>
                <c:pt idx="30">
                  <c:v>8.2100000000000009</c:v>
                </c:pt>
                <c:pt idx="31">
                  <c:v>6.15</c:v>
                </c:pt>
                <c:pt idx="32">
                  <c:v>9.61</c:v>
                </c:pt>
                <c:pt idx="33">
                  <c:v>5.08</c:v>
                </c:pt>
                <c:pt idx="34">
                  <c:v>11.19</c:v>
                </c:pt>
                <c:pt idx="35">
                  <c:v>7.59</c:v>
                </c:pt>
                <c:pt idx="36">
                  <c:v>7.56</c:v>
                </c:pt>
                <c:pt idx="37">
                  <c:v>9.2100000000000009</c:v>
                </c:pt>
                <c:pt idx="38">
                  <c:v>7.88</c:v>
                </c:pt>
                <c:pt idx="39">
                  <c:v>6.1</c:v>
                </c:pt>
                <c:pt idx="40">
                  <c:v>6.92</c:v>
                </c:pt>
                <c:pt idx="41">
                  <c:v>6.6</c:v>
                </c:pt>
                <c:pt idx="42">
                  <c:v>8.1300000000000008</c:v>
                </c:pt>
                <c:pt idx="43">
                  <c:v>5.53</c:v>
                </c:pt>
                <c:pt idx="44">
                  <c:v>9.64</c:v>
                </c:pt>
                <c:pt idx="45">
                  <c:v>7.83</c:v>
                </c:pt>
                <c:pt idx="46">
                  <c:v>6.77</c:v>
                </c:pt>
                <c:pt idx="47">
                  <c:v>7.92</c:v>
                </c:pt>
                <c:pt idx="48">
                  <c:v>6.92</c:v>
                </c:pt>
                <c:pt idx="49">
                  <c:v>6.67</c:v>
                </c:pt>
                <c:pt idx="50">
                  <c:v>7</c:v>
                </c:pt>
                <c:pt idx="51">
                  <c:v>5.34</c:v>
                </c:pt>
                <c:pt idx="52">
                  <c:v>6.5399999999999991</c:v>
                </c:pt>
                <c:pt idx="53">
                  <c:v>9.65</c:v>
                </c:pt>
                <c:pt idx="54">
                  <c:v>10.55</c:v>
                </c:pt>
                <c:pt idx="55">
                  <c:v>7.9700000000000006</c:v>
                </c:pt>
                <c:pt idx="56">
                  <c:v>9.39</c:v>
                </c:pt>
                <c:pt idx="57">
                  <c:v>11.53</c:v>
                </c:pt>
                <c:pt idx="58">
                  <c:v>7.05</c:v>
                </c:pt>
                <c:pt idx="59">
                  <c:v>7.76</c:v>
                </c:pt>
                <c:pt idx="60">
                  <c:v>8.24</c:v>
                </c:pt>
                <c:pt idx="61">
                  <c:v>7.33</c:v>
                </c:pt>
                <c:pt idx="62">
                  <c:v>8.83</c:v>
                </c:pt>
                <c:pt idx="63">
                  <c:v>5.12</c:v>
                </c:pt>
                <c:pt idx="64">
                  <c:v>9.48</c:v>
                </c:pt>
                <c:pt idx="65">
                  <c:v>7.52</c:v>
                </c:pt>
                <c:pt idx="66">
                  <c:v>5.23</c:v>
                </c:pt>
                <c:pt idx="67">
                  <c:v>9.25</c:v>
                </c:pt>
                <c:pt idx="68">
                  <c:v>4.99</c:v>
                </c:pt>
                <c:pt idx="69">
                  <c:v>5.5</c:v>
                </c:pt>
                <c:pt idx="70">
                  <c:v>8.5500000000000007</c:v>
                </c:pt>
                <c:pt idx="71">
                  <c:v>8.67</c:v>
                </c:pt>
                <c:pt idx="72">
                  <c:v>9.8000000000000007</c:v>
                </c:pt>
                <c:pt idx="73">
                  <c:v>10.96</c:v>
                </c:pt>
                <c:pt idx="74">
                  <c:v>9.77</c:v>
                </c:pt>
                <c:pt idx="75">
                  <c:v>5.38</c:v>
                </c:pt>
                <c:pt idx="76">
                  <c:v>6.8100000000000005</c:v>
                </c:pt>
                <c:pt idx="77">
                  <c:v>8.8000000000000007</c:v>
                </c:pt>
                <c:pt idx="78">
                  <c:v>5.95</c:v>
                </c:pt>
                <c:pt idx="79">
                  <c:v>9.18</c:v>
                </c:pt>
                <c:pt idx="80">
                  <c:v>8.42</c:v>
                </c:pt>
                <c:pt idx="81">
                  <c:v>7.16</c:v>
                </c:pt>
                <c:pt idx="82">
                  <c:v>10.88</c:v>
                </c:pt>
                <c:pt idx="83">
                  <c:v>5.58</c:v>
                </c:pt>
                <c:pt idx="84">
                  <c:v>10.01</c:v>
                </c:pt>
                <c:pt idx="85">
                  <c:v>7.3800000000000008</c:v>
                </c:pt>
                <c:pt idx="86">
                  <c:v>8.89</c:v>
                </c:pt>
                <c:pt idx="87">
                  <c:v>8.31</c:v>
                </c:pt>
                <c:pt idx="88">
                  <c:v>8.06</c:v>
                </c:pt>
                <c:pt idx="89">
                  <c:v>7.25</c:v>
                </c:pt>
                <c:pt idx="90">
                  <c:v>8.15</c:v>
                </c:pt>
                <c:pt idx="91">
                  <c:v>7.8699999999999992</c:v>
                </c:pt>
                <c:pt idx="92">
                  <c:v>6</c:v>
                </c:pt>
                <c:pt idx="93">
                  <c:v>9.44</c:v>
                </c:pt>
                <c:pt idx="94">
                  <c:v>5.62</c:v>
                </c:pt>
                <c:pt idx="95">
                  <c:v>7.34</c:v>
                </c:pt>
                <c:pt idx="96">
                  <c:v>6.91</c:v>
                </c:pt>
                <c:pt idx="97">
                  <c:v>5.54</c:v>
                </c:pt>
                <c:pt idx="98">
                  <c:v>8.66</c:v>
                </c:pt>
                <c:pt idx="99">
                  <c:v>9.92</c:v>
                </c:pt>
                <c:pt idx="100">
                  <c:v>10.77</c:v>
                </c:pt>
                <c:pt idx="101">
                  <c:v>8.81</c:v>
                </c:pt>
                <c:pt idx="102">
                  <c:v>7.1099999999999994</c:v>
                </c:pt>
                <c:pt idx="103">
                  <c:v>7.41</c:v>
                </c:pt>
                <c:pt idx="104">
                  <c:v>5.78</c:v>
                </c:pt>
                <c:pt idx="105">
                  <c:v>7.3000000000000007</c:v>
                </c:pt>
                <c:pt idx="106">
                  <c:v>4.53</c:v>
                </c:pt>
                <c:pt idx="107">
                  <c:v>8.31</c:v>
                </c:pt>
                <c:pt idx="108">
                  <c:v>6.49</c:v>
                </c:pt>
                <c:pt idx="109">
                  <c:v>4.63</c:v>
                </c:pt>
                <c:pt idx="110">
                  <c:v>8.64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B7-4A92-90C7-121475FD9A1F}"/>
            </c:ext>
          </c:extLst>
        </c:ser>
        <c:ser>
          <c:idx val="1"/>
          <c:order val="1"/>
          <c:tx>
            <c:strRef>
              <c:f>'Decorado Buena vida'!$D$63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'Decorado Buena vida'!$D$112:$D$222</c:f>
              <c:numCache>
                <c:formatCode>General</c:formatCode>
                <c:ptCount val="111"/>
                <c:pt idx="0">
                  <c:v>6.31</c:v>
                </c:pt>
                <c:pt idx="1">
                  <c:v>6.6549999999999994</c:v>
                </c:pt>
                <c:pt idx="2">
                  <c:v>6.82</c:v>
                </c:pt>
                <c:pt idx="3">
                  <c:v>6.59</c:v>
                </c:pt>
                <c:pt idx="4">
                  <c:v>7.0019999999999998</c:v>
                </c:pt>
                <c:pt idx="5">
                  <c:v>7.1883333333333326</c:v>
                </c:pt>
                <c:pt idx="6">
                  <c:v>7.0514285714285716</c:v>
                </c:pt>
                <c:pt idx="7">
                  <c:v>7.0875000000000004</c:v>
                </c:pt>
                <c:pt idx="8">
                  <c:v>6.9922222222222228</c:v>
                </c:pt>
                <c:pt idx="9">
                  <c:v>7.0080000000000009</c:v>
                </c:pt>
                <c:pt idx="10">
                  <c:v>6.951818181818183</c:v>
                </c:pt>
                <c:pt idx="11">
                  <c:v>6.8958333333333348</c:v>
                </c:pt>
                <c:pt idx="12">
                  <c:v>6.9884615384615394</c:v>
                </c:pt>
                <c:pt idx="13">
                  <c:v>6.87</c:v>
                </c:pt>
                <c:pt idx="14">
                  <c:v>7.0473333333333334</c:v>
                </c:pt>
                <c:pt idx="15">
                  <c:v>7.0856250000000003</c:v>
                </c:pt>
                <c:pt idx="16">
                  <c:v>7.0447058823529414</c:v>
                </c:pt>
                <c:pt idx="17">
                  <c:v>7.0461111111111121</c:v>
                </c:pt>
                <c:pt idx="18">
                  <c:v>7.0436842105263162</c:v>
                </c:pt>
                <c:pt idx="19">
                  <c:v>7.0045000000000002</c:v>
                </c:pt>
                <c:pt idx="20">
                  <c:v>6.9685714285714289</c:v>
                </c:pt>
                <c:pt idx="21">
                  <c:v>6.9536363636363641</c:v>
                </c:pt>
                <c:pt idx="22">
                  <c:v>6.9828260869565222</c:v>
                </c:pt>
                <c:pt idx="23">
                  <c:v>6.9258333333333342</c:v>
                </c:pt>
                <c:pt idx="24">
                  <c:v>7.0124000000000013</c:v>
                </c:pt>
                <c:pt idx="25">
                  <c:v>7.042307692307693</c:v>
                </c:pt>
                <c:pt idx="26">
                  <c:v>7.0225925925925932</c:v>
                </c:pt>
                <c:pt idx="27">
                  <c:v>7.0289285714285716</c:v>
                </c:pt>
                <c:pt idx="28">
                  <c:v>7.0158620689655171</c:v>
                </c:pt>
                <c:pt idx="29">
                  <c:v>7.0070000000000006</c:v>
                </c:pt>
                <c:pt idx="30">
                  <c:v>7.0458064516129033</c:v>
                </c:pt>
                <c:pt idx="31">
                  <c:v>7.0178125000000007</c:v>
                </c:pt>
                <c:pt idx="32">
                  <c:v>7.0963636363636367</c:v>
                </c:pt>
                <c:pt idx="33">
                  <c:v>7.0370588235294127</c:v>
                </c:pt>
                <c:pt idx="34">
                  <c:v>7.1557142857142866</c:v>
                </c:pt>
                <c:pt idx="35">
                  <c:v>7.1677777777777782</c:v>
                </c:pt>
                <c:pt idx="36">
                  <c:v>7.1783783783783788</c:v>
                </c:pt>
                <c:pt idx="37">
                  <c:v>7.2318421052631576</c:v>
                </c:pt>
                <c:pt idx="38">
                  <c:v>7.2484615384615383</c:v>
                </c:pt>
                <c:pt idx="39">
                  <c:v>7.2197500000000003</c:v>
                </c:pt>
                <c:pt idx="40">
                  <c:v>7.2124390243902452</c:v>
                </c:pt>
                <c:pt idx="41">
                  <c:v>7.1978571428571438</c:v>
                </c:pt>
                <c:pt idx="42">
                  <c:v>7.2195348837209314</c:v>
                </c:pt>
                <c:pt idx="43">
                  <c:v>7.1811363636363641</c:v>
                </c:pt>
                <c:pt idx="44">
                  <c:v>7.2357777777777779</c:v>
                </c:pt>
                <c:pt idx="45">
                  <c:v>7.2486956521739128</c:v>
                </c:pt>
                <c:pt idx="46">
                  <c:v>7.2385106382978721</c:v>
                </c:pt>
                <c:pt idx="47">
                  <c:v>7.2527083333333335</c:v>
                </c:pt>
                <c:pt idx="48">
                  <c:v>7.2459183673469392</c:v>
                </c:pt>
                <c:pt idx="49">
                  <c:v>7.2344000000000008</c:v>
                </c:pt>
                <c:pt idx="50">
                  <c:v>7.2298039215686281</c:v>
                </c:pt>
                <c:pt idx="51">
                  <c:v>7.1934615384615386</c:v>
                </c:pt>
                <c:pt idx="52">
                  <c:v>7.181132075471699</c:v>
                </c:pt>
                <c:pt idx="53">
                  <c:v>7.2268518518518521</c:v>
                </c:pt>
                <c:pt idx="54">
                  <c:v>7.2872727272727271</c:v>
                </c:pt>
                <c:pt idx="55">
                  <c:v>7.2994642857142864</c:v>
                </c:pt>
                <c:pt idx="56">
                  <c:v>7.3361403508771934</c:v>
                </c:pt>
                <c:pt idx="57">
                  <c:v>7.4084482758620691</c:v>
                </c:pt>
                <c:pt idx="58">
                  <c:v>7.402372881355932</c:v>
                </c:pt>
                <c:pt idx="59">
                  <c:v>7.4083333333333332</c:v>
                </c:pt>
                <c:pt idx="60">
                  <c:v>7.4219672131147538</c:v>
                </c:pt>
                <c:pt idx="61">
                  <c:v>7.4204838709677414</c:v>
                </c:pt>
                <c:pt idx="62">
                  <c:v>7.4428571428571422</c:v>
                </c:pt>
                <c:pt idx="63">
                  <c:v>7.4065624999999997</c:v>
                </c:pt>
                <c:pt idx="64">
                  <c:v>7.4384615384615387</c:v>
                </c:pt>
                <c:pt idx="65">
                  <c:v>7.4396969696969695</c:v>
                </c:pt>
                <c:pt idx="66">
                  <c:v>7.4067164179104479</c:v>
                </c:pt>
                <c:pt idx="67">
                  <c:v>7.4338235294117645</c:v>
                </c:pt>
                <c:pt idx="68">
                  <c:v>7.3984057971014492</c:v>
                </c:pt>
                <c:pt idx="69">
                  <c:v>7.3712857142857144</c:v>
                </c:pt>
                <c:pt idx="70">
                  <c:v>7.3878873239436613</c:v>
                </c:pt>
                <c:pt idx="71">
                  <c:v>7.4056944444444435</c:v>
                </c:pt>
                <c:pt idx="72">
                  <c:v>7.4384931506849297</c:v>
                </c:pt>
                <c:pt idx="73">
                  <c:v>7.4860810810810801</c:v>
                </c:pt>
                <c:pt idx="74">
                  <c:v>7.5165333333333315</c:v>
                </c:pt>
                <c:pt idx="75">
                  <c:v>7.4884210526315771</c:v>
                </c:pt>
                <c:pt idx="76">
                  <c:v>7.4796103896103876</c:v>
                </c:pt>
                <c:pt idx="77">
                  <c:v>7.4965384615384592</c:v>
                </c:pt>
                <c:pt idx="78">
                  <c:v>7.4769620253164533</c:v>
                </c:pt>
                <c:pt idx="79">
                  <c:v>7.498249999999997</c:v>
                </c:pt>
                <c:pt idx="80">
                  <c:v>7.5096296296296261</c:v>
                </c:pt>
                <c:pt idx="81">
                  <c:v>7.5053658536585335</c:v>
                </c:pt>
                <c:pt idx="82">
                  <c:v>7.5460240963855387</c:v>
                </c:pt>
                <c:pt idx="83">
                  <c:v>7.5226190476190444</c:v>
                </c:pt>
                <c:pt idx="84">
                  <c:v>7.5518823529411732</c:v>
                </c:pt>
                <c:pt idx="85">
                  <c:v>7.5498837209302296</c:v>
                </c:pt>
                <c:pt idx="86">
                  <c:v>7.5652873563218357</c:v>
                </c:pt>
                <c:pt idx="87">
                  <c:v>7.573749999999996</c:v>
                </c:pt>
                <c:pt idx="88">
                  <c:v>7.5792134831460629</c:v>
                </c:pt>
                <c:pt idx="89">
                  <c:v>7.5755555555555514</c:v>
                </c:pt>
                <c:pt idx="90">
                  <c:v>7.5818681318681271</c:v>
                </c:pt>
                <c:pt idx="91">
                  <c:v>7.5849999999999955</c:v>
                </c:pt>
                <c:pt idx="92">
                  <c:v>7.5679569892473078</c:v>
                </c:pt>
                <c:pt idx="93">
                  <c:v>7.5878723404255286</c:v>
                </c:pt>
                <c:pt idx="94">
                  <c:v>7.5671578947368383</c:v>
                </c:pt>
                <c:pt idx="95">
                  <c:v>7.5647916666666637</c:v>
                </c:pt>
                <c:pt idx="96">
                  <c:v>7.5580412371133985</c:v>
                </c:pt>
                <c:pt idx="97">
                  <c:v>7.5374489795918329</c:v>
                </c:pt>
                <c:pt idx="98">
                  <c:v>7.5487878787878744</c:v>
                </c:pt>
                <c:pt idx="99">
                  <c:v>7.5724999999999953</c:v>
                </c:pt>
                <c:pt idx="100">
                  <c:v>7.6041584158415798</c:v>
                </c:pt>
                <c:pt idx="101">
                  <c:v>7.6159803921568576</c:v>
                </c:pt>
                <c:pt idx="102">
                  <c:v>7.6110679611650438</c:v>
                </c:pt>
                <c:pt idx="103">
                  <c:v>7.60913461538461</c:v>
                </c:pt>
                <c:pt idx="104">
                  <c:v>7.5917142857142803</c:v>
                </c:pt>
                <c:pt idx="105">
                  <c:v>7.588962264150938</c:v>
                </c:pt>
                <c:pt idx="106">
                  <c:v>7.5603738317756948</c:v>
                </c:pt>
                <c:pt idx="107">
                  <c:v>7.5673148148148082</c:v>
                </c:pt>
                <c:pt idx="108">
                  <c:v>7.5574311926605438</c:v>
                </c:pt>
                <c:pt idx="109">
                  <c:v>7.5308181818181756</c:v>
                </c:pt>
                <c:pt idx="110">
                  <c:v>7.5408108108108047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9B7-4A92-90C7-121475FD9A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'AMAZADO Buena Vida '!$B$2:$D$2</c:f>
          <c:strCache>
            <c:ptCount val="3"/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'AMAZADO Buena Vida '!$C$3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'AMAZADO Buena Vida '!$C$36:$C$148</c:f>
              <c:numCache>
                <c:formatCode>General</c:formatCode>
                <c:ptCount val="113"/>
                <c:pt idx="0">
                  <c:v>13.5</c:v>
                </c:pt>
                <c:pt idx="1">
                  <c:v>10.93</c:v>
                </c:pt>
                <c:pt idx="2">
                  <c:v>8.42</c:v>
                </c:pt>
                <c:pt idx="3">
                  <c:v>15.22</c:v>
                </c:pt>
                <c:pt idx="4">
                  <c:v>18.53</c:v>
                </c:pt>
                <c:pt idx="5">
                  <c:v>13.84</c:v>
                </c:pt>
                <c:pt idx="6">
                  <c:v>10.07</c:v>
                </c:pt>
                <c:pt idx="7">
                  <c:v>12.6</c:v>
                </c:pt>
                <c:pt idx="8">
                  <c:v>13.56</c:v>
                </c:pt>
                <c:pt idx="9">
                  <c:v>9.82</c:v>
                </c:pt>
                <c:pt idx="10">
                  <c:v>13.03</c:v>
                </c:pt>
                <c:pt idx="11">
                  <c:v>10.97</c:v>
                </c:pt>
                <c:pt idx="12">
                  <c:v>8.2200000000000006</c:v>
                </c:pt>
                <c:pt idx="13">
                  <c:v>15.29</c:v>
                </c:pt>
                <c:pt idx="14">
                  <c:v>18.41</c:v>
                </c:pt>
                <c:pt idx="15">
                  <c:v>14.25</c:v>
                </c:pt>
                <c:pt idx="16">
                  <c:v>9.6199999999999992</c:v>
                </c:pt>
                <c:pt idx="17">
                  <c:v>12.82</c:v>
                </c:pt>
                <c:pt idx="18">
                  <c:v>12.8</c:v>
                </c:pt>
                <c:pt idx="19">
                  <c:v>9.85</c:v>
                </c:pt>
                <c:pt idx="20">
                  <c:v>12.52</c:v>
                </c:pt>
                <c:pt idx="21">
                  <c:v>11.26</c:v>
                </c:pt>
                <c:pt idx="22">
                  <c:v>7.97</c:v>
                </c:pt>
                <c:pt idx="23">
                  <c:v>15.69</c:v>
                </c:pt>
                <c:pt idx="24">
                  <c:v>18.2</c:v>
                </c:pt>
                <c:pt idx="25">
                  <c:v>15.21</c:v>
                </c:pt>
                <c:pt idx="26">
                  <c:v>9.56</c:v>
                </c:pt>
                <c:pt idx="27">
                  <c:v>13.53</c:v>
                </c:pt>
                <c:pt idx="28">
                  <c:v>12.24</c:v>
                </c:pt>
                <c:pt idx="29">
                  <c:v>9.9499999999999993</c:v>
                </c:pt>
                <c:pt idx="30">
                  <c:v>11.59</c:v>
                </c:pt>
                <c:pt idx="31">
                  <c:v>12.18</c:v>
                </c:pt>
                <c:pt idx="32">
                  <c:v>10.71</c:v>
                </c:pt>
                <c:pt idx="33">
                  <c:v>16.09</c:v>
                </c:pt>
                <c:pt idx="34">
                  <c:v>17.420000000000002</c:v>
                </c:pt>
                <c:pt idx="35">
                  <c:v>16.18</c:v>
                </c:pt>
                <c:pt idx="36">
                  <c:v>9.08</c:v>
                </c:pt>
                <c:pt idx="37">
                  <c:v>14.31</c:v>
                </c:pt>
                <c:pt idx="38">
                  <c:v>11.85</c:v>
                </c:pt>
                <c:pt idx="39">
                  <c:v>10.28</c:v>
                </c:pt>
                <c:pt idx="40">
                  <c:v>11.45</c:v>
                </c:pt>
                <c:pt idx="41">
                  <c:v>12.65</c:v>
                </c:pt>
                <c:pt idx="42">
                  <c:v>6.89</c:v>
                </c:pt>
                <c:pt idx="43">
                  <c:v>16.899999999999999</c:v>
                </c:pt>
                <c:pt idx="44">
                  <c:v>14.47</c:v>
                </c:pt>
                <c:pt idx="45">
                  <c:v>14.66</c:v>
                </c:pt>
                <c:pt idx="46">
                  <c:v>11.96</c:v>
                </c:pt>
                <c:pt idx="47">
                  <c:v>15.01</c:v>
                </c:pt>
                <c:pt idx="48">
                  <c:v>11.62</c:v>
                </c:pt>
                <c:pt idx="49">
                  <c:v>10.79</c:v>
                </c:pt>
                <c:pt idx="50">
                  <c:v>11.3</c:v>
                </c:pt>
                <c:pt idx="51">
                  <c:v>12.77</c:v>
                </c:pt>
                <c:pt idx="52">
                  <c:v>11.48</c:v>
                </c:pt>
                <c:pt idx="53">
                  <c:v>17.71</c:v>
                </c:pt>
                <c:pt idx="54">
                  <c:v>15.56</c:v>
                </c:pt>
                <c:pt idx="55">
                  <c:v>17.34</c:v>
                </c:pt>
                <c:pt idx="56">
                  <c:v>10.39</c:v>
                </c:pt>
                <c:pt idx="57">
                  <c:v>15.22</c:v>
                </c:pt>
                <c:pt idx="58">
                  <c:v>11.5</c:v>
                </c:pt>
                <c:pt idx="59">
                  <c:v>11.25</c:v>
                </c:pt>
                <c:pt idx="60">
                  <c:v>11.22</c:v>
                </c:pt>
                <c:pt idx="61">
                  <c:v>13.25</c:v>
                </c:pt>
                <c:pt idx="62">
                  <c:v>9.25</c:v>
                </c:pt>
                <c:pt idx="63">
                  <c:v>18.600000000000001</c:v>
                </c:pt>
                <c:pt idx="64">
                  <c:v>15.22</c:v>
                </c:pt>
                <c:pt idx="65">
                  <c:v>17.96</c:v>
                </c:pt>
                <c:pt idx="66">
                  <c:v>10.050000000000001</c:v>
                </c:pt>
                <c:pt idx="67">
                  <c:v>15.63</c:v>
                </c:pt>
                <c:pt idx="68">
                  <c:v>11.38</c:v>
                </c:pt>
                <c:pt idx="69">
                  <c:v>12.14</c:v>
                </c:pt>
                <c:pt idx="70">
                  <c:v>10.47</c:v>
                </c:pt>
                <c:pt idx="71">
                  <c:v>14.02</c:v>
                </c:pt>
                <c:pt idx="72">
                  <c:v>9.69</c:v>
                </c:pt>
                <c:pt idx="73">
                  <c:v>19.3</c:v>
                </c:pt>
                <c:pt idx="74">
                  <c:v>14.89</c:v>
                </c:pt>
                <c:pt idx="75">
                  <c:v>18.66</c:v>
                </c:pt>
                <c:pt idx="76">
                  <c:v>10.51</c:v>
                </c:pt>
                <c:pt idx="77">
                  <c:v>16.47</c:v>
                </c:pt>
                <c:pt idx="78">
                  <c:v>10.73</c:v>
                </c:pt>
                <c:pt idx="79">
                  <c:v>12.21</c:v>
                </c:pt>
                <c:pt idx="80">
                  <c:v>10.65</c:v>
                </c:pt>
                <c:pt idx="81">
                  <c:v>14.31</c:v>
                </c:pt>
                <c:pt idx="82">
                  <c:v>9.83</c:v>
                </c:pt>
                <c:pt idx="83">
                  <c:v>13.61</c:v>
                </c:pt>
                <c:pt idx="84">
                  <c:v>13.92</c:v>
                </c:pt>
                <c:pt idx="85">
                  <c:v>18.75</c:v>
                </c:pt>
                <c:pt idx="86">
                  <c:v>10.34</c:v>
                </c:pt>
                <c:pt idx="87">
                  <c:v>14.16</c:v>
                </c:pt>
                <c:pt idx="88">
                  <c:v>10.46</c:v>
                </c:pt>
                <c:pt idx="89">
                  <c:v>12.86</c:v>
                </c:pt>
                <c:pt idx="90">
                  <c:v>9.1</c:v>
                </c:pt>
                <c:pt idx="91">
                  <c:v>15.26</c:v>
                </c:pt>
                <c:pt idx="92">
                  <c:v>10.7</c:v>
                </c:pt>
                <c:pt idx="93">
                  <c:v>13.74</c:v>
                </c:pt>
                <c:pt idx="94">
                  <c:v>12.95</c:v>
                </c:pt>
                <c:pt idx="95">
                  <c:v>18.82</c:v>
                </c:pt>
                <c:pt idx="96">
                  <c:v>7.15</c:v>
                </c:pt>
                <c:pt idx="97">
                  <c:v>17.37</c:v>
                </c:pt>
                <c:pt idx="98">
                  <c:v>10.06</c:v>
                </c:pt>
                <c:pt idx="99">
                  <c:v>13.61</c:v>
                </c:pt>
                <c:pt idx="100">
                  <c:v>8.85</c:v>
                </c:pt>
                <c:pt idx="101">
                  <c:v>15.27</c:v>
                </c:pt>
                <c:pt idx="102">
                  <c:v>10.74</c:v>
                </c:pt>
                <c:pt idx="103">
                  <c:v>15.26</c:v>
                </c:pt>
                <c:pt idx="104">
                  <c:v>12.82</c:v>
                </c:pt>
                <c:pt idx="105">
                  <c:v>19.149999999999999</c:v>
                </c:pt>
                <c:pt idx="106">
                  <c:v>11.68</c:v>
                </c:pt>
                <c:pt idx="107">
                  <c:v>15.64</c:v>
                </c:pt>
                <c:pt idx="108">
                  <c:v>11.74</c:v>
                </c:pt>
                <c:pt idx="109">
                  <c:v>14.24</c:v>
                </c:pt>
                <c:pt idx="110">
                  <c:v>13.37</c:v>
                </c:pt>
                <c:pt idx="111">
                  <c:v>13.06</c:v>
                </c:pt>
                <c:pt idx="112">
                  <c:v>12.31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92-432C-B584-2EC267A70025}"/>
            </c:ext>
          </c:extLst>
        </c:ser>
        <c:ser>
          <c:idx val="1"/>
          <c:order val="1"/>
          <c:tx>
            <c:strRef>
              <c:f>'AMAZADO Buena Vida '!$D$35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'AMAZADO Buena Vida '!$D$36:$D$149</c:f>
              <c:numCache>
                <c:formatCode>General</c:formatCode>
                <c:ptCount val="114"/>
                <c:pt idx="0">
                  <c:v>13.5</c:v>
                </c:pt>
                <c:pt idx="1">
                  <c:v>12.215</c:v>
                </c:pt>
                <c:pt idx="2">
                  <c:v>10.950000000000001</c:v>
                </c:pt>
                <c:pt idx="3">
                  <c:v>12.0175</c:v>
                </c:pt>
                <c:pt idx="4">
                  <c:v>13.319999999999999</c:v>
                </c:pt>
                <c:pt idx="5">
                  <c:v>13.406666666666666</c:v>
                </c:pt>
                <c:pt idx="6">
                  <c:v>12.929999999999998</c:v>
                </c:pt>
                <c:pt idx="7">
                  <c:v>12.888749999999998</c:v>
                </c:pt>
                <c:pt idx="8">
                  <c:v>12.963333333333331</c:v>
                </c:pt>
                <c:pt idx="9">
                  <c:v>12.648999999999997</c:v>
                </c:pt>
                <c:pt idx="10">
                  <c:v>12.683636363636362</c:v>
                </c:pt>
                <c:pt idx="11">
                  <c:v>12.540833333333332</c:v>
                </c:pt>
                <c:pt idx="12">
                  <c:v>12.208461538461536</c:v>
                </c:pt>
                <c:pt idx="13">
                  <c:v>12.428571428571427</c:v>
                </c:pt>
                <c:pt idx="14">
                  <c:v>12.827333333333332</c:v>
                </c:pt>
                <c:pt idx="15">
                  <c:v>12.916249999999998</c:v>
                </c:pt>
                <c:pt idx="16">
                  <c:v>12.722352941176469</c:v>
                </c:pt>
                <c:pt idx="17">
                  <c:v>12.727777777777776</c:v>
                </c:pt>
                <c:pt idx="18">
                  <c:v>12.731578947368419</c:v>
                </c:pt>
                <c:pt idx="19">
                  <c:v>12.587499999999999</c:v>
                </c:pt>
                <c:pt idx="20">
                  <c:v>12.584285714285713</c:v>
                </c:pt>
                <c:pt idx="21">
                  <c:v>12.524090909090908</c:v>
                </c:pt>
                <c:pt idx="22">
                  <c:v>12.326086956521738</c:v>
                </c:pt>
                <c:pt idx="23">
                  <c:v>12.46625</c:v>
                </c:pt>
                <c:pt idx="24">
                  <c:v>12.695599999999999</c:v>
                </c:pt>
                <c:pt idx="25">
                  <c:v>12.792307692307691</c:v>
                </c:pt>
                <c:pt idx="26">
                  <c:v>12.672592592592592</c:v>
                </c:pt>
                <c:pt idx="27">
                  <c:v>12.703214285714283</c:v>
                </c:pt>
                <c:pt idx="28">
                  <c:v>12.687241379310343</c:v>
                </c:pt>
                <c:pt idx="29">
                  <c:v>12.595999999999998</c:v>
                </c:pt>
                <c:pt idx="30">
                  <c:v>12.563548387096771</c:v>
                </c:pt>
                <c:pt idx="31">
                  <c:v>12.551562499999998</c:v>
                </c:pt>
                <c:pt idx="32">
                  <c:v>12.495757575757573</c:v>
                </c:pt>
                <c:pt idx="33">
                  <c:v>12.601470588235291</c:v>
                </c:pt>
                <c:pt idx="34">
                  <c:v>12.739142857142854</c:v>
                </c:pt>
                <c:pt idx="35">
                  <c:v>12.834722222222219</c:v>
                </c:pt>
                <c:pt idx="36">
                  <c:v>12.733243243243241</c:v>
                </c:pt>
                <c:pt idx="37">
                  <c:v>12.774736842105261</c:v>
                </c:pt>
                <c:pt idx="38">
                  <c:v>12.751025641025638</c:v>
                </c:pt>
                <c:pt idx="39">
                  <c:v>12.689249999999998</c:v>
                </c:pt>
                <c:pt idx="40">
                  <c:v>12.6590243902439</c:v>
                </c:pt>
                <c:pt idx="41">
                  <c:v>12.65880952380952</c:v>
                </c:pt>
                <c:pt idx="42">
                  <c:v>12.524651162790693</c:v>
                </c:pt>
                <c:pt idx="43">
                  <c:v>12.624090909090905</c:v>
                </c:pt>
                <c:pt idx="44">
                  <c:v>12.665111111111107</c:v>
                </c:pt>
                <c:pt idx="45">
                  <c:v>12.70847826086956</c:v>
                </c:pt>
                <c:pt idx="46">
                  <c:v>12.692553191489358</c:v>
                </c:pt>
                <c:pt idx="47">
                  <c:v>12.740833333333329</c:v>
                </c:pt>
                <c:pt idx="48">
                  <c:v>12.717959183673466</c:v>
                </c:pt>
                <c:pt idx="49">
                  <c:v>12.679399999999996</c:v>
                </c:pt>
                <c:pt idx="50">
                  <c:v>12.652352941176465</c:v>
                </c:pt>
                <c:pt idx="51">
                  <c:v>12.654615384615379</c:v>
                </c:pt>
                <c:pt idx="52">
                  <c:v>12.632452830188674</c:v>
                </c:pt>
                <c:pt idx="53">
                  <c:v>12.726481481481478</c:v>
                </c:pt>
                <c:pt idx="54">
                  <c:v>12.777999999999995</c:v>
                </c:pt>
                <c:pt idx="55">
                  <c:v>12.859464285714282</c:v>
                </c:pt>
                <c:pt idx="56">
                  <c:v>12.816140350877189</c:v>
                </c:pt>
                <c:pt idx="57">
                  <c:v>12.857586206896547</c:v>
                </c:pt>
                <c:pt idx="58">
                  <c:v>12.834576271186437</c:v>
                </c:pt>
                <c:pt idx="59">
                  <c:v>12.808166666666663</c:v>
                </c:pt>
                <c:pt idx="60">
                  <c:v>12.78213114754098</c:v>
                </c:pt>
                <c:pt idx="61">
                  <c:v>12.789677419354836</c:v>
                </c:pt>
                <c:pt idx="62">
                  <c:v>12.73349206349206</c:v>
                </c:pt>
                <c:pt idx="63">
                  <c:v>12.825156249999997</c:v>
                </c:pt>
                <c:pt idx="64">
                  <c:v>12.861999999999998</c:v>
                </c:pt>
                <c:pt idx="65">
                  <c:v>12.939242424242423</c:v>
                </c:pt>
                <c:pt idx="66">
                  <c:v>12.896119402985072</c:v>
                </c:pt>
                <c:pt idx="67">
                  <c:v>12.936323529411762</c:v>
                </c:pt>
                <c:pt idx="68">
                  <c:v>12.913768115942027</c:v>
                </c:pt>
                <c:pt idx="69">
                  <c:v>12.902714285714284</c:v>
                </c:pt>
                <c:pt idx="70">
                  <c:v>12.868450704225349</c:v>
                </c:pt>
                <c:pt idx="71">
                  <c:v>12.884444444444442</c:v>
                </c:pt>
                <c:pt idx="72">
                  <c:v>12.840684931506848</c:v>
                </c:pt>
                <c:pt idx="73">
                  <c:v>12.92797297297297</c:v>
                </c:pt>
                <c:pt idx="74">
                  <c:v>12.954133333333331</c:v>
                </c:pt>
                <c:pt idx="75">
                  <c:v>13.029210526315786</c:v>
                </c:pt>
                <c:pt idx="76">
                  <c:v>12.996493506493504</c:v>
                </c:pt>
                <c:pt idx="77">
                  <c:v>13.041025641025639</c:v>
                </c:pt>
                <c:pt idx="78">
                  <c:v>13.011772151898732</c:v>
                </c:pt>
                <c:pt idx="79">
                  <c:v>13.001749999999998</c:v>
                </c:pt>
                <c:pt idx="80">
                  <c:v>12.972716049382715</c:v>
                </c:pt>
                <c:pt idx="81">
                  <c:v>12.989024390243902</c:v>
                </c:pt>
                <c:pt idx="82">
                  <c:v>12.950963855421685</c:v>
                </c:pt>
                <c:pt idx="83">
                  <c:v>12.958809523809521</c:v>
                </c:pt>
                <c:pt idx="84">
                  <c:v>12.970117647058821</c:v>
                </c:pt>
                <c:pt idx="85">
                  <c:v>13.037325581395347</c:v>
                </c:pt>
                <c:pt idx="86">
                  <c:v>13.006321839080456</c:v>
                </c:pt>
                <c:pt idx="87">
                  <c:v>13.019431818181816</c:v>
                </c:pt>
                <c:pt idx="88">
                  <c:v>12.990674157303369</c:v>
                </c:pt>
                <c:pt idx="89">
                  <c:v>12.989222222222219</c:v>
                </c:pt>
                <c:pt idx="90">
                  <c:v>12.946483516483513</c:v>
                </c:pt>
                <c:pt idx="91">
                  <c:v>12.971630434782606</c:v>
                </c:pt>
                <c:pt idx="92">
                  <c:v>12.947204301075265</c:v>
                </c:pt>
                <c:pt idx="93">
                  <c:v>12.955638297872337</c:v>
                </c:pt>
                <c:pt idx="94">
                  <c:v>12.955578947368418</c:v>
                </c:pt>
                <c:pt idx="95">
                  <c:v>13.016666666666664</c:v>
                </c:pt>
                <c:pt idx="96">
                  <c:v>12.956185567010307</c:v>
                </c:pt>
                <c:pt idx="97">
                  <c:v>13.001224489795915</c:v>
                </c:pt>
                <c:pt idx="98">
                  <c:v>12.971515151515147</c:v>
                </c:pt>
                <c:pt idx="99">
                  <c:v>12.977899999999995</c:v>
                </c:pt>
                <c:pt idx="100">
                  <c:v>12.937029702970291</c:v>
                </c:pt>
                <c:pt idx="101">
                  <c:v>12.959901960784308</c:v>
                </c:pt>
                <c:pt idx="102">
                  <c:v>12.9383495145631</c:v>
                </c:pt>
                <c:pt idx="103">
                  <c:v>12.96067307692307</c:v>
                </c:pt>
                <c:pt idx="104">
                  <c:v>12.959333333333326</c:v>
                </c:pt>
                <c:pt idx="105">
                  <c:v>13.017735849056598</c:v>
                </c:pt>
                <c:pt idx="106">
                  <c:v>13.005233644859809</c:v>
                </c:pt>
                <c:pt idx="107">
                  <c:v>13.029629629629627</c:v>
                </c:pt>
                <c:pt idx="108">
                  <c:v>13.017798165137611</c:v>
                </c:pt>
                <c:pt idx="109">
                  <c:v>13.028909090909087</c:v>
                </c:pt>
                <c:pt idx="110">
                  <c:v>13.031981981981977</c:v>
                </c:pt>
                <c:pt idx="111">
                  <c:v>13.032232142857138</c:v>
                </c:pt>
                <c:pt idx="112">
                  <c:v>13.025840707964596</c:v>
                </c:pt>
                <c:pt idx="113">
                  <c:v>13.071228070175433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92-432C-B584-2EC267A700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 HORNEADO Buena Vida'!$B$16</c:f>
          <c:strCache>
            <c:ptCount val="1"/>
            <c:pt idx="0">
              <c:v>DESMOLDE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 HORNEADO Buena Vida'!$C$17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 HORNEADO Buena Vida'!$C$18:$C$27</c:f>
              <c:numCache>
                <c:formatCode>General</c:formatCode>
                <c:ptCount val="10"/>
                <c:pt idx="0">
                  <c:v>19.89</c:v>
                </c:pt>
                <c:pt idx="1">
                  <c:v>18.240000000000002</c:v>
                </c:pt>
                <c:pt idx="2">
                  <c:v>23.79</c:v>
                </c:pt>
                <c:pt idx="3">
                  <c:v>16.57</c:v>
                </c:pt>
                <c:pt idx="4">
                  <c:v>16.770000000000003</c:v>
                </c:pt>
                <c:pt idx="5">
                  <c:v>16.170000000000002</c:v>
                </c:pt>
                <c:pt idx="6">
                  <c:v>18.989999999999998</c:v>
                </c:pt>
                <c:pt idx="7">
                  <c:v>21.810000000000002</c:v>
                </c:pt>
                <c:pt idx="8">
                  <c:v>17.03</c:v>
                </c:pt>
                <c:pt idx="9">
                  <c:v>18.96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15-4E1C-9AAF-539225BA74DC}"/>
            </c:ext>
          </c:extLst>
        </c:ser>
        <c:ser>
          <c:idx val="1"/>
          <c:order val="1"/>
          <c:tx>
            <c:strRef>
              <c:f>' HORNEADO Buena Vida'!$D$17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 HORNEADO Buena Vida'!$D$18:$D$27</c:f>
              <c:numCache>
                <c:formatCode>General</c:formatCode>
                <c:ptCount val="10"/>
                <c:pt idx="0">
                  <c:v>19.89</c:v>
                </c:pt>
                <c:pt idx="1">
                  <c:v>19.065000000000001</c:v>
                </c:pt>
                <c:pt idx="2">
                  <c:v>20.64</c:v>
                </c:pt>
                <c:pt idx="3">
                  <c:v>19.622500000000002</c:v>
                </c:pt>
                <c:pt idx="4">
                  <c:v>19.052000000000003</c:v>
                </c:pt>
                <c:pt idx="5">
                  <c:v>18.571666666666669</c:v>
                </c:pt>
                <c:pt idx="6">
                  <c:v>18.631428571428575</c:v>
                </c:pt>
                <c:pt idx="7">
                  <c:v>19.028750000000002</c:v>
                </c:pt>
                <c:pt idx="8">
                  <c:v>18.806666666666668</c:v>
                </c:pt>
                <c:pt idx="9">
                  <c:v>18.822000000000003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15-4E1C-9AAF-539225BA74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 HORNEADO Buena Vida'!$B$16</c:f>
          <c:strCache>
            <c:ptCount val="1"/>
            <c:pt idx="0">
              <c:v>DESMOLDE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 HORNEADO Buena Vida'!$C$17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 HORNEADO Buena Vida'!$C$31:$C$65</c:f>
              <c:numCache>
                <c:formatCode>General</c:formatCode>
                <c:ptCount val="35"/>
                <c:pt idx="0">
                  <c:v>19.89</c:v>
                </c:pt>
                <c:pt idx="1">
                  <c:v>18.240000000000002</c:v>
                </c:pt>
                <c:pt idx="2">
                  <c:v>23.79</c:v>
                </c:pt>
                <c:pt idx="3">
                  <c:v>16.57</c:v>
                </c:pt>
                <c:pt idx="4">
                  <c:v>16.770000000000003</c:v>
                </c:pt>
                <c:pt idx="5">
                  <c:v>16.170000000000002</c:v>
                </c:pt>
                <c:pt idx="6">
                  <c:v>18.989999999999998</c:v>
                </c:pt>
                <c:pt idx="7">
                  <c:v>21.810000000000002</c:v>
                </c:pt>
                <c:pt idx="8">
                  <c:v>17.03</c:v>
                </c:pt>
                <c:pt idx="9">
                  <c:v>18.96</c:v>
                </c:pt>
                <c:pt idx="10">
                  <c:v>19.100000000000001</c:v>
                </c:pt>
                <c:pt idx="11">
                  <c:v>20.58</c:v>
                </c:pt>
                <c:pt idx="12">
                  <c:v>20.64</c:v>
                </c:pt>
                <c:pt idx="13">
                  <c:v>18.12</c:v>
                </c:pt>
                <c:pt idx="14">
                  <c:v>16.89</c:v>
                </c:pt>
                <c:pt idx="15">
                  <c:v>17.37</c:v>
                </c:pt>
                <c:pt idx="16">
                  <c:v>20.55</c:v>
                </c:pt>
                <c:pt idx="17">
                  <c:v>18.93</c:v>
                </c:pt>
                <c:pt idx="18">
                  <c:v>18.3</c:v>
                </c:pt>
                <c:pt idx="19">
                  <c:v>18.95</c:v>
                </c:pt>
                <c:pt idx="20">
                  <c:v>25.91</c:v>
                </c:pt>
                <c:pt idx="21">
                  <c:v>16.600000000000001</c:v>
                </c:pt>
                <c:pt idx="22">
                  <c:v>23.13</c:v>
                </c:pt>
                <c:pt idx="23">
                  <c:v>13.47</c:v>
                </c:pt>
                <c:pt idx="24">
                  <c:v>22.25</c:v>
                </c:pt>
                <c:pt idx="25">
                  <c:v>18.43</c:v>
                </c:pt>
                <c:pt idx="26">
                  <c:v>23.07</c:v>
                </c:pt>
                <c:pt idx="27">
                  <c:v>23.32</c:v>
                </c:pt>
                <c:pt idx="28">
                  <c:v>21.46</c:v>
                </c:pt>
                <c:pt idx="29">
                  <c:v>16.670000000000002</c:v>
                </c:pt>
                <c:pt idx="30">
                  <c:v>18.920000000000002</c:v>
                </c:pt>
                <c:pt idx="31">
                  <c:v>21.25</c:v>
                </c:pt>
                <c:pt idx="32">
                  <c:v>19.89</c:v>
                </c:pt>
                <c:pt idx="33">
                  <c:v>17.39</c:v>
                </c:pt>
                <c:pt idx="34">
                  <c:v>17.98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AB-4B63-89B8-2F5BB4F2A986}"/>
            </c:ext>
          </c:extLst>
        </c:ser>
        <c:ser>
          <c:idx val="1"/>
          <c:order val="1"/>
          <c:tx>
            <c:strRef>
              <c:f>' HORNEADO Buena Vida'!$D$17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 HORNEADO Buena Vida'!$D$31:$D$65</c:f>
              <c:numCache>
                <c:formatCode>General</c:formatCode>
                <c:ptCount val="35"/>
                <c:pt idx="0">
                  <c:v>19.89</c:v>
                </c:pt>
                <c:pt idx="1">
                  <c:v>19.065000000000001</c:v>
                </c:pt>
                <c:pt idx="2">
                  <c:v>20.64</c:v>
                </c:pt>
                <c:pt idx="3">
                  <c:v>19.622500000000002</c:v>
                </c:pt>
                <c:pt idx="4">
                  <c:v>19.052000000000003</c:v>
                </c:pt>
                <c:pt idx="5">
                  <c:v>18.571666666666669</c:v>
                </c:pt>
                <c:pt idx="6">
                  <c:v>18.631428571428575</c:v>
                </c:pt>
                <c:pt idx="7">
                  <c:v>19.028750000000002</c:v>
                </c:pt>
                <c:pt idx="8">
                  <c:v>18.806666666666668</c:v>
                </c:pt>
                <c:pt idx="9">
                  <c:v>18.822000000000003</c:v>
                </c:pt>
                <c:pt idx="10">
                  <c:v>18.847272727272728</c:v>
                </c:pt>
                <c:pt idx="11">
                  <c:v>18.991666666666671</c:v>
                </c:pt>
                <c:pt idx="12">
                  <c:v>19.118461538461538</c:v>
                </c:pt>
                <c:pt idx="13">
                  <c:v>19.047142857142859</c:v>
                </c:pt>
                <c:pt idx="14">
                  <c:v>18.903333333333332</c:v>
                </c:pt>
                <c:pt idx="15">
                  <c:v>18.807500000000001</c:v>
                </c:pt>
                <c:pt idx="16">
                  <c:v>18.91</c:v>
                </c:pt>
                <c:pt idx="17">
                  <c:v>18.911111111111111</c:v>
                </c:pt>
                <c:pt idx="18">
                  <c:v>18.878947368421056</c:v>
                </c:pt>
                <c:pt idx="19">
                  <c:v>18.8825</c:v>
                </c:pt>
                <c:pt idx="20">
                  <c:v>19.217142857142861</c:v>
                </c:pt>
                <c:pt idx="21">
                  <c:v>19.098181818181821</c:v>
                </c:pt>
                <c:pt idx="22">
                  <c:v>19.27347826086957</c:v>
                </c:pt>
                <c:pt idx="23">
                  <c:v>19.03166666666667</c:v>
                </c:pt>
                <c:pt idx="24">
                  <c:v>19.160400000000003</c:v>
                </c:pt>
                <c:pt idx="25">
                  <c:v>19.132307692307698</c:v>
                </c:pt>
                <c:pt idx="26">
                  <c:v>19.278148148148151</c:v>
                </c:pt>
                <c:pt idx="27">
                  <c:v>19.422500000000007</c:v>
                </c:pt>
                <c:pt idx="28">
                  <c:v>19.492758620689663</c:v>
                </c:pt>
                <c:pt idx="29">
                  <c:v>19.398666666666671</c:v>
                </c:pt>
                <c:pt idx="30">
                  <c:v>19.383225806451616</c:v>
                </c:pt>
                <c:pt idx="31">
                  <c:v>19.441562500000003</c:v>
                </c:pt>
                <c:pt idx="32">
                  <c:v>19.455151515151517</c:v>
                </c:pt>
                <c:pt idx="33">
                  <c:v>19.394411764705886</c:v>
                </c:pt>
                <c:pt idx="34">
                  <c:v>19.354000000000003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AB-4B63-89B8-2F5BB4F2A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'TAJADO Buena vda'!$B$2:$D$2</c:f>
          <c:strCache>
            <c:ptCount val="3"/>
            <c:pt idx="0">
              <c:v>TAJADO BUENA VIDA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'TAJADO Buena vda'!$C$3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'TAJADO Buena vda'!$C$4:$C$13</c:f>
              <c:numCache>
                <c:formatCode>General</c:formatCode>
                <c:ptCount val="10"/>
                <c:pt idx="0">
                  <c:v>8.51</c:v>
                </c:pt>
                <c:pt idx="1">
                  <c:v>9.7799999999999994</c:v>
                </c:pt>
                <c:pt idx="2">
                  <c:v>9.65</c:v>
                </c:pt>
                <c:pt idx="3">
                  <c:v>10</c:v>
                </c:pt>
                <c:pt idx="4">
                  <c:v>14.17</c:v>
                </c:pt>
                <c:pt idx="5">
                  <c:v>10.06</c:v>
                </c:pt>
                <c:pt idx="6">
                  <c:v>9.84</c:v>
                </c:pt>
                <c:pt idx="7">
                  <c:v>12.62</c:v>
                </c:pt>
                <c:pt idx="8">
                  <c:v>14.91</c:v>
                </c:pt>
                <c:pt idx="9">
                  <c:v>8.34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3F-47D9-90B5-45506F9C650A}"/>
            </c:ext>
          </c:extLst>
        </c:ser>
        <c:ser>
          <c:idx val="1"/>
          <c:order val="1"/>
          <c:tx>
            <c:strRef>
              <c:f>'TAJADO Buena vda'!$D$3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'TAJADO Buena vda'!$D$4:$D$13</c:f>
              <c:numCache>
                <c:formatCode>General</c:formatCode>
                <c:ptCount val="10"/>
                <c:pt idx="0">
                  <c:v>8.51</c:v>
                </c:pt>
                <c:pt idx="1">
                  <c:v>9.1449999999999996</c:v>
                </c:pt>
                <c:pt idx="2">
                  <c:v>9.3133333333333326</c:v>
                </c:pt>
                <c:pt idx="3">
                  <c:v>9.4849999999999994</c:v>
                </c:pt>
                <c:pt idx="4">
                  <c:v>10.422000000000001</c:v>
                </c:pt>
                <c:pt idx="5">
                  <c:v>10.361666666666666</c:v>
                </c:pt>
                <c:pt idx="6">
                  <c:v>10.287142857142857</c:v>
                </c:pt>
                <c:pt idx="7">
                  <c:v>10.578750000000001</c:v>
                </c:pt>
                <c:pt idx="8">
                  <c:v>11.06</c:v>
                </c:pt>
                <c:pt idx="9">
                  <c:v>10.788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3F-47D9-90B5-45506F9C65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'TAJADO Buena vda'!$B$2:$D$2</c:f>
          <c:strCache>
            <c:ptCount val="3"/>
            <c:pt idx="0">
              <c:v>TAJADO BUENA VIDA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'TAJADO Buena vda'!$C$3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'TAJADO Buena vda'!$C$21:$C$152</c:f>
              <c:numCache>
                <c:formatCode>General</c:formatCode>
                <c:ptCount val="132"/>
                <c:pt idx="0">
                  <c:v>8.51</c:v>
                </c:pt>
                <c:pt idx="1">
                  <c:v>9.7799999999999994</c:v>
                </c:pt>
                <c:pt idx="2">
                  <c:v>9.65</c:v>
                </c:pt>
                <c:pt idx="3">
                  <c:v>10</c:v>
                </c:pt>
                <c:pt idx="4">
                  <c:v>14.17</c:v>
                </c:pt>
                <c:pt idx="5">
                  <c:v>10.06</c:v>
                </c:pt>
                <c:pt idx="6">
                  <c:v>9.84</c:v>
                </c:pt>
                <c:pt idx="7">
                  <c:v>12.62</c:v>
                </c:pt>
                <c:pt idx="8">
                  <c:v>14.91</c:v>
                </c:pt>
                <c:pt idx="9">
                  <c:v>8.34</c:v>
                </c:pt>
                <c:pt idx="10">
                  <c:v>8.5399999999999991</c:v>
                </c:pt>
                <c:pt idx="11">
                  <c:v>11.16</c:v>
                </c:pt>
                <c:pt idx="12">
                  <c:v>7.07</c:v>
                </c:pt>
                <c:pt idx="13">
                  <c:v>17.309999999999999</c:v>
                </c:pt>
                <c:pt idx="14">
                  <c:v>8.2899999999999991</c:v>
                </c:pt>
                <c:pt idx="15">
                  <c:v>11.24</c:v>
                </c:pt>
                <c:pt idx="16">
                  <c:v>11.29</c:v>
                </c:pt>
                <c:pt idx="17">
                  <c:v>19.510000000000002</c:v>
                </c:pt>
                <c:pt idx="18">
                  <c:v>9.5</c:v>
                </c:pt>
                <c:pt idx="19">
                  <c:v>9.2200000000000006</c:v>
                </c:pt>
                <c:pt idx="20">
                  <c:v>10</c:v>
                </c:pt>
                <c:pt idx="21">
                  <c:v>12.14</c:v>
                </c:pt>
                <c:pt idx="22">
                  <c:v>9.0399999999999991</c:v>
                </c:pt>
                <c:pt idx="23">
                  <c:v>12.67</c:v>
                </c:pt>
                <c:pt idx="24">
                  <c:v>9.1199999999999992</c:v>
                </c:pt>
                <c:pt idx="25">
                  <c:v>11.21</c:v>
                </c:pt>
                <c:pt idx="26">
                  <c:v>8.2799999999999994</c:v>
                </c:pt>
                <c:pt idx="27">
                  <c:v>12.91</c:v>
                </c:pt>
                <c:pt idx="28">
                  <c:v>9.7200000000000006</c:v>
                </c:pt>
                <c:pt idx="29">
                  <c:v>12.01</c:v>
                </c:pt>
                <c:pt idx="30">
                  <c:v>10.34</c:v>
                </c:pt>
                <c:pt idx="31">
                  <c:v>12.15</c:v>
                </c:pt>
                <c:pt idx="32">
                  <c:v>9.0399999999999991</c:v>
                </c:pt>
                <c:pt idx="33">
                  <c:v>11.77</c:v>
                </c:pt>
                <c:pt idx="34">
                  <c:v>9.07</c:v>
                </c:pt>
                <c:pt idx="35">
                  <c:v>10.09</c:v>
                </c:pt>
                <c:pt idx="36">
                  <c:v>9.43</c:v>
                </c:pt>
                <c:pt idx="37">
                  <c:v>13.56</c:v>
                </c:pt>
                <c:pt idx="38">
                  <c:v>8.91</c:v>
                </c:pt>
                <c:pt idx="39">
                  <c:v>10.72</c:v>
                </c:pt>
                <c:pt idx="40">
                  <c:v>8.3800000000000008</c:v>
                </c:pt>
                <c:pt idx="41">
                  <c:v>10.6</c:v>
                </c:pt>
                <c:pt idx="42">
                  <c:v>8.69</c:v>
                </c:pt>
                <c:pt idx="43">
                  <c:v>12.65</c:v>
                </c:pt>
                <c:pt idx="44">
                  <c:v>10.61</c:v>
                </c:pt>
                <c:pt idx="45">
                  <c:v>13.23</c:v>
                </c:pt>
                <c:pt idx="46">
                  <c:v>10.87</c:v>
                </c:pt>
                <c:pt idx="47">
                  <c:v>11.17</c:v>
                </c:pt>
                <c:pt idx="48">
                  <c:v>11.08</c:v>
                </c:pt>
                <c:pt idx="49">
                  <c:v>12.17</c:v>
                </c:pt>
                <c:pt idx="50">
                  <c:v>10.17</c:v>
                </c:pt>
                <c:pt idx="51">
                  <c:v>9.64</c:v>
                </c:pt>
                <c:pt idx="52">
                  <c:v>9.6199999999999992</c:v>
                </c:pt>
                <c:pt idx="53">
                  <c:v>10.9</c:v>
                </c:pt>
                <c:pt idx="54">
                  <c:v>9.19</c:v>
                </c:pt>
                <c:pt idx="55">
                  <c:v>10.31</c:v>
                </c:pt>
                <c:pt idx="56">
                  <c:v>9.7799999999999994</c:v>
                </c:pt>
                <c:pt idx="57">
                  <c:v>12.86</c:v>
                </c:pt>
                <c:pt idx="58">
                  <c:v>8.26</c:v>
                </c:pt>
                <c:pt idx="59">
                  <c:v>13.49</c:v>
                </c:pt>
                <c:pt idx="60">
                  <c:v>8.2899999999999991</c:v>
                </c:pt>
                <c:pt idx="61">
                  <c:v>10.85</c:v>
                </c:pt>
                <c:pt idx="62">
                  <c:v>0.63</c:v>
                </c:pt>
                <c:pt idx="63">
                  <c:v>10.83</c:v>
                </c:pt>
                <c:pt idx="64">
                  <c:v>5.22</c:v>
                </c:pt>
                <c:pt idx="65">
                  <c:v>15.31</c:v>
                </c:pt>
                <c:pt idx="66">
                  <c:v>9.7799999999999994</c:v>
                </c:pt>
                <c:pt idx="67">
                  <c:v>13.36</c:v>
                </c:pt>
                <c:pt idx="68">
                  <c:v>9.8000000000000007</c:v>
                </c:pt>
                <c:pt idx="69">
                  <c:v>13.02</c:v>
                </c:pt>
                <c:pt idx="70">
                  <c:v>8.5</c:v>
                </c:pt>
                <c:pt idx="71">
                  <c:v>14.53</c:v>
                </c:pt>
                <c:pt idx="72">
                  <c:v>10.42</c:v>
                </c:pt>
                <c:pt idx="73">
                  <c:v>12.88</c:v>
                </c:pt>
                <c:pt idx="74">
                  <c:v>8.5</c:v>
                </c:pt>
                <c:pt idx="75">
                  <c:v>10.78</c:v>
                </c:pt>
                <c:pt idx="76">
                  <c:v>9.6199999999999992</c:v>
                </c:pt>
                <c:pt idx="77">
                  <c:v>11.85</c:v>
                </c:pt>
                <c:pt idx="78">
                  <c:v>8.01</c:v>
                </c:pt>
                <c:pt idx="79">
                  <c:v>13.13</c:v>
                </c:pt>
                <c:pt idx="80">
                  <c:v>8.4700000000000006</c:v>
                </c:pt>
                <c:pt idx="81">
                  <c:v>10.37</c:v>
                </c:pt>
                <c:pt idx="82">
                  <c:v>9.69</c:v>
                </c:pt>
                <c:pt idx="83">
                  <c:v>8.44</c:v>
                </c:pt>
                <c:pt idx="84">
                  <c:v>11</c:v>
                </c:pt>
                <c:pt idx="85">
                  <c:v>9.83</c:v>
                </c:pt>
                <c:pt idx="86">
                  <c:v>9.1300000000000008</c:v>
                </c:pt>
                <c:pt idx="87">
                  <c:v>8.6199999999999992</c:v>
                </c:pt>
                <c:pt idx="88">
                  <c:v>10.65</c:v>
                </c:pt>
                <c:pt idx="89">
                  <c:v>8.0399999999999991</c:v>
                </c:pt>
                <c:pt idx="90">
                  <c:v>11.21</c:v>
                </c:pt>
                <c:pt idx="91">
                  <c:v>8.2899999999999991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E6-4603-BD5F-6416B373247A}"/>
            </c:ext>
          </c:extLst>
        </c:ser>
        <c:ser>
          <c:idx val="1"/>
          <c:order val="1"/>
          <c:tx>
            <c:strRef>
              <c:f>'TAJADO Buena vda'!$D$3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'TAJADO Buena vda'!$D$21:$D$152</c:f>
              <c:numCache>
                <c:formatCode>General</c:formatCode>
                <c:ptCount val="132"/>
                <c:pt idx="0">
                  <c:v>8.51</c:v>
                </c:pt>
                <c:pt idx="1">
                  <c:v>9.1449999999999996</c:v>
                </c:pt>
                <c:pt idx="2">
                  <c:v>9.3133333333333326</c:v>
                </c:pt>
                <c:pt idx="3">
                  <c:v>9.4849999999999994</c:v>
                </c:pt>
                <c:pt idx="4">
                  <c:v>10.422000000000001</c:v>
                </c:pt>
                <c:pt idx="5">
                  <c:v>10.361666666666666</c:v>
                </c:pt>
                <c:pt idx="6">
                  <c:v>10.287142857142857</c:v>
                </c:pt>
                <c:pt idx="7">
                  <c:v>10.578750000000001</c:v>
                </c:pt>
                <c:pt idx="8">
                  <c:v>11.06</c:v>
                </c:pt>
                <c:pt idx="9">
                  <c:v>10.788</c:v>
                </c:pt>
                <c:pt idx="10">
                  <c:v>10.583636363636366</c:v>
                </c:pt>
                <c:pt idx="11">
                  <c:v>10.631666666666668</c:v>
                </c:pt>
                <c:pt idx="12">
                  <c:v>10.357692307692307</c:v>
                </c:pt>
                <c:pt idx="13">
                  <c:v>10.854285714285714</c:v>
                </c:pt>
                <c:pt idx="14">
                  <c:v>10.683333333333334</c:v>
                </c:pt>
                <c:pt idx="15">
                  <c:v>10.718125000000001</c:v>
                </c:pt>
                <c:pt idx="16">
                  <c:v>10.751764705882353</c:v>
                </c:pt>
                <c:pt idx="17">
                  <c:v>11.238333333333333</c:v>
                </c:pt>
                <c:pt idx="18">
                  <c:v>11.146842105263158</c:v>
                </c:pt>
                <c:pt idx="19">
                  <c:v>11.0505</c:v>
                </c:pt>
                <c:pt idx="20">
                  <c:v>11.00047619047619</c:v>
                </c:pt>
                <c:pt idx="21">
                  <c:v>11.052272727272726</c:v>
                </c:pt>
                <c:pt idx="22">
                  <c:v>10.964782608695652</c:v>
                </c:pt>
                <c:pt idx="23">
                  <c:v>11.035833333333331</c:v>
                </c:pt>
                <c:pt idx="24">
                  <c:v>10.959199999999999</c:v>
                </c:pt>
                <c:pt idx="25">
                  <c:v>10.968846153846151</c:v>
                </c:pt>
                <c:pt idx="26">
                  <c:v>10.869259259259255</c:v>
                </c:pt>
                <c:pt idx="27">
                  <c:v>10.942142857142855</c:v>
                </c:pt>
                <c:pt idx="28">
                  <c:v>10.899999999999999</c:v>
                </c:pt>
                <c:pt idx="29">
                  <c:v>10.936999999999999</c:v>
                </c:pt>
                <c:pt idx="30">
                  <c:v>10.917741935483869</c:v>
                </c:pt>
                <c:pt idx="31">
                  <c:v>10.956249999999997</c:v>
                </c:pt>
                <c:pt idx="32">
                  <c:v>10.898181818181817</c:v>
                </c:pt>
                <c:pt idx="33">
                  <c:v>10.923823529411763</c:v>
                </c:pt>
                <c:pt idx="34">
                  <c:v>10.87085714285714</c:v>
                </c:pt>
                <c:pt idx="35">
                  <c:v>10.849166666666664</c:v>
                </c:pt>
                <c:pt idx="36">
                  <c:v>10.810810810810807</c:v>
                </c:pt>
                <c:pt idx="37">
                  <c:v>10.88315789473684</c:v>
                </c:pt>
                <c:pt idx="38">
                  <c:v>10.832564102564101</c:v>
                </c:pt>
                <c:pt idx="39">
                  <c:v>10.829749999999999</c:v>
                </c:pt>
                <c:pt idx="40">
                  <c:v>10.769999999999998</c:v>
                </c:pt>
                <c:pt idx="41">
                  <c:v>10.765952380952379</c:v>
                </c:pt>
                <c:pt idx="42">
                  <c:v>10.71767441860465</c:v>
                </c:pt>
                <c:pt idx="43">
                  <c:v>10.761590909090907</c:v>
                </c:pt>
                <c:pt idx="44">
                  <c:v>10.758222222222221</c:v>
                </c:pt>
                <c:pt idx="45">
                  <c:v>10.81195652173913</c:v>
                </c:pt>
                <c:pt idx="46">
                  <c:v>10.813191489361701</c:v>
                </c:pt>
                <c:pt idx="47">
                  <c:v>10.820625</c:v>
                </c:pt>
                <c:pt idx="48">
                  <c:v>10.82591836734694</c:v>
                </c:pt>
                <c:pt idx="49">
                  <c:v>10.8528</c:v>
                </c:pt>
                <c:pt idx="50">
                  <c:v>10.839411764705881</c:v>
                </c:pt>
                <c:pt idx="51">
                  <c:v>10.816346153846153</c:v>
                </c:pt>
                <c:pt idx="52">
                  <c:v>10.79377358490566</c:v>
                </c:pt>
                <c:pt idx="53">
                  <c:v>10.795740740740738</c:v>
                </c:pt>
                <c:pt idx="54">
                  <c:v>10.766545454545454</c:v>
                </c:pt>
                <c:pt idx="55">
                  <c:v>10.758392857142855</c:v>
                </c:pt>
                <c:pt idx="56">
                  <c:v>10.741228070175437</c:v>
                </c:pt>
                <c:pt idx="57">
                  <c:v>10.777758620689653</c:v>
                </c:pt>
                <c:pt idx="58">
                  <c:v>10.735084745762711</c:v>
                </c:pt>
                <c:pt idx="59">
                  <c:v>10.780999999999999</c:v>
                </c:pt>
                <c:pt idx="60">
                  <c:v>10.740163934426228</c:v>
                </c:pt>
                <c:pt idx="61">
                  <c:v>10.741935483870966</c:v>
                </c:pt>
                <c:pt idx="62">
                  <c:v>10.581428571428569</c:v>
                </c:pt>
                <c:pt idx="63">
                  <c:v>10.585312499999999</c:v>
                </c:pt>
                <c:pt idx="64">
                  <c:v>10.50276923076923</c:v>
                </c:pt>
                <c:pt idx="65">
                  <c:v>10.575606060606059</c:v>
                </c:pt>
                <c:pt idx="66">
                  <c:v>10.56373134328358</c:v>
                </c:pt>
                <c:pt idx="67">
                  <c:v>10.604852941176469</c:v>
                </c:pt>
                <c:pt idx="68">
                  <c:v>10.593188405797099</c:v>
                </c:pt>
                <c:pt idx="69">
                  <c:v>10.62785714285714</c:v>
                </c:pt>
                <c:pt idx="70">
                  <c:v>10.59788732394366</c:v>
                </c:pt>
                <c:pt idx="71">
                  <c:v>10.652499999999996</c:v>
                </c:pt>
                <c:pt idx="72">
                  <c:v>10.649315068493147</c:v>
                </c:pt>
                <c:pt idx="73">
                  <c:v>10.679459459459457</c:v>
                </c:pt>
                <c:pt idx="74">
                  <c:v>10.650399999999996</c:v>
                </c:pt>
                <c:pt idx="75">
                  <c:v>10.652105263157891</c:v>
                </c:pt>
                <c:pt idx="76">
                  <c:v>10.638701298701296</c:v>
                </c:pt>
                <c:pt idx="77">
                  <c:v>10.654230769230766</c:v>
                </c:pt>
                <c:pt idx="78">
                  <c:v>10.620759493670883</c:v>
                </c:pt>
                <c:pt idx="79">
                  <c:v>10.652124999999996</c:v>
                </c:pt>
                <c:pt idx="80">
                  <c:v>10.625185185185183</c:v>
                </c:pt>
                <c:pt idx="81">
                  <c:v>10.622073170731705</c:v>
                </c:pt>
                <c:pt idx="82">
                  <c:v>10.610843373493974</c:v>
                </c:pt>
                <c:pt idx="83">
                  <c:v>10.584999999999999</c:v>
                </c:pt>
                <c:pt idx="84">
                  <c:v>10.589882352941174</c:v>
                </c:pt>
                <c:pt idx="85">
                  <c:v>10.581046511627905</c:v>
                </c:pt>
                <c:pt idx="86">
                  <c:v>10.564367816091954</c:v>
                </c:pt>
                <c:pt idx="87">
                  <c:v>10.542272727272726</c:v>
                </c:pt>
                <c:pt idx="88">
                  <c:v>10.543483146067414</c:v>
                </c:pt>
                <c:pt idx="89">
                  <c:v>10.515666666666664</c:v>
                </c:pt>
                <c:pt idx="90">
                  <c:v>10.523296703296703</c:v>
                </c:pt>
                <c:pt idx="91">
                  <c:v>10.499021739130432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E6-4603-BD5F-6416B37324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'Empaque Buena Vida '!$B$2:$D$2</c:f>
          <c:strCache>
            <c:ptCount val="3"/>
            <c:pt idx="0">
              <c:v>Empaque Buena Vida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'Empaque Buena Vida 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'Empaque Buena Vida '!$C$4:$C$13</c:f>
              <c:numCache>
                <c:formatCode>General</c:formatCode>
                <c:ptCount val="10"/>
                <c:pt idx="0">
                  <c:v>1.23</c:v>
                </c:pt>
                <c:pt idx="1">
                  <c:v>1.45</c:v>
                </c:pt>
                <c:pt idx="2">
                  <c:v>1.52</c:v>
                </c:pt>
                <c:pt idx="3">
                  <c:v>0.96</c:v>
                </c:pt>
                <c:pt idx="4">
                  <c:v>1.58</c:v>
                </c:pt>
                <c:pt idx="5">
                  <c:v>3.14</c:v>
                </c:pt>
                <c:pt idx="6">
                  <c:v>1.93</c:v>
                </c:pt>
                <c:pt idx="7">
                  <c:v>2.06</c:v>
                </c:pt>
                <c:pt idx="8">
                  <c:v>1.46</c:v>
                </c:pt>
                <c:pt idx="9">
                  <c:v>1.03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15-4AC0-9065-58AA406CE520}"/>
            </c:ext>
          </c:extLst>
        </c:ser>
        <c:ser>
          <c:idx val="1"/>
          <c:order val="1"/>
          <c:tx>
            <c:strRef>
              <c:f>'Empaque Buena Vida 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'Empaque Buena Vida '!$D$4:$D$13</c:f>
              <c:numCache>
                <c:formatCode>General</c:formatCode>
                <c:ptCount val="10"/>
                <c:pt idx="0">
                  <c:v>1.23</c:v>
                </c:pt>
                <c:pt idx="1">
                  <c:v>1.3399999999999999</c:v>
                </c:pt>
                <c:pt idx="2">
                  <c:v>1.3999999999999997</c:v>
                </c:pt>
                <c:pt idx="3">
                  <c:v>1.2899999999999998</c:v>
                </c:pt>
                <c:pt idx="4">
                  <c:v>1.3479999999999999</c:v>
                </c:pt>
                <c:pt idx="5">
                  <c:v>1.6466666666666665</c:v>
                </c:pt>
                <c:pt idx="6">
                  <c:v>1.6871428571428571</c:v>
                </c:pt>
                <c:pt idx="7">
                  <c:v>1.7337499999999999</c:v>
                </c:pt>
                <c:pt idx="8">
                  <c:v>1.7033333333333331</c:v>
                </c:pt>
                <c:pt idx="9">
                  <c:v>1.6359999999999999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15-4AC0-9065-58AA406CE5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'Empaque Buena Vida '!$B$2:$D$2</c:f>
          <c:strCache>
            <c:ptCount val="3"/>
            <c:pt idx="0">
              <c:v>Empaque Buena Vida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'Empaque Buena Vida 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'Empaque Buena Vida '!$C$21:$C$326</c:f>
              <c:numCache>
                <c:formatCode>General</c:formatCode>
                <c:ptCount val="306"/>
                <c:pt idx="0">
                  <c:v>1.23</c:v>
                </c:pt>
                <c:pt idx="1">
                  <c:v>1.45</c:v>
                </c:pt>
                <c:pt idx="2">
                  <c:v>1.52</c:v>
                </c:pt>
                <c:pt idx="3">
                  <c:v>0.96</c:v>
                </c:pt>
                <c:pt idx="4">
                  <c:v>1.58</c:v>
                </c:pt>
                <c:pt idx="5">
                  <c:v>3.14</c:v>
                </c:pt>
                <c:pt idx="6">
                  <c:v>1.93</c:v>
                </c:pt>
                <c:pt idx="7">
                  <c:v>2.06</c:v>
                </c:pt>
                <c:pt idx="8">
                  <c:v>1.46</c:v>
                </c:pt>
                <c:pt idx="9">
                  <c:v>1.03</c:v>
                </c:pt>
                <c:pt idx="10">
                  <c:v>1.4</c:v>
                </c:pt>
                <c:pt idx="11">
                  <c:v>2.02</c:v>
                </c:pt>
                <c:pt idx="12">
                  <c:v>2.5</c:v>
                </c:pt>
                <c:pt idx="13">
                  <c:v>1.31</c:v>
                </c:pt>
                <c:pt idx="14">
                  <c:v>1.95</c:v>
                </c:pt>
                <c:pt idx="15">
                  <c:v>3.52</c:v>
                </c:pt>
                <c:pt idx="16">
                  <c:v>2.8</c:v>
                </c:pt>
                <c:pt idx="17">
                  <c:v>2.17</c:v>
                </c:pt>
                <c:pt idx="18">
                  <c:v>3.04</c:v>
                </c:pt>
                <c:pt idx="19">
                  <c:v>0.54</c:v>
                </c:pt>
                <c:pt idx="20">
                  <c:v>1.71</c:v>
                </c:pt>
                <c:pt idx="21">
                  <c:v>1.64</c:v>
                </c:pt>
                <c:pt idx="22">
                  <c:v>1.96</c:v>
                </c:pt>
                <c:pt idx="23">
                  <c:v>1.77</c:v>
                </c:pt>
                <c:pt idx="24">
                  <c:v>1.61</c:v>
                </c:pt>
                <c:pt idx="25">
                  <c:v>1.55</c:v>
                </c:pt>
                <c:pt idx="26">
                  <c:v>3.29</c:v>
                </c:pt>
                <c:pt idx="27">
                  <c:v>3.97</c:v>
                </c:pt>
                <c:pt idx="28">
                  <c:v>2.82</c:v>
                </c:pt>
                <c:pt idx="29">
                  <c:v>2.4699999999999998</c:v>
                </c:pt>
                <c:pt idx="30">
                  <c:v>1.32</c:v>
                </c:pt>
                <c:pt idx="31">
                  <c:v>1.9100000000000001</c:v>
                </c:pt>
                <c:pt idx="32">
                  <c:v>1.88</c:v>
                </c:pt>
                <c:pt idx="33">
                  <c:v>3.12</c:v>
                </c:pt>
                <c:pt idx="34">
                  <c:v>3.25</c:v>
                </c:pt>
                <c:pt idx="35">
                  <c:v>2.54</c:v>
                </c:pt>
                <c:pt idx="36">
                  <c:v>2.94</c:v>
                </c:pt>
                <c:pt idx="37">
                  <c:v>2.1799999999999997</c:v>
                </c:pt>
                <c:pt idx="38">
                  <c:v>2.0099999999999998</c:v>
                </c:pt>
                <c:pt idx="39">
                  <c:v>1.97</c:v>
                </c:pt>
                <c:pt idx="40">
                  <c:v>3.1399999999999997</c:v>
                </c:pt>
                <c:pt idx="41">
                  <c:v>2.98</c:v>
                </c:pt>
                <c:pt idx="42">
                  <c:v>2.5099999999999998</c:v>
                </c:pt>
                <c:pt idx="43">
                  <c:v>3.33</c:v>
                </c:pt>
                <c:pt idx="44">
                  <c:v>2.2599999999999998</c:v>
                </c:pt>
                <c:pt idx="45">
                  <c:v>2.3600000000000003</c:v>
                </c:pt>
                <c:pt idx="46">
                  <c:v>2.1399999999999997</c:v>
                </c:pt>
                <c:pt idx="47">
                  <c:v>2.4500000000000002</c:v>
                </c:pt>
                <c:pt idx="48">
                  <c:v>2.3199999999999998</c:v>
                </c:pt>
                <c:pt idx="49">
                  <c:v>2.34</c:v>
                </c:pt>
                <c:pt idx="50">
                  <c:v>1.83</c:v>
                </c:pt>
                <c:pt idx="51">
                  <c:v>1.6800000000000002</c:v>
                </c:pt>
                <c:pt idx="52">
                  <c:v>1.6600000000000001</c:v>
                </c:pt>
                <c:pt idx="53">
                  <c:v>2.94</c:v>
                </c:pt>
                <c:pt idx="54">
                  <c:v>2.2800000000000002</c:v>
                </c:pt>
                <c:pt idx="55">
                  <c:v>1.74</c:v>
                </c:pt>
                <c:pt idx="56">
                  <c:v>2.62</c:v>
                </c:pt>
                <c:pt idx="57">
                  <c:v>2.83</c:v>
                </c:pt>
                <c:pt idx="58">
                  <c:v>3.16</c:v>
                </c:pt>
                <c:pt idx="59">
                  <c:v>2.25</c:v>
                </c:pt>
                <c:pt idx="60">
                  <c:v>2.89</c:v>
                </c:pt>
                <c:pt idx="61">
                  <c:v>2.13</c:v>
                </c:pt>
                <c:pt idx="62">
                  <c:v>1.05</c:v>
                </c:pt>
                <c:pt idx="63">
                  <c:v>1.81</c:v>
                </c:pt>
                <c:pt idx="64">
                  <c:v>1.77</c:v>
                </c:pt>
                <c:pt idx="65">
                  <c:v>1.95</c:v>
                </c:pt>
                <c:pt idx="66">
                  <c:v>2.34</c:v>
                </c:pt>
                <c:pt idx="67">
                  <c:v>3.45</c:v>
                </c:pt>
                <c:pt idx="68">
                  <c:v>2.63</c:v>
                </c:pt>
                <c:pt idx="69">
                  <c:v>3</c:v>
                </c:pt>
                <c:pt idx="70">
                  <c:v>1.96</c:v>
                </c:pt>
                <c:pt idx="71">
                  <c:v>1.58</c:v>
                </c:pt>
                <c:pt idx="72">
                  <c:v>1.47</c:v>
                </c:pt>
                <c:pt idx="73">
                  <c:v>1.7</c:v>
                </c:pt>
                <c:pt idx="74">
                  <c:v>2.58</c:v>
                </c:pt>
                <c:pt idx="75">
                  <c:v>2.69</c:v>
                </c:pt>
                <c:pt idx="76">
                  <c:v>2.2200000000000002</c:v>
                </c:pt>
                <c:pt idx="77">
                  <c:v>3.37</c:v>
                </c:pt>
                <c:pt idx="78">
                  <c:v>1.26</c:v>
                </c:pt>
                <c:pt idx="79">
                  <c:v>1.9300000000000002</c:v>
                </c:pt>
                <c:pt idx="80">
                  <c:v>2.87</c:v>
                </c:pt>
                <c:pt idx="81">
                  <c:v>2.62</c:v>
                </c:pt>
                <c:pt idx="82">
                  <c:v>3.1399999999999997</c:v>
                </c:pt>
                <c:pt idx="83">
                  <c:v>2.91</c:v>
                </c:pt>
                <c:pt idx="84">
                  <c:v>3.77</c:v>
                </c:pt>
                <c:pt idx="85">
                  <c:v>3.26</c:v>
                </c:pt>
                <c:pt idx="86">
                  <c:v>3.31</c:v>
                </c:pt>
                <c:pt idx="87">
                  <c:v>3.1399999999999997</c:v>
                </c:pt>
                <c:pt idx="88">
                  <c:v>3.04</c:v>
                </c:pt>
                <c:pt idx="89">
                  <c:v>3.6</c:v>
                </c:pt>
                <c:pt idx="90">
                  <c:v>2.04</c:v>
                </c:pt>
                <c:pt idx="91">
                  <c:v>3.26</c:v>
                </c:pt>
                <c:pt idx="92">
                  <c:v>1.05</c:v>
                </c:pt>
                <c:pt idx="93">
                  <c:v>2.88</c:v>
                </c:pt>
                <c:pt idx="94">
                  <c:v>1.9100000000000001</c:v>
                </c:pt>
                <c:pt idx="95">
                  <c:v>3.2</c:v>
                </c:pt>
                <c:pt idx="96">
                  <c:v>0.74</c:v>
                </c:pt>
                <c:pt idx="97">
                  <c:v>3.34</c:v>
                </c:pt>
                <c:pt idx="98">
                  <c:v>3.27</c:v>
                </c:pt>
                <c:pt idx="99">
                  <c:v>3.38</c:v>
                </c:pt>
                <c:pt idx="100">
                  <c:v>1.1499999999999999</c:v>
                </c:pt>
                <c:pt idx="101">
                  <c:v>2.12</c:v>
                </c:pt>
                <c:pt idx="102">
                  <c:v>2.5499999999999998</c:v>
                </c:pt>
                <c:pt idx="103">
                  <c:v>3.1799999999999997</c:v>
                </c:pt>
                <c:pt idx="104">
                  <c:v>1.18</c:v>
                </c:pt>
                <c:pt idx="105">
                  <c:v>1.49</c:v>
                </c:pt>
                <c:pt idx="106">
                  <c:v>3.41</c:v>
                </c:pt>
                <c:pt idx="107">
                  <c:v>3</c:v>
                </c:pt>
                <c:pt idx="108">
                  <c:v>3.04</c:v>
                </c:pt>
                <c:pt idx="109">
                  <c:v>1.6</c:v>
                </c:pt>
                <c:pt idx="110">
                  <c:v>3.04</c:v>
                </c:pt>
                <c:pt idx="111">
                  <c:v>3.44</c:v>
                </c:pt>
                <c:pt idx="112">
                  <c:v>2.19</c:v>
                </c:pt>
                <c:pt idx="113">
                  <c:v>2.17</c:v>
                </c:pt>
                <c:pt idx="114">
                  <c:v>2.2999999999999998</c:v>
                </c:pt>
                <c:pt idx="115">
                  <c:v>1.98</c:v>
                </c:pt>
                <c:pt idx="116">
                  <c:v>3.25</c:v>
                </c:pt>
                <c:pt idx="117">
                  <c:v>1.9300000000000002</c:v>
                </c:pt>
                <c:pt idx="118">
                  <c:v>0.64</c:v>
                </c:pt>
                <c:pt idx="119">
                  <c:v>0.73</c:v>
                </c:pt>
                <c:pt idx="120">
                  <c:v>3.15</c:v>
                </c:pt>
                <c:pt idx="121">
                  <c:v>1.6</c:v>
                </c:pt>
                <c:pt idx="122">
                  <c:v>1.48</c:v>
                </c:pt>
                <c:pt idx="123">
                  <c:v>2.2800000000000002</c:v>
                </c:pt>
                <c:pt idx="124">
                  <c:v>3.01</c:v>
                </c:pt>
                <c:pt idx="125">
                  <c:v>2.46</c:v>
                </c:pt>
                <c:pt idx="126">
                  <c:v>3.0300000000000002</c:v>
                </c:pt>
                <c:pt idx="127">
                  <c:v>2.82</c:v>
                </c:pt>
                <c:pt idx="128">
                  <c:v>3.17</c:v>
                </c:pt>
                <c:pt idx="129">
                  <c:v>1.38</c:v>
                </c:pt>
                <c:pt idx="130">
                  <c:v>2.4699999999999998</c:v>
                </c:pt>
                <c:pt idx="131">
                  <c:v>2.35</c:v>
                </c:pt>
                <c:pt idx="132">
                  <c:v>1.65</c:v>
                </c:pt>
                <c:pt idx="133">
                  <c:v>3.29</c:v>
                </c:pt>
                <c:pt idx="134">
                  <c:v>2.27</c:v>
                </c:pt>
                <c:pt idx="135">
                  <c:v>3.42</c:v>
                </c:pt>
                <c:pt idx="136">
                  <c:v>2.8</c:v>
                </c:pt>
                <c:pt idx="137">
                  <c:v>2.86</c:v>
                </c:pt>
                <c:pt idx="138">
                  <c:v>3.4299999999999997</c:v>
                </c:pt>
                <c:pt idx="139">
                  <c:v>2.7800000000000002</c:v>
                </c:pt>
                <c:pt idx="140">
                  <c:v>2.0099999999999998</c:v>
                </c:pt>
                <c:pt idx="141">
                  <c:v>1.69</c:v>
                </c:pt>
                <c:pt idx="142">
                  <c:v>2.4</c:v>
                </c:pt>
                <c:pt idx="143">
                  <c:v>2.31</c:v>
                </c:pt>
                <c:pt idx="144">
                  <c:v>1.99</c:v>
                </c:pt>
                <c:pt idx="145">
                  <c:v>2.38</c:v>
                </c:pt>
                <c:pt idx="146">
                  <c:v>3.55</c:v>
                </c:pt>
                <c:pt idx="147">
                  <c:v>2.96</c:v>
                </c:pt>
                <c:pt idx="148">
                  <c:v>2.77</c:v>
                </c:pt>
                <c:pt idx="149">
                  <c:v>2.1100000000000003</c:v>
                </c:pt>
                <c:pt idx="150">
                  <c:v>3.01</c:v>
                </c:pt>
                <c:pt idx="151">
                  <c:v>1.75</c:v>
                </c:pt>
                <c:pt idx="152">
                  <c:v>1.38</c:v>
                </c:pt>
                <c:pt idx="153">
                  <c:v>3.17</c:v>
                </c:pt>
                <c:pt idx="154">
                  <c:v>3.6</c:v>
                </c:pt>
                <c:pt idx="155">
                  <c:v>3.2199999999999998</c:v>
                </c:pt>
                <c:pt idx="156">
                  <c:v>2.88</c:v>
                </c:pt>
                <c:pt idx="157">
                  <c:v>2.48</c:v>
                </c:pt>
                <c:pt idx="158">
                  <c:v>2.59</c:v>
                </c:pt>
                <c:pt idx="159">
                  <c:v>1.94</c:v>
                </c:pt>
                <c:pt idx="160">
                  <c:v>2.15</c:v>
                </c:pt>
                <c:pt idx="161">
                  <c:v>2.95</c:v>
                </c:pt>
                <c:pt idx="162">
                  <c:v>1.18</c:v>
                </c:pt>
                <c:pt idx="163">
                  <c:v>3.08</c:v>
                </c:pt>
                <c:pt idx="164">
                  <c:v>2.65</c:v>
                </c:pt>
                <c:pt idx="165">
                  <c:v>2.34</c:v>
                </c:pt>
                <c:pt idx="166">
                  <c:v>1.56</c:v>
                </c:pt>
                <c:pt idx="167">
                  <c:v>1.77</c:v>
                </c:pt>
                <c:pt idx="168">
                  <c:v>2.04</c:v>
                </c:pt>
                <c:pt idx="169">
                  <c:v>2.4699999999999998</c:v>
                </c:pt>
                <c:pt idx="170">
                  <c:v>3.04</c:v>
                </c:pt>
                <c:pt idx="171">
                  <c:v>3.44</c:v>
                </c:pt>
                <c:pt idx="172">
                  <c:v>1.92</c:v>
                </c:pt>
                <c:pt idx="173">
                  <c:v>2.94</c:v>
                </c:pt>
                <c:pt idx="174">
                  <c:v>1.54</c:v>
                </c:pt>
                <c:pt idx="175">
                  <c:v>1.42</c:v>
                </c:pt>
                <c:pt idx="176">
                  <c:v>1.74</c:v>
                </c:pt>
                <c:pt idx="177">
                  <c:v>1.8900000000000001</c:v>
                </c:pt>
                <c:pt idx="178">
                  <c:v>3.05</c:v>
                </c:pt>
                <c:pt idx="179">
                  <c:v>2.7199999999999998</c:v>
                </c:pt>
                <c:pt idx="180">
                  <c:v>1.83</c:v>
                </c:pt>
                <c:pt idx="181">
                  <c:v>2.61</c:v>
                </c:pt>
                <c:pt idx="182">
                  <c:v>2.1</c:v>
                </c:pt>
                <c:pt idx="183">
                  <c:v>3.33</c:v>
                </c:pt>
                <c:pt idx="184">
                  <c:v>2.66</c:v>
                </c:pt>
                <c:pt idx="185">
                  <c:v>2.77</c:v>
                </c:pt>
                <c:pt idx="186">
                  <c:v>2.83</c:v>
                </c:pt>
                <c:pt idx="187">
                  <c:v>2.25</c:v>
                </c:pt>
                <c:pt idx="188">
                  <c:v>2.2000000000000002</c:v>
                </c:pt>
                <c:pt idx="189">
                  <c:v>3.66</c:v>
                </c:pt>
                <c:pt idx="190">
                  <c:v>2.95</c:v>
                </c:pt>
                <c:pt idx="191">
                  <c:v>3.27</c:v>
                </c:pt>
                <c:pt idx="192">
                  <c:v>1.31</c:v>
                </c:pt>
                <c:pt idx="193">
                  <c:v>3.42</c:v>
                </c:pt>
                <c:pt idx="194">
                  <c:v>2.5300000000000002</c:v>
                </c:pt>
                <c:pt idx="195">
                  <c:v>3.1399999999999997</c:v>
                </c:pt>
                <c:pt idx="196">
                  <c:v>2.4299999999999997</c:v>
                </c:pt>
                <c:pt idx="197">
                  <c:v>2.4300000000000002</c:v>
                </c:pt>
                <c:pt idx="198">
                  <c:v>2.44</c:v>
                </c:pt>
                <c:pt idx="199">
                  <c:v>2.0300000000000002</c:v>
                </c:pt>
                <c:pt idx="200">
                  <c:v>2.37</c:v>
                </c:pt>
                <c:pt idx="201">
                  <c:v>3.09</c:v>
                </c:pt>
                <c:pt idx="202">
                  <c:v>2.48</c:v>
                </c:pt>
                <c:pt idx="203">
                  <c:v>2.76</c:v>
                </c:pt>
                <c:pt idx="204">
                  <c:v>2.39</c:v>
                </c:pt>
                <c:pt idx="205">
                  <c:v>3</c:v>
                </c:pt>
                <c:pt idx="206">
                  <c:v>3.4</c:v>
                </c:pt>
                <c:pt idx="207">
                  <c:v>2.04</c:v>
                </c:pt>
                <c:pt idx="208">
                  <c:v>2.33</c:v>
                </c:pt>
                <c:pt idx="209">
                  <c:v>2.7199999999999998</c:v>
                </c:pt>
                <c:pt idx="210">
                  <c:v>2.4900000000000002</c:v>
                </c:pt>
                <c:pt idx="211">
                  <c:v>2.14</c:v>
                </c:pt>
                <c:pt idx="212">
                  <c:v>2.61</c:v>
                </c:pt>
                <c:pt idx="213">
                  <c:v>1.73</c:v>
                </c:pt>
                <c:pt idx="214">
                  <c:v>1.45</c:v>
                </c:pt>
                <c:pt idx="215">
                  <c:v>3.6100000000000003</c:v>
                </c:pt>
                <c:pt idx="216">
                  <c:v>3.7800000000000002</c:v>
                </c:pt>
                <c:pt idx="217">
                  <c:v>1.8399999999999999</c:v>
                </c:pt>
                <c:pt idx="218">
                  <c:v>1.26</c:v>
                </c:pt>
                <c:pt idx="219">
                  <c:v>2.7800000000000002</c:v>
                </c:pt>
                <c:pt idx="220">
                  <c:v>3.94</c:v>
                </c:pt>
                <c:pt idx="221">
                  <c:v>1.75</c:v>
                </c:pt>
                <c:pt idx="222">
                  <c:v>2.44</c:v>
                </c:pt>
                <c:pt idx="223">
                  <c:v>3.12</c:v>
                </c:pt>
                <c:pt idx="224">
                  <c:v>2.6</c:v>
                </c:pt>
                <c:pt idx="225">
                  <c:v>2.98</c:v>
                </c:pt>
                <c:pt idx="226">
                  <c:v>2.33</c:v>
                </c:pt>
                <c:pt idx="227">
                  <c:v>1.5699999999999998</c:v>
                </c:pt>
                <c:pt idx="228">
                  <c:v>2.46</c:v>
                </c:pt>
                <c:pt idx="229">
                  <c:v>3.41</c:v>
                </c:pt>
                <c:pt idx="230">
                  <c:v>3.27</c:v>
                </c:pt>
                <c:pt idx="231">
                  <c:v>1.9</c:v>
                </c:pt>
                <c:pt idx="232">
                  <c:v>1.28</c:v>
                </c:pt>
                <c:pt idx="233">
                  <c:v>2.67</c:v>
                </c:pt>
                <c:pt idx="234">
                  <c:v>2.38</c:v>
                </c:pt>
                <c:pt idx="235">
                  <c:v>2.1800000000000002</c:v>
                </c:pt>
                <c:pt idx="236">
                  <c:v>2.38</c:v>
                </c:pt>
                <c:pt idx="237">
                  <c:v>3.17</c:v>
                </c:pt>
                <c:pt idx="238">
                  <c:v>1.94</c:v>
                </c:pt>
                <c:pt idx="239">
                  <c:v>3.8</c:v>
                </c:pt>
                <c:pt idx="240">
                  <c:v>2.0099999999999998</c:v>
                </c:pt>
                <c:pt idx="241">
                  <c:v>1.7</c:v>
                </c:pt>
                <c:pt idx="242">
                  <c:v>2.2800000000000002</c:v>
                </c:pt>
                <c:pt idx="243">
                  <c:v>1.6</c:v>
                </c:pt>
                <c:pt idx="244">
                  <c:v>1.97</c:v>
                </c:pt>
                <c:pt idx="245">
                  <c:v>1.8399999999999999</c:v>
                </c:pt>
                <c:pt idx="246">
                  <c:v>2.25</c:v>
                </c:pt>
                <c:pt idx="247">
                  <c:v>2.38</c:v>
                </c:pt>
                <c:pt idx="248">
                  <c:v>2.5499999999999998</c:v>
                </c:pt>
                <c:pt idx="249">
                  <c:v>1.46</c:v>
                </c:pt>
                <c:pt idx="250">
                  <c:v>2.95</c:v>
                </c:pt>
                <c:pt idx="251">
                  <c:v>2.88</c:v>
                </c:pt>
                <c:pt idx="252">
                  <c:v>2.82</c:v>
                </c:pt>
                <c:pt idx="253">
                  <c:v>1.83</c:v>
                </c:pt>
                <c:pt idx="254">
                  <c:v>2.1799999999999997</c:v>
                </c:pt>
                <c:pt idx="255">
                  <c:v>3.3</c:v>
                </c:pt>
                <c:pt idx="256">
                  <c:v>1.88</c:v>
                </c:pt>
                <c:pt idx="257">
                  <c:v>2.2599999999999998</c:v>
                </c:pt>
                <c:pt idx="258">
                  <c:v>2.1399999999999997</c:v>
                </c:pt>
                <c:pt idx="259">
                  <c:v>2.41</c:v>
                </c:pt>
                <c:pt idx="260">
                  <c:v>3.01</c:v>
                </c:pt>
                <c:pt idx="261">
                  <c:v>2.0700000000000003</c:v>
                </c:pt>
                <c:pt idx="262">
                  <c:v>1.7</c:v>
                </c:pt>
                <c:pt idx="263">
                  <c:v>2.21</c:v>
                </c:pt>
                <c:pt idx="264">
                  <c:v>3.01</c:v>
                </c:pt>
                <c:pt idx="265">
                  <c:v>2.13</c:v>
                </c:pt>
                <c:pt idx="266">
                  <c:v>2.74</c:v>
                </c:pt>
                <c:pt idx="267">
                  <c:v>1.9100000000000001</c:v>
                </c:pt>
                <c:pt idx="268">
                  <c:v>3.27</c:v>
                </c:pt>
                <c:pt idx="269">
                  <c:v>1.82</c:v>
                </c:pt>
                <c:pt idx="270">
                  <c:v>2.06</c:v>
                </c:pt>
                <c:pt idx="271">
                  <c:v>2.21</c:v>
                </c:pt>
                <c:pt idx="272">
                  <c:v>3.42</c:v>
                </c:pt>
                <c:pt idx="273">
                  <c:v>3.09</c:v>
                </c:pt>
                <c:pt idx="274">
                  <c:v>1.95</c:v>
                </c:pt>
                <c:pt idx="275">
                  <c:v>1.73</c:v>
                </c:pt>
                <c:pt idx="276">
                  <c:v>2.81</c:v>
                </c:pt>
                <c:pt idx="277">
                  <c:v>2.0700000000000003</c:v>
                </c:pt>
                <c:pt idx="278">
                  <c:v>2.9</c:v>
                </c:pt>
                <c:pt idx="279">
                  <c:v>2.65</c:v>
                </c:pt>
                <c:pt idx="280">
                  <c:v>2.95</c:v>
                </c:pt>
                <c:pt idx="281">
                  <c:v>1.56</c:v>
                </c:pt>
                <c:pt idx="282">
                  <c:v>3.56</c:v>
                </c:pt>
                <c:pt idx="283">
                  <c:v>3.6100000000000003</c:v>
                </c:pt>
                <c:pt idx="284">
                  <c:v>2.85</c:v>
                </c:pt>
                <c:pt idx="285">
                  <c:v>2.06</c:v>
                </c:pt>
                <c:pt idx="286">
                  <c:v>3.29</c:v>
                </c:pt>
                <c:pt idx="287">
                  <c:v>3.71</c:v>
                </c:pt>
                <c:pt idx="288">
                  <c:v>1.45</c:v>
                </c:pt>
                <c:pt idx="289">
                  <c:v>1.69</c:v>
                </c:pt>
                <c:pt idx="290">
                  <c:v>1.3599999999999999</c:v>
                </c:pt>
                <c:pt idx="291">
                  <c:v>2.74</c:v>
                </c:pt>
                <c:pt idx="292">
                  <c:v>1.8</c:v>
                </c:pt>
                <c:pt idx="293">
                  <c:v>1.67</c:v>
                </c:pt>
                <c:pt idx="294">
                  <c:v>2.74</c:v>
                </c:pt>
                <c:pt idx="295">
                  <c:v>3.12</c:v>
                </c:pt>
                <c:pt idx="296">
                  <c:v>1.96</c:v>
                </c:pt>
                <c:pt idx="297">
                  <c:v>1.69</c:v>
                </c:pt>
                <c:pt idx="298">
                  <c:v>2.86</c:v>
                </c:pt>
                <c:pt idx="299">
                  <c:v>1.41</c:v>
                </c:pt>
                <c:pt idx="300">
                  <c:v>3.12</c:v>
                </c:pt>
                <c:pt idx="301">
                  <c:v>1.87</c:v>
                </c:pt>
                <c:pt idx="302">
                  <c:v>2.4699999999999998</c:v>
                </c:pt>
                <c:pt idx="303">
                  <c:v>2.48</c:v>
                </c:pt>
                <c:pt idx="304">
                  <c:v>3.1399999999999997</c:v>
                </c:pt>
                <c:pt idx="305">
                  <c:v>2.41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C0-4E95-B336-64E88A41663B}"/>
            </c:ext>
          </c:extLst>
        </c:ser>
        <c:ser>
          <c:idx val="1"/>
          <c:order val="1"/>
          <c:tx>
            <c:strRef>
              <c:f>'Empaque Buena Vida 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'Empaque Buena Vida '!$D$21:$D$326</c:f>
              <c:numCache>
                <c:formatCode>General</c:formatCode>
                <c:ptCount val="306"/>
                <c:pt idx="0">
                  <c:v>1.23</c:v>
                </c:pt>
                <c:pt idx="1">
                  <c:v>1.3399999999999999</c:v>
                </c:pt>
                <c:pt idx="2">
                  <c:v>1.3999999999999997</c:v>
                </c:pt>
                <c:pt idx="3">
                  <c:v>1.2899999999999998</c:v>
                </c:pt>
                <c:pt idx="4">
                  <c:v>1.3479999999999999</c:v>
                </c:pt>
                <c:pt idx="5">
                  <c:v>1.6466666666666665</c:v>
                </c:pt>
                <c:pt idx="6">
                  <c:v>1.6871428571428571</c:v>
                </c:pt>
                <c:pt idx="7">
                  <c:v>1.7337499999999999</c:v>
                </c:pt>
                <c:pt idx="8">
                  <c:v>1.7033333333333331</c:v>
                </c:pt>
                <c:pt idx="9">
                  <c:v>1.6359999999999999</c:v>
                </c:pt>
                <c:pt idx="10">
                  <c:v>1.6145454545454543</c:v>
                </c:pt>
                <c:pt idx="11">
                  <c:v>1.6483333333333332</c:v>
                </c:pt>
                <c:pt idx="12">
                  <c:v>1.7138461538461536</c:v>
                </c:pt>
                <c:pt idx="13">
                  <c:v>1.6849999999999998</c:v>
                </c:pt>
                <c:pt idx="14">
                  <c:v>1.7026666666666663</c:v>
                </c:pt>
                <c:pt idx="15">
                  <c:v>1.8162499999999997</c:v>
                </c:pt>
                <c:pt idx="16">
                  <c:v>1.8741176470588232</c:v>
                </c:pt>
                <c:pt idx="17">
                  <c:v>1.8905555555555553</c:v>
                </c:pt>
                <c:pt idx="18">
                  <c:v>1.9510526315789469</c:v>
                </c:pt>
                <c:pt idx="19">
                  <c:v>1.8804999999999996</c:v>
                </c:pt>
                <c:pt idx="20">
                  <c:v>1.872380952380952</c:v>
                </c:pt>
                <c:pt idx="21">
                  <c:v>1.8618181818181816</c:v>
                </c:pt>
                <c:pt idx="22">
                  <c:v>1.8660869565217388</c:v>
                </c:pt>
                <c:pt idx="23">
                  <c:v>1.8620833333333333</c:v>
                </c:pt>
                <c:pt idx="24">
                  <c:v>1.8519999999999999</c:v>
                </c:pt>
                <c:pt idx="25">
                  <c:v>1.8403846153846151</c:v>
                </c:pt>
                <c:pt idx="26">
                  <c:v>1.8940740740740738</c:v>
                </c:pt>
                <c:pt idx="27">
                  <c:v>1.9682142857142855</c:v>
                </c:pt>
                <c:pt idx="28">
                  <c:v>1.9975862068965515</c:v>
                </c:pt>
                <c:pt idx="29">
                  <c:v>2.0133333333333332</c:v>
                </c:pt>
                <c:pt idx="30">
                  <c:v>1.9909677419354836</c:v>
                </c:pt>
                <c:pt idx="31">
                  <c:v>1.9884374999999999</c:v>
                </c:pt>
                <c:pt idx="32">
                  <c:v>1.9851515151515149</c:v>
                </c:pt>
                <c:pt idx="33">
                  <c:v>2.0185294117647059</c:v>
                </c:pt>
                <c:pt idx="34">
                  <c:v>2.0537142857142854</c:v>
                </c:pt>
                <c:pt idx="35">
                  <c:v>2.0672222222222221</c:v>
                </c:pt>
                <c:pt idx="36">
                  <c:v>2.0908108108108108</c:v>
                </c:pt>
                <c:pt idx="37">
                  <c:v>2.0931578947368421</c:v>
                </c:pt>
                <c:pt idx="38">
                  <c:v>2.0910256410256411</c:v>
                </c:pt>
                <c:pt idx="39">
                  <c:v>2.0880000000000001</c:v>
                </c:pt>
                <c:pt idx="40">
                  <c:v>2.113658536585366</c:v>
                </c:pt>
                <c:pt idx="41">
                  <c:v>2.1342857142857143</c:v>
                </c:pt>
                <c:pt idx="42">
                  <c:v>2.1430232558139535</c:v>
                </c:pt>
                <c:pt idx="43">
                  <c:v>2.17</c:v>
                </c:pt>
                <c:pt idx="44">
                  <c:v>2.1720000000000002</c:v>
                </c:pt>
                <c:pt idx="45">
                  <c:v>2.1760869565217393</c:v>
                </c:pt>
                <c:pt idx="46">
                  <c:v>2.1753191489361705</c:v>
                </c:pt>
                <c:pt idx="47">
                  <c:v>2.1810416666666668</c:v>
                </c:pt>
                <c:pt idx="48">
                  <c:v>2.1838775510204083</c:v>
                </c:pt>
                <c:pt idx="49">
                  <c:v>2.1870000000000003</c:v>
                </c:pt>
                <c:pt idx="50">
                  <c:v>2.1800000000000002</c:v>
                </c:pt>
                <c:pt idx="51">
                  <c:v>2.1703846153846156</c:v>
                </c:pt>
                <c:pt idx="52">
                  <c:v>2.1607547169811321</c:v>
                </c:pt>
                <c:pt idx="53">
                  <c:v>2.1751851851851853</c:v>
                </c:pt>
                <c:pt idx="54">
                  <c:v>2.1770909090909094</c:v>
                </c:pt>
                <c:pt idx="55">
                  <c:v>2.1692857142857145</c:v>
                </c:pt>
                <c:pt idx="56">
                  <c:v>2.1771929824561407</c:v>
                </c:pt>
                <c:pt idx="57">
                  <c:v>2.1884482758620689</c:v>
                </c:pt>
                <c:pt idx="58">
                  <c:v>2.2049152542372883</c:v>
                </c:pt>
                <c:pt idx="59">
                  <c:v>2.2056666666666667</c:v>
                </c:pt>
                <c:pt idx="60">
                  <c:v>2.216885245901639</c:v>
                </c:pt>
                <c:pt idx="61">
                  <c:v>2.2154838709677418</c:v>
                </c:pt>
                <c:pt idx="62">
                  <c:v>2.1969841269841268</c:v>
                </c:pt>
                <c:pt idx="63">
                  <c:v>2.1909375</c:v>
                </c:pt>
                <c:pt idx="64">
                  <c:v>2.1844615384615387</c:v>
                </c:pt>
                <c:pt idx="65">
                  <c:v>2.1809090909090907</c:v>
                </c:pt>
                <c:pt idx="66">
                  <c:v>2.1832835820895524</c:v>
                </c:pt>
                <c:pt idx="67">
                  <c:v>2.2019117647058821</c:v>
                </c:pt>
                <c:pt idx="68">
                  <c:v>2.2081159420289853</c:v>
                </c:pt>
                <c:pt idx="69">
                  <c:v>2.2194285714285713</c:v>
                </c:pt>
                <c:pt idx="70">
                  <c:v>2.2157746478873239</c:v>
                </c:pt>
                <c:pt idx="71">
                  <c:v>2.2069444444444444</c:v>
                </c:pt>
                <c:pt idx="72">
                  <c:v>2.1968493150684933</c:v>
                </c:pt>
                <c:pt idx="73">
                  <c:v>2.1901351351351352</c:v>
                </c:pt>
                <c:pt idx="74">
                  <c:v>2.1953333333333336</c:v>
                </c:pt>
                <c:pt idx="75">
                  <c:v>2.2018421052631578</c:v>
                </c:pt>
                <c:pt idx="76">
                  <c:v>2.2020779220779221</c:v>
                </c:pt>
                <c:pt idx="77">
                  <c:v>2.217051282051282</c:v>
                </c:pt>
                <c:pt idx="78">
                  <c:v>2.2049367088607594</c:v>
                </c:pt>
                <c:pt idx="79">
                  <c:v>2.2015000000000002</c:v>
                </c:pt>
                <c:pt idx="80">
                  <c:v>2.2097530864197532</c:v>
                </c:pt>
                <c:pt idx="81">
                  <c:v>2.2147560975609757</c:v>
                </c:pt>
                <c:pt idx="82">
                  <c:v>2.2259036144578315</c:v>
                </c:pt>
                <c:pt idx="83">
                  <c:v>2.2340476190476188</c:v>
                </c:pt>
                <c:pt idx="84">
                  <c:v>2.2521176470588236</c:v>
                </c:pt>
                <c:pt idx="85">
                  <c:v>2.2638372093023253</c:v>
                </c:pt>
                <c:pt idx="86">
                  <c:v>2.2758620689655173</c:v>
                </c:pt>
                <c:pt idx="87">
                  <c:v>2.2856818181818181</c:v>
                </c:pt>
                <c:pt idx="88">
                  <c:v>2.2941573033707865</c:v>
                </c:pt>
                <c:pt idx="89">
                  <c:v>2.3086666666666664</c:v>
                </c:pt>
                <c:pt idx="90">
                  <c:v>2.3057142857142852</c:v>
                </c:pt>
                <c:pt idx="91">
                  <c:v>2.3160869565217386</c:v>
                </c:pt>
                <c:pt idx="92">
                  <c:v>2.3024731182795697</c:v>
                </c:pt>
                <c:pt idx="93">
                  <c:v>2.3086170212765955</c:v>
                </c:pt>
                <c:pt idx="94">
                  <c:v>2.3044210526315787</c:v>
                </c:pt>
                <c:pt idx="95">
                  <c:v>2.3137499999999993</c:v>
                </c:pt>
                <c:pt idx="96">
                  <c:v>2.297525773195876</c:v>
                </c:pt>
                <c:pt idx="97">
                  <c:v>2.3081632653061219</c:v>
                </c:pt>
                <c:pt idx="98">
                  <c:v>2.3178787878787874</c:v>
                </c:pt>
                <c:pt idx="99">
                  <c:v>2.3284999999999996</c:v>
                </c:pt>
                <c:pt idx="100">
                  <c:v>2.3168316831683167</c:v>
                </c:pt>
                <c:pt idx="101">
                  <c:v>2.3149019607843133</c:v>
                </c:pt>
                <c:pt idx="102">
                  <c:v>2.3171844660194174</c:v>
                </c:pt>
                <c:pt idx="103">
                  <c:v>2.3254807692307691</c:v>
                </c:pt>
                <c:pt idx="104">
                  <c:v>2.3145714285714285</c:v>
                </c:pt>
                <c:pt idx="105">
                  <c:v>2.3067924528301886</c:v>
                </c:pt>
                <c:pt idx="106">
                  <c:v>2.3171028037383179</c:v>
                </c:pt>
                <c:pt idx="107">
                  <c:v>2.323425925925926</c:v>
                </c:pt>
                <c:pt idx="108">
                  <c:v>2.33</c:v>
                </c:pt>
                <c:pt idx="109">
                  <c:v>2.3233636363636365</c:v>
                </c:pt>
                <c:pt idx="110">
                  <c:v>2.3298198198198201</c:v>
                </c:pt>
                <c:pt idx="111">
                  <c:v>2.3397321428571431</c:v>
                </c:pt>
                <c:pt idx="112">
                  <c:v>2.3384070796460179</c:v>
                </c:pt>
                <c:pt idx="113">
                  <c:v>2.3369298245614036</c:v>
                </c:pt>
                <c:pt idx="114">
                  <c:v>2.3366086956521741</c:v>
                </c:pt>
                <c:pt idx="115">
                  <c:v>2.3335344827586213</c:v>
                </c:pt>
                <c:pt idx="116">
                  <c:v>2.341367521367522</c:v>
                </c:pt>
                <c:pt idx="117">
                  <c:v>2.337881355932204</c:v>
                </c:pt>
                <c:pt idx="118">
                  <c:v>2.3236134453781516</c:v>
                </c:pt>
                <c:pt idx="119">
                  <c:v>2.3103333333333338</c:v>
                </c:pt>
                <c:pt idx="120">
                  <c:v>2.3172727272727278</c:v>
                </c:pt>
                <c:pt idx="121">
                  <c:v>2.3113934426229514</c:v>
                </c:pt>
                <c:pt idx="122">
                  <c:v>2.3046341463414639</c:v>
                </c:pt>
                <c:pt idx="123">
                  <c:v>2.3044354838709684</c:v>
                </c:pt>
                <c:pt idx="124">
                  <c:v>2.3100800000000006</c:v>
                </c:pt>
                <c:pt idx="125">
                  <c:v>2.3112698412698416</c:v>
                </c:pt>
                <c:pt idx="126">
                  <c:v>2.3169291338582676</c:v>
                </c:pt>
                <c:pt idx="127">
                  <c:v>2.3208593749999999</c:v>
                </c:pt>
                <c:pt idx="128">
                  <c:v>2.3274418604651164</c:v>
                </c:pt>
                <c:pt idx="129">
                  <c:v>2.320153846153846</c:v>
                </c:pt>
                <c:pt idx="130">
                  <c:v>2.3212977099236642</c:v>
                </c:pt>
                <c:pt idx="131">
                  <c:v>2.3215151515151518</c:v>
                </c:pt>
                <c:pt idx="132">
                  <c:v>2.3164661654135341</c:v>
                </c:pt>
                <c:pt idx="133">
                  <c:v>2.3237313432835824</c:v>
                </c:pt>
                <c:pt idx="134">
                  <c:v>2.3233333333333337</c:v>
                </c:pt>
                <c:pt idx="135">
                  <c:v>2.33139705882353</c:v>
                </c:pt>
                <c:pt idx="136">
                  <c:v>2.3348175182481756</c:v>
                </c:pt>
                <c:pt idx="137">
                  <c:v>2.3386231884057977</c:v>
                </c:pt>
                <c:pt idx="138">
                  <c:v>2.3464748201438854</c:v>
                </c:pt>
                <c:pt idx="139">
                  <c:v>2.3495714285714291</c:v>
                </c:pt>
                <c:pt idx="140">
                  <c:v>2.3471631205673762</c:v>
                </c:pt>
                <c:pt idx="141">
                  <c:v>2.3425352112676059</c:v>
                </c:pt>
                <c:pt idx="142">
                  <c:v>2.3429370629370632</c:v>
                </c:pt>
                <c:pt idx="143">
                  <c:v>2.3427083333333334</c:v>
                </c:pt>
                <c:pt idx="144">
                  <c:v>2.3402758620689657</c:v>
                </c:pt>
                <c:pt idx="145">
                  <c:v>2.3405479452054796</c:v>
                </c:pt>
                <c:pt idx="146">
                  <c:v>2.3487755102040819</c:v>
                </c:pt>
                <c:pt idx="147">
                  <c:v>2.3529054054054055</c:v>
                </c:pt>
                <c:pt idx="148">
                  <c:v>2.3557046979865772</c:v>
                </c:pt>
                <c:pt idx="149">
                  <c:v>2.3540666666666668</c:v>
                </c:pt>
                <c:pt idx="150">
                  <c:v>2.3584105960264901</c:v>
                </c:pt>
                <c:pt idx="151">
                  <c:v>2.3544078947368421</c:v>
                </c:pt>
                <c:pt idx="152">
                  <c:v>2.3480392156862746</c:v>
                </c:pt>
                <c:pt idx="153">
                  <c:v>2.3533766233766236</c:v>
                </c:pt>
                <c:pt idx="154">
                  <c:v>2.3614193548387101</c:v>
                </c:pt>
                <c:pt idx="155">
                  <c:v>2.3669230769230771</c:v>
                </c:pt>
                <c:pt idx="156">
                  <c:v>2.3701910828025481</c:v>
                </c:pt>
                <c:pt idx="157">
                  <c:v>2.3708860759493677</c:v>
                </c:pt>
                <c:pt idx="158">
                  <c:v>2.3722641509433964</c:v>
                </c:pt>
                <c:pt idx="159">
                  <c:v>2.3695625000000002</c:v>
                </c:pt>
                <c:pt idx="160">
                  <c:v>2.3681987577639751</c:v>
                </c:pt>
                <c:pt idx="161">
                  <c:v>2.3717901234567904</c:v>
                </c:pt>
                <c:pt idx="162">
                  <c:v>2.3644785276073623</c:v>
                </c:pt>
                <c:pt idx="163">
                  <c:v>2.3688414634146344</c:v>
                </c:pt>
                <c:pt idx="164">
                  <c:v>2.3705454545454545</c:v>
                </c:pt>
                <c:pt idx="165">
                  <c:v>2.3703614457831321</c:v>
                </c:pt>
                <c:pt idx="166">
                  <c:v>2.3655089820359279</c:v>
                </c:pt>
                <c:pt idx="167">
                  <c:v>2.3619642857142855</c:v>
                </c:pt>
                <c:pt idx="168">
                  <c:v>2.3600591715976331</c:v>
                </c:pt>
                <c:pt idx="169">
                  <c:v>2.3607058823529412</c:v>
                </c:pt>
                <c:pt idx="170">
                  <c:v>2.3646783625730996</c:v>
                </c:pt>
                <c:pt idx="171">
                  <c:v>2.3709302325581394</c:v>
                </c:pt>
                <c:pt idx="172">
                  <c:v>2.3683236994219654</c:v>
                </c:pt>
                <c:pt idx="173">
                  <c:v>2.3716091954022991</c:v>
                </c:pt>
                <c:pt idx="174">
                  <c:v>2.366857142857143</c:v>
                </c:pt>
                <c:pt idx="175">
                  <c:v>2.361477272727273</c:v>
                </c:pt>
                <c:pt idx="176">
                  <c:v>2.3579661016949158</c:v>
                </c:pt>
                <c:pt idx="177">
                  <c:v>2.3553370786516856</c:v>
                </c:pt>
                <c:pt idx="178">
                  <c:v>2.3592178770949723</c:v>
                </c:pt>
                <c:pt idx="179">
                  <c:v>2.3612222222222226</c:v>
                </c:pt>
                <c:pt idx="180">
                  <c:v>2.3582872928176801</c:v>
                </c:pt>
                <c:pt idx="181">
                  <c:v>2.3596703296703301</c:v>
                </c:pt>
                <c:pt idx="182">
                  <c:v>2.3582513661202191</c:v>
                </c:pt>
                <c:pt idx="183">
                  <c:v>2.3635326086956527</c:v>
                </c:pt>
                <c:pt idx="184">
                  <c:v>2.365135135135136</c:v>
                </c:pt>
                <c:pt idx="185">
                  <c:v>2.36731182795699</c:v>
                </c:pt>
                <c:pt idx="186">
                  <c:v>2.3697860962566848</c:v>
                </c:pt>
                <c:pt idx="187">
                  <c:v>2.3691489361702134</c:v>
                </c:pt>
                <c:pt idx="188">
                  <c:v>2.3682539682539687</c:v>
                </c:pt>
                <c:pt idx="189">
                  <c:v>2.375052631578948</c:v>
                </c:pt>
                <c:pt idx="190">
                  <c:v>2.3780628272251314</c:v>
                </c:pt>
                <c:pt idx="191">
                  <c:v>2.3827083333333339</c:v>
                </c:pt>
                <c:pt idx="192">
                  <c:v>2.3771502590673581</c:v>
                </c:pt>
                <c:pt idx="193">
                  <c:v>2.3825257731958769</c:v>
                </c:pt>
                <c:pt idx="194">
                  <c:v>2.3832820512820518</c:v>
                </c:pt>
                <c:pt idx="195">
                  <c:v>2.3871428571428575</c:v>
                </c:pt>
                <c:pt idx="196">
                  <c:v>2.3873604060913709</c:v>
                </c:pt>
                <c:pt idx="197">
                  <c:v>2.3875757575757581</c:v>
                </c:pt>
                <c:pt idx="198">
                  <c:v>2.3878391959798999</c:v>
                </c:pt>
                <c:pt idx="199">
                  <c:v>2.38605</c:v>
                </c:pt>
                <c:pt idx="200">
                  <c:v>2.3859701492537315</c:v>
                </c:pt>
                <c:pt idx="201">
                  <c:v>2.3894554455445545</c:v>
                </c:pt>
                <c:pt idx="202">
                  <c:v>2.3899014778325123</c:v>
                </c:pt>
                <c:pt idx="203">
                  <c:v>2.3917156862745101</c:v>
                </c:pt>
                <c:pt idx="204">
                  <c:v>2.3917073170731706</c:v>
                </c:pt>
                <c:pt idx="205">
                  <c:v>2.3946601941747572</c:v>
                </c:pt>
                <c:pt idx="206">
                  <c:v>2.3995169082125605</c:v>
                </c:pt>
                <c:pt idx="207">
                  <c:v>2.3977884615384615</c:v>
                </c:pt>
                <c:pt idx="208">
                  <c:v>2.3974641148325357</c:v>
                </c:pt>
                <c:pt idx="209">
                  <c:v>2.399</c:v>
                </c:pt>
                <c:pt idx="210">
                  <c:v>2.399431279620853</c:v>
                </c:pt>
                <c:pt idx="211">
                  <c:v>2.3982075471698114</c:v>
                </c:pt>
                <c:pt idx="212">
                  <c:v>2.3992018779342725</c:v>
                </c:pt>
                <c:pt idx="213">
                  <c:v>2.3960747663551403</c:v>
                </c:pt>
                <c:pt idx="214">
                  <c:v>2.3916744186046515</c:v>
                </c:pt>
                <c:pt idx="215">
                  <c:v>2.3973148148148149</c:v>
                </c:pt>
                <c:pt idx="216">
                  <c:v>2.4036866359447004</c:v>
                </c:pt>
                <c:pt idx="217">
                  <c:v>2.4011009174311928</c:v>
                </c:pt>
                <c:pt idx="218">
                  <c:v>2.3958904109589043</c:v>
                </c:pt>
                <c:pt idx="219">
                  <c:v>2.3976363636363636</c:v>
                </c:pt>
                <c:pt idx="220">
                  <c:v>2.404615384615385</c:v>
                </c:pt>
                <c:pt idx="221">
                  <c:v>2.4016666666666668</c:v>
                </c:pt>
                <c:pt idx="222">
                  <c:v>2.4018385650224219</c:v>
                </c:pt>
                <c:pt idx="223">
                  <c:v>2.4050446428571433</c:v>
                </c:pt>
                <c:pt idx="224">
                  <c:v>2.405911111111112</c:v>
                </c:pt>
                <c:pt idx="225">
                  <c:v>2.408451327433629</c:v>
                </c:pt>
                <c:pt idx="226">
                  <c:v>2.4081057268722477</c:v>
                </c:pt>
                <c:pt idx="227">
                  <c:v>2.4044298245614049</c:v>
                </c:pt>
                <c:pt idx="228">
                  <c:v>2.4046724890829707</c:v>
                </c:pt>
                <c:pt idx="229">
                  <c:v>2.409043478260871</c:v>
                </c:pt>
                <c:pt idx="230">
                  <c:v>2.412770562770564</c:v>
                </c:pt>
                <c:pt idx="231">
                  <c:v>2.4105603448275872</c:v>
                </c:pt>
                <c:pt idx="232">
                  <c:v>2.4057081545064385</c:v>
                </c:pt>
                <c:pt idx="233">
                  <c:v>2.4068376068376076</c:v>
                </c:pt>
                <c:pt idx="234">
                  <c:v>2.4067234042553198</c:v>
                </c:pt>
                <c:pt idx="235">
                  <c:v>2.4057627118644072</c:v>
                </c:pt>
                <c:pt idx="236">
                  <c:v>2.4056540084388192</c:v>
                </c:pt>
                <c:pt idx="237">
                  <c:v>2.4088655462184878</c:v>
                </c:pt>
                <c:pt idx="238">
                  <c:v>2.4069037656903771</c:v>
                </c:pt>
                <c:pt idx="239">
                  <c:v>2.4127083333333337</c:v>
                </c:pt>
                <c:pt idx="240">
                  <c:v>2.4110373443983404</c:v>
                </c:pt>
                <c:pt idx="241">
                  <c:v>2.4080991735537194</c:v>
                </c:pt>
                <c:pt idx="242">
                  <c:v>2.4075720164609056</c:v>
                </c:pt>
                <c:pt idx="243">
                  <c:v>2.4042622950819674</c:v>
                </c:pt>
                <c:pt idx="244">
                  <c:v>2.4024897959183678</c:v>
                </c:pt>
                <c:pt idx="245">
                  <c:v>2.4002032520325209</c:v>
                </c:pt>
                <c:pt idx="246">
                  <c:v>2.3995951417004053</c:v>
                </c:pt>
                <c:pt idx="247">
                  <c:v>2.3995161290322589</c:v>
                </c:pt>
                <c:pt idx="248">
                  <c:v>2.4001204819277113</c:v>
                </c:pt>
                <c:pt idx="249">
                  <c:v>2.3963600000000005</c:v>
                </c:pt>
                <c:pt idx="250">
                  <c:v>2.3985657370517934</c:v>
                </c:pt>
                <c:pt idx="251">
                  <c:v>2.4004761904761911</c:v>
                </c:pt>
                <c:pt idx="252">
                  <c:v>2.4021343873517798</c:v>
                </c:pt>
                <c:pt idx="253">
                  <c:v>2.3998818897637806</c:v>
                </c:pt>
                <c:pt idx="254">
                  <c:v>2.3990196078431381</c:v>
                </c:pt>
                <c:pt idx="255">
                  <c:v>2.4025390625000007</c:v>
                </c:pt>
                <c:pt idx="256">
                  <c:v>2.400505836575876</c:v>
                </c:pt>
                <c:pt idx="257">
                  <c:v>2.3999612403100783</c:v>
                </c:pt>
                <c:pt idx="258">
                  <c:v>2.3989575289575296</c:v>
                </c:pt>
                <c:pt idx="259">
                  <c:v>2.3990000000000005</c:v>
                </c:pt>
                <c:pt idx="260">
                  <c:v>2.401340996168583</c:v>
                </c:pt>
                <c:pt idx="261">
                  <c:v>2.4000763358778632</c:v>
                </c:pt>
                <c:pt idx="262">
                  <c:v>2.3974144486692022</c:v>
                </c:pt>
                <c:pt idx="263">
                  <c:v>2.3967045454545466</c:v>
                </c:pt>
                <c:pt idx="264">
                  <c:v>2.399018867924529</c:v>
                </c:pt>
                <c:pt idx="265">
                  <c:v>2.3980075187969931</c:v>
                </c:pt>
                <c:pt idx="266">
                  <c:v>2.3992883895131096</c:v>
                </c:pt>
                <c:pt idx="267">
                  <c:v>2.3974626865671649</c:v>
                </c:pt>
                <c:pt idx="268">
                  <c:v>2.4007063197026031</c:v>
                </c:pt>
                <c:pt idx="269">
                  <c:v>2.3985555555555567</c:v>
                </c:pt>
                <c:pt idx="270">
                  <c:v>2.3973062730627315</c:v>
                </c:pt>
                <c:pt idx="271">
                  <c:v>2.3966176470588243</c:v>
                </c:pt>
                <c:pt idx="272">
                  <c:v>2.4003663003663012</c:v>
                </c:pt>
                <c:pt idx="273">
                  <c:v>2.4028832116788328</c:v>
                </c:pt>
                <c:pt idx="274">
                  <c:v>2.4012363636363645</c:v>
                </c:pt>
                <c:pt idx="275">
                  <c:v>2.3988043478260881</c:v>
                </c:pt>
                <c:pt idx="276">
                  <c:v>2.4002888086642606</c:v>
                </c:pt>
                <c:pt idx="277">
                  <c:v>2.3991007194244616</c:v>
                </c:pt>
                <c:pt idx="278">
                  <c:v>2.400896057347671</c:v>
                </c:pt>
                <c:pt idx="279">
                  <c:v>2.4017857142857153</c:v>
                </c:pt>
                <c:pt idx="280">
                  <c:v>2.4037366548042716</c:v>
                </c:pt>
                <c:pt idx="281">
                  <c:v>2.4007446808510644</c:v>
                </c:pt>
                <c:pt idx="282">
                  <c:v>2.4048409893992937</c:v>
                </c:pt>
                <c:pt idx="283">
                  <c:v>2.409084507042254</c:v>
                </c:pt>
                <c:pt idx="284">
                  <c:v>2.4106315789473691</c:v>
                </c:pt>
                <c:pt idx="285">
                  <c:v>2.409405594405595</c:v>
                </c:pt>
                <c:pt idx="286">
                  <c:v>2.4124738675958191</c:v>
                </c:pt>
                <c:pt idx="287">
                  <c:v>2.4169791666666671</c:v>
                </c:pt>
                <c:pt idx="288">
                  <c:v>2.4136332179930804</c:v>
                </c:pt>
                <c:pt idx="289">
                  <c:v>2.4111379310344838</c:v>
                </c:pt>
                <c:pt idx="290">
                  <c:v>2.4075257731958772</c:v>
                </c:pt>
                <c:pt idx="291">
                  <c:v>2.4086643835616446</c:v>
                </c:pt>
                <c:pt idx="292">
                  <c:v>2.4065870307167243</c:v>
                </c:pt>
                <c:pt idx="293">
                  <c:v>2.4040816326530616</c:v>
                </c:pt>
                <c:pt idx="294">
                  <c:v>2.4052203389830513</c:v>
                </c:pt>
                <c:pt idx="295">
                  <c:v>2.4076351351351359</c:v>
                </c:pt>
                <c:pt idx="296">
                  <c:v>2.4061279461279468</c:v>
                </c:pt>
                <c:pt idx="297">
                  <c:v>2.403724832214766</c:v>
                </c:pt>
                <c:pt idx="298">
                  <c:v>2.4052508361204024</c:v>
                </c:pt>
                <c:pt idx="299">
                  <c:v>2.4019333333333344</c:v>
                </c:pt>
                <c:pt idx="300">
                  <c:v>2.4043189368770772</c:v>
                </c:pt>
                <c:pt idx="301">
                  <c:v>2.402549668874173</c:v>
                </c:pt>
                <c:pt idx="302">
                  <c:v>2.4027722772277236</c:v>
                </c:pt>
                <c:pt idx="303">
                  <c:v>2.4030263157894747</c:v>
                </c:pt>
                <c:pt idx="304">
                  <c:v>2.4054426229508206</c:v>
                </c:pt>
                <c:pt idx="305">
                  <c:v>2.4054575163398701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C0-4E95-B336-64E88A4166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Codificacion!$B$2:$D$2</c:f>
          <c:strCache>
            <c:ptCount val="3"/>
            <c:pt idx="0">
              <c:v> Codificacion Buena Vida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Codificacion!$C$3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Codificacion!$C$4:$C$13</c:f>
              <c:numCache>
                <c:formatCode>General</c:formatCode>
                <c:ptCount val="10"/>
                <c:pt idx="0">
                  <c:v>4.59</c:v>
                </c:pt>
                <c:pt idx="1">
                  <c:v>5.16</c:v>
                </c:pt>
                <c:pt idx="2">
                  <c:v>5.75</c:v>
                </c:pt>
                <c:pt idx="3">
                  <c:v>5.27</c:v>
                </c:pt>
                <c:pt idx="4">
                  <c:v>7.07</c:v>
                </c:pt>
                <c:pt idx="5">
                  <c:v>5.23</c:v>
                </c:pt>
                <c:pt idx="6">
                  <c:v>6.13</c:v>
                </c:pt>
                <c:pt idx="7">
                  <c:v>4.74</c:v>
                </c:pt>
                <c:pt idx="8">
                  <c:v>9.5</c:v>
                </c:pt>
                <c:pt idx="9">
                  <c:v>7.48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E7-47F3-A14A-E34BD5A9A7A3}"/>
            </c:ext>
          </c:extLst>
        </c:ser>
        <c:ser>
          <c:idx val="1"/>
          <c:order val="1"/>
          <c:tx>
            <c:strRef>
              <c:f>Codificacion!$D$3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Codificacion!$D$4:$D$13</c:f>
              <c:numCache>
                <c:formatCode>General</c:formatCode>
                <c:ptCount val="10"/>
                <c:pt idx="0">
                  <c:v>4.59</c:v>
                </c:pt>
                <c:pt idx="1">
                  <c:v>4.875</c:v>
                </c:pt>
                <c:pt idx="2">
                  <c:v>5.166666666666667</c:v>
                </c:pt>
                <c:pt idx="3">
                  <c:v>5.1924999999999999</c:v>
                </c:pt>
                <c:pt idx="4">
                  <c:v>5.5679999999999996</c:v>
                </c:pt>
                <c:pt idx="5">
                  <c:v>5.5116666666666667</c:v>
                </c:pt>
                <c:pt idx="6">
                  <c:v>5.6000000000000005</c:v>
                </c:pt>
                <c:pt idx="7">
                  <c:v>5.4925000000000006</c:v>
                </c:pt>
                <c:pt idx="8">
                  <c:v>5.9377777777777787</c:v>
                </c:pt>
                <c:pt idx="9">
                  <c:v>6.0920000000000005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E7-47F3-A14A-E34BD5A9A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Solidos Buena Vida'!$B$48:$D$48</c:f>
          <c:strCache>
            <c:ptCount val="3"/>
            <c:pt idx="0">
              <c:v> BV  CACAO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Solidos Buena Vida'!$C$49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Buena Vida'!$C$50:$C$59</c:f>
              <c:numCache>
                <c:formatCode>General</c:formatCode>
                <c:ptCount val="10"/>
                <c:pt idx="0">
                  <c:v>227.07</c:v>
                </c:pt>
                <c:pt idx="1">
                  <c:v>241.87</c:v>
                </c:pt>
                <c:pt idx="2">
                  <c:v>246.32</c:v>
                </c:pt>
                <c:pt idx="3">
                  <c:v>248.52</c:v>
                </c:pt>
                <c:pt idx="4">
                  <c:v>247.03</c:v>
                </c:pt>
                <c:pt idx="5">
                  <c:v>289.55</c:v>
                </c:pt>
                <c:pt idx="6">
                  <c:v>257.32</c:v>
                </c:pt>
                <c:pt idx="7">
                  <c:v>244.87</c:v>
                </c:pt>
                <c:pt idx="8">
                  <c:v>234.68</c:v>
                </c:pt>
                <c:pt idx="9">
                  <c:v>236.18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EE8-49C0-9637-D4523EC37A30}"/>
            </c:ext>
          </c:extLst>
        </c:ser>
        <c:ser>
          <c:idx val="1"/>
          <c:order val="1"/>
          <c:tx>
            <c:strRef>
              <c:f>'Dosificacion Solidos Buena Vida'!$D$49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Buena Vida'!$D$50:$D$59</c:f>
              <c:numCache>
                <c:formatCode>General</c:formatCode>
                <c:ptCount val="10"/>
                <c:pt idx="0">
                  <c:v>227.07</c:v>
                </c:pt>
                <c:pt idx="1">
                  <c:v>234.47</c:v>
                </c:pt>
                <c:pt idx="2">
                  <c:v>238.42</c:v>
                </c:pt>
                <c:pt idx="3">
                  <c:v>240.94499999999999</c:v>
                </c:pt>
                <c:pt idx="4">
                  <c:v>242.16199999999998</c:v>
                </c:pt>
                <c:pt idx="5">
                  <c:v>250.05999999999997</c:v>
                </c:pt>
                <c:pt idx="6">
                  <c:v>251.09714285714284</c:v>
                </c:pt>
                <c:pt idx="7">
                  <c:v>250.31874999999997</c:v>
                </c:pt>
                <c:pt idx="8">
                  <c:v>248.58111111111106</c:v>
                </c:pt>
                <c:pt idx="9">
                  <c:v>247.34099999999995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E8-49C0-9637-D4523EC37A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Codificacion!$B$2:$D$2</c:f>
          <c:strCache>
            <c:ptCount val="3"/>
            <c:pt idx="0">
              <c:v> Codificacion Buena Vida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Codificacion!$C$3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Codificacion!$C$21:$C$149</c:f>
              <c:numCache>
                <c:formatCode>General</c:formatCode>
                <c:ptCount val="129"/>
                <c:pt idx="0">
                  <c:v>4.59</c:v>
                </c:pt>
                <c:pt idx="1">
                  <c:v>5.16</c:v>
                </c:pt>
                <c:pt idx="2">
                  <c:v>5.75</c:v>
                </c:pt>
                <c:pt idx="3">
                  <c:v>5.27</c:v>
                </c:pt>
                <c:pt idx="4">
                  <c:v>7.07</c:v>
                </c:pt>
                <c:pt idx="5">
                  <c:v>5.23</c:v>
                </c:pt>
                <c:pt idx="6">
                  <c:v>6.13</c:v>
                </c:pt>
                <c:pt idx="7">
                  <c:v>4.74</c:v>
                </c:pt>
                <c:pt idx="8">
                  <c:v>9.5</c:v>
                </c:pt>
                <c:pt idx="9">
                  <c:v>7.48</c:v>
                </c:pt>
                <c:pt idx="10">
                  <c:v>5.52</c:v>
                </c:pt>
                <c:pt idx="11">
                  <c:v>4.8600000000000003</c:v>
                </c:pt>
                <c:pt idx="12">
                  <c:v>6.17</c:v>
                </c:pt>
                <c:pt idx="13">
                  <c:v>5.9</c:v>
                </c:pt>
                <c:pt idx="14">
                  <c:v>6.88</c:v>
                </c:pt>
                <c:pt idx="15">
                  <c:v>5.51</c:v>
                </c:pt>
                <c:pt idx="16">
                  <c:v>5.98</c:v>
                </c:pt>
                <c:pt idx="17">
                  <c:v>6.87</c:v>
                </c:pt>
                <c:pt idx="18">
                  <c:v>8.7100000000000009</c:v>
                </c:pt>
                <c:pt idx="19">
                  <c:v>5.97</c:v>
                </c:pt>
                <c:pt idx="20">
                  <c:v>5.24</c:v>
                </c:pt>
                <c:pt idx="21">
                  <c:v>5.12</c:v>
                </c:pt>
                <c:pt idx="22">
                  <c:v>6.83</c:v>
                </c:pt>
                <c:pt idx="23">
                  <c:v>6.14</c:v>
                </c:pt>
                <c:pt idx="24">
                  <c:v>6.45</c:v>
                </c:pt>
                <c:pt idx="25">
                  <c:v>5.49</c:v>
                </c:pt>
                <c:pt idx="26">
                  <c:v>6.59</c:v>
                </c:pt>
                <c:pt idx="27">
                  <c:v>7.27</c:v>
                </c:pt>
                <c:pt idx="28">
                  <c:v>7.63</c:v>
                </c:pt>
                <c:pt idx="29">
                  <c:v>5</c:v>
                </c:pt>
                <c:pt idx="30">
                  <c:v>5.86</c:v>
                </c:pt>
                <c:pt idx="31">
                  <c:v>5.93</c:v>
                </c:pt>
                <c:pt idx="32">
                  <c:v>7.04</c:v>
                </c:pt>
                <c:pt idx="33">
                  <c:v>5.64</c:v>
                </c:pt>
                <c:pt idx="34">
                  <c:v>6</c:v>
                </c:pt>
                <c:pt idx="35">
                  <c:v>5.35</c:v>
                </c:pt>
                <c:pt idx="36">
                  <c:v>7.27</c:v>
                </c:pt>
                <c:pt idx="37">
                  <c:v>7.41</c:v>
                </c:pt>
                <c:pt idx="38">
                  <c:v>6.71</c:v>
                </c:pt>
                <c:pt idx="39">
                  <c:v>5.36</c:v>
                </c:pt>
                <c:pt idx="40">
                  <c:v>6.67</c:v>
                </c:pt>
                <c:pt idx="41">
                  <c:v>5.86</c:v>
                </c:pt>
                <c:pt idx="42">
                  <c:v>6.94</c:v>
                </c:pt>
                <c:pt idx="43">
                  <c:v>5.48</c:v>
                </c:pt>
                <c:pt idx="44">
                  <c:v>6.43</c:v>
                </c:pt>
                <c:pt idx="45">
                  <c:v>6.11</c:v>
                </c:pt>
                <c:pt idx="46">
                  <c:v>7.9</c:v>
                </c:pt>
                <c:pt idx="47">
                  <c:v>6.95</c:v>
                </c:pt>
                <c:pt idx="48">
                  <c:v>6.89</c:v>
                </c:pt>
                <c:pt idx="49">
                  <c:v>5.98</c:v>
                </c:pt>
                <c:pt idx="50">
                  <c:v>6.75</c:v>
                </c:pt>
                <c:pt idx="51">
                  <c:v>6.09</c:v>
                </c:pt>
                <c:pt idx="52">
                  <c:v>6.95</c:v>
                </c:pt>
                <c:pt idx="53">
                  <c:v>5.88</c:v>
                </c:pt>
                <c:pt idx="54">
                  <c:v>6.57</c:v>
                </c:pt>
                <c:pt idx="55">
                  <c:v>6.78</c:v>
                </c:pt>
                <c:pt idx="56">
                  <c:v>8.2100000000000009</c:v>
                </c:pt>
                <c:pt idx="57">
                  <c:v>6.68</c:v>
                </c:pt>
                <c:pt idx="58">
                  <c:v>6.59</c:v>
                </c:pt>
                <c:pt idx="59">
                  <c:v>5.46</c:v>
                </c:pt>
                <c:pt idx="60">
                  <c:v>7.26</c:v>
                </c:pt>
                <c:pt idx="61">
                  <c:v>6.48</c:v>
                </c:pt>
                <c:pt idx="62">
                  <c:v>6.51</c:v>
                </c:pt>
                <c:pt idx="63">
                  <c:v>5.3</c:v>
                </c:pt>
                <c:pt idx="64">
                  <c:v>6.96</c:v>
                </c:pt>
                <c:pt idx="65">
                  <c:v>7.33</c:v>
                </c:pt>
                <c:pt idx="66">
                  <c:v>7.59</c:v>
                </c:pt>
                <c:pt idx="67">
                  <c:v>6.03</c:v>
                </c:pt>
                <c:pt idx="68">
                  <c:v>6.57</c:v>
                </c:pt>
                <c:pt idx="69">
                  <c:v>5.58</c:v>
                </c:pt>
                <c:pt idx="70">
                  <c:v>7.06</c:v>
                </c:pt>
                <c:pt idx="71">
                  <c:v>6.29</c:v>
                </c:pt>
                <c:pt idx="72">
                  <c:v>6.57</c:v>
                </c:pt>
                <c:pt idx="73">
                  <c:v>5.35</c:v>
                </c:pt>
                <c:pt idx="74">
                  <c:v>8.0299999999999994</c:v>
                </c:pt>
                <c:pt idx="75">
                  <c:v>7.09</c:v>
                </c:pt>
                <c:pt idx="76">
                  <c:v>7.41</c:v>
                </c:pt>
                <c:pt idx="77">
                  <c:v>5.47</c:v>
                </c:pt>
                <c:pt idx="78">
                  <c:v>7.01</c:v>
                </c:pt>
                <c:pt idx="79">
                  <c:v>5.95</c:v>
                </c:pt>
                <c:pt idx="80">
                  <c:v>6.86</c:v>
                </c:pt>
                <c:pt idx="81">
                  <c:v>6.32</c:v>
                </c:pt>
                <c:pt idx="82">
                  <c:v>6.1</c:v>
                </c:pt>
                <c:pt idx="83">
                  <c:v>6.58</c:v>
                </c:pt>
                <c:pt idx="84">
                  <c:v>8.1199999999999992</c:v>
                </c:pt>
                <c:pt idx="85">
                  <c:v>6.65</c:v>
                </c:pt>
                <c:pt idx="86">
                  <c:v>6.73</c:v>
                </c:pt>
                <c:pt idx="87">
                  <c:v>5.83</c:v>
                </c:pt>
                <c:pt idx="88">
                  <c:v>6.59</c:v>
                </c:pt>
                <c:pt idx="89">
                  <c:v>6.23</c:v>
                </c:pt>
                <c:pt idx="90">
                  <c:v>7.38</c:v>
                </c:pt>
                <c:pt idx="91">
                  <c:v>5.54</c:v>
                </c:pt>
                <c:pt idx="92">
                  <c:v>6.51</c:v>
                </c:pt>
                <c:pt idx="93">
                  <c:v>7.01</c:v>
                </c:pt>
                <c:pt idx="94">
                  <c:v>8.07</c:v>
                </c:pt>
                <c:pt idx="95">
                  <c:v>5.89</c:v>
                </c:pt>
                <c:pt idx="96">
                  <c:v>6.42</c:v>
                </c:pt>
                <c:pt idx="97">
                  <c:v>6.08</c:v>
                </c:pt>
                <c:pt idx="98">
                  <c:v>7.2</c:v>
                </c:pt>
                <c:pt idx="99">
                  <c:v>6.2</c:v>
                </c:pt>
                <c:pt idx="100">
                  <c:v>6.78</c:v>
                </c:pt>
                <c:pt idx="101">
                  <c:v>5.16</c:v>
                </c:pt>
                <c:pt idx="102">
                  <c:v>7.55</c:v>
                </c:pt>
                <c:pt idx="103">
                  <c:v>7.26</c:v>
                </c:pt>
                <c:pt idx="104">
                  <c:v>7.48</c:v>
                </c:pt>
                <c:pt idx="105">
                  <c:v>5.6</c:v>
                </c:pt>
                <c:pt idx="106">
                  <c:v>6.76</c:v>
                </c:pt>
                <c:pt idx="107">
                  <c:v>5.73</c:v>
                </c:pt>
                <c:pt idx="108">
                  <c:v>7.15</c:v>
                </c:pt>
                <c:pt idx="109">
                  <c:v>5.92</c:v>
                </c:pt>
                <c:pt idx="110">
                  <c:v>6.79</c:v>
                </c:pt>
                <c:pt idx="111">
                  <c:v>6.34</c:v>
                </c:pt>
                <c:pt idx="112">
                  <c:v>8.2799999999999994</c:v>
                </c:pt>
                <c:pt idx="113">
                  <c:v>6.73</c:v>
                </c:pt>
                <c:pt idx="114">
                  <c:v>7.11</c:v>
                </c:pt>
                <c:pt idx="115">
                  <c:v>5.48</c:v>
                </c:pt>
                <c:pt idx="116">
                  <c:v>6.85</c:v>
                </c:pt>
                <c:pt idx="117">
                  <c:v>6.41</c:v>
                </c:pt>
                <c:pt idx="118">
                  <c:v>7.41</c:v>
                </c:pt>
                <c:pt idx="119">
                  <c:v>5.84</c:v>
                </c:pt>
                <c:pt idx="120">
                  <c:v>6.93</c:v>
                </c:pt>
                <c:pt idx="121">
                  <c:v>6.7</c:v>
                </c:pt>
                <c:pt idx="122">
                  <c:v>7.88</c:v>
                </c:pt>
                <c:pt idx="123">
                  <c:v>6.27</c:v>
                </c:pt>
                <c:pt idx="124">
                  <c:v>6.65</c:v>
                </c:pt>
                <c:pt idx="125">
                  <c:v>5.36</c:v>
                </c:pt>
                <c:pt idx="126">
                  <c:v>7.54</c:v>
                </c:pt>
                <c:pt idx="127">
                  <c:v>6.5</c:v>
                </c:pt>
                <c:pt idx="128">
                  <c:v>7.51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19-4EA1-84E6-299C4C8D8122}"/>
            </c:ext>
          </c:extLst>
        </c:ser>
        <c:ser>
          <c:idx val="1"/>
          <c:order val="1"/>
          <c:tx>
            <c:strRef>
              <c:f>Codificacion!$D$3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Codificacion!$D$21:$D$149</c:f>
              <c:numCache>
                <c:formatCode>General</c:formatCode>
                <c:ptCount val="129"/>
                <c:pt idx="0">
                  <c:v>4.59</c:v>
                </c:pt>
                <c:pt idx="1">
                  <c:v>4.875</c:v>
                </c:pt>
                <c:pt idx="2">
                  <c:v>5.166666666666667</c:v>
                </c:pt>
                <c:pt idx="3">
                  <c:v>5.1924999999999999</c:v>
                </c:pt>
                <c:pt idx="4">
                  <c:v>5.5679999999999996</c:v>
                </c:pt>
                <c:pt idx="5">
                  <c:v>5.5116666666666667</c:v>
                </c:pt>
                <c:pt idx="6">
                  <c:v>5.6000000000000005</c:v>
                </c:pt>
                <c:pt idx="7">
                  <c:v>5.4925000000000006</c:v>
                </c:pt>
                <c:pt idx="8">
                  <c:v>5.9377777777777787</c:v>
                </c:pt>
                <c:pt idx="9">
                  <c:v>6.0920000000000005</c:v>
                </c:pt>
                <c:pt idx="10">
                  <c:v>6.04</c:v>
                </c:pt>
                <c:pt idx="11">
                  <c:v>5.9416666666666664</c:v>
                </c:pt>
                <c:pt idx="12">
                  <c:v>5.9592307692307696</c:v>
                </c:pt>
                <c:pt idx="13">
                  <c:v>5.9550000000000001</c:v>
                </c:pt>
                <c:pt idx="14">
                  <c:v>6.0166666666666666</c:v>
                </c:pt>
                <c:pt idx="15">
                  <c:v>5.9850000000000003</c:v>
                </c:pt>
                <c:pt idx="16">
                  <c:v>5.9847058823529418</c:v>
                </c:pt>
                <c:pt idx="17">
                  <c:v>6.0338888888888897</c:v>
                </c:pt>
                <c:pt idx="18">
                  <c:v>6.174736842105264</c:v>
                </c:pt>
                <c:pt idx="19">
                  <c:v>6.1645000000000012</c:v>
                </c:pt>
                <c:pt idx="20">
                  <c:v>6.1204761904761922</c:v>
                </c:pt>
                <c:pt idx="21">
                  <c:v>6.075000000000002</c:v>
                </c:pt>
                <c:pt idx="22">
                  <c:v>6.107826086956524</c:v>
                </c:pt>
                <c:pt idx="23">
                  <c:v>6.1091666666666677</c:v>
                </c:pt>
                <c:pt idx="24">
                  <c:v>6.1228000000000007</c:v>
                </c:pt>
                <c:pt idx="25">
                  <c:v>6.0984615384615397</c:v>
                </c:pt>
                <c:pt idx="26">
                  <c:v>6.116666666666668</c:v>
                </c:pt>
                <c:pt idx="27">
                  <c:v>6.1578571428571447</c:v>
                </c:pt>
                <c:pt idx="28">
                  <c:v>6.2086206896551737</c:v>
                </c:pt>
                <c:pt idx="29">
                  <c:v>6.1683333333333348</c:v>
                </c:pt>
                <c:pt idx="30">
                  <c:v>6.1583870967741952</c:v>
                </c:pt>
                <c:pt idx="31">
                  <c:v>6.1512500000000019</c:v>
                </c:pt>
                <c:pt idx="32">
                  <c:v>6.1781818181818196</c:v>
                </c:pt>
                <c:pt idx="33">
                  <c:v>6.1623529411764721</c:v>
                </c:pt>
                <c:pt idx="34">
                  <c:v>6.1577142857142873</c:v>
                </c:pt>
                <c:pt idx="35">
                  <c:v>6.1352777777777785</c:v>
                </c:pt>
                <c:pt idx="36">
                  <c:v>6.1659459459459471</c:v>
                </c:pt>
                <c:pt idx="37">
                  <c:v>6.1986842105263165</c:v>
                </c:pt>
                <c:pt idx="38">
                  <c:v>6.211794871794873</c:v>
                </c:pt>
                <c:pt idx="39">
                  <c:v>6.1905000000000019</c:v>
                </c:pt>
                <c:pt idx="40">
                  <c:v>6.2021951219512204</c:v>
                </c:pt>
                <c:pt idx="41">
                  <c:v>6.1940476190476197</c:v>
                </c:pt>
                <c:pt idx="42">
                  <c:v>6.2113953488372102</c:v>
                </c:pt>
                <c:pt idx="43">
                  <c:v>6.1947727272727287</c:v>
                </c:pt>
                <c:pt idx="44">
                  <c:v>6.2000000000000011</c:v>
                </c:pt>
                <c:pt idx="45">
                  <c:v>6.1980434782608711</c:v>
                </c:pt>
                <c:pt idx="46">
                  <c:v>6.2342553191489376</c:v>
                </c:pt>
                <c:pt idx="47">
                  <c:v>6.2491666666666674</c:v>
                </c:pt>
                <c:pt idx="48">
                  <c:v>6.2622448979591843</c:v>
                </c:pt>
                <c:pt idx="49">
                  <c:v>6.2566000000000006</c:v>
                </c:pt>
                <c:pt idx="50">
                  <c:v>6.2662745098039228</c:v>
                </c:pt>
                <c:pt idx="51">
                  <c:v>6.2628846153846158</c:v>
                </c:pt>
                <c:pt idx="52">
                  <c:v>6.2758490566037732</c:v>
                </c:pt>
                <c:pt idx="53">
                  <c:v>6.2685185185185182</c:v>
                </c:pt>
                <c:pt idx="54">
                  <c:v>6.274</c:v>
                </c:pt>
                <c:pt idx="55">
                  <c:v>6.2830357142857141</c:v>
                </c:pt>
                <c:pt idx="56">
                  <c:v>6.3168421052631567</c:v>
                </c:pt>
                <c:pt idx="57">
                  <c:v>6.3231034482758615</c:v>
                </c:pt>
                <c:pt idx="58">
                  <c:v>6.3276271186440667</c:v>
                </c:pt>
                <c:pt idx="59">
                  <c:v>6.3131666666666648</c:v>
                </c:pt>
                <c:pt idx="60">
                  <c:v>6.3286885245901621</c:v>
                </c:pt>
                <c:pt idx="61">
                  <c:v>6.3311290322580636</c:v>
                </c:pt>
                <c:pt idx="62">
                  <c:v>6.3339682539682522</c:v>
                </c:pt>
                <c:pt idx="63">
                  <c:v>6.3178124999999987</c:v>
                </c:pt>
                <c:pt idx="64">
                  <c:v>6.3276923076923062</c:v>
                </c:pt>
                <c:pt idx="65">
                  <c:v>6.342878787878786</c:v>
                </c:pt>
                <c:pt idx="66">
                  <c:v>6.3614925373134303</c:v>
                </c:pt>
                <c:pt idx="67">
                  <c:v>6.3566176470588207</c:v>
                </c:pt>
                <c:pt idx="68">
                  <c:v>6.3597101449275337</c:v>
                </c:pt>
                <c:pt idx="69">
                  <c:v>6.3485714285714261</c:v>
                </c:pt>
                <c:pt idx="70">
                  <c:v>6.3585915492957721</c:v>
                </c:pt>
                <c:pt idx="71">
                  <c:v>6.3576388888888866</c:v>
                </c:pt>
                <c:pt idx="72">
                  <c:v>6.3605479452054769</c:v>
                </c:pt>
                <c:pt idx="73">
                  <c:v>6.3468918918918895</c:v>
                </c:pt>
                <c:pt idx="74">
                  <c:v>6.3693333333333308</c:v>
                </c:pt>
                <c:pt idx="75">
                  <c:v>6.3788157894736814</c:v>
                </c:pt>
                <c:pt idx="76">
                  <c:v>6.39220779220779</c:v>
                </c:pt>
                <c:pt idx="77">
                  <c:v>6.3803846153846138</c:v>
                </c:pt>
                <c:pt idx="78">
                  <c:v>6.3883544303797448</c:v>
                </c:pt>
                <c:pt idx="79">
                  <c:v>6.3828749999999976</c:v>
                </c:pt>
                <c:pt idx="80">
                  <c:v>6.3887654320987624</c:v>
                </c:pt>
                <c:pt idx="81">
                  <c:v>6.3879268292682907</c:v>
                </c:pt>
                <c:pt idx="82">
                  <c:v>6.3844578313252995</c:v>
                </c:pt>
                <c:pt idx="83">
                  <c:v>6.386785714285713</c:v>
                </c:pt>
                <c:pt idx="84">
                  <c:v>6.4071764705882339</c:v>
                </c:pt>
                <c:pt idx="85">
                  <c:v>6.4099999999999984</c:v>
                </c:pt>
                <c:pt idx="86">
                  <c:v>6.413678160919539</c:v>
                </c:pt>
                <c:pt idx="87">
                  <c:v>6.4070454545454538</c:v>
                </c:pt>
                <c:pt idx="88">
                  <c:v>6.4091011235955051</c:v>
                </c:pt>
                <c:pt idx="89">
                  <c:v>6.407111111111111</c:v>
                </c:pt>
                <c:pt idx="90">
                  <c:v>6.4178021978021977</c:v>
                </c:pt>
                <c:pt idx="91">
                  <c:v>6.4082608695652166</c:v>
                </c:pt>
                <c:pt idx="92">
                  <c:v>6.4093548387096764</c:v>
                </c:pt>
                <c:pt idx="93">
                  <c:v>6.4157446808510628</c:v>
                </c:pt>
                <c:pt idx="94">
                  <c:v>6.4331578947368415</c:v>
                </c:pt>
                <c:pt idx="95">
                  <c:v>6.4274999999999993</c:v>
                </c:pt>
                <c:pt idx="96">
                  <c:v>6.42742268041237</c:v>
                </c:pt>
                <c:pt idx="97">
                  <c:v>6.423877551020408</c:v>
                </c:pt>
                <c:pt idx="98">
                  <c:v>6.4317171717171719</c:v>
                </c:pt>
                <c:pt idx="99">
                  <c:v>6.4294000000000002</c:v>
                </c:pt>
                <c:pt idx="100">
                  <c:v>6.4328712871287133</c:v>
                </c:pt>
                <c:pt idx="101">
                  <c:v>6.4203921568627447</c:v>
                </c:pt>
                <c:pt idx="102">
                  <c:v>6.4313592233009702</c:v>
                </c:pt>
                <c:pt idx="103">
                  <c:v>6.4393269230769228</c:v>
                </c:pt>
                <c:pt idx="104">
                  <c:v>6.449238095238095</c:v>
                </c:pt>
                <c:pt idx="105">
                  <c:v>6.4412264150943397</c:v>
                </c:pt>
                <c:pt idx="106">
                  <c:v>6.4442056074766354</c:v>
                </c:pt>
                <c:pt idx="107">
                  <c:v>6.4375925925925923</c:v>
                </c:pt>
                <c:pt idx="108">
                  <c:v>6.4441284403669723</c:v>
                </c:pt>
                <c:pt idx="109">
                  <c:v>6.4393636363636357</c:v>
                </c:pt>
                <c:pt idx="110">
                  <c:v>6.4425225225225216</c:v>
                </c:pt>
                <c:pt idx="111">
                  <c:v>6.4416071428571424</c:v>
                </c:pt>
                <c:pt idx="112">
                  <c:v>6.4578761061946892</c:v>
                </c:pt>
                <c:pt idx="113">
                  <c:v>6.4602631578947358</c:v>
                </c:pt>
                <c:pt idx="114">
                  <c:v>6.4659130434782606</c:v>
                </c:pt>
                <c:pt idx="115">
                  <c:v>6.4574137931034477</c:v>
                </c:pt>
                <c:pt idx="116">
                  <c:v>6.4607692307692304</c:v>
                </c:pt>
                <c:pt idx="117">
                  <c:v>6.4603389830508471</c:v>
                </c:pt>
                <c:pt idx="118">
                  <c:v>6.4683193277310913</c:v>
                </c:pt>
                <c:pt idx="119">
                  <c:v>6.4630833333333326</c:v>
                </c:pt>
                <c:pt idx="120">
                  <c:v>6.4669421487603298</c:v>
                </c:pt>
                <c:pt idx="121">
                  <c:v>6.4688524590163929</c:v>
                </c:pt>
                <c:pt idx="122">
                  <c:v>6.4803252032520318</c:v>
                </c:pt>
                <c:pt idx="123">
                  <c:v>6.4786290322580635</c:v>
                </c:pt>
                <c:pt idx="124">
                  <c:v>6.4799999999999986</c:v>
                </c:pt>
                <c:pt idx="125">
                  <c:v>6.4711111111111101</c:v>
                </c:pt>
                <c:pt idx="126">
                  <c:v>6.4795275590551169</c:v>
                </c:pt>
                <c:pt idx="127">
                  <c:v>6.4796874999999989</c:v>
                </c:pt>
                <c:pt idx="128">
                  <c:v>6.4876744186046498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19-4EA1-84E6-299C4C8D81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'Engrase Molde'!$B$2:$D$2</c:f>
          <c:strCache>
            <c:ptCount val="3"/>
            <c:pt idx="0">
              <c:v>Engrase moldde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'Engrase Molde'!$C$3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'Engrase Molde'!$C$4:$C$13</c:f>
              <c:numCache>
                <c:formatCode>General</c:formatCode>
                <c:ptCount val="10"/>
                <c:pt idx="0">
                  <c:v>4.55</c:v>
                </c:pt>
                <c:pt idx="1">
                  <c:v>4.82</c:v>
                </c:pt>
                <c:pt idx="2">
                  <c:v>5.91</c:v>
                </c:pt>
                <c:pt idx="3">
                  <c:v>4.7300000000000004</c:v>
                </c:pt>
                <c:pt idx="4">
                  <c:v>6.28</c:v>
                </c:pt>
                <c:pt idx="5">
                  <c:v>5.22</c:v>
                </c:pt>
                <c:pt idx="6">
                  <c:v>4.46</c:v>
                </c:pt>
                <c:pt idx="7">
                  <c:v>6.66</c:v>
                </c:pt>
                <c:pt idx="8">
                  <c:v>5.6000000000000005</c:v>
                </c:pt>
                <c:pt idx="9">
                  <c:v>6.54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BF-41DA-B0C2-A0B4BE45351A}"/>
            </c:ext>
          </c:extLst>
        </c:ser>
        <c:ser>
          <c:idx val="1"/>
          <c:order val="1"/>
          <c:tx>
            <c:strRef>
              <c:f>'Engrase Molde'!$D$3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'Engrase Molde'!$D$4:$D$13</c:f>
              <c:numCache>
                <c:formatCode>General</c:formatCode>
                <c:ptCount val="10"/>
                <c:pt idx="0">
                  <c:v>4.55</c:v>
                </c:pt>
                <c:pt idx="1">
                  <c:v>4.6850000000000005</c:v>
                </c:pt>
                <c:pt idx="2">
                  <c:v>5.0933333333333337</c:v>
                </c:pt>
                <c:pt idx="3">
                  <c:v>5.0025000000000004</c:v>
                </c:pt>
                <c:pt idx="4">
                  <c:v>5.2580000000000009</c:v>
                </c:pt>
                <c:pt idx="5">
                  <c:v>5.2516666666666669</c:v>
                </c:pt>
                <c:pt idx="6">
                  <c:v>5.1385714285714288</c:v>
                </c:pt>
                <c:pt idx="7">
                  <c:v>5.3287499999999994</c:v>
                </c:pt>
                <c:pt idx="8">
                  <c:v>5.3588888888888881</c:v>
                </c:pt>
                <c:pt idx="9">
                  <c:v>5.4769999999999994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BF-41DA-B0C2-A0B4BE4535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'Engrase Molde'!$B$2:$D$2</c:f>
          <c:strCache>
            <c:ptCount val="3"/>
            <c:pt idx="0">
              <c:v>Engrase moldde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'Engrase Molde'!$C$3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'Engrase Molde'!$C$21:$C$68</c:f>
              <c:numCache>
                <c:formatCode>General</c:formatCode>
                <c:ptCount val="48"/>
                <c:pt idx="0">
                  <c:v>4.55</c:v>
                </c:pt>
                <c:pt idx="1">
                  <c:v>4.82</c:v>
                </c:pt>
                <c:pt idx="2">
                  <c:v>5.91</c:v>
                </c:pt>
                <c:pt idx="3">
                  <c:v>4.7300000000000004</c:v>
                </c:pt>
                <c:pt idx="4">
                  <c:v>6.28</c:v>
                </c:pt>
                <c:pt idx="5">
                  <c:v>5.22</c:v>
                </c:pt>
                <c:pt idx="6">
                  <c:v>4.46</c:v>
                </c:pt>
                <c:pt idx="7">
                  <c:v>6.66</c:v>
                </c:pt>
                <c:pt idx="8">
                  <c:v>5.6000000000000005</c:v>
                </c:pt>
                <c:pt idx="9">
                  <c:v>6.54</c:v>
                </c:pt>
                <c:pt idx="10">
                  <c:v>5.42</c:v>
                </c:pt>
                <c:pt idx="11">
                  <c:v>4.8499999999999996</c:v>
                </c:pt>
                <c:pt idx="12">
                  <c:v>6.4</c:v>
                </c:pt>
                <c:pt idx="13">
                  <c:v>4.7300000000000004</c:v>
                </c:pt>
                <c:pt idx="14">
                  <c:v>5.79</c:v>
                </c:pt>
                <c:pt idx="15">
                  <c:v>4.7300000000000004</c:v>
                </c:pt>
                <c:pt idx="16">
                  <c:v>5.37</c:v>
                </c:pt>
                <c:pt idx="17">
                  <c:v>6.04</c:v>
                </c:pt>
                <c:pt idx="18">
                  <c:v>6.49</c:v>
                </c:pt>
                <c:pt idx="19">
                  <c:v>5.1100000000000003</c:v>
                </c:pt>
                <c:pt idx="20">
                  <c:v>6.03</c:v>
                </c:pt>
                <c:pt idx="21">
                  <c:v>4.9800000000000004</c:v>
                </c:pt>
                <c:pt idx="22">
                  <c:v>6.85</c:v>
                </c:pt>
                <c:pt idx="23">
                  <c:v>10.74</c:v>
                </c:pt>
                <c:pt idx="24">
                  <c:v>6.43</c:v>
                </c:pt>
                <c:pt idx="25">
                  <c:v>5.5</c:v>
                </c:pt>
                <c:pt idx="26">
                  <c:v>7.8</c:v>
                </c:pt>
                <c:pt idx="27">
                  <c:v>6.34</c:v>
                </c:pt>
                <c:pt idx="28">
                  <c:v>7.39</c:v>
                </c:pt>
                <c:pt idx="29">
                  <c:v>5.2</c:v>
                </c:pt>
                <c:pt idx="30">
                  <c:v>8.39</c:v>
                </c:pt>
                <c:pt idx="31">
                  <c:v>5.98</c:v>
                </c:pt>
                <c:pt idx="32">
                  <c:v>7.34</c:v>
                </c:pt>
                <c:pt idx="33">
                  <c:v>5.32</c:v>
                </c:pt>
                <c:pt idx="34">
                  <c:v>7.14</c:v>
                </c:pt>
                <c:pt idx="35">
                  <c:v>6.3</c:v>
                </c:pt>
                <c:pt idx="36">
                  <c:v>7.57</c:v>
                </c:pt>
                <c:pt idx="37">
                  <c:v>6.33</c:v>
                </c:pt>
                <c:pt idx="38">
                  <c:v>6.51</c:v>
                </c:pt>
                <c:pt idx="39">
                  <c:v>5.38</c:v>
                </c:pt>
                <c:pt idx="40">
                  <c:v>5.53</c:v>
                </c:pt>
                <c:pt idx="41">
                  <c:v>5.81</c:v>
                </c:pt>
                <c:pt idx="42">
                  <c:v>10.06</c:v>
                </c:pt>
                <c:pt idx="43">
                  <c:v>4.99</c:v>
                </c:pt>
                <c:pt idx="44">
                  <c:v>6.41</c:v>
                </c:pt>
                <c:pt idx="45">
                  <c:v>5.7</c:v>
                </c:pt>
                <c:pt idx="46">
                  <c:v>7.27</c:v>
                </c:pt>
                <c:pt idx="47">
                  <c:v>5.25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9F-4995-A613-0E8991A325F8}"/>
            </c:ext>
          </c:extLst>
        </c:ser>
        <c:ser>
          <c:idx val="1"/>
          <c:order val="1"/>
          <c:tx>
            <c:strRef>
              <c:f>'Engrase Molde'!$D$3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'Engrase Molde'!$D$21:$D$68</c:f>
              <c:numCache>
                <c:formatCode>General</c:formatCode>
                <c:ptCount val="48"/>
                <c:pt idx="0">
                  <c:v>4.55</c:v>
                </c:pt>
                <c:pt idx="1">
                  <c:v>4.6850000000000005</c:v>
                </c:pt>
                <c:pt idx="2">
                  <c:v>5.0933333333333337</c:v>
                </c:pt>
                <c:pt idx="3">
                  <c:v>5.0025000000000004</c:v>
                </c:pt>
                <c:pt idx="4">
                  <c:v>5.2580000000000009</c:v>
                </c:pt>
                <c:pt idx="5">
                  <c:v>5.2516666666666669</c:v>
                </c:pt>
                <c:pt idx="6">
                  <c:v>5.1385714285714288</c:v>
                </c:pt>
                <c:pt idx="7">
                  <c:v>5.3287499999999994</c:v>
                </c:pt>
                <c:pt idx="8">
                  <c:v>5.3588888888888881</c:v>
                </c:pt>
                <c:pt idx="9">
                  <c:v>5.4769999999999994</c:v>
                </c:pt>
                <c:pt idx="10">
                  <c:v>5.4718181818181817</c:v>
                </c:pt>
                <c:pt idx="11">
                  <c:v>5.419999999999999</c:v>
                </c:pt>
                <c:pt idx="12">
                  <c:v>5.4953846153846149</c:v>
                </c:pt>
                <c:pt idx="13">
                  <c:v>5.4407142857142858</c:v>
                </c:pt>
                <c:pt idx="14">
                  <c:v>5.4640000000000004</c:v>
                </c:pt>
                <c:pt idx="15">
                  <c:v>5.4181250000000007</c:v>
                </c:pt>
                <c:pt idx="16">
                  <c:v>5.4152941176470595</c:v>
                </c:pt>
                <c:pt idx="17">
                  <c:v>5.4500000000000011</c:v>
                </c:pt>
                <c:pt idx="18">
                  <c:v>5.504736842105264</c:v>
                </c:pt>
                <c:pt idx="19">
                  <c:v>5.4850000000000012</c:v>
                </c:pt>
                <c:pt idx="20">
                  <c:v>5.5109523809523822</c:v>
                </c:pt>
                <c:pt idx="21">
                  <c:v>5.4868181818181831</c:v>
                </c:pt>
                <c:pt idx="22">
                  <c:v>5.5460869565217399</c:v>
                </c:pt>
                <c:pt idx="23">
                  <c:v>5.7625000000000002</c:v>
                </c:pt>
                <c:pt idx="24">
                  <c:v>5.789200000000001</c:v>
                </c:pt>
                <c:pt idx="25">
                  <c:v>5.7780769230769238</c:v>
                </c:pt>
                <c:pt idx="26">
                  <c:v>5.8529629629629643</c:v>
                </c:pt>
                <c:pt idx="27">
                  <c:v>5.8703571428571442</c:v>
                </c:pt>
                <c:pt idx="28">
                  <c:v>5.9227586206896561</c:v>
                </c:pt>
                <c:pt idx="29">
                  <c:v>5.8986666666666672</c:v>
                </c:pt>
                <c:pt idx="30">
                  <c:v>5.9790322580645165</c:v>
                </c:pt>
                <c:pt idx="31">
                  <c:v>5.9790625000000004</c:v>
                </c:pt>
                <c:pt idx="32">
                  <c:v>6.0203030303030305</c:v>
                </c:pt>
                <c:pt idx="33">
                  <c:v>5.9997058823529414</c:v>
                </c:pt>
                <c:pt idx="34">
                  <c:v>6.032285714285714</c:v>
                </c:pt>
                <c:pt idx="35">
                  <c:v>6.0397222222222222</c:v>
                </c:pt>
                <c:pt idx="36">
                  <c:v>6.0810810810810807</c:v>
                </c:pt>
                <c:pt idx="37">
                  <c:v>6.0876315789473692</c:v>
                </c:pt>
                <c:pt idx="38">
                  <c:v>6.0984615384615388</c:v>
                </c:pt>
                <c:pt idx="39">
                  <c:v>6.0804999999999998</c:v>
                </c:pt>
                <c:pt idx="40">
                  <c:v>6.0670731707317076</c:v>
                </c:pt>
                <c:pt idx="41">
                  <c:v>6.0609523809523811</c:v>
                </c:pt>
                <c:pt idx="42">
                  <c:v>6.1539534883720934</c:v>
                </c:pt>
                <c:pt idx="43">
                  <c:v>6.1275000000000004</c:v>
                </c:pt>
                <c:pt idx="44">
                  <c:v>6.1337777777777784</c:v>
                </c:pt>
                <c:pt idx="45">
                  <c:v>6.1243478260869573</c:v>
                </c:pt>
                <c:pt idx="46">
                  <c:v>6.1487234042553194</c:v>
                </c:pt>
                <c:pt idx="47">
                  <c:v>6.13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9F-4995-A613-0E8991A32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Solidos SKINNY'!$B$2:$D$2</c:f>
          <c:strCache>
            <c:ptCount val="3"/>
            <c:pt idx="0">
              <c:v>Dosificacion SKINNY  TRADICIONAL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Solidos SKINNY'!$C$3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SKINNY'!$C$4:$C$13</c:f>
              <c:numCache>
                <c:formatCode>General</c:formatCode>
                <c:ptCount val="10"/>
                <c:pt idx="0">
                  <c:v>100.53</c:v>
                </c:pt>
                <c:pt idx="1">
                  <c:v>110.67</c:v>
                </c:pt>
                <c:pt idx="2">
                  <c:v>106.99</c:v>
                </c:pt>
                <c:pt idx="3">
                  <c:v>106.88</c:v>
                </c:pt>
                <c:pt idx="4">
                  <c:v>115.12</c:v>
                </c:pt>
                <c:pt idx="5">
                  <c:v>100.98</c:v>
                </c:pt>
                <c:pt idx="6">
                  <c:v>120.45</c:v>
                </c:pt>
                <c:pt idx="7">
                  <c:v>107.45</c:v>
                </c:pt>
                <c:pt idx="8">
                  <c:v>124.56</c:v>
                </c:pt>
                <c:pt idx="9">
                  <c:v>103.12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48-489C-AFBD-238758CD28D6}"/>
            </c:ext>
          </c:extLst>
        </c:ser>
        <c:ser>
          <c:idx val="1"/>
          <c:order val="1"/>
          <c:tx>
            <c:strRef>
              <c:f>'Dosificacion Solidos SKINNY'!$D$3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SKINNY'!$D$4:$D$13</c:f>
              <c:numCache>
                <c:formatCode>General</c:formatCode>
                <c:ptCount val="10"/>
                <c:pt idx="0">
                  <c:v>100.53</c:v>
                </c:pt>
                <c:pt idx="1">
                  <c:v>105.6</c:v>
                </c:pt>
                <c:pt idx="2">
                  <c:v>106.06333333333333</c:v>
                </c:pt>
                <c:pt idx="3">
                  <c:v>106.2675</c:v>
                </c:pt>
                <c:pt idx="4">
                  <c:v>108.03800000000001</c:v>
                </c:pt>
                <c:pt idx="5">
                  <c:v>106.86166666666668</c:v>
                </c:pt>
                <c:pt idx="6">
                  <c:v>108.80285714285716</c:v>
                </c:pt>
                <c:pt idx="7">
                  <c:v>108.63375000000002</c:v>
                </c:pt>
                <c:pt idx="8">
                  <c:v>110.40333333333335</c:v>
                </c:pt>
                <c:pt idx="9">
                  <c:v>109.675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48-489C-AFBD-238758CD28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Solidos SKINNY'!$B$17:$D$17</c:f>
          <c:strCache>
            <c:ptCount val="3"/>
            <c:pt idx="0">
              <c:v>DOSIFICACION SKINNY COCO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Solidos SKINNY'!$C$18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SKINNY'!$C$19:$C$28</c:f>
              <c:numCache>
                <c:formatCode>General</c:formatCode>
                <c:ptCount val="10"/>
                <c:pt idx="0">
                  <c:v>105.77</c:v>
                </c:pt>
                <c:pt idx="1">
                  <c:v>108.16</c:v>
                </c:pt>
                <c:pt idx="2">
                  <c:v>107.23</c:v>
                </c:pt>
                <c:pt idx="3">
                  <c:v>110.04</c:v>
                </c:pt>
                <c:pt idx="4">
                  <c:v>108.23</c:v>
                </c:pt>
                <c:pt idx="5">
                  <c:v>110.13</c:v>
                </c:pt>
                <c:pt idx="6">
                  <c:v>114.88</c:v>
                </c:pt>
                <c:pt idx="7">
                  <c:v>115.23</c:v>
                </c:pt>
                <c:pt idx="8">
                  <c:v>114.68</c:v>
                </c:pt>
                <c:pt idx="9">
                  <c:v>103.11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64-45F5-927F-7ECD7078F4FB}"/>
            </c:ext>
          </c:extLst>
        </c:ser>
        <c:ser>
          <c:idx val="1"/>
          <c:order val="1"/>
          <c:tx>
            <c:strRef>
              <c:f>'Dosificacion Solidos SKINNY'!$D$18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SKINNY'!$D$19:$D$28</c:f>
              <c:numCache>
                <c:formatCode>General</c:formatCode>
                <c:ptCount val="10"/>
                <c:pt idx="0">
                  <c:v>105.77</c:v>
                </c:pt>
                <c:pt idx="1">
                  <c:v>106.965</c:v>
                </c:pt>
                <c:pt idx="2">
                  <c:v>107.05333333333334</c:v>
                </c:pt>
                <c:pt idx="3">
                  <c:v>107.80000000000001</c:v>
                </c:pt>
                <c:pt idx="4">
                  <c:v>107.88600000000001</c:v>
                </c:pt>
                <c:pt idx="5">
                  <c:v>108.26</c:v>
                </c:pt>
                <c:pt idx="6">
                  <c:v>109.20571428571429</c:v>
                </c:pt>
                <c:pt idx="7">
                  <c:v>109.95875000000001</c:v>
                </c:pt>
                <c:pt idx="8">
                  <c:v>110.48333333333335</c:v>
                </c:pt>
                <c:pt idx="9">
                  <c:v>109.74600000000001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64-45F5-927F-7ECD7078F4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Solidos SKINNY'!$B$34:$D$34</c:f>
          <c:strCache>
            <c:ptCount val="3"/>
            <c:pt idx="0">
              <c:v>DOSIFICACION SKINNY BANANO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Solidos SKINNY'!$C$35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SKINNY'!$C$36:$C$45</c:f>
              <c:numCache>
                <c:formatCode>General</c:formatCode>
                <c:ptCount val="10"/>
                <c:pt idx="0">
                  <c:v>107.16</c:v>
                </c:pt>
                <c:pt idx="1">
                  <c:v>108.68</c:v>
                </c:pt>
                <c:pt idx="2">
                  <c:v>108.74</c:v>
                </c:pt>
                <c:pt idx="3">
                  <c:v>109.88</c:v>
                </c:pt>
                <c:pt idx="4">
                  <c:v>111.85</c:v>
                </c:pt>
                <c:pt idx="5">
                  <c:v>114.31</c:v>
                </c:pt>
                <c:pt idx="6">
                  <c:v>115.04</c:v>
                </c:pt>
                <c:pt idx="7">
                  <c:v>111.62</c:v>
                </c:pt>
                <c:pt idx="8">
                  <c:v>109.18</c:v>
                </c:pt>
                <c:pt idx="9">
                  <c:v>113.12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D4-4B3E-963D-379A1BB6107C}"/>
            </c:ext>
          </c:extLst>
        </c:ser>
        <c:ser>
          <c:idx val="1"/>
          <c:order val="1"/>
          <c:tx>
            <c:strRef>
              <c:f>'Dosificacion Solidos SKINNY'!$D$35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SKINNY'!$D$36:$D$45</c:f>
              <c:numCache>
                <c:formatCode>General</c:formatCode>
                <c:ptCount val="10"/>
                <c:pt idx="0">
                  <c:v>107.16</c:v>
                </c:pt>
                <c:pt idx="1">
                  <c:v>107.92</c:v>
                </c:pt>
                <c:pt idx="2">
                  <c:v>108.19333333333333</c:v>
                </c:pt>
                <c:pt idx="3">
                  <c:v>108.61499999999999</c:v>
                </c:pt>
                <c:pt idx="4">
                  <c:v>109.26199999999999</c:v>
                </c:pt>
                <c:pt idx="5">
                  <c:v>110.10333333333331</c:v>
                </c:pt>
                <c:pt idx="6">
                  <c:v>110.80857142857141</c:v>
                </c:pt>
                <c:pt idx="7">
                  <c:v>110.90999999999998</c:v>
                </c:pt>
                <c:pt idx="8">
                  <c:v>110.71777777777775</c:v>
                </c:pt>
                <c:pt idx="9">
                  <c:v>110.958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D4-4B3E-963D-379A1BB610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Solidos SKINNY'!$B$48:$D$48</c:f>
          <c:strCache>
            <c:ptCount val="3"/>
            <c:pt idx="0">
              <c:v>DOSIFICACION SKINNY CACAO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Solidos SKINNY'!$C$49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SKINNY'!$C$50:$C$59</c:f>
              <c:numCache>
                <c:formatCode>General</c:formatCode>
                <c:ptCount val="10"/>
                <c:pt idx="0">
                  <c:v>108.79</c:v>
                </c:pt>
                <c:pt idx="1">
                  <c:v>108.36</c:v>
                </c:pt>
                <c:pt idx="2">
                  <c:v>121.47</c:v>
                </c:pt>
                <c:pt idx="3">
                  <c:v>112.39</c:v>
                </c:pt>
                <c:pt idx="4">
                  <c:v>115.47</c:v>
                </c:pt>
                <c:pt idx="5">
                  <c:v>102.49</c:v>
                </c:pt>
                <c:pt idx="6">
                  <c:v>110.61</c:v>
                </c:pt>
                <c:pt idx="7">
                  <c:v>100.91</c:v>
                </c:pt>
                <c:pt idx="8">
                  <c:v>113.44</c:v>
                </c:pt>
                <c:pt idx="9">
                  <c:v>109.07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C5-42EC-851A-3C83C6F1C4EF}"/>
            </c:ext>
          </c:extLst>
        </c:ser>
        <c:ser>
          <c:idx val="1"/>
          <c:order val="1"/>
          <c:tx>
            <c:strRef>
              <c:f>'Dosificacion Solidos SKINNY'!$D$49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SKINNY'!$D$50:$D$59</c:f>
              <c:numCache>
                <c:formatCode>General</c:formatCode>
                <c:ptCount val="10"/>
                <c:pt idx="0">
                  <c:v>108.79</c:v>
                </c:pt>
                <c:pt idx="1">
                  <c:v>108.575</c:v>
                </c:pt>
                <c:pt idx="2">
                  <c:v>112.87333333333333</c:v>
                </c:pt>
                <c:pt idx="3">
                  <c:v>112.7525</c:v>
                </c:pt>
                <c:pt idx="4">
                  <c:v>113.29600000000001</c:v>
                </c:pt>
                <c:pt idx="5">
                  <c:v>111.495</c:v>
                </c:pt>
                <c:pt idx="6">
                  <c:v>111.36857142857143</c:v>
                </c:pt>
                <c:pt idx="7">
                  <c:v>110.06125</c:v>
                </c:pt>
                <c:pt idx="8">
                  <c:v>110.43666666666667</c:v>
                </c:pt>
                <c:pt idx="9">
                  <c:v>110.3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C5-42EC-851A-3C83C6F1C4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Solidos SKINNY'!$B$62:$D$62</c:f>
          <c:strCache>
            <c:ptCount val="3"/>
            <c:pt idx="0">
              <c:v>DOSIFICACION SKINNY AJONJOLI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Solidos SKINNY'!$C$63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SKINNY'!$C$64:$C$73</c:f>
              <c:numCache>
                <c:formatCode>General</c:formatCode>
                <c:ptCount val="10"/>
                <c:pt idx="0">
                  <c:v>101.44</c:v>
                </c:pt>
                <c:pt idx="1">
                  <c:v>111.14</c:v>
                </c:pt>
                <c:pt idx="2">
                  <c:v>112.57</c:v>
                </c:pt>
                <c:pt idx="3">
                  <c:v>112.44</c:v>
                </c:pt>
                <c:pt idx="4">
                  <c:v>100.89</c:v>
                </c:pt>
                <c:pt idx="5">
                  <c:v>123.83</c:v>
                </c:pt>
                <c:pt idx="6">
                  <c:v>111.72</c:v>
                </c:pt>
                <c:pt idx="7">
                  <c:v>110.02</c:v>
                </c:pt>
                <c:pt idx="8">
                  <c:v>108.57</c:v>
                </c:pt>
                <c:pt idx="9">
                  <c:v>100.09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68-4CE7-A417-FED517A28CA3}"/>
            </c:ext>
          </c:extLst>
        </c:ser>
        <c:ser>
          <c:idx val="1"/>
          <c:order val="1"/>
          <c:tx>
            <c:strRef>
              <c:f>'Dosificacion Solidos SKINNY'!$D$63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SKINNY'!$D$64:$D$73</c:f>
              <c:numCache>
                <c:formatCode>General</c:formatCode>
                <c:ptCount val="10"/>
                <c:pt idx="0">
                  <c:v>101.44</c:v>
                </c:pt>
                <c:pt idx="1">
                  <c:v>106.28999999999999</c:v>
                </c:pt>
                <c:pt idx="2">
                  <c:v>108.38333333333333</c:v>
                </c:pt>
                <c:pt idx="3">
                  <c:v>109.39749999999999</c:v>
                </c:pt>
                <c:pt idx="4">
                  <c:v>107.696</c:v>
                </c:pt>
                <c:pt idx="5">
                  <c:v>110.38500000000001</c:v>
                </c:pt>
                <c:pt idx="6">
                  <c:v>110.5757142857143</c:v>
                </c:pt>
                <c:pt idx="7">
                  <c:v>110.50625000000001</c:v>
                </c:pt>
                <c:pt idx="8">
                  <c:v>110.29111111111112</c:v>
                </c:pt>
                <c:pt idx="9">
                  <c:v>109.271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68-4CE7-A417-FED517A28C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Solidos SKINNY'!$B$128:$D$128</c:f>
          <c:strCache>
            <c:ptCount val="3"/>
            <c:pt idx="0">
              <c:v>DOSIFICACION SKINNY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Solidos SKINNY'!$C$63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SKINNY'!$C$130:$C$179</c:f>
              <c:numCache>
                <c:formatCode>General</c:formatCode>
                <c:ptCount val="50"/>
                <c:pt idx="0">
                  <c:v>100.53</c:v>
                </c:pt>
                <c:pt idx="1">
                  <c:v>110.67</c:v>
                </c:pt>
                <c:pt idx="2">
                  <c:v>106.99</c:v>
                </c:pt>
                <c:pt idx="3">
                  <c:v>106.88</c:v>
                </c:pt>
                <c:pt idx="4">
                  <c:v>115.12</c:v>
                </c:pt>
                <c:pt idx="5">
                  <c:v>100.98</c:v>
                </c:pt>
                <c:pt idx="6">
                  <c:v>120.45</c:v>
                </c:pt>
                <c:pt idx="7">
                  <c:v>107.45</c:v>
                </c:pt>
                <c:pt idx="8">
                  <c:v>124.56</c:v>
                </c:pt>
                <c:pt idx="9">
                  <c:v>103.12</c:v>
                </c:pt>
                <c:pt idx="10">
                  <c:v>105.77</c:v>
                </c:pt>
                <c:pt idx="11">
                  <c:v>108.16</c:v>
                </c:pt>
                <c:pt idx="12">
                  <c:v>107.23</c:v>
                </c:pt>
                <c:pt idx="13">
                  <c:v>110.04</c:v>
                </c:pt>
                <c:pt idx="14">
                  <c:v>108.23</c:v>
                </c:pt>
                <c:pt idx="15">
                  <c:v>110.13</c:v>
                </c:pt>
                <c:pt idx="16">
                  <c:v>114.88</c:v>
                </c:pt>
                <c:pt idx="17">
                  <c:v>115.23</c:v>
                </c:pt>
                <c:pt idx="18">
                  <c:v>114.68</c:v>
                </c:pt>
                <c:pt idx="19">
                  <c:v>103.11</c:v>
                </c:pt>
                <c:pt idx="20">
                  <c:v>107.16</c:v>
                </c:pt>
                <c:pt idx="21">
                  <c:v>108.68</c:v>
                </c:pt>
                <c:pt idx="22">
                  <c:v>108.74</c:v>
                </c:pt>
                <c:pt idx="23">
                  <c:v>109.88</c:v>
                </c:pt>
                <c:pt idx="24">
                  <c:v>111.85</c:v>
                </c:pt>
                <c:pt idx="25">
                  <c:v>114.31</c:v>
                </c:pt>
                <c:pt idx="26">
                  <c:v>115.04</c:v>
                </c:pt>
                <c:pt idx="27">
                  <c:v>111.62</c:v>
                </c:pt>
                <c:pt idx="28">
                  <c:v>109.18</c:v>
                </c:pt>
                <c:pt idx="29">
                  <c:v>113.12</c:v>
                </c:pt>
                <c:pt idx="30">
                  <c:v>108.79</c:v>
                </c:pt>
                <c:pt idx="31">
                  <c:v>108.36</c:v>
                </c:pt>
                <c:pt idx="32">
                  <c:v>121.47</c:v>
                </c:pt>
                <c:pt idx="33">
                  <c:v>112.39</c:v>
                </c:pt>
                <c:pt idx="34">
                  <c:v>115.47</c:v>
                </c:pt>
                <c:pt idx="35">
                  <c:v>102.49</c:v>
                </c:pt>
                <c:pt idx="36">
                  <c:v>110.61</c:v>
                </c:pt>
                <c:pt idx="37">
                  <c:v>100.91</c:v>
                </c:pt>
                <c:pt idx="38">
                  <c:v>113.44</c:v>
                </c:pt>
                <c:pt idx="39">
                  <c:v>109.07</c:v>
                </c:pt>
                <c:pt idx="40">
                  <c:v>101.44</c:v>
                </c:pt>
                <c:pt idx="41">
                  <c:v>111.14</c:v>
                </c:pt>
                <c:pt idx="42">
                  <c:v>112.57</c:v>
                </c:pt>
                <c:pt idx="43">
                  <c:v>112.44</c:v>
                </c:pt>
                <c:pt idx="44">
                  <c:v>100.89</c:v>
                </c:pt>
                <c:pt idx="45">
                  <c:v>123.83</c:v>
                </c:pt>
                <c:pt idx="46">
                  <c:v>111.72</c:v>
                </c:pt>
                <c:pt idx="47">
                  <c:v>110.02</c:v>
                </c:pt>
                <c:pt idx="48">
                  <c:v>108.57</c:v>
                </c:pt>
                <c:pt idx="49">
                  <c:v>100.09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09-4F76-A9B5-2EDEC966A100}"/>
            </c:ext>
          </c:extLst>
        </c:ser>
        <c:ser>
          <c:idx val="1"/>
          <c:order val="1"/>
          <c:tx>
            <c:strRef>
              <c:f>'Dosificacion Solidos SKINNY'!$D$63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SKINNY'!$D$130:$D$179</c:f>
              <c:numCache>
                <c:formatCode>General</c:formatCode>
                <c:ptCount val="50"/>
                <c:pt idx="0">
                  <c:v>100.53</c:v>
                </c:pt>
                <c:pt idx="1">
                  <c:v>105.6</c:v>
                </c:pt>
                <c:pt idx="2">
                  <c:v>106.06333333333333</c:v>
                </c:pt>
                <c:pt idx="3">
                  <c:v>106.2675</c:v>
                </c:pt>
                <c:pt idx="4">
                  <c:v>108.03800000000001</c:v>
                </c:pt>
                <c:pt idx="5">
                  <c:v>106.86166666666668</c:v>
                </c:pt>
                <c:pt idx="6">
                  <c:v>108.80285714285716</c:v>
                </c:pt>
                <c:pt idx="7">
                  <c:v>108.63375000000002</c:v>
                </c:pt>
                <c:pt idx="8">
                  <c:v>110.40333333333335</c:v>
                </c:pt>
                <c:pt idx="9">
                  <c:v>109.675</c:v>
                </c:pt>
                <c:pt idx="10">
                  <c:v>109.675</c:v>
                </c:pt>
                <c:pt idx="11">
                  <c:v>109.675</c:v>
                </c:pt>
                <c:pt idx="12">
                  <c:v>109.675</c:v>
                </c:pt>
                <c:pt idx="13">
                  <c:v>109.675</c:v>
                </c:pt>
                <c:pt idx="14">
                  <c:v>109.675</c:v>
                </c:pt>
                <c:pt idx="15">
                  <c:v>109.32</c:v>
                </c:pt>
                <c:pt idx="16">
                  <c:v>109.22333333333334</c:v>
                </c:pt>
                <c:pt idx="17">
                  <c:v>109.07000000000001</c:v>
                </c:pt>
                <c:pt idx="18">
                  <c:v>109.13928571428572</c:v>
                </c:pt>
                <c:pt idx="19">
                  <c:v>109.07866666666668</c:v>
                </c:pt>
                <c:pt idx="20">
                  <c:v>109.144375</c:v>
                </c:pt>
                <c:pt idx="21">
                  <c:v>109.48176470588236</c:v>
                </c:pt>
                <c:pt idx="22">
                  <c:v>109.80111111111111</c:v>
                </c:pt>
                <c:pt idx="23">
                  <c:v>110.0578947368421</c:v>
                </c:pt>
                <c:pt idx="24">
                  <c:v>109.7105</c:v>
                </c:pt>
                <c:pt idx="25">
                  <c:v>109.7105</c:v>
                </c:pt>
                <c:pt idx="26">
                  <c:v>109.7105</c:v>
                </c:pt>
                <c:pt idx="27">
                  <c:v>109.7105</c:v>
                </c:pt>
                <c:pt idx="28">
                  <c:v>109.7105</c:v>
                </c:pt>
                <c:pt idx="29">
                  <c:v>110.12633333333331</c:v>
                </c:pt>
                <c:pt idx="30">
                  <c:v>110.12633333333331</c:v>
                </c:pt>
                <c:pt idx="31">
                  <c:v>110.12633333333331</c:v>
                </c:pt>
                <c:pt idx="32">
                  <c:v>109.58904761904762</c:v>
                </c:pt>
                <c:pt idx="33">
                  <c:v>109.54772727272726</c:v>
                </c:pt>
                <c:pt idx="34">
                  <c:v>109.51260869565215</c:v>
                </c:pt>
                <c:pt idx="35">
                  <c:v>109.52791666666666</c:v>
                </c:pt>
                <c:pt idx="36">
                  <c:v>109.62079999999997</c:v>
                </c:pt>
                <c:pt idx="37">
                  <c:v>109.80115384615382</c:v>
                </c:pt>
                <c:pt idx="38">
                  <c:v>109.99518518518516</c:v>
                </c:pt>
                <c:pt idx="39">
                  <c:v>110.05321428571426</c:v>
                </c:pt>
                <c:pt idx="40">
                  <c:v>110.02310344827583</c:v>
                </c:pt>
                <c:pt idx="41">
                  <c:v>110.12633333333331</c:v>
                </c:pt>
                <c:pt idx="42">
                  <c:v>110.16974999999995</c:v>
                </c:pt>
                <c:pt idx="43">
                  <c:v>110.16974999999995</c:v>
                </c:pt>
                <c:pt idx="44">
                  <c:v>110.16974999999995</c:v>
                </c:pt>
                <c:pt idx="45">
                  <c:v>110.16974999999995</c:v>
                </c:pt>
                <c:pt idx="46">
                  <c:v>110.08322580645158</c:v>
                </c:pt>
                <c:pt idx="47">
                  <c:v>110.02937499999997</c:v>
                </c:pt>
                <c:pt idx="48">
                  <c:v>110.37606060606058</c:v>
                </c:pt>
                <c:pt idx="49">
                  <c:v>110.43529411764702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09-4F76-A9B5-2EDEC966A1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Solidos SKINNY'!$B$77:$D$77</c:f>
          <c:strCache>
            <c:ptCount val="3"/>
            <c:pt idx="0">
              <c:v>DOSIFICACION SKINNY CANELA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Solidos SKINNY'!$C$78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SKINNY'!$C$79:$C$88</c:f>
              <c:numCache>
                <c:formatCode>General</c:formatCode>
                <c:ptCount val="10"/>
                <c:pt idx="0">
                  <c:v>105.94</c:v>
                </c:pt>
                <c:pt idx="1">
                  <c:v>106.94</c:v>
                </c:pt>
                <c:pt idx="2">
                  <c:v>125.96</c:v>
                </c:pt>
                <c:pt idx="3">
                  <c:v>105.37</c:v>
                </c:pt>
                <c:pt idx="4">
                  <c:v>103.18</c:v>
                </c:pt>
                <c:pt idx="5">
                  <c:v>125.71</c:v>
                </c:pt>
                <c:pt idx="6">
                  <c:v>113.53</c:v>
                </c:pt>
                <c:pt idx="7">
                  <c:v>111.45</c:v>
                </c:pt>
                <c:pt idx="8">
                  <c:v>111.5</c:v>
                </c:pt>
                <c:pt idx="9">
                  <c:v>100.39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ED-4BA0-B7D2-1DCFD6A3C3DF}"/>
            </c:ext>
          </c:extLst>
        </c:ser>
        <c:ser>
          <c:idx val="1"/>
          <c:order val="1"/>
          <c:tx>
            <c:strRef>
              <c:f>'Dosificacion Solidos SKINNY'!$D$78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SKINNY'!$D$79:$D$88</c:f>
              <c:numCache>
                <c:formatCode>General</c:formatCode>
                <c:ptCount val="10"/>
                <c:pt idx="0">
                  <c:v>105.94</c:v>
                </c:pt>
                <c:pt idx="1">
                  <c:v>108.79916666666668</c:v>
                </c:pt>
                <c:pt idx="2">
                  <c:v>110.11923076923078</c:v>
                </c:pt>
                <c:pt idx="3">
                  <c:v>109.78</c:v>
                </c:pt>
                <c:pt idx="4">
                  <c:v>109.34</c:v>
                </c:pt>
                <c:pt idx="5">
                  <c:v>110.36312500000001</c:v>
                </c:pt>
                <c:pt idx="6">
                  <c:v>110.54941176470589</c:v>
                </c:pt>
                <c:pt idx="7">
                  <c:v>110.59944444444446</c:v>
                </c:pt>
                <c:pt idx="8">
                  <c:v>110.64684210526316</c:v>
                </c:pt>
                <c:pt idx="9">
                  <c:v>110.13399999999999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ED-4BA0-B7D2-1DCFD6A3C3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Solidos Buena Vida'!$B$62:$D$62</c:f>
          <c:strCache>
            <c:ptCount val="3"/>
            <c:pt idx="0">
              <c:v> BV  FINAS HIERBAS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Solidos Buena Vida'!$C$63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Buena Vida'!$C$64:$C$73</c:f>
              <c:numCache>
                <c:formatCode>General</c:formatCode>
                <c:ptCount val="10"/>
                <c:pt idx="0">
                  <c:v>234.54999999999998</c:v>
                </c:pt>
                <c:pt idx="1">
                  <c:v>236.1</c:v>
                </c:pt>
                <c:pt idx="2">
                  <c:v>255.51</c:v>
                </c:pt>
                <c:pt idx="3">
                  <c:v>239.63</c:v>
                </c:pt>
                <c:pt idx="4">
                  <c:v>252.47</c:v>
                </c:pt>
                <c:pt idx="5">
                  <c:v>284.39</c:v>
                </c:pt>
                <c:pt idx="6">
                  <c:v>263.88</c:v>
                </c:pt>
                <c:pt idx="7">
                  <c:v>237.19</c:v>
                </c:pt>
                <c:pt idx="8">
                  <c:v>242.53</c:v>
                </c:pt>
                <c:pt idx="9">
                  <c:v>228.18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47-4BDC-B0CF-502E42B54B5E}"/>
            </c:ext>
          </c:extLst>
        </c:ser>
        <c:ser>
          <c:idx val="1"/>
          <c:order val="1"/>
          <c:tx>
            <c:strRef>
              <c:f>'Dosificacion Solidos Buena Vida'!$D$63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Buena Vida'!$D$64:$D$73</c:f>
              <c:numCache>
                <c:formatCode>General</c:formatCode>
                <c:ptCount val="10"/>
                <c:pt idx="0">
                  <c:v>234.54999999999998</c:v>
                </c:pt>
                <c:pt idx="1">
                  <c:v>235.32499999999999</c:v>
                </c:pt>
                <c:pt idx="2">
                  <c:v>242.05333333333331</c:v>
                </c:pt>
                <c:pt idx="3">
                  <c:v>241.44749999999999</c:v>
                </c:pt>
                <c:pt idx="4">
                  <c:v>243.65199999999999</c:v>
                </c:pt>
                <c:pt idx="5">
                  <c:v>250.44166666666669</c:v>
                </c:pt>
                <c:pt idx="6">
                  <c:v>252.3614285714286</c:v>
                </c:pt>
                <c:pt idx="7">
                  <c:v>250.46500000000003</c:v>
                </c:pt>
                <c:pt idx="8">
                  <c:v>249.58333333333337</c:v>
                </c:pt>
                <c:pt idx="9">
                  <c:v>247.44300000000004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47-4BDC-B0CF-502E42B54B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LIQIDOS SKINNY '!$B$2:$D$2</c:f>
          <c:strCache>
            <c:ptCount val="3"/>
            <c:pt idx="0">
              <c:v>Dosificacion SKINNY  TRADICIONAL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LIQIDOS SKINNY 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LIQIDOS SKINNY '!$C$4:$C$13</c:f>
              <c:numCache>
                <c:formatCode>General</c:formatCode>
                <c:ptCount val="10"/>
                <c:pt idx="0">
                  <c:v>90.5</c:v>
                </c:pt>
                <c:pt idx="1">
                  <c:v>76.010000000000005</c:v>
                </c:pt>
                <c:pt idx="2">
                  <c:v>62.17</c:v>
                </c:pt>
                <c:pt idx="3">
                  <c:v>78.69</c:v>
                </c:pt>
                <c:pt idx="4">
                  <c:v>54.49</c:v>
                </c:pt>
                <c:pt idx="5">
                  <c:v>60.65</c:v>
                </c:pt>
                <c:pt idx="6">
                  <c:v>68.89</c:v>
                </c:pt>
                <c:pt idx="7">
                  <c:v>59.7</c:v>
                </c:pt>
                <c:pt idx="8">
                  <c:v>70.099999999999994</c:v>
                </c:pt>
                <c:pt idx="9">
                  <c:v>65.400000000000006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53-4630-9DED-6FF394BC84AF}"/>
            </c:ext>
          </c:extLst>
        </c:ser>
        <c:ser>
          <c:idx val="1"/>
          <c:order val="1"/>
          <c:tx>
            <c:strRef>
              <c:f>'Dosificacion LIQIDOS SKINNY 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LIQIDOS SKINNY '!$D$4:$D$13</c:f>
              <c:numCache>
                <c:formatCode>General</c:formatCode>
                <c:ptCount val="10"/>
                <c:pt idx="0">
                  <c:v>90.5</c:v>
                </c:pt>
                <c:pt idx="1">
                  <c:v>83.254999999999995</c:v>
                </c:pt>
                <c:pt idx="2">
                  <c:v>76.226666666666674</c:v>
                </c:pt>
                <c:pt idx="3">
                  <c:v>76.842500000000001</c:v>
                </c:pt>
                <c:pt idx="4">
                  <c:v>72.372</c:v>
                </c:pt>
                <c:pt idx="5">
                  <c:v>70.418333333333337</c:v>
                </c:pt>
                <c:pt idx="6">
                  <c:v>70.2</c:v>
                </c:pt>
                <c:pt idx="7">
                  <c:v>68.887500000000003</c:v>
                </c:pt>
                <c:pt idx="8">
                  <c:v>69.022222222222226</c:v>
                </c:pt>
                <c:pt idx="9">
                  <c:v>68.66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153-4630-9DED-6FF394BC84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LIQIDOS SKINNY '!$B$17:$D$17</c:f>
          <c:strCache>
            <c:ptCount val="3"/>
            <c:pt idx="0">
              <c:v>DOSIFICACION SKINNY COCO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LIQIDOS SKINNY '!$C$18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LIQIDOS SKINNY '!$C$19:$C$28</c:f>
              <c:numCache>
                <c:formatCode>General</c:formatCode>
                <c:ptCount val="10"/>
                <c:pt idx="0">
                  <c:v>80.95</c:v>
                </c:pt>
                <c:pt idx="1">
                  <c:v>57.41</c:v>
                </c:pt>
                <c:pt idx="2">
                  <c:v>83.5</c:v>
                </c:pt>
                <c:pt idx="3">
                  <c:v>50.81</c:v>
                </c:pt>
                <c:pt idx="4">
                  <c:v>64.95</c:v>
                </c:pt>
                <c:pt idx="5">
                  <c:v>67.5</c:v>
                </c:pt>
                <c:pt idx="6">
                  <c:v>63.81</c:v>
                </c:pt>
                <c:pt idx="7">
                  <c:v>65.59</c:v>
                </c:pt>
                <c:pt idx="8">
                  <c:v>67.87</c:v>
                </c:pt>
                <c:pt idx="9">
                  <c:v>62.92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918-45AE-A236-98B072065359}"/>
            </c:ext>
          </c:extLst>
        </c:ser>
        <c:ser>
          <c:idx val="1"/>
          <c:order val="1"/>
          <c:tx>
            <c:strRef>
              <c:f>'Dosificacion LIQIDOS SKINNY '!$D$18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LIQIDOS SKINNY '!$D$19:$D$28</c:f>
              <c:numCache>
                <c:formatCode>General</c:formatCode>
                <c:ptCount val="10"/>
                <c:pt idx="0">
                  <c:v>80.95</c:v>
                </c:pt>
                <c:pt idx="1">
                  <c:v>69.180000000000007</c:v>
                </c:pt>
                <c:pt idx="2">
                  <c:v>73.953333333333333</c:v>
                </c:pt>
                <c:pt idx="3">
                  <c:v>68.167500000000004</c:v>
                </c:pt>
                <c:pt idx="4">
                  <c:v>67.524000000000001</c:v>
                </c:pt>
                <c:pt idx="5">
                  <c:v>67.52</c:v>
                </c:pt>
                <c:pt idx="6">
                  <c:v>66.989999999999995</c:v>
                </c:pt>
                <c:pt idx="7">
                  <c:v>66.814999999999998</c:v>
                </c:pt>
                <c:pt idx="8">
                  <c:v>66.932222222222222</c:v>
                </c:pt>
                <c:pt idx="9">
                  <c:v>66.530999999999992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918-45AE-A236-98B072065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LIQIDOS SKINNY '!$B$34:$D$34</c:f>
          <c:strCache>
            <c:ptCount val="3"/>
            <c:pt idx="0">
              <c:v>DOSIFICACION SKINNY BANANO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LIQIDOS SKINNY '!$C$35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LIQIDOS SKINNY '!$C$36:$C$45</c:f>
              <c:numCache>
                <c:formatCode>General</c:formatCode>
                <c:ptCount val="10"/>
                <c:pt idx="0">
                  <c:v>74.03</c:v>
                </c:pt>
                <c:pt idx="1">
                  <c:v>52.43</c:v>
                </c:pt>
                <c:pt idx="2">
                  <c:v>76.34</c:v>
                </c:pt>
                <c:pt idx="3">
                  <c:v>47.65</c:v>
                </c:pt>
                <c:pt idx="4">
                  <c:v>66.52</c:v>
                </c:pt>
                <c:pt idx="5">
                  <c:v>64.08</c:v>
                </c:pt>
                <c:pt idx="6">
                  <c:v>66.27</c:v>
                </c:pt>
                <c:pt idx="7">
                  <c:v>64.489999999999995</c:v>
                </c:pt>
                <c:pt idx="8">
                  <c:v>69.39</c:v>
                </c:pt>
                <c:pt idx="9">
                  <c:v>59.07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67-45B1-8AA0-E14F171575CB}"/>
            </c:ext>
          </c:extLst>
        </c:ser>
        <c:ser>
          <c:idx val="1"/>
          <c:order val="1"/>
          <c:tx>
            <c:strRef>
              <c:f>'Dosificacion LIQIDOS SKINNY '!$D$35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LIQIDOS SKINNY '!$D$36:$D$45</c:f>
              <c:numCache>
                <c:formatCode>General</c:formatCode>
                <c:ptCount val="10"/>
                <c:pt idx="0">
                  <c:v>74.03</c:v>
                </c:pt>
                <c:pt idx="1">
                  <c:v>63.230000000000004</c:v>
                </c:pt>
                <c:pt idx="2">
                  <c:v>67.600000000000009</c:v>
                </c:pt>
                <c:pt idx="3">
                  <c:v>62.612500000000004</c:v>
                </c:pt>
                <c:pt idx="4">
                  <c:v>63.394000000000005</c:v>
                </c:pt>
                <c:pt idx="5">
                  <c:v>63.508333333333333</c:v>
                </c:pt>
                <c:pt idx="6">
                  <c:v>63.902857142857144</c:v>
                </c:pt>
                <c:pt idx="7">
                  <c:v>63.97625</c:v>
                </c:pt>
                <c:pt idx="8">
                  <c:v>64.577777777777783</c:v>
                </c:pt>
                <c:pt idx="9">
                  <c:v>64.027000000000015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67-45B1-8AA0-E14F171575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LIQIDOS SKINNY '!$B$48:$D$48</c:f>
          <c:strCache>
            <c:ptCount val="3"/>
            <c:pt idx="0">
              <c:v>DOSIFICACION SKINNY CACAO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LIQIDOS SKINNY '!$C$49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LIQIDOS SKINNY '!$C$50:$C$59</c:f>
              <c:numCache>
                <c:formatCode>General</c:formatCode>
                <c:ptCount val="10"/>
                <c:pt idx="0">
                  <c:v>57.33</c:v>
                </c:pt>
                <c:pt idx="1">
                  <c:v>56.05</c:v>
                </c:pt>
                <c:pt idx="2">
                  <c:v>51.9</c:v>
                </c:pt>
                <c:pt idx="3">
                  <c:v>75.84</c:v>
                </c:pt>
                <c:pt idx="4">
                  <c:v>66.31</c:v>
                </c:pt>
                <c:pt idx="5">
                  <c:v>65.72</c:v>
                </c:pt>
                <c:pt idx="6">
                  <c:v>67.34</c:v>
                </c:pt>
                <c:pt idx="7">
                  <c:v>63.39</c:v>
                </c:pt>
                <c:pt idx="8">
                  <c:v>62.78</c:v>
                </c:pt>
                <c:pt idx="9">
                  <c:v>59.53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16-4DA6-AE9C-DDA6D138F9F4}"/>
            </c:ext>
          </c:extLst>
        </c:ser>
        <c:ser>
          <c:idx val="1"/>
          <c:order val="1"/>
          <c:tx>
            <c:strRef>
              <c:f>'Dosificacion LIQIDOS SKINNY '!$D$49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LIQIDOS SKINNY '!$D$50:$D$59</c:f>
              <c:numCache>
                <c:formatCode>General</c:formatCode>
                <c:ptCount val="10"/>
                <c:pt idx="0">
                  <c:v>57.33</c:v>
                </c:pt>
                <c:pt idx="1">
                  <c:v>56.69</c:v>
                </c:pt>
                <c:pt idx="2">
                  <c:v>55.093333333333334</c:v>
                </c:pt>
                <c:pt idx="3">
                  <c:v>60.28</c:v>
                </c:pt>
                <c:pt idx="4">
                  <c:v>61.486000000000004</c:v>
                </c:pt>
                <c:pt idx="5">
                  <c:v>62.191666666666663</c:v>
                </c:pt>
                <c:pt idx="6">
                  <c:v>62.927142857142861</c:v>
                </c:pt>
                <c:pt idx="7">
                  <c:v>62.984999999999999</c:v>
                </c:pt>
                <c:pt idx="8">
                  <c:v>62.962222222222216</c:v>
                </c:pt>
                <c:pt idx="9">
                  <c:v>62.618999999999993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16-4DA6-AE9C-DDA6D138F9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LIQIDOS SKINNY '!$B$62:$D$62</c:f>
          <c:strCache>
            <c:ptCount val="3"/>
            <c:pt idx="0">
              <c:v>DOSIFICACION SKINNY AJONJOLI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LIQIDOS SKINNY '!$C$63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LIQIDOS SKINNY '!$C$64:$C$73</c:f>
              <c:numCache>
                <c:formatCode>General</c:formatCode>
                <c:ptCount val="10"/>
                <c:pt idx="0">
                  <c:v>60.56</c:v>
                </c:pt>
                <c:pt idx="1">
                  <c:v>50.3</c:v>
                </c:pt>
                <c:pt idx="2">
                  <c:v>53.56</c:v>
                </c:pt>
                <c:pt idx="3">
                  <c:v>64.760000000000005</c:v>
                </c:pt>
                <c:pt idx="4">
                  <c:v>67.92</c:v>
                </c:pt>
                <c:pt idx="5">
                  <c:v>63.24</c:v>
                </c:pt>
                <c:pt idx="6">
                  <c:v>68.75</c:v>
                </c:pt>
                <c:pt idx="7">
                  <c:v>59.77</c:v>
                </c:pt>
                <c:pt idx="8">
                  <c:v>66.209999999999994</c:v>
                </c:pt>
                <c:pt idx="9">
                  <c:v>72.58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7F-456C-AC35-7727043EB9FC}"/>
            </c:ext>
          </c:extLst>
        </c:ser>
        <c:ser>
          <c:idx val="1"/>
          <c:order val="1"/>
          <c:tx>
            <c:strRef>
              <c:f>'Dosificacion LIQIDOS SKINNY '!$D$63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LIQIDOS SKINNY '!$D$64:$D$73</c:f>
              <c:numCache>
                <c:formatCode>General</c:formatCode>
                <c:ptCount val="10"/>
                <c:pt idx="0">
                  <c:v>60.56</c:v>
                </c:pt>
                <c:pt idx="1">
                  <c:v>55.43</c:v>
                </c:pt>
                <c:pt idx="2">
                  <c:v>54.806666666666672</c:v>
                </c:pt>
                <c:pt idx="3">
                  <c:v>57.295000000000002</c:v>
                </c:pt>
                <c:pt idx="4">
                  <c:v>59.42</c:v>
                </c:pt>
                <c:pt idx="5">
                  <c:v>60.056666666666672</c:v>
                </c:pt>
                <c:pt idx="6">
                  <c:v>61.298571428571435</c:v>
                </c:pt>
                <c:pt idx="7">
                  <c:v>61.107500000000002</c:v>
                </c:pt>
                <c:pt idx="8">
                  <c:v>61.674444444444447</c:v>
                </c:pt>
                <c:pt idx="9">
                  <c:v>62.765000000000008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7F-456C-AC35-7727043EB9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LIQIDOS SKINNY '!$B$129:$D$129</c:f>
          <c:strCache>
            <c:ptCount val="3"/>
            <c:pt idx="0">
              <c:v>DOSIFICACION LIQUIDO SKINNY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LIQIDOS SKINNY '!$C$63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LIQIDOS SKINNY '!$C$131:$C$180</c:f>
              <c:numCache>
                <c:formatCode>General</c:formatCode>
                <c:ptCount val="50"/>
                <c:pt idx="0">
                  <c:v>90.5</c:v>
                </c:pt>
                <c:pt idx="1">
                  <c:v>76.010000000000005</c:v>
                </c:pt>
                <c:pt idx="2">
                  <c:v>62.17</c:v>
                </c:pt>
                <c:pt idx="3">
                  <c:v>78.69</c:v>
                </c:pt>
                <c:pt idx="4">
                  <c:v>54.49</c:v>
                </c:pt>
                <c:pt idx="5">
                  <c:v>60.65</c:v>
                </c:pt>
                <c:pt idx="6">
                  <c:v>68.89</c:v>
                </c:pt>
                <c:pt idx="7">
                  <c:v>59.7</c:v>
                </c:pt>
                <c:pt idx="8">
                  <c:v>70.099999999999994</c:v>
                </c:pt>
                <c:pt idx="9">
                  <c:v>65.400000000000006</c:v>
                </c:pt>
                <c:pt idx="10">
                  <c:v>80.95</c:v>
                </c:pt>
                <c:pt idx="11">
                  <c:v>57.41</c:v>
                </c:pt>
                <c:pt idx="12">
                  <c:v>83.5</c:v>
                </c:pt>
                <c:pt idx="13">
                  <c:v>50.81</c:v>
                </c:pt>
                <c:pt idx="14">
                  <c:v>64.95</c:v>
                </c:pt>
                <c:pt idx="15">
                  <c:v>67.5</c:v>
                </c:pt>
                <c:pt idx="16">
                  <c:v>63.81</c:v>
                </c:pt>
                <c:pt idx="17">
                  <c:v>65.59</c:v>
                </c:pt>
                <c:pt idx="18">
                  <c:v>67.87</c:v>
                </c:pt>
                <c:pt idx="19">
                  <c:v>62.92</c:v>
                </c:pt>
                <c:pt idx="20">
                  <c:v>74.03</c:v>
                </c:pt>
                <c:pt idx="21">
                  <c:v>52.43</c:v>
                </c:pt>
                <c:pt idx="22">
                  <c:v>76.34</c:v>
                </c:pt>
                <c:pt idx="23">
                  <c:v>47.65</c:v>
                </c:pt>
                <c:pt idx="24">
                  <c:v>66.52</c:v>
                </c:pt>
                <c:pt idx="25">
                  <c:v>64.08</c:v>
                </c:pt>
                <c:pt idx="26">
                  <c:v>66.27</c:v>
                </c:pt>
                <c:pt idx="27">
                  <c:v>64.489999999999995</c:v>
                </c:pt>
                <c:pt idx="28">
                  <c:v>69.39</c:v>
                </c:pt>
                <c:pt idx="29">
                  <c:v>59.07</c:v>
                </c:pt>
                <c:pt idx="30">
                  <c:v>57.33</c:v>
                </c:pt>
                <c:pt idx="31">
                  <c:v>56.05</c:v>
                </c:pt>
                <c:pt idx="32">
                  <c:v>51.9</c:v>
                </c:pt>
                <c:pt idx="33">
                  <c:v>75.84</c:v>
                </c:pt>
                <c:pt idx="34">
                  <c:v>66.31</c:v>
                </c:pt>
                <c:pt idx="35">
                  <c:v>65.72</c:v>
                </c:pt>
                <c:pt idx="36">
                  <c:v>67.34</c:v>
                </c:pt>
                <c:pt idx="37">
                  <c:v>63.39</c:v>
                </c:pt>
                <c:pt idx="38">
                  <c:v>62.78</c:v>
                </c:pt>
                <c:pt idx="39">
                  <c:v>59.53</c:v>
                </c:pt>
                <c:pt idx="40">
                  <c:v>60.56</c:v>
                </c:pt>
                <c:pt idx="41">
                  <c:v>50.3</c:v>
                </c:pt>
                <c:pt idx="42">
                  <c:v>53.56</c:v>
                </c:pt>
                <c:pt idx="43">
                  <c:v>64.760000000000005</c:v>
                </c:pt>
                <c:pt idx="44">
                  <c:v>67.92</c:v>
                </c:pt>
                <c:pt idx="45">
                  <c:v>63.24</c:v>
                </c:pt>
                <c:pt idx="46">
                  <c:v>68.75</c:v>
                </c:pt>
                <c:pt idx="47">
                  <c:v>59.77</c:v>
                </c:pt>
                <c:pt idx="48">
                  <c:v>66.209999999999994</c:v>
                </c:pt>
                <c:pt idx="49">
                  <c:v>72.58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10-4BFE-AB86-88BEF65B2583}"/>
            </c:ext>
          </c:extLst>
        </c:ser>
        <c:ser>
          <c:idx val="1"/>
          <c:order val="1"/>
          <c:tx>
            <c:strRef>
              <c:f>'Dosificacion LIQIDOS SKINNY '!$D$63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LIQIDOS SKINNY '!$D$131:$D$180</c:f>
              <c:numCache>
                <c:formatCode>General</c:formatCode>
                <c:ptCount val="50"/>
                <c:pt idx="0">
                  <c:v>90.5</c:v>
                </c:pt>
                <c:pt idx="1">
                  <c:v>83.254999999999995</c:v>
                </c:pt>
                <c:pt idx="2">
                  <c:v>76.226666666666674</c:v>
                </c:pt>
                <c:pt idx="3">
                  <c:v>76.842500000000001</c:v>
                </c:pt>
                <c:pt idx="4">
                  <c:v>72.372</c:v>
                </c:pt>
                <c:pt idx="5">
                  <c:v>70.418333333333337</c:v>
                </c:pt>
                <c:pt idx="6">
                  <c:v>70.2</c:v>
                </c:pt>
                <c:pt idx="7">
                  <c:v>68.887500000000003</c:v>
                </c:pt>
                <c:pt idx="8">
                  <c:v>69.022222222222226</c:v>
                </c:pt>
                <c:pt idx="9">
                  <c:v>68.66</c:v>
                </c:pt>
                <c:pt idx="10">
                  <c:v>68.66</c:v>
                </c:pt>
                <c:pt idx="11">
                  <c:v>68.66</c:v>
                </c:pt>
                <c:pt idx="12">
                  <c:v>68.66</c:v>
                </c:pt>
                <c:pt idx="13">
                  <c:v>68.66</c:v>
                </c:pt>
                <c:pt idx="14">
                  <c:v>68.66</c:v>
                </c:pt>
                <c:pt idx="15">
                  <c:v>69.777272727272731</c:v>
                </c:pt>
                <c:pt idx="16">
                  <c:v>68.74666666666667</c:v>
                </c:pt>
                <c:pt idx="17">
                  <c:v>69.881538461538469</c:v>
                </c:pt>
                <c:pt idx="18">
                  <c:v>68.519285714285715</c:v>
                </c:pt>
                <c:pt idx="19">
                  <c:v>68.281333333333336</c:v>
                </c:pt>
                <c:pt idx="20">
                  <c:v>68.232500000000002</c:v>
                </c:pt>
                <c:pt idx="21">
                  <c:v>67.972352941176467</c:v>
                </c:pt>
                <c:pt idx="22">
                  <c:v>67.839999999999989</c:v>
                </c:pt>
                <c:pt idx="23">
                  <c:v>67.841578947368404</c:v>
                </c:pt>
                <c:pt idx="24">
                  <c:v>67.595499999999987</c:v>
                </c:pt>
                <c:pt idx="25">
                  <c:v>67.595499999999987</c:v>
                </c:pt>
                <c:pt idx="26">
                  <c:v>67.595499999999987</c:v>
                </c:pt>
                <c:pt idx="27">
                  <c:v>67.595499999999987</c:v>
                </c:pt>
                <c:pt idx="28">
                  <c:v>67.595499999999987</c:v>
                </c:pt>
                <c:pt idx="29">
                  <c:v>66.405999999999992</c:v>
                </c:pt>
                <c:pt idx="30">
                  <c:v>66.405999999999992</c:v>
                </c:pt>
                <c:pt idx="31">
                  <c:v>66.405999999999992</c:v>
                </c:pt>
                <c:pt idx="32">
                  <c:v>67.90190476190476</c:v>
                </c:pt>
                <c:pt idx="33">
                  <c:v>67.198636363636354</c:v>
                </c:pt>
                <c:pt idx="34">
                  <c:v>67.596086956521731</c:v>
                </c:pt>
                <c:pt idx="35">
                  <c:v>66.765000000000001</c:v>
                </c:pt>
                <c:pt idx="36">
                  <c:v>66.755200000000002</c:v>
                </c:pt>
                <c:pt idx="37">
                  <c:v>66.652307692307687</c:v>
                </c:pt>
                <c:pt idx="38">
                  <c:v>66.638148148148147</c:v>
                </c:pt>
                <c:pt idx="39">
                  <c:v>66.561428571428564</c:v>
                </c:pt>
                <c:pt idx="40">
                  <c:v>66.65896551724137</c:v>
                </c:pt>
                <c:pt idx="41">
                  <c:v>66.405999999999992</c:v>
                </c:pt>
                <c:pt idx="42">
                  <c:v>65.459250000000011</c:v>
                </c:pt>
                <c:pt idx="43">
                  <c:v>65.459250000000011</c:v>
                </c:pt>
                <c:pt idx="44">
                  <c:v>65.459250000000011</c:v>
                </c:pt>
                <c:pt idx="45">
                  <c:v>65.459250000000011</c:v>
                </c:pt>
                <c:pt idx="46">
                  <c:v>66.113225806451609</c:v>
                </c:pt>
                <c:pt idx="47">
                  <c:v>65.798749999999998</c:v>
                </c:pt>
                <c:pt idx="48">
                  <c:v>65.377575757575755</c:v>
                </c:pt>
                <c:pt idx="49">
                  <c:v>65.685294117647061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10-4BFE-AB86-88BEF65B25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LIQIDOS SKINNY '!$B$77:$D$77</c:f>
          <c:strCache>
            <c:ptCount val="3"/>
            <c:pt idx="0">
              <c:v>DOSIFICACION SKINNY CANELA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LIQIDOS SKINNY '!$C$78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LIQIDOS SKINNY '!$C$79:$C$88</c:f>
              <c:numCache>
                <c:formatCode>General</c:formatCode>
                <c:ptCount val="10"/>
                <c:pt idx="0">
                  <c:v>63.04</c:v>
                </c:pt>
                <c:pt idx="1">
                  <c:v>47.99</c:v>
                </c:pt>
                <c:pt idx="2">
                  <c:v>55.66</c:v>
                </c:pt>
                <c:pt idx="3">
                  <c:v>61.34</c:v>
                </c:pt>
                <c:pt idx="4">
                  <c:v>69.75</c:v>
                </c:pt>
                <c:pt idx="5">
                  <c:v>62.81</c:v>
                </c:pt>
                <c:pt idx="6">
                  <c:v>70.209999999999994</c:v>
                </c:pt>
                <c:pt idx="7">
                  <c:v>59.36</c:v>
                </c:pt>
                <c:pt idx="8">
                  <c:v>69.06</c:v>
                </c:pt>
                <c:pt idx="9">
                  <c:v>56.04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8B-4CB7-9C36-8D9592585740}"/>
            </c:ext>
          </c:extLst>
        </c:ser>
        <c:ser>
          <c:idx val="1"/>
          <c:order val="1"/>
          <c:tx>
            <c:strRef>
              <c:f>'Dosificacion LIQIDOS SKINNY '!$D$78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LIQIDOS SKINNY '!$D$79:$D$88</c:f>
              <c:numCache>
                <c:formatCode>General</c:formatCode>
                <c:ptCount val="10"/>
                <c:pt idx="0">
                  <c:v>63.04</c:v>
                </c:pt>
                <c:pt idx="1">
                  <c:v>61.556666666666672</c:v>
                </c:pt>
                <c:pt idx="2">
                  <c:v>61.103076923076927</c:v>
                </c:pt>
                <c:pt idx="3">
                  <c:v>61.120000000000005</c:v>
                </c:pt>
                <c:pt idx="4">
                  <c:v>61.695333333333338</c:v>
                </c:pt>
                <c:pt idx="5">
                  <c:v>61.765000000000001</c:v>
                </c:pt>
                <c:pt idx="6">
                  <c:v>62.261764705882356</c:v>
                </c:pt>
                <c:pt idx="7">
                  <c:v>62.100555555555552</c:v>
                </c:pt>
                <c:pt idx="8">
                  <c:v>62.466842105263154</c:v>
                </c:pt>
                <c:pt idx="9">
                  <c:v>62.145499999999991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8B-4CB7-9C36-8D9592585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'AMAZADO SKINNY'!$B$2:$D$2</c:f>
          <c:strCache>
            <c:ptCount val="3"/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'AMAZADO SKINNY'!$C$3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'AMAZADO SKINNY'!$C$36:$C$148</c:f>
              <c:numCache>
                <c:formatCode>General</c:formatCode>
                <c:ptCount val="113"/>
                <c:pt idx="0">
                  <c:v>13.5</c:v>
                </c:pt>
                <c:pt idx="1">
                  <c:v>10.93</c:v>
                </c:pt>
                <c:pt idx="2">
                  <c:v>8.42</c:v>
                </c:pt>
                <c:pt idx="3">
                  <c:v>15.22</c:v>
                </c:pt>
                <c:pt idx="4">
                  <c:v>18.53</c:v>
                </c:pt>
                <c:pt idx="5">
                  <c:v>13.84</c:v>
                </c:pt>
                <c:pt idx="6">
                  <c:v>10.07</c:v>
                </c:pt>
                <c:pt idx="7">
                  <c:v>12.6</c:v>
                </c:pt>
                <c:pt idx="8">
                  <c:v>13.56</c:v>
                </c:pt>
                <c:pt idx="9">
                  <c:v>9.82</c:v>
                </c:pt>
                <c:pt idx="10">
                  <c:v>13.03</c:v>
                </c:pt>
                <c:pt idx="11">
                  <c:v>10.97</c:v>
                </c:pt>
                <c:pt idx="12">
                  <c:v>8.2200000000000006</c:v>
                </c:pt>
                <c:pt idx="13">
                  <c:v>15.29</c:v>
                </c:pt>
                <c:pt idx="14">
                  <c:v>18.41</c:v>
                </c:pt>
                <c:pt idx="15">
                  <c:v>14.25</c:v>
                </c:pt>
                <c:pt idx="16">
                  <c:v>9.6199999999999992</c:v>
                </c:pt>
                <c:pt idx="17">
                  <c:v>12.82</c:v>
                </c:pt>
                <c:pt idx="18">
                  <c:v>12.8</c:v>
                </c:pt>
                <c:pt idx="19">
                  <c:v>9.85</c:v>
                </c:pt>
                <c:pt idx="20">
                  <c:v>12.52</c:v>
                </c:pt>
                <c:pt idx="21">
                  <c:v>11.26</c:v>
                </c:pt>
                <c:pt idx="22">
                  <c:v>7.97</c:v>
                </c:pt>
                <c:pt idx="23">
                  <c:v>15.69</c:v>
                </c:pt>
                <c:pt idx="24">
                  <c:v>18.2</c:v>
                </c:pt>
                <c:pt idx="25">
                  <c:v>15.21</c:v>
                </c:pt>
                <c:pt idx="26">
                  <c:v>9.56</c:v>
                </c:pt>
                <c:pt idx="27">
                  <c:v>13.53</c:v>
                </c:pt>
                <c:pt idx="28">
                  <c:v>12.24</c:v>
                </c:pt>
                <c:pt idx="29">
                  <c:v>9.9499999999999993</c:v>
                </c:pt>
                <c:pt idx="30">
                  <c:v>11.59</c:v>
                </c:pt>
                <c:pt idx="31">
                  <c:v>12.18</c:v>
                </c:pt>
                <c:pt idx="32">
                  <c:v>10.71</c:v>
                </c:pt>
                <c:pt idx="33">
                  <c:v>16.09</c:v>
                </c:pt>
                <c:pt idx="34">
                  <c:v>17.420000000000002</c:v>
                </c:pt>
                <c:pt idx="35">
                  <c:v>16.18</c:v>
                </c:pt>
                <c:pt idx="36">
                  <c:v>9.08</c:v>
                </c:pt>
                <c:pt idx="37">
                  <c:v>14.31</c:v>
                </c:pt>
                <c:pt idx="38">
                  <c:v>11.85</c:v>
                </c:pt>
                <c:pt idx="39">
                  <c:v>10.28</c:v>
                </c:pt>
                <c:pt idx="40">
                  <c:v>11.45</c:v>
                </c:pt>
                <c:pt idx="41">
                  <c:v>12.65</c:v>
                </c:pt>
                <c:pt idx="42">
                  <c:v>6.89</c:v>
                </c:pt>
                <c:pt idx="43">
                  <c:v>16.899999999999999</c:v>
                </c:pt>
                <c:pt idx="44">
                  <c:v>14.47</c:v>
                </c:pt>
                <c:pt idx="45">
                  <c:v>14.66</c:v>
                </c:pt>
                <c:pt idx="46">
                  <c:v>11.96</c:v>
                </c:pt>
                <c:pt idx="47">
                  <c:v>15.01</c:v>
                </c:pt>
                <c:pt idx="48">
                  <c:v>11.62</c:v>
                </c:pt>
                <c:pt idx="49">
                  <c:v>10.79</c:v>
                </c:pt>
                <c:pt idx="50">
                  <c:v>11.3</c:v>
                </c:pt>
                <c:pt idx="51">
                  <c:v>12.77</c:v>
                </c:pt>
                <c:pt idx="52">
                  <c:v>11.48</c:v>
                </c:pt>
                <c:pt idx="53">
                  <c:v>17.71</c:v>
                </c:pt>
                <c:pt idx="54">
                  <c:v>15.56</c:v>
                </c:pt>
                <c:pt idx="55">
                  <c:v>17.34</c:v>
                </c:pt>
                <c:pt idx="56">
                  <c:v>10.39</c:v>
                </c:pt>
                <c:pt idx="57">
                  <c:v>15.22</c:v>
                </c:pt>
                <c:pt idx="58">
                  <c:v>11.5</c:v>
                </c:pt>
                <c:pt idx="59">
                  <c:v>11.25</c:v>
                </c:pt>
                <c:pt idx="60">
                  <c:v>11.22</c:v>
                </c:pt>
                <c:pt idx="61">
                  <c:v>13.25</c:v>
                </c:pt>
                <c:pt idx="62">
                  <c:v>9.25</c:v>
                </c:pt>
                <c:pt idx="63">
                  <c:v>18.600000000000001</c:v>
                </c:pt>
                <c:pt idx="64">
                  <c:v>15.22</c:v>
                </c:pt>
                <c:pt idx="65">
                  <c:v>17.96</c:v>
                </c:pt>
                <c:pt idx="66">
                  <c:v>10.050000000000001</c:v>
                </c:pt>
                <c:pt idx="67">
                  <c:v>15.63</c:v>
                </c:pt>
                <c:pt idx="68">
                  <c:v>11.38</c:v>
                </c:pt>
                <c:pt idx="69">
                  <c:v>12.14</c:v>
                </c:pt>
                <c:pt idx="70">
                  <c:v>10.47</c:v>
                </c:pt>
                <c:pt idx="71">
                  <c:v>14.02</c:v>
                </c:pt>
                <c:pt idx="72">
                  <c:v>9.69</c:v>
                </c:pt>
                <c:pt idx="73">
                  <c:v>19.3</c:v>
                </c:pt>
                <c:pt idx="74">
                  <c:v>14.89</c:v>
                </c:pt>
                <c:pt idx="75">
                  <c:v>18.66</c:v>
                </c:pt>
                <c:pt idx="76">
                  <c:v>10.51</c:v>
                </c:pt>
                <c:pt idx="77">
                  <c:v>16.47</c:v>
                </c:pt>
                <c:pt idx="78">
                  <c:v>10.73</c:v>
                </c:pt>
                <c:pt idx="79">
                  <c:v>12.21</c:v>
                </c:pt>
                <c:pt idx="80">
                  <c:v>10.65</c:v>
                </c:pt>
                <c:pt idx="81">
                  <c:v>14.31</c:v>
                </c:pt>
                <c:pt idx="82">
                  <c:v>9.83</c:v>
                </c:pt>
                <c:pt idx="83">
                  <c:v>13.61</c:v>
                </c:pt>
                <c:pt idx="84">
                  <c:v>13.92</c:v>
                </c:pt>
                <c:pt idx="85">
                  <c:v>18.75</c:v>
                </c:pt>
                <c:pt idx="86">
                  <c:v>10.34</c:v>
                </c:pt>
                <c:pt idx="87">
                  <c:v>14.16</c:v>
                </c:pt>
                <c:pt idx="88">
                  <c:v>10.46</c:v>
                </c:pt>
                <c:pt idx="89">
                  <c:v>12.86</c:v>
                </c:pt>
                <c:pt idx="90">
                  <c:v>9.1</c:v>
                </c:pt>
                <c:pt idx="91">
                  <c:v>15.26</c:v>
                </c:pt>
                <c:pt idx="92">
                  <c:v>10.7</c:v>
                </c:pt>
                <c:pt idx="93">
                  <c:v>13.74</c:v>
                </c:pt>
                <c:pt idx="94">
                  <c:v>12.95</c:v>
                </c:pt>
                <c:pt idx="95">
                  <c:v>18.82</c:v>
                </c:pt>
                <c:pt idx="96">
                  <c:v>7.15</c:v>
                </c:pt>
                <c:pt idx="97">
                  <c:v>17.37</c:v>
                </c:pt>
                <c:pt idx="98">
                  <c:v>10.06</c:v>
                </c:pt>
                <c:pt idx="99">
                  <c:v>13.61</c:v>
                </c:pt>
                <c:pt idx="100">
                  <c:v>8.85</c:v>
                </c:pt>
                <c:pt idx="101">
                  <c:v>15.27</c:v>
                </c:pt>
                <c:pt idx="102">
                  <c:v>10.74</c:v>
                </c:pt>
                <c:pt idx="103">
                  <c:v>15.26</c:v>
                </c:pt>
                <c:pt idx="104">
                  <c:v>12.82</c:v>
                </c:pt>
                <c:pt idx="105">
                  <c:v>19.149999999999999</c:v>
                </c:pt>
                <c:pt idx="106">
                  <c:v>11.68</c:v>
                </c:pt>
                <c:pt idx="107">
                  <c:v>15.64</c:v>
                </c:pt>
                <c:pt idx="108">
                  <c:v>11.74</c:v>
                </c:pt>
                <c:pt idx="109">
                  <c:v>14.24</c:v>
                </c:pt>
                <c:pt idx="110">
                  <c:v>13.37</c:v>
                </c:pt>
                <c:pt idx="111">
                  <c:v>13.06</c:v>
                </c:pt>
                <c:pt idx="112">
                  <c:v>12.31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4E-4F1B-A267-51C8A660C3AB}"/>
            </c:ext>
          </c:extLst>
        </c:ser>
        <c:ser>
          <c:idx val="1"/>
          <c:order val="1"/>
          <c:tx>
            <c:strRef>
              <c:f>'AMAZADO SKINNY'!$D$35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'AMAZADO SKINNY'!$D$36:$D$149</c:f>
              <c:numCache>
                <c:formatCode>General</c:formatCode>
                <c:ptCount val="114"/>
                <c:pt idx="0">
                  <c:v>13.5</c:v>
                </c:pt>
                <c:pt idx="1">
                  <c:v>12.215</c:v>
                </c:pt>
                <c:pt idx="2">
                  <c:v>10.950000000000001</c:v>
                </c:pt>
                <c:pt idx="3">
                  <c:v>12.0175</c:v>
                </c:pt>
                <c:pt idx="4">
                  <c:v>13.319999999999999</c:v>
                </c:pt>
                <c:pt idx="5">
                  <c:v>13.406666666666666</c:v>
                </c:pt>
                <c:pt idx="6">
                  <c:v>12.929999999999998</c:v>
                </c:pt>
                <c:pt idx="7">
                  <c:v>12.888749999999998</c:v>
                </c:pt>
                <c:pt idx="8">
                  <c:v>12.963333333333331</c:v>
                </c:pt>
                <c:pt idx="9">
                  <c:v>12.648999999999997</c:v>
                </c:pt>
                <c:pt idx="10">
                  <c:v>12.683636363636362</c:v>
                </c:pt>
                <c:pt idx="11">
                  <c:v>12.540833333333332</c:v>
                </c:pt>
                <c:pt idx="12">
                  <c:v>12.208461538461536</c:v>
                </c:pt>
                <c:pt idx="13">
                  <c:v>12.428571428571427</c:v>
                </c:pt>
                <c:pt idx="14">
                  <c:v>12.827333333333332</c:v>
                </c:pt>
                <c:pt idx="15">
                  <c:v>12.916249999999998</c:v>
                </c:pt>
                <c:pt idx="16">
                  <c:v>12.722352941176469</c:v>
                </c:pt>
                <c:pt idx="17">
                  <c:v>12.727777777777776</c:v>
                </c:pt>
                <c:pt idx="18">
                  <c:v>12.731578947368419</c:v>
                </c:pt>
                <c:pt idx="19">
                  <c:v>12.587499999999999</c:v>
                </c:pt>
                <c:pt idx="20">
                  <c:v>12.584285714285713</c:v>
                </c:pt>
                <c:pt idx="21">
                  <c:v>12.524090909090908</c:v>
                </c:pt>
                <c:pt idx="22">
                  <c:v>12.326086956521738</c:v>
                </c:pt>
                <c:pt idx="23">
                  <c:v>12.46625</c:v>
                </c:pt>
                <c:pt idx="24">
                  <c:v>12.695599999999999</c:v>
                </c:pt>
                <c:pt idx="25">
                  <c:v>12.792307692307691</c:v>
                </c:pt>
                <c:pt idx="26">
                  <c:v>12.672592592592592</c:v>
                </c:pt>
                <c:pt idx="27">
                  <c:v>12.703214285714283</c:v>
                </c:pt>
                <c:pt idx="28">
                  <c:v>12.687241379310343</c:v>
                </c:pt>
                <c:pt idx="29">
                  <c:v>12.595999999999998</c:v>
                </c:pt>
                <c:pt idx="30">
                  <c:v>12.563548387096771</c:v>
                </c:pt>
                <c:pt idx="31">
                  <c:v>12.551562499999998</c:v>
                </c:pt>
                <c:pt idx="32">
                  <c:v>12.495757575757573</c:v>
                </c:pt>
                <c:pt idx="33">
                  <c:v>12.601470588235291</c:v>
                </c:pt>
                <c:pt idx="34">
                  <c:v>12.739142857142854</c:v>
                </c:pt>
                <c:pt idx="35">
                  <c:v>12.834722222222219</c:v>
                </c:pt>
                <c:pt idx="36">
                  <c:v>12.733243243243241</c:v>
                </c:pt>
                <c:pt idx="37">
                  <c:v>12.774736842105261</c:v>
                </c:pt>
                <c:pt idx="38">
                  <c:v>12.751025641025638</c:v>
                </c:pt>
                <c:pt idx="39">
                  <c:v>12.689249999999998</c:v>
                </c:pt>
                <c:pt idx="40">
                  <c:v>12.6590243902439</c:v>
                </c:pt>
                <c:pt idx="41">
                  <c:v>12.65880952380952</c:v>
                </c:pt>
                <c:pt idx="42">
                  <c:v>12.524651162790693</c:v>
                </c:pt>
                <c:pt idx="43">
                  <c:v>12.624090909090905</c:v>
                </c:pt>
                <c:pt idx="44">
                  <c:v>12.665111111111107</c:v>
                </c:pt>
                <c:pt idx="45">
                  <c:v>12.70847826086956</c:v>
                </c:pt>
                <c:pt idx="46">
                  <c:v>12.692553191489358</c:v>
                </c:pt>
                <c:pt idx="47">
                  <c:v>12.740833333333329</c:v>
                </c:pt>
                <c:pt idx="48">
                  <c:v>12.717959183673466</c:v>
                </c:pt>
                <c:pt idx="49">
                  <c:v>12.679399999999996</c:v>
                </c:pt>
                <c:pt idx="50">
                  <c:v>12.652352941176465</c:v>
                </c:pt>
                <c:pt idx="51">
                  <c:v>12.654615384615379</c:v>
                </c:pt>
                <c:pt idx="52">
                  <c:v>12.632452830188674</c:v>
                </c:pt>
                <c:pt idx="53">
                  <c:v>12.726481481481478</c:v>
                </c:pt>
                <c:pt idx="54">
                  <c:v>12.777999999999995</c:v>
                </c:pt>
                <c:pt idx="55">
                  <c:v>12.859464285714282</c:v>
                </c:pt>
                <c:pt idx="56">
                  <c:v>12.816140350877189</c:v>
                </c:pt>
                <c:pt idx="57">
                  <c:v>12.857586206896547</c:v>
                </c:pt>
                <c:pt idx="58">
                  <c:v>12.834576271186437</c:v>
                </c:pt>
                <c:pt idx="59">
                  <c:v>12.808166666666663</c:v>
                </c:pt>
                <c:pt idx="60">
                  <c:v>12.78213114754098</c:v>
                </c:pt>
                <c:pt idx="61">
                  <c:v>12.789677419354836</c:v>
                </c:pt>
                <c:pt idx="62">
                  <c:v>12.73349206349206</c:v>
                </c:pt>
                <c:pt idx="63">
                  <c:v>12.825156249999997</c:v>
                </c:pt>
                <c:pt idx="64">
                  <c:v>12.861999999999998</c:v>
                </c:pt>
                <c:pt idx="65">
                  <c:v>12.939242424242423</c:v>
                </c:pt>
                <c:pt idx="66">
                  <c:v>12.896119402985072</c:v>
                </c:pt>
                <c:pt idx="67">
                  <c:v>12.936323529411762</c:v>
                </c:pt>
                <c:pt idx="68">
                  <c:v>12.913768115942027</c:v>
                </c:pt>
                <c:pt idx="69">
                  <c:v>12.902714285714284</c:v>
                </c:pt>
                <c:pt idx="70">
                  <c:v>12.868450704225349</c:v>
                </c:pt>
                <c:pt idx="71">
                  <c:v>12.884444444444442</c:v>
                </c:pt>
                <c:pt idx="72">
                  <c:v>12.840684931506848</c:v>
                </c:pt>
                <c:pt idx="73">
                  <c:v>12.92797297297297</c:v>
                </c:pt>
                <c:pt idx="74">
                  <c:v>12.954133333333331</c:v>
                </c:pt>
                <c:pt idx="75">
                  <c:v>13.029210526315786</c:v>
                </c:pt>
                <c:pt idx="76">
                  <c:v>12.996493506493504</c:v>
                </c:pt>
                <c:pt idx="77">
                  <c:v>13.041025641025639</c:v>
                </c:pt>
                <c:pt idx="78">
                  <c:v>13.011772151898732</c:v>
                </c:pt>
                <c:pt idx="79">
                  <c:v>13.001749999999998</c:v>
                </c:pt>
                <c:pt idx="80">
                  <c:v>12.972716049382715</c:v>
                </c:pt>
                <c:pt idx="81">
                  <c:v>12.989024390243902</c:v>
                </c:pt>
                <c:pt idx="82">
                  <c:v>12.950963855421685</c:v>
                </c:pt>
                <c:pt idx="83">
                  <c:v>12.958809523809521</c:v>
                </c:pt>
                <c:pt idx="84">
                  <c:v>12.970117647058821</c:v>
                </c:pt>
                <c:pt idx="85">
                  <c:v>13.037325581395347</c:v>
                </c:pt>
                <c:pt idx="86">
                  <c:v>13.006321839080456</c:v>
                </c:pt>
                <c:pt idx="87">
                  <c:v>13.019431818181816</c:v>
                </c:pt>
                <c:pt idx="88">
                  <c:v>12.990674157303369</c:v>
                </c:pt>
                <c:pt idx="89">
                  <c:v>12.989222222222219</c:v>
                </c:pt>
                <c:pt idx="90">
                  <c:v>12.946483516483513</c:v>
                </c:pt>
                <c:pt idx="91">
                  <c:v>12.971630434782606</c:v>
                </c:pt>
                <c:pt idx="92">
                  <c:v>12.947204301075265</c:v>
                </c:pt>
                <c:pt idx="93">
                  <c:v>12.955638297872337</c:v>
                </c:pt>
                <c:pt idx="94">
                  <c:v>12.955578947368418</c:v>
                </c:pt>
                <c:pt idx="95">
                  <c:v>13.016666666666664</c:v>
                </c:pt>
                <c:pt idx="96">
                  <c:v>12.956185567010307</c:v>
                </c:pt>
                <c:pt idx="97">
                  <c:v>13.001224489795915</c:v>
                </c:pt>
                <c:pt idx="98">
                  <c:v>12.971515151515147</c:v>
                </c:pt>
                <c:pt idx="99">
                  <c:v>12.977899999999995</c:v>
                </c:pt>
                <c:pt idx="100">
                  <c:v>12.937029702970291</c:v>
                </c:pt>
                <c:pt idx="101">
                  <c:v>12.959901960784308</c:v>
                </c:pt>
                <c:pt idx="102">
                  <c:v>12.9383495145631</c:v>
                </c:pt>
                <c:pt idx="103">
                  <c:v>12.96067307692307</c:v>
                </c:pt>
                <c:pt idx="104">
                  <c:v>12.959333333333326</c:v>
                </c:pt>
                <c:pt idx="105">
                  <c:v>13.017735849056598</c:v>
                </c:pt>
                <c:pt idx="106">
                  <c:v>13.005233644859809</c:v>
                </c:pt>
                <c:pt idx="107">
                  <c:v>13.029629629629627</c:v>
                </c:pt>
                <c:pt idx="108">
                  <c:v>13.017798165137611</c:v>
                </c:pt>
                <c:pt idx="109">
                  <c:v>13.028909090909087</c:v>
                </c:pt>
                <c:pt idx="110">
                  <c:v>13.031981981981977</c:v>
                </c:pt>
                <c:pt idx="111">
                  <c:v>13.032232142857138</c:v>
                </c:pt>
                <c:pt idx="112">
                  <c:v>13.025840707964596</c:v>
                </c:pt>
                <c:pt idx="113">
                  <c:v>13.071228070175433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4E-4F1B-A267-51C8A660C3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'PORCIONADO SKINNY '!$B$2:$D$2</c:f>
          <c:strCache>
            <c:ptCount val="3"/>
            <c:pt idx="0">
              <c:v>PORCIONADO SKINNY  TRADICIONAL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'PORCIONADO SKINNY 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'PORCIONADO SKINNY '!$C$4:$C$13</c:f>
              <c:numCache>
                <c:formatCode>General</c:formatCode>
                <c:ptCount val="10"/>
                <c:pt idx="0">
                  <c:v>16.84</c:v>
                </c:pt>
                <c:pt idx="1">
                  <c:v>18.23</c:v>
                </c:pt>
                <c:pt idx="2">
                  <c:v>20.48</c:v>
                </c:pt>
                <c:pt idx="3">
                  <c:v>16.760000000000002</c:v>
                </c:pt>
                <c:pt idx="4">
                  <c:v>18.61</c:v>
                </c:pt>
                <c:pt idx="5">
                  <c:v>23.32</c:v>
                </c:pt>
                <c:pt idx="6">
                  <c:v>34.979999999999997</c:v>
                </c:pt>
                <c:pt idx="7">
                  <c:v>22.05</c:v>
                </c:pt>
                <c:pt idx="8">
                  <c:v>25.41</c:v>
                </c:pt>
                <c:pt idx="9">
                  <c:v>21.62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C4-45CF-962E-662AF8366E9B}"/>
            </c:ext>
          </c:extLst>
        </c:ser>
        <c:ser>
          <c:idx val="1"/>
          <c:order val="1"/>
          <c:tx>
            <c:strRef>
              <c:f>'PORCIONADO SKINNY 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'PORCIONADO SKINNY '!$D$4:$D$13</c:f>
              <c:numCache>
                <c:formatCode>General</c:formatCode>
                <c:ptCount val="10"/>
                <c:pt idx="0">
                  <c:v>16.84</c:v>
                </c:pt>
                <c:pt idx="1">
                  <c:v>17.535</c:v>
                </c:pt>
                <c:pt idx="2">
                  <c:v>18.516666666666666</c:v>
                </c:pt>
                <c:pt idx="3">
                  <c:v>18.077500000000001</c:v>
                </c:pt>
                <c:pt idx="4">
                  <c:v>18.184000000000001</c:v>
                </c:pt>
                <c:pt idx="5">
                  <c:v>19.040000000000003</c:v>
                </c:pt>
                <c:pt idx="6">
                  <c:v>21.317142857142859</c:v>
                </c:pt>
                <c:pt idx="7">
                  <c:v>21.408750000000001</c:v>
                </c:pt>
                <c:pt idx="8">
                  <c:v>21.853333333333335</c:v>
                </c:pt>
                <c:pt idx="9">
                  <c:v>21.830000000000002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C4-45CF-962E-662AF8366E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'PORCIONADO SKINNY '!$B$17:$D$17</c:f>
          <c:strCache>
            <c:ptCount val="3"/>
            <c:pt idx="0">
              <c:v>PORCIONDO SKINNY COCO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'PORCIONADO SKINNY '!$C$18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'PORCIONADO SKINNY '!$C$19:$C$28</c:f>
              <c:numCache>
                <c:formatCode>General</c:formatCode>
                <c:ptCount val="10"/>
                <c:pt idx="0">
                  <c:v>17.809999999999999</c:v>
                </c:pt>
                <c:pt idx="1">
                  <c:v>23.73</c:v>
                </c:pt>
                <c:pt idx="2">
                  <c:v>15.19</c:v>
                </c:pt>
                <c:pt idx="3">
                  <c:v>28.6</c:v>
                </c:pt>
                <c:pt idx="4">
                  <c:v>19.73</c:v>
                </c:pt>
                <c:pt idx="5">
                  <c:v>15.01</c:v>
                </c:pt>
                <c:pt idx="6">
                  <c:v>20.52</c:v>
                </c:pt>
                <c:pt idx="7">
                  <c:v>15.58</c:v>
                </c:pt>
                <c:pt idx="8">
                  <c:v>22.14</c:v>
                </c:pt>
                <c:pt idx="9">
                  <c:v>22.37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EE-4950-9658-630FE8915443}"/>
            </c:ext>
          </c:extLst>
        </c:ser>
        <c:ser>
          <c:idx val="1"/>
          <c:order val="1"/>
          <c:tx>
            <c:strRef>
              <c:f>'PORCIONADO SKINNY '!$D$18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'PORCIONADO SKINNY '!$D$19:$D$28</c:f>
              <c:numCache>
                <c:formatCode>General</c:formatCode>
                <c:ptCount val="10"/>
                <c:pt idx="0">
                  <c:v>17.809999999999999</c:v>
                </c:pt>
                <c:pt idx="1">
                  <c:v>20.77</c:v>
                </c:pt>
                <c:pt idx="2">
                  <c:v>18.91</c:v>
                </c:pt>
                <c:pt idx="3">
                  <c:v>21.3325</c:v>
                </c:pt>
                <c:pt idx="4">
                  <c:v>21.012</c:v>
                </c:pt>
                <c:pt idx="5">
                  <c:v>20.011666666666667</c:v>
                </c:pt>
                <c:pt idx="6">
                  <c:v>20.084285714285716</c:v>
                </c:pt>
                <c:pt idx="7">
                  <c:v>19.521250000000002</c:v>
                </c:pt>
                <c:pt idx="8">
                  <c:v>19.812222222222221</c:v>
                </c:pt>
                <c:pt idx="9">
                  <c:v>20.068000000000001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EE-4950-9658-630FE8915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Solidos Buena Vida'!$B$110:$D$110</c:f>
          <c:strCache>
            <c:ptCount val="3"/>
            <c:pt idx="0">
              <c:v>DOSIFICACION SOLIDOS PAN BUENA VIDA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Solidos Buena Vida'!$C$63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Buena Vida'!$C$112:$C$161</c:f>
              <c:numCache>
                <c:formatCode>General</c:formatCode>
                <c:ptCount val="50"/>
                <c:pt idx="0">
                  <c:v>284.95999999999998</c:v>
                </c:pt>
                <c:pt idx="1">
                  <c:v>251.09</c:v>
                </c:pt>
                <c:pt idx="2">
                  <c:v>235.76</c:v>
                </c:pt>
                <c:pt idx="3">
                  <c:v>248.93</c:v>
                </c:pt>
                <c:pt idx="4">
                  <c:v>247.17</c:v>
                </c:pt>
                <c:pt idx="5">
                  <c:v>281.22000000000003</c:v>
                </c:pt>
                <c:pt idx="6">
                  <c:v>257.86</c:v>
                </c:pt>
                <c:pt idx="7">
                  <c:v>244.53</c:v>
                </c:pt>
                <c:pt idx="8">
                  <c:v>251.82</c:v>
                </c:pt>
                <c:pt idx="9">
                  <c:v>275.76</c:v>
                </c:pt>
                <c:pt idx="10">
                  <c:v>214.06</c:v>
                </c:pt>
                <c:pt idx="11">
                  <c:v>251.87</c:v>
                </c:pt>
                <c:pt idx="12">
                  <c:v>225.61</c:v>
                </c:pt>
                <c:pt idx="13">
                  <c:v>249.47</c:v>
                </c:pt>
                <c:pt idx="14">
                  <c:v>246.96</c:v>
                </c:pt>
                <c:pt idx="15">
                  <c:v>231.41</c:v>
                </c:pt>
                <c:pt idx="16">
                  <c:v>257.04000000000002</c:v>
                </c:pt>
                <c:pt idx="17">
                  <c:v>244.94</c:v>
                </c:pt>
                <c:pt idx="18">
                  <c:v>250.93</c:v>
                </c:pt>
                <c:pt idx="19">
                  <c:v>226.46</c:v>
                </c:pt>
                <c:pt idx="20">
                  <c:v>247.07</c:v>
                </c:pt>
                <c:pt idx="21">
                  <c:v>241.87</c:v>
                </c:pt>
                <c:pt idx="22">
                  <c:v>245.65</c:v>
                </c:pt>
                <c:pt idx="23">
                  <c:v>249.47</c:v>
                </c:pt>
                <c:pt idx="24">
                  <c:v>246.96</c:v>
                </c:pt>
                <c:pt idx="25">
                  <c:v>300.41000000000003</c:v>
                </c:pt>
                <c:pt idx="26">
                  <c:v>257.04000000000002</c:v>
                </c:pt>
                <c:pt idx="27">
                  <c:v>244.94</c:v>
                </c:pt>
                <c:pt idx="28">
                  <c:v>213.98</c:v>
                </c:pt>
                <c:pt idx="29">
                  <c:v>236.56</c:v>
                </c:pt>
                <c:pt idx="30">
                  <c:v>227.07</c:v>
                </c:pt>
                <c:pt idx="31">
                  <c:v>241.87</c:v>
                </c:pt>
                <c:pt idx="32">
                  <c:v>246.32</c:v>
                </c:pt>
                <c:pt idx="33">
                  <c:v>248.52</c:v>
                </c:pt>
                <c:pt idx="34">
                  <c:v>247.03</c:v>
                </c:pt>
                <c:pt idx="35">
                  <c:v>289.55</c:v>
                </c:pt>
                <c:pt idx="36">
                  <c:v>257.32</c:v>
                </c:pt>
                <c:pt idx="37">
                  <c:v>244.87</c:v>
                </c:pt>
                <c:pt idx="38">
                  <c:v>234.68</c:v>
                </c:pt>
                <c:pt idx="39">
                  <c:v>236.18</c:v>
                </c:pt>
                <c:pt idx="40">
                  <c:v>234.54999999999998</c:v>
                </c:pt>
                <c:pt idx="41">
                  <c:v>236.1</c:v>
                </c:pt>
                <c:pt idx="42">
                  <c:v>255.51</c:v>
                </c:pt>
                <c:pt idx="43">
                  <c:v>239.63</c:v>
                </c:pt>
                <c:pt idx="44">
                  <c:v>252.47</c:v>
                </c:pt>
                <c:pt idx="45">
                  <c:v>284.39</c:v>
                </c:pt>
                <c:pt idx="46">
                  <c:v>263.88</c:v>
                </c:pt>
                <c:pt idx="47">
                  <c:v>237.19</c:v>
                </c:pt>
                <c:pt idx="48">
                  <c:v>242.53</c:v>
                </c:pt>
                <c:pt idx="49">
                  <c:v>228.18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E3-469F-A9D5-4DA601576DFD}"/>
            </c:ext>
          </c:extLst>
        </c:ser>
        <c:ser>
          <c:idx val="1"/>
          <c:order val="1"/>
          <c:tx>
            <c:strRef>
              <c:f>'Dosificacion Solidos Buena Vida'!$D$63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Solidos Buena Vida'!$D$112:$D$161</c:f>
              <c:numCache>
                <c:formatCode>General</c:formatCode>
                <c:ptCount val="50"/>
                <c:pt idx="0">
                  <c:v>284.95999999999998</c:v>
                </c:pt>
                <c:pt idx="1">
                  <c:v>268.02499999999998</c:v>
                </c:pt>
                <c:pt idx="2">
                  <c:v>257.27</c:v>
                </c:pt>
                <c:pt idx="3">
                  <c:v>255.185</c:v>
                </c:pt>
                <c:pt idx="4">
                  <c:v>253.58200000000002</c:v>
                </c:pt>
                <c:pt idx="5">
                  <c:v>258.18833333333333</c:v>
                </c:pt>
                <c:pt idx="6">
                  <c:v>258.14142857142861</c:v>
                </c:pt>
                <c:pt idx="7">
                  <c:v>256.44000000000005</c:v>
                </c:pt>
                <c:pt idx="8">
                  <c:v>255.92666666666673</c:v>
                </c:pt>
                <c:pt idx="9">
                  <c:v>257.91000000000003</c:v>
                </c:pt>
                <c:pt idx="10">
                  <c:v>257.91000000000003</c:v>
                </c:pt>
                <c:pt idx="11">
                  <c:v>257.91000000000003</c:v>
                </c:pt>
                <c:pt idx="12">
                  <c:v>257.91000000000003</c:v>
                </c:pt>
                <c:pt idx="13">
                  <c:v>257.91000000000003</c:v>
                </c:pt>
                <c:pt idx="14">
                  <c:v>257.91000000000003</c:v>
                </c:pt>
                <c:pt idx="15">
                  <c:v>253.9236363636364</c:v>
                </c:pt>
                <c:pt idx="16">
                  <c:v>253.75250000000003</c:v>
                </c:pt>
                <c:pt idx="17">
                  <c:v>251.58769230769232</c:v>
                </c:pt>
                <c:pt idx="18">
                  <c:v>251.43642857142859</c:v>
                </c:pt>
                <c:pt idx="19">
                  <c:v>251.13800000000001</c:v>
                </c:pt>
                <c:pt idx="20">
                  <c:v>249.905</c:v>
                </c:pt>
                <c:pt idx="21">
                  <c:v>250.32470588235296</c:v>
                </c:pt>
                <c:pt idx="22">
                  <c:v>250.02555555555557</c:v>
                </c:pt>
                <c:pt idx="23">
                  <c:v>250.07315789473685</c:v>
                </c:pt>
                <c:pt idx="24">
                  <c:v>248.89250000000001</c:v>
                </c:pt>
                <c:pt idx="25">
                  <c:v>248.89250000000001</c:v>
                </c:pt>
                <c:pt idx="26">
                  <c:v>248.89250000000001</c:v>
                </c:pt>
                <c:pt idx="27">
                  <c:v>248.89250000000001</c:v>
                </c:pt>
                <c:pt idx="28">
                  <c:v>248.89250000000001</c:v>
                </c:pt>
                <c:pt idx="29">
                  <c:v>248.72666666666663</c:v>
                </c:pt>
                <c:pt idx="30">
                  <c:v>248.72666666666663</c:v>
                </c:pt>
                <c:pt idx="31">
                  <c:v>248.72666666666663</c:v>
                </c:pt>
                <c:pt idx="32">
                  <c:v>248.80571428571429</c:v>
                </c:pt>
                <c:pt idx="33">
                  <c:v>248.49045454545455</c:v>
                </c:pt>
                <c:pt idx="34">
                  <c:v>248.36695652173913</c:v>
                </c:pt>
                <c:pt idx="35">
                  <c:v>248.41291666666666</c:v>
                </c:pt>
                <c:pt idx="36">
                  <c:v>248.35479999999998</c:v>
                </c:pt>
                <c:pt idx="37">
                  <c:v>250.35692307692307</c:v>
                </c:pt>
                <c:pt idx="38">
                  <c:v>250.60444444444443</c:v>
                </c:pt>
                <c:pt idx="39">
                  <c:v>250.40214285714282</c:v>
                </c:pt>
                <c:pt idx="40">
                  <c:v>249.14620689655169</c:v>
                </c:pt>
                <c:pt idx="41">
                  <c:v>248.72666666666663</c:v>
                </c:pt>
                <c:pt idx="42">
                  <c:v>248.38024999999999</c:v>
                </c:pt>
                <c:pt idx="43">
                  <c:v>248.38024999999999</c:v>
                </c:pt>
                <c:pt idx="44">
                  <c:v>248.38024999999999</c:v>
                </c:pt>
                <c:pt idx="45">
                  <c:v>248.38024999999999</c:v>
                </c:pt>
                <c:pt idx="46">
                  <c:v>248.02806451612901</c:v>
                </c:pt>
                <c:pt idx="47">
                  <c:v>247.83562499999996</c:v>
                </c:pt>
                <c:pt idx="48">
                  <c:v>247.78969696969693</c:v>
                </c:pt>
                <c:pt idx="49">
                  <c:v>247.81117647058818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E3-469F-A9D5-4DA601576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'PORCIONADO SKINNY '!$B$34:$D$34</c:f>
          <c:strCache>
            <c:ptCount val="3"/>
            <c:pt idx="0">
              <c:v>PORCIONDO SKINNY BANANO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'PORCIONADO SKINNY '!$C$35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'PORCIONADO SKINNY '!$C$36:$C$45</c:f>
              <c:numCache>
                <c:formatCode>General</c:formatCode>
                <c:ptCount val="10"/>
                <c:pt idx="0">
                  <c:v>19.059999999999999</c:v>
                </c:pt>
                <c:pt idx="1">
                  <c:v>17.02</c:v>
                </c:pt>
                <c:pt idx="2">
                  <c:v>25.16</c:v>
                </c:pt>
                <c:pt idx="3">
                  <c:v>12.47</c:v>
                </c:pt>
                <c:pt idx="4">
                  <c:v>20.73</c:v>
                </c:pt>
                <c:pt idx="5">
                  <c:v>21.24</c:v>
                </c:pt>
                <c:pt idx="6">
                  <c:v>26.83</c:v>
                </c:pt>
                <c:pt idx="7">
                  <c:v>19.190000000000001</c:v>
                </c:pt>
                <c:pt idx="8">
                  <c:v>30.29</c:v>
                </c:pt>
                <c:pt idx="9">
                  <c:v>19.010000000000002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14-4620-8AEF-B81CFE5A40AC}"/>
            </c:ext>
          </c:extLst>
        </c:ser>
        <c:ser>
          <c:idx val="1"/>
          <c:order val="1"/>
          <c:tx>
            <c:strRef>
              <c:f>'PORCIONADO SKINNY '!$D$35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'PORCIONADO SKINNY '!$D$36:$D$45</c:f>
              <c:numCache>
                <c:formatCode>General</c:formatCode>
                <c:ptCount val="10"/>
                <c:pt idx="0">
                  <c:v>19.059999999999999</c:v>
                </c:pt>
                <c:pt idx="1">
                  <c:v>18.04</c:v>
                </c:pt>
                <c:pt idx="2">
                  <c:v>20.41333333333333</c:v>
                </c:pt>
                <c:pt idx="3">
                  <c:v>18.427499999999998</c:v>
                </c:pt>
                <c:pt idx="4">
                  <c:v>18.887999999999998</c:v>
                </c:pt>
                <c:pt idx="5">
                  <c:v>19.279999999999998</c:v>
                </c:pt>
                <c:pt idx="6">
                  <c:v>20.358571428571427</c:v>
                </c:pt>
                <c:pt idx="7">
                  <c:v>20.212499999999999</c:v>
                </c:pt>
                <c:pt idx="8">
                  <c:v>21.332222222222221</c:v>
                </c:pt>
                <c:pt idx="9">
                  <c:v>21.099999999999998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14-4620-8AEF-B81CFE5A4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'PORCIONADO SKINNY '!$B$48:$D$48</c:f>
          <c:strCache>
            <c:ptCount val="3"/>
            <c:pt idx="0">
              <c:v>PORCIONADO SKINNY CACAO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'PORCIONADO SKINNY '!$C$49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'PORCIONADO SKINNY '!$C$50:$C$59</c:f>
              <c:numCache>
                <c:formatCode>General</c:formatCode>
                <c:ptCount val="10"/>
                <c:pt idx="0">
                  <c:v>22.25</c:v>
                </c:pt>
                <c:pt idx="1">
                  <c:v>21.73</c:v>
                </c:pt>
                <c:pt idx="2">
                  <c:v>20.18</c:v>
                </c:pt>
                <c:pt idx="3">
                  <c:v>25.2</c:v>
                </c:pt>
                <c:pt idx="4">
                  <c:v>22.15</c:v>
                </c:pt>
                <c:pt idx="5">
                  <c:v>11.65</c:v>
                </c:pt>
                <c:pt idx="6">
                  <c:v>23.53</c:v>
                </c:pt>
                <c:pt idx="7">
                  <c:v>12.72</c:v>
                </c:pt>
                <c:pt idx="8">
                  <c:v>25.85</c:v>
                </c:pt>
                <c:pt idx="9">
                  <c:v>18.78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5A-4A30-910F-6C233E053FF6}"/>
            </c:ext>
          </c:extLst>
        </c:ser>
        <c:ser>
          <c:idx val="1"/>
          <c:order val="1"/>
          <c:tx>
            <c:strRef>
              <c:f>'PORCIONADO SKINNY '!$D$49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'PORCIONADO SKINNY '!$D$50:$D$59</c:f>
              <c:numCache>
                <c:formatCode>General</c:formatCode>
                <c:ptCount val="10"/>
                <c:pt idx="0">
                  <c:v>22.25</c:v>
                </c:pt>
                <c:pt idx="1">
                  <c:v>21.990000000000002</c:v>
                </c:pt>
                <c:pt idx="2">
                  <c:v>21.386666666666667</c:v>
                </c:pt>
                <c:pt idx="3">
                  <c:v>22.34</c:v>
                </c:pt>
                <c:pt idx="4">
                  <c:v>22.302</c:v>
                </c:pt>
                <c:pt idx="5">
                  <c:v>20.526666666666667</c:v>
                </c:pt>
                <c:pt idx="6">
                  <c:v>20.955714285714286</c:v>
                </c:pt>
                <c:pt idx="7">
                  <c:v>19.92625</c:v>
                </c:pt>
                <c:pt idx="8">
                  <c:v>20.584444444444443</c:v>
                </c:pt>
                <c:pt idx="9">
                  <c:v>20.404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5A-4A30-910F-6C233E053F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'PORCIONADO SKINNY '!$B$62:$D$62</c:f>
          <c:strCache>
            <c:ptCount val="3"/>
            <c:pt idx="0">
              <c:v>PORCIONDO SKINNY AJONJOLI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'PORCIONADO SKINNY '!$C$63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'PORCIONADO SKINNY '!$C$64:$C$73</c:f>
              <c:numCache>
                <c:formatCode>General</c:formatCode>
                <c:ptCount val="10"/>
                <c:pt idx="0">
                  <c:v>20.2</c:v>
                </c:pt>
                <c:pt idx="1">
                  <c:v>15.96</c:v>
                </c:pt>
                <c:pt idx="2">
                  <c:v>27.06</c:v>
                </c:pt>
                <c:pt idx="3">
                  <c:v>21.06</c:v>
                </c:pt>
                <c:pt idx="4">
                  <c:v>22.21</c:v>
                </c:pt>
                <c:pt idx="5">
                  <c:v>19.45</c:v>
                </c:pt>
                <c:pt idx="6">
                  <c:v>29.17</c:v>
                </c:pt>
                <c:pt idx="7">
                  <c:v>20.21</c:v>
                </c:pt>
                <c:pt idx="8">
                  <c:v>34.43</c:v>
                </c:pt>
                <c:pt idx="9">
                  <c:v>17.36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59C-4064-931E-DEFDB76CCB0D}"/>
            </c:ext>
          </c:extLst>
        </c:ser>
        <c:ser>
          <c:idx val="1"/>
          <c:order val="1"/>
          <c:tx>
            <c:strRef>
              <c:f>'PORCIONADO SKINNY '!$D$63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'PORCIONADO SKINNY '!$D$64:$D$73</c:f>
              <c:numCache>
                <c:formatCode>General</c:formatCode>
                <c:ptCount val="10"/>
                <c:pt idx="0">
                  <c:v>20.2</c:v>
                </c:pt>
                <c:pt idx="1">
                  <c:v>18.079999999999998</c:v>
                </c:pt>
                <c:pt idx="2">
                  <c:v>21.073333333333334</c:v>
                </c:pt>
                <c:pt idx="3">
                  <c:v>21.07</c:v>
                </c:pt>
                <c:pt idx="4">
                  <c:v>21.298000000000002</c:v>
                </c:pt>
                <c:pt idx="5">
                  <c:v>20.990000000000002</c:v>
                </c:pt>
                <c:pt idx="6">
                  <c:v>22.158571428571431</c:v>
                </c:pt>
                <c:pt idx="7">
                  <c:v>21.915000000000003</c:v>
                </c:pt>
                <c:pt idx="8">
                  <c:v>23.305555555555557</c:v>
                </c:pt>
                <c:pt idx="9">
                  <c:v>22.711000000000002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59C-4064-931E-DEFDB76CCB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'PORCIONADO SKINNY '!$B$129:$D$129</c:f>
          <c:strCache>
            <c:ptCount val="3"/>
            <c:pt idx="0">
              <c:v>PORCIONADO SKINNY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'PORCIONADO SKINNY '!$C$63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'PORCIONADO SKINNY '!$C$131:$C$262</c:f>
              <c:numCache>
                <c:formatCode>General</c:formatCode>
                <c:ptCount val="132"/>
                <c:pt idx="0">
                  <c:v>16.84</c:v>
                </c:pt>
                <c:pt idx="1">
                  <c:v>18.23</c:v>
                </c:pt>
                <c:pt idx="2">
                  <c:v>20.48</c:v>
                </c:pt>
                <c:pt idx="3">
                  <c:v>16.760000000000002</c:v>
                </c:pt>
                <c:pt idx="4">
                  <c:v>18.61</c:v>
                </c:pt>
                <c:pt idx="5">
                  <c:v>23.32</c:v>
                </c:pt>
                <c:pt idx="6">
                  <c:v>34.979999999999997</c:v>
                </c:pt>
                <c:pt idx="7">
                  <c:v>22.05</c:v>
                </c:pt>
                <c:pt idx="8">
                  <c:v>25.41</c:v>
                </c:pt>
                <c:pt idx="9">
                  <c:v>21.62</c:v>
                </c:pt>
                <c:pt idx="10">
                  <c:v>17.809999999999999</c:v>
                </c:pt>
                <c:pt idx="11">
                  <c:v>23.73</c:v>
                </c:pt>
                <c:pt idx="12">
                  <c:v>15.19</c:v>
                </c:pt>
                <c:pt idx="13">
                  <c:v>28.6</c:v>
                </c:pt>
                <c:pt idx="14">
                  <c:v>19.73</c:v>
                </c:pt>
                <c:pt idx="15">
                  <c:v>15.01</c:v>
                </c:pt>
                <c:pt idx="16">
                  <c:v>20.52</c:v>
                </c:pt>
                <c:pt idx="17">
                  <c:v>15.58</c:v>
                </c:pt>
                <c:pt idx="18">
                  <c:v>22.14</c:v>
                </c:pt>
                <c:pt idx="19">
                  <c:v>22.37</c:v>
                </c:pt>
                <c:pt idx="20">
                  <c:v>19.059999999999999</c:v>
                </c:pt>
                <c:pt idx="21">
                  <c:v>17.02</c:v>
                </c:pt>
                <c:pt idx="22">
                  <c:v>25.16</c:v>
                </c:pt>
                <c:pt idx="23">
                  <c:v>12.47</c:v>
                </c:pt>
                <c:pt idx="24">
                  <c:v>20.73</c:v>
                </c:pt>
                <c:pt idx="25">
                  <c:v>21.24</c:v>
                </c:pt>
                <c:pt idx="26">
                  <c:v>26.83</c:v>
                </c:pt>
                <c:pt idx="27">
                  <c:v>19.190000000000001</c:v>
                </c:pt>
                <c:pt idx="28">
                  <c:v>30.29</c:v>
                </c:pt>
                <c:pt idx="29">
                  <c:v>19.010000000000002</c:v>
                </c:pt>
                <c:pt idx="30">
                  <c:v>22.25</c:v>
                </c:pt>
                <c:pt idx="31">
                  <c:v>21.73</c:v>
                </c:pt>
                <c:pt idx="32">
                  <c:v>20.18</c:v>
                </c:pt>
                <c:pt idx="33">
                  <c:v>25.2</c:v>
                </c:pt>
                <c:pt idx="34">
                  <c:v>22.15</c:v>
                </c:pt>
                <c:pt idx="35">
                  <c:v>11.65</c:v>
                </c:pt>
                <c:pt idx="36">
                  <c:v>23.53</c:v>
                </c:pt>
                <c:pt idx="37">
                  <c:v>12.72</c:v>
                </c:pt>
                <c:pt idx="38">
                  <c:v>25.85</c:v>
                </c:pt>
                <c:pt idx="39">
                  <c:v>18.78</c:v>
                </c:pt>
                <c:pt idx="40">
                  <c:v>20.2</c:v>
                </c:pt>
                <c:pt idx="41">
                  <c:v>15.96</c:v>
                </c:pt>
                <c:pt idx="42">
                  <c:v>27.06</c:v>
                </c:pt>
                <c:pt idx="43">
                  <c:v>21.06</c:v>
                </c:pt>
                <c:pt idx="44">
                  <c:v>22.21</c:v>
                </c:pt>
                <c:pt idx="45">
                  <c:v>19.45</c:v>
                </c:pt>
                <c:pt idx="46">
                  <c:v>29.17</c:v>
                </c:pt>
                <c:pt idx="47">
                  <c:v>20.21</c:v>
                </c:pt>
                <c:pt idx="48">
                  <c:v>34.43</c:v>
                </c:pt>
                <c:pt idx="49">
                  <c:v>17.36</c:v>
                </c:pt>
                <c:pt idx="50">
                  <c:v>19.38</c:v>
                </c:pt>
                <c:pt idx="51">
                  <c:v>16.399999999999999</c:v>
                </c:pt>
                <c:pt idx="52">
                  <c:v>22.82</c:v>
                </c:pt>
                <c:pt idx="53">
                  <c:v>13.09</c:v>
                </c:pt>
                <c:pt idx="54">
                  <c:v>21.15</c:v>
                </c:pt>
                <c:pt idx="55">
                  <c:v>22.26</c:v>
                </c:pt>
                <c:pt idx="56">
                  <c:v>38.19</c:v>
                </c:pt>
                <c:pt idx="57">
                  <c:v>20.52</c:v>
                </c:pt>
                <c:pt idx="58">
                  <c:v>27.12</c:v>
                </c:pt>
                <c:pt idx="59">
                  <c:v>17.82</c:v>
                </c:pt>
                <c:pt idx="60">
                  <c:v>21.79</c:v>
                </c:pt>
                <c:pt idx="61">
                  <c:v>18.88</c:v>
                </c:pt>
                <c:pt idx="62">
                  <c:v>16.48</c:v>
                </c:pt>
                <c:pt idx="63">
                  <c:v>26.94</c:v>
                </c:pt>
                <c:pt idx="64">
                  <c:v>21.79</c:v>
                </c:pt>
                <c:pt idx="65">
                  <c:v>18.32</c:v>
                </c:pt>
                <c:pt idx="66">
                  <c:v>24.18</c:v>
                </c:pt>
                <c:pt idx="67">
                  <c:v>14.05</c:v>
                </c:pt>
                <c:pt idx="68">
                  <c:v>25.42</c:v>
                </c:pt>
                <c:pt idx="69">
                  <c:v>18.100000000000001</c:v>
                </c:pt>
                <c:pt idx="70">
                  <c:v>22.7</c:v>
                </c:pt>
                <c:pt idx="71">
                  <c:v>13.11</c:v>
                </c:pt>
                <c:pt idx="72">
                  <c:v>26.23</c:v>
                </c:pt>
                <c:pt idx="73">
                  <c:v>18.809999999999999</c:v>
                </c:pt>
                <c:pt idx="74">
                  <c:v>25.45</c:v>
                </c:pt>
                <c:pt idx="75">
                  <c:v>16.829999999999998</c:v>
                </c:pt>
                <c:pt idx="76">
                  <c:v>19.82</c:v>
                </c:pt>
                <c:pt idx="77">
                  <c:v>14.49</c:v>
                </c:pt>
                <c:pt idx="78">
                  <c:v>34.57</c:v>
                </c:pt>
                <c:pt idx="79">
                  <c:v>17.899999999999999</c:v>
                </c:pt>
                <c:pt idx="80">
                  <c:v>26.24</c:v>
                </c:pt>
                <c:pt idx="81">
                  <c:v>18.18</c:v>
                </c:pt>
                <c:pt idx="82">
                  <c:v>22.9</c:v>
                </c:pt>
                <c:pt idx="83">
                  <c:v>20.66</c:v>
                </c:pt>
                <c:pt idx="84">
                  <c:v>24</c:v>
                </c:pt>
                <c:pt idx="85">
                  <c:v>20.239999999999998</c:v>
                </c:pt>
                <c:pt idx="86">
                  <c:v>26.94</c:v>
                </c:pt>
                <c:pt idx="87">
                  <c:v>10.85</c:v>
                </c:pt>
                <c:pt idx="88">
                  <c:v>30.63</c:v>
                </c:pt>
                <c:pt idx="89">
                  <c:v>17.41</c:v>
                </c:pt>
                <c:pt idx="90">
                  <c:v>22.59</c:v>
                </c:pt>
                <c:pt idx="91">
                  <c:v>15.83</c:v>
                </c:pt>
                <c:pt idx="92">
                  <c:v>20.81</c:v>
                </c:pt>
                <c:pt idx="93">
                  <c:v>20.05</c:v>
                </c:pt>
                <c:pt idx="94">
                  <c:v>25.72</c:v>
                </c:pt>
                <c:pt idx="95">
                  <c:v>18.39</c:v>
                </c:pt>
                <c:pt idx="96">
                  <c:v>32.54</c:v>
                </c:pt>
                <c:pt idx="97">
                  <c:v>19.03</c:v>
                </c:pt>
                <c:pt idx="98">
                  <c:v>39.04</c:v>
                </c:pt>
                <c:pt idx="99">
                  <c:v>16.07</c:v>
                </c:pt>
                <c:pt idx="100">
                  <c:v>22.59</c:v>
                </c:pt>
                <c:pt idx="101">
                  <c:v>16.190000000000001</c:v>
                </c:pt>
                <c:pt idx="102">
                  <c:v>27.68</c:v>
                </c:pt>
                <c:pt idx="103">
                  <c:v>18.940000000000001</c:v>
                </c:pt>
                <c:pt idx="104">
                  <c:v>24.62</c:v>
                </c:pt>
                <c:pt idx="105">
                  <c:v>24.23</c:v>
                </c:pt>
                <c:pt idx="106">
                  <c:v>22.38</c:v>
                </c:pt>
                <c:pt idx="107">
                  <c:v>25.5</c:v>
                </c:pt>
                <c:pt idx="108">
                  <c:v>32.31</c:v>
                </c:pt>
                <c:pt idx="109">
                  <c:v>21.35</c:v>
                </c:pt>
                <c:pt idx="110">
                  <c:v>22.27</c:v>
                </c:pt>
                <c:pt idx="111">
                  <c:v>20.239999999999998</c:v>
                </c:pt>
                <c:pt idx="112">
                  <c:v>22.62</c:v>
                </c:pt>
                <c:pt idx="113">
                  <c:v>25.64</c:v>
                </c:pt>
                <c:pt idx="114">
                  <c:v>23.09</c:v>
                </c:pt>
                <c:pt idx="115">
                  <c:v>19.13</c:v>
                </c:pt>
                <c:pt idx="116">
                  <c:v>20.51</c:v>
                </c:pt>
                <c:pt idx="117">
                  <c:v>18.32</c:v>
                </c:pt>
                <c:pt idx="118">
                  <c:v>31.12</c:v>
                </c:pt>
                <c:pt idx="119">
                  <c:v>22.66</c:v>
                </c:pt>
                <c:pt idx="120">
                  <c:v>21.15</c:v>
                </c:pt>
                <c:pt idx="121">
                  <c:v>19.920000000000002</c:v>
                </c:pt>
                <c:pt idx="122">
                  <c:v>32.590000000000003</c:v>
                </c:pt>
                <c:pt idx="123">
                  <c:v>22.61</c:v>
                </c:pt>
                <c:pt idx="124">
                  <c:v>25.02</c:v>
                </c:pt>
                <c:pt idx="125">
                  <c:v>21.2</c:v>
                </c:pt>
                <c:pt idx="126">
                  <c:v>23.46</c:v>
                </c:pt>
                <c:pt idx="127">
                  <c:v>20.28</c:v>
                </c:pt>
                <c:pt idx="128">
                  <c:v>34.61</c:v>
                </c:pt>
                <c:pt idx="129">
                  <c:v>18.22</c:v>
                </c:pt>
                <c:pt idx="130">
                  <c:v>26.66</c:v>
                </c:pt>
                <c:pt idx="131">
                  <c:v>20.54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48-4289-A770-94D8AB4E71AD}"/>
            </c:ext>
          </c:extLst>
        </c:ser>
        <c:ser>
          <c:idx val="1"/>
          <c:order val="1"/>
          <c:tx>
            <c:strRef>
              <c:f>'PORCIONADO SKINNY '!$D$63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'PORCIONADO SKINNY '!$D$131:$D$262</c:f>
              <c:numCache>
                <c:formatCode>General</c:formatCode>
                <c:ptCount val="132"/>
                <c:pt idx="0">
                  <c:v>16.84</c:v>
                </c:pt>
                <c:pt idx="1">
                  <c:v>17.535</c:v>
                </c:pt>
                <c:pt idx="2">
                  <c:v>18.516666666666666</c:v>
                </c:pt>
                <c:pt idx="3">
                  <c:v>18.077500000000001</c:v>
                </c:pt>
                <c:pt idx="4">
                  <c:v>18.184000000000001</c:v>
                </c:pt>
                <c:pt idx="5">
                  <c:v>19.040000000000003</c:v>
                </c:pt>
                <c:pt idx="6">
                  <c:v>21.317142857142859</c:v>
                </c:pt>
                <c:pt idx="7">
                  <c:v>21.408750000000001</c:v>
                </c:pt>
                <c:pt idx="8">
                  <c:v>21.853333333333335</c:v>
                </c:pt>
                <c:pt idx="9">
                  <c:v>21.830000000000002</c:v>
                </c:pt>
                <c:pt idx="10">
                  <c:v>21.464545454545455</c:v>
                </c:pt>
                <c:pt idx="11">
                  <c:v>21.653333333333336</c:v>
                </c:pt>
                <c:pt idx="12">
                  <c:v>21.156153846153849</c:v>
                </c:pt>
                <c:pt idx="13">
                  <c:v>21.687857142857148</c:v>
                </c:pt>
                <c:pt idx="14">
                  <c:v>21.557333333333339</c:v>
                </c:pt>
                <c:pt idx="15">
                  <c:v>21.148125000000004</c:v>
                </c:pt>
                <c:pt idx="16">
                  <c:v>21.111176470588237</c:v>
                </c:pt>
                <c:pt idx="17">
                  <c:v>20.803888888888892</c:v>
                </c:pt>
                <c:pt idx="18">
                  <c:v>20.874210526315789</c:v>
                </c:pt>
                <c:pt idx="19">
                  <c:v>20.949000000000002</c:v>
                </c:pt>
                <c:pt idx="20">
                  <c:v>20.859047619047619</c:v>
                </c:pt>
                <c:pt idx="21">
                  <c:v>20.684545454545454</c:v>
                </c:pt>
                <c:pt idx="22">
                  <c:v>20.87913043478261</c:v>
                </c:pt>
                <c:pt idx="23">
                  <c:v>20.528750000000002</c:v>
                </c:pt>
                <c:pt idx="24">
                  <c:v>20.536800000000003</c:v>
                </c:pt>
                <c:pt idx="25">
                  <c:v>20.563846153846157</c:v>
                </c:pt>
                <c:pt idx="26">
                  <c:v>20.795925925925932</c:v>
                </c:pt>
                <c:pt idx="27">
                  <c:v>20.738571428571436</c:v>
                </c:pt>
                <c:pt idx="28">
                  <c:v>21.067931034482765</c:v>
                </c:pt>
                <c:pt idx="29">
                  <c:v>20.999333333333336</c:v>
                </c:pt>
                <c:pt idx="30">
                  <c:v>21.039677419354842</c:v>
                </c:pt>
                <c:pt idx="31">
                  <c:v>21.061250000000005</c:v>
                </c:pt>
                <c:pt idx="32">
                  <c:v>21.034545454545459</c:v>
                </c:pt>
                <c:pt idx="33">
                  <c:v>21.157058823529415</c:v>
                </c:pt>
                <c:pt idx="34">
                  <c:v>21.185428571428574</c:v>
                </c:pt>
                <c:pt idx="35">
                  <c:v>20.920555555555559</c:v>
                </c:pt>
                <c:pt idx="36">
                  <c:v>20.991081081081084</c:v>
                </c:pt>
                <c:pt idx="37">
                  <c:v>20.77342105263158</c:v>
                </c:pt>
                <c:pt idx="38">
                  <c:v>20.903589743589748</c:v>
                </c:pt>
                <c:pt idx="39">
                  <c:v>20.850500000000004</c:v>
                </c:pt>
                <c:pt idx="40">
                  <c:v>20.834634146341468</c:v>
                </c:pt>
                <c:pt idx="41">
                  <c:v>20.718571428571433</c:v>
                </c:pt>
                <c:pt idx="42">
                  <c:v>20.866046511627911</c:v>
                </c:pt>
                <c:pt idx="43">
                  <c:v>20.870454545454546</c:v>
                </c:pt>
                <c:pt idx="44">
                  <c:v>20.900222222222226</c:v>
                </c:pt>
                <c:pt idx="45">
                  <c:v>20.868695652173916</c:v>
                </c:pt>
                <c:pt idx="46">
                  <c:v>21.045319148936173</c:v>
                </c:pt>
                <c:pt idx="47">
                  <c:v>21.02791666666667</c:v>
                </c:pt>
                <c:pt idx="48">
                  <c:v>21.301428571428577</c:v>
                </c:pt>
                <c:pt idx="49">
                  <c:v>21.222600000000003</c:v>
                </c:pt>
                <c:pt idx="50">
                  <c:v>21.186470588235299</c:v>
                </c:pt>
                <c:pt idx="51">
                  <c:v>21.094423076923082</c:v>
                </c:pt>
                <c:pt idx="52">
                  <c:v>21.126981132075475</c:v>
                </c:pt>
                <c:pt idx="53">
                  <c:v>20.978148148148151</c:v>
                </c:pt>
                <c:pt idx="54">
                  <c:v>20.981272727272732</c:v>
                </c:pt>
                <c:pt idx="55">
                  <c:v>21.004107142857148</c:v>
                </c:pt>
                <c:pt idx="56">
                  <c:v>21.305614035087725</c:v>
                </c:pt>
                <c:pt idx="57">
                  <c:v>21.292068965517245</c:v>
                </c:pt>
                <c:pt idx="58">
                  <c:v>21.390847457627121</c:v>
                </c:pt>
                <c:pt idx="59">
                  <c:v>21.331333333333337</c:v>
                </c:pt>
                <c:pt idx="60">
                  <c:v>21.338852459016394</c:v>
                </c:pt>
                <c:pt idx="61">
                  <c:v>21.299193548387098</c:v>
                </c:pt>
                <c:pt idx="62">
                  <c:v>21.222698412698417</c:v>
                </c:pt>
                <c:pt idx="63">
                  <c:v>21.312031250000004</c:v>
                </c:pt>
                <c:pt idx="64">
                  <c:v>21.319384615384617</c:v>
                </c:pt>
                <c:pt idx="65">
                  <c:v>21.273939393939397</c:v>
                </c:pt>
                <c:pt idx="66">
                  <c:v>21.317313432835824</c:v>
                </c:pt>
                <c:pt idx="67">
                  <c:v>21.210441176470592</c:v>
                </c:pt>
                <c:pt idx="68">
                  <c:v>21.271449275362322</c:v>
                </c:pt>
                <c:pt idx="69">
                  <c:v>21.226142857142861</c:v>
                </c:pt>
                <c:pt idx="70">
                  <c:v>21.246901408450707</c:v>
                </c:pt>
                <c:pt idx="71">
                  <c:v>21.13388888888889</c:v>
                </c:pt>
                <c:pt idx="72">
                  <c:v>21.203698630136987</c:v>
                </c:pt>
                <c:pt idx="73">
                  <c:v>21.171351351351351</c:v>
                </c:pt>
                <c:pt idx="74">
                  <c:v>21.228400000000001</c:v>
                </c:pt>
                <c:pt idx="75">
                  <c:v>21.170526315789473</c:v>
                </c:pt>
                <c:pt idx="76">
                  <c:v>21.152987012987012</c:v>
                </c:pt>
                <c:pt idx="77">
                  <c:v>21.067564102564102</c:v>
                </c:pt>
                <c:pt idx="78">
                  <c:v>21.238481012658227</c:v>
                </c:pt>
                <c:pt idx="79">
                  <c:v>21.196750000000002</c:v>
                </c:pt>
                <c:pt idx="80">
                  <c:v>21.259012345679011</c:v>
                </c:pt>
                <c:pt idx="81">
                  <c:v>21.221463414634147</c:v>
                </c:pt>
                <c:pt idx="82">
                  <c:v>21.241686746987956</c:v>
                </c:pt>
                <c:pt idx="83">
                  <c:v>21.234761904761907</c:v>
                </c:pt>
                <c:pt idx="84">
                  <c:v>21.267294117647062</c:v>
                </c:pt>
                <c:pt idx="85">
                  <c:v>21.255348837209304</c:v>
                </c:pt>
                <c:pt idx="86">
                  <c:v>21.320689655172419</c:v>
                </c:pt>
                <c:pt idx="87">
                  <c:v>21.201704545454547</c:v>
                </c:pt>
                <c:pt idx="88">
                  <c:v>21.307640449438207</c:v>
                </c:pt>
                <c:pt idx="89">
                  <c:v>21.264333333333337</c:v>
                </c:pt>
                <c:pt idx="90">
                  <c:v>21.278901098901102</c:v>
                </c:pt>
                <c:pt idx="91">
                  <c:v>21.219673913043483</c:v>
                </c:pt>
                <c:pt idx="92">
                  <c:v>21.215268817204304</c:v>
                </c:pt>
                <c:pt idx="93">
                  <c:v>21.202872340425532</c:v>
                </c:pt>
                <c:pt idx="94">
                  <c:v>21.25042105263158</c:v>
                </c:pt>
                <c:pt idx="95">
                  <c:v>21.220625000000002</c:v>
                </c:pt>
                <c:pt idx="96">
                  <c:v>21.337319587628869</c:v>
                </c:pt>
                <c:pt idx="97">
                  <c:v>21.313775510204085</c:v>
                </c:pt>
                <c:pt idx="98">
                  <c:v>21.492828282828288</c:v>
                </c:pt>
                <c:pt idx="99">
                  <c:v>21.438600000000005</c:v>
                </c:pt>
                <c:pt idx="100">
                  <c:v>21.450000000000006</c:v>
                </c:pt>
                <c:pt idx="101">
                  <c:v>21.398431372549027</c:v>
                </c:pt>
                <c:pt idx="102">
                  <c:v>21.459417475728163</c:v>
                </c:pt>
                <c:pt idx="103">
                  <c:v>21.435192307692315</c:v>
                </c:pt>
                <c:pt idx="104">
                  <c:v>21.465523809523816</c:v>
                </c:pt>
                <c:pt idx="105">
                  <c:v>21.491603773584909</c:v>
                </c:pt>
                <c:pt idx="106">
                  <c:v>21.499906542056081</c:v>
                </c:pt>
                <c:pt idx="107">
                  <c:v>21.536944444444451</c:v>
                </c:pt>
                <c:pt idx="108">
                  <c:v>21.635779816513768</c:v>
                </c:pt>
                <c:pt idx="109">
                  <c:v>21.633181818181821</c:v>
                </c:pt>
                <c:pt idx="110">
                  <c:v>21.638918918918925</c:v>
                </c:pt>
                <c:pt idx="111">
                  <c:v>21.626428571428573</c:v>
                </c:pt>
                <c:pt idx="112">
                  <c:v>21.635221238938055</c:v>
                </c:pt>
                <c:pt idx="113">
                  <c:v>21.670350877192984</c:v>
                </c:pt>
                <c:pt idx="114">
                  <c:v>21.682695652173916</c:v>
                </c:pt>
                <c:pt idx="115">
                  <c:v>21.660689655172416</c:v>
                </c:pt>
                <c:pt idx="116">
                  <c:v>21.650854700854705</c:v>
                </c:pt>
                <c:pt idx="117">
                  <c:v>21.622627118644075</c:v>
                </c:pt>
                <c:pt idx="118">
                  <c:v>21.702436974789922</c:v>
                </c:pt>
                <c:pt idx="119">
                  <c:v>21.710416666666671</c:v>
                </c:pt>
                <c:pt idx="120">
                  <c:v>21.705785123966947</c:v>
                </c:pt>
                <c:pt idx="121">
                  <c:v>21.691147540983611</c:v>
                </c:pt>
                <c:pt idx="122">
                  <c:v>21.779756097560981</c:v>
                </c:pt>
                <c:pt idx="123">
                  <c:v>21.786451612903232</c:v>
                </c:pt>
                <c:pt idx="124">
                  <c:v>21.812320000000007</c:v>
                </c:pt>
                <c:pt idx="125">
                  <c:v>21.807460317460322</c:v>
                </c:pt>
                <c:pt idx="126">
                  <c:v>21.820472440944886</c:v>
                </c:pt>
                <c:pt idx="127">
                  <c:v>21.808437500000007</c:v>
                </c:pt>
                <c:pt idx="128">
                  <c:v>21.90767441860466</c:v>
                </c:pt>
                <c:pt idx="129">
                  <c:v>21.879307692307698</c:v>
                </c:pt>
                <c:pt idx="130">
                  <c:v>21.915801526717562</c:v>
                </c:pt>
                <c:pt idx="131">
                  <c:v>21.905378787878792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48-4289-A770-94D8AB4E7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'PORCIONADO SKINNY '!$B$77:$D$77</c:f>
          <c:strCache>
            <c:ptCount val="3"/>
            <c:pt idx="0">
              <c:v>PORCIONADO SKINNY CANELA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'PORCIONADO SKINNY '!$C$78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'PORCIONADO SKINNY '!$C$79:$C$88</c:f>
              <c:numCache>
                <c:formatCode>General</c:formatCode>
                <c:ptCount val="10"/>
                <c:pt idx="0">
                  <c:v>25.17</c:v>
                </c:pt>
                <c:pt idx="1">
                  <c:v>17.940000000000001</c:v>
                </c:pt>
                <c:pt idx="2">
                  <c:v>24.59</c:v>
                </c:pt>
                <c:pt idx="3">
                  <c:v>18.11</c:v>
                </c:pt>
                <c:pt idx="4">
                  <c:v>16.309999999999999</c:v>
                </c:pt>
                <c:pt idx="5">
                  <c:v>20.010000000000002</c:v>
                </c:pt>
                <c:pt idx="6">
                  <c:v>27.71</c:v>
                </c:pt>
                <c:pt idx="7">
                  <c:v>18.84</c:v>
                </c:pt>
                <c:pt idx="8">
                  <c:v>34.83</c:v>
                </c:pt>
                <c:pt idx="9">
                  <c:v>22.63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AE-4B94-8DED-514C00C2B1B0}"/>
            </c:ext>
          </c:extLst>
        </c:ser>
        <c:ser>
          <c:idx val="1"/>
          <c:order val="1"/>
          <c:tx>
            <c:strRef>
              <c:f>'PORCIONADO SKINNY '!$D$78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'PORCIONADO SKINNY '!$D$79:$D$88</c:f>
              <c:numCache>
                <c:formatCode>General</c:formatCode>
                <c:ptCount val="10"/>
                <c:pt idx="0">
                  <c:v>25.17</c:v>
                </c:pt>
                <c:pt idx="1">
                  <c:v>22.518333333333334</c:v>
                </c:pt>
                <c:pt idx="2">
                  <c:v>22.677692307692308</c:v>
                </c:pt>
                <c:pt idx="3">
                  <c:v>22.351428571428574</c:v>
                </c:pt>
                <c:pt idx="4">
                  <c:v>21.948666666666668</c:v>
                </c:pt>
                <c:pt idx="5">
                  <c:v>21.827500000000001</c:v>
                </c:pt>
                <c:pt idx="6">
                  <c:v>22.173529411764704</c:v>
                </c:pt>
                <c:pt idx="7">
                  <c:v>21.98833333333333</c:v>
                </c:pt>
                <c:pt idx="8">
                  <c:v>22.664210526315788</c:v>
                </c:pt>
                <c:pt idx="9">
                  <c:v>22.662499999999998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AE-4B94-8DED-514C00C2B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'DECORADO SKINN'!$B$2:$D$2</c:f>
          <c:strCache>
            <c:ptCount val="3"/>
            <c:pt idx="0">
              <c:v>DECORADO SKINNY  TRADICIONAL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'DECORADO SKINN'!$C$3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'DECORADO SKINN'!$C$4:$C$13</c:f>
              <c:numCache>
                <c:formatCode>General</c:formatCode>
                <c:ptCount val="10"/>
                <c:pt idx="0">
                  <c:v>10.34</c:v>
                </c:pt>
                <c:pt idx="1">
                  <c:v>6.46</c:v>
                </c:pt>
                <c:pt idx="2">
                  <c:v>11.03</c:v>
                </c:pt>
                <c:pt idx="3">
                  <c:v>8.6300000000000008</c:v>
                </c:pt>
                <c:pt idx="4">
                  <c:v>7.03</c:v>
                </c:pt>
                <c:pt idx="5">
                  <c:v>8.19</c:v>
                </c:pt>
                <c:pt idx="6">
                  <c:v>9.68</c:v>
                </c:pt>
                <c:pt idx="7">
                  <c:v>13.46</c:v>
                </c:pt>
                <c:pt idx="8">
                  <c:v>9.94</c:v>
                </c:pt>
                <c:pt idx="9">
                  <c:v>10.54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AB-4AC7-B6C9-275FA04BF2A4}"/>
            </c:ext>
          </c:extLst>
        </c:ser>
        <c:ser>
          <c:idx val="1"/>
          <c:order val="1"/>
          <c:tx>
            <c:strRef>
              <c:f>'DECORADO SKINN'!$D$3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'DECORADO SKINN'!$D$4:$D$13</c:f>
              <c:numCache>
                <c:formatCode>General</c:formatCode>
                <c:ptCount val="10"/>
                <c:pt idx="0">
                  <c:v>10.34</c:v>
                </c:pt>
                <c:pt idx="1">
                  <c:v>8.4</c:v>
                </c:pt>
                <c:pt idx="2">
                  <c:v>9.2766666666666655</c:v>
                </c:pt>
                <c:pt idx="3">
                  <c:v>9.1150000000000002</c:v>
                </c:pt>
                <c:pt idx="4">
                  <c:v>8.6980000000000004</c:v>
                </c:pt>
                <c:pt idx="5">
                  <c:v>8.6133333333333333</c:v>
                </c:pt>
                <c:pt idx="6">
                  <c:v>8.7657142857142851</c:v>
                </c:pt>
                <c:pt idx="7">
                  <c:v>9.3524999999999991</c:v>
                </c:pt>
                <c:pt idx="8">
                  <c:v>9.4177777777777774</c:v>
                </c:pt>
                <c:pt idx="9">
                  <c:v>9.5299999999999976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AB-4AC7-B6C9-275FA04BF2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'DECORADO SKINN'!$B$17:$D$17</c:f>
          <c:strCache>
            <c:ptCount val="3"/>
            <c:pt idx="0">
              <c:v>DECORADO SKINNY COCO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'DECORADO SKINN'!$C$18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'DECORADO SKINN'!$C$19:$C$28</c:f>
              <c:numCache>
                <c:formatCode>General</c:formatCode>
                <c:ptCount val="10"/>
                <c:pt idx="0">
                  <c:v>9.94</c:v>
                </c:pt>
                <c:pt idx="1">
                  <c:v>7.57</c:v>
                </c:pt>
                <c:pt idx="2">
                  <c:v>10.55</c:v>
                </c:pt>
                <c:pt idx="3">
                  <c:v>8.68</c:v>
                </c:pt>
                <c:pt idx="4">
                  <c:v>7.86</c:v>
                </c:pt>
                <c:pt idx="5">
                  <c:v>10.11</c:v>
                </c:pt>
                <c:pt idx="6">
                  <c:v>9.75</c:v>
                </c:pt>
                <c:pt idx="7">
                  <c:v>11.59</c:v>
                </c:pt>
                <c:pt idx="8">
                  <c:v>10.54</c:v>
                </c:pt>
                <c:pt idx="9">
                  <c:v>7.92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43-48B9-AEA8-275AEA2712DC}"/>
            </c:ext>
          </c:extLst>
        </c:ser>
        <c:ser>
          <c:idx val="1"/>
          <c:order val="1"/>
          <c:tx>
            <c:strRef>
              <c:f>'DECORADO SKINN'!$D$18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'DECORADO SKINN'!$D$19:$D$28</c:f>
              <c:numCache>
                <c:formatCode>General</c:formatCode>
                <c:ptCount val="10"/>
                <c:pt idx="0">
                  <c:v>9.94</c:v>
                </c:pt>
                <c:pt idx="1">
                  <c:v>8.754999999999999</c:v>
                </c:pt>
                <c:pt idx="2">
                  <c:v>9.3533333333333335</c:v>
                </c:pt>
                <c:pt idx="3">
                  <c:v>9.1849999999999987</c:v>
                </c:pt>
                <c:pt idx="4">
                  <c:v>8.9199999999999982</c:v>
                </c:pt>
                <c:pt idx="5">
                  <c:v>9.1183333333333323</c:v>
                </c:pt>
                <c:pt idx="6">
                  <c:v>9.2085714285714282</c:v>
                </c:pt>
                <c:pt idx="7">
                  <c:v>9.5062499999999996</c:v>
                </c:pt>
                <c:pt idx="8">
                  <c:v>9.6211111111111123</c:v>
                </c:pt>
                <c:pt idx="9">
                  <c:v>9.4510000000000005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43-48B9-AEA8-275AEA2712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'DECORADO SKINN'!$B$34:$D$34</c:f>
          <c:strCache>
            <c:ptCount val="3"/>
            <c:pt idx="0">
              <c:v>DECORADO  SKINNY BANANO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'DECORADO SKINN'!$C$35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'DECORADO SKINN'!$C$36:$C$45</c:f>
              <c:numCache>
                <c:formatCode>General</c:formatCode>
                <c:ptCount val="10"/>
                <c:pt idx="0">
                  <c:v>12.1</c:v>
                </c:pt>
                <c:pt idx="1">
                  <c:v>8.6300000000000008</c:v>
                </c:pt>
                <c:pt idx="2">
                  <c:v>8.98</c:v>
                </c:pt>
                <c:pt idx="3">
                  <c:v>9.0299999999999994</c:v>
                </c:pt>
                <c:pt idx="4">
                  <c:v>7.49</c:v>
                </c:pt>
                <c:pt idx="5">
                  <c:v>6.91</c:v>
                </c:pt>
                <c:pt idx="6">
                  <c:v>13.01</c:v>
                </c:pt>
                <c:pt idx="7">
                  <c:v>8.24</c:v>
                </c:pt>
                <c:pt idx="8">
                  <c:v>8.31</c:v>
                </c:pt>
                <c:pt idx="9">
                  <c:v>7.46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D1-4EAB-BA4C-FCB8FDE549F5}"/>
            </c:ext>
          </c:extLst>
        </c:ser>
        <c:ser>
          <c:idx val="1"/>
          <c:order val="1"/>
          <c:tx>
            <c:strRef>
              <c:f>'DECORADO SKINN'!$D$35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'DECORADO SKINN'!$D$36:$D$45</c:f>
              <c:numCache>
                <c:formatCode>General</c:formatCode>
                <c:ptCount val="10"/>
                <c:pt idx="0">
                  <c:v>12.1</c:v>
                </c:pt>
                <c:pt idx="1">
                  <c:v>10.365</c:v>
                </c:pt>
                <c:pt idx="2">
                  <c:v>9.9033333333333342</c:v>
                </c:pt>
                <c:pt idx="3">
                  <c:v>9.6850000000000005</c:v>
                </c:pt>
                <c:pt idx="4">
                  <c:v>9.2460000000000004</c:v>
                </c:pt>
                <c:pt idx="5">
                  <c:v>8.8566666666666674</c:v>
                </c:pt>
                <c:pt idx="6">
                  <c:v>9.4500000000000011</c:v>
                </c:pt>
                <c:pt idx="7">
                  <c:v>9.2987500000000001</c:v>
                </c:pt>
                <c:pt idx="8">
                  <c:v>9.18888888888889</c:v>
                </c:pt>
                <c:pt idx="9">
                  <c:v>9.016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D1-4EAB-BA4C-FCB8FDE549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'DECORADO SKINN'!$B$48:$D$48</c:f>
          <c:strCache>
            <c:ptCount val="3"/>
            <c:pt idx="0">
              <c:v>DDECORADO SKINNY CACAO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'DECORADO SKINN'!$C$49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'DECORADO SKINN'!$C$50:$C$59</c:f>
              <c:numCache>
                <c:formatCode>General</c:formatCode>
                <c:ptCount val="10"/>
                <c:pt idx="0">
                  <c:v>8.74</c:v>
                </c:pt>
                <c:pt idx="1">
                  <c:v>6.79</c:v>
                </c:pt>
                <c:pt idx="2">
                  <c:v>8.2200000000000006</c:v>
                </c:pt>
                <c:pt idx="3">
                  <c:v>9.5500000000000007</c:v>
                </c:pt>
                <c:pt idx="4">
                  <c:v>6.21</c:v>
                </c:pt>
                <c:pt idx="5">
                  <c:v>8.57</c:v>
                </c:pt>
                <c:pt idx="6">
                  <c:v>9.5399999999999991</c:v>
                </c:pt>
                <c:pt idx="7">
                  <c:v>8.68</c:v>
                </c:pt>
                <c:pt idx="8">
                  <c:v>13.5</c:v>
                </c:pt>
                <c:pt idx="9">
                  <c:v>8.09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F3-4190-B4FF-72BD19E2F2D8}"/>
            </c:ext>
          </c:extLst>
        </c:ser>
        <c:ser>
          <c:idx val="1"/>
          <c:order val="1"/>
          <c:tx>
            <c:strRef>
              <c:f>'DECORADO SKINN'!$D$49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'DECORADO SKINN'!$D$50:$D$59</c:f>
              <c:numCache>
                <c:formatCode>General</c:formatCode>
                <c:ptCount val="10"/>
                <c:pt idx="0">
                  <c:v>8.74</c:v>
                </c:pt>
                <c:pt idx="1">
                  <c:v>7.7650000000000006</c:v>
                </c:pt>
                <c:pt idx="2">
                  <c:v>7.916666666666667</c:v>
                </c:pt>
                <c:pt idx="3">
                  <c:v>8.3249999999999993</c:v>
                </c:pt>
                <c:pt idx="4">
                  <c:v>7.9019999999999992</c:v>
                </c:pt>
                <c:pt idx="5">
                  <c:v>8.0133333333333336</c:v>
                </c:pt>
                <c:pt idx="6">
                  <c:v>8.2314285714285713</c:v>
                </c:pt>
                <c:pt idx="7">
                  <c:v>8.2874999999999996</c:v>
                </c:pt>
                <c:pt idx="8">
                  <c:v>8.8666666666666671</c:v>
                </c:pt>
                <c:pt idx="9">
                  <c:v>8.7889999999999997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F3-4190-B4FF-72BD19E2F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'DECORADO SKINN'!$B$62:$D$62</c:f>
          <c:strCache>
            <c:ptCount val="3"/>
            <c:pt idx="0">
              <c:v>DECORDO SKINNY AJONJOLI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'DECORADO SKINN'!$C$63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'DECORADO SKINN'!$C$64:$C$73</c:f>
              <c:numCache>
                <c:formatCode>General</c:formatCode>
                <c:ptCount val="10"/>
                <c:pt idx="0">
                  <c:v>8.15</c:v>
                </c:pt>
                <c:pt idx="1">
                  <c:v>9.15</c:v>
                </c:pt>
                <c:pt idx="2">
                  <c:v>8.75</c:v>
                </c:pt>
                <c:pt idx="3">
                  <c:v>10.7</c:v>
                </c:pt>
                <c:pt idx="4">
                  <c:v>9.5500000000000007</c:v>
                </c:pt>
                <c:pt idx="5">
                  <c:v>12.35</c:v>
                </c:pt>
                <c:pt idx="6">
                  <c:v>7.13</c:v>
                </c:pt>
                <c:pt idx="7">
                  <c:v>7.63</c:v>
                </c:pt>
                <c:pt idx="8">
                  <c:v>8.56</c:v>
                </c:pt>
                <c:pt idx="9">
                  <c:v>8.92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4F-4281-965C-BFBC824C46D7}"/>
            </c:ext>
          </c:extLst>
        </c:ser>
        <c:ser>
          <c:idx val="1"/>
          <c:order val="1"/>
          <c:tx>
            <c:strRef>
              <c:f>'DECORADO SKINN'!$D$63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'DECORADO SKINN'!$D$64:$D$73</c:f>
              <c:numCache>
                <c:formatCode>General</c:formatCode>
                <c:ptCount val="10"/>
                <c:pt idx="0">
                  <c:v>8.15</c:v>
                </c:pt>
                <c:pt idx="1">
                  <c:v>8.65</c:v>
                </c:pt>
                <c:pt idx="2">
                  <c:v>8.6833333333333336</c:v>
                </c:pt>
                <c:pt idx="3">
                  <c:v>9.1875</c:v>
                </c:pt>
                <c:pt idx="4">
                  <c:v>9.26</c:v>
                </c:pt>
                <c:pt idx="5">
                  <c:v>9.7750000000000004</c:v>
                </c:pt>
                <c:pt idx="6">
                  <c:v>9.3971428571428568</c:v>
                </c:pt>
                <c:pt idx="7">
                  <c:v>9.1762499999999996</c:v>
                </c:pt>
                <c:pt idx="8">
                  <c:v>9.1077777777777769</c:v>
                </c:pt>
                <c:pt idx="9">
                  <c:v>9.0890000000000004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4F-4281-965C-BFBC824C4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Liquido Buena Vida'!$B$2:$D$2</c:f>
          <c:strCache>
            <c:ptCount val="3"/>
            <c:pt idx="0">
              <c:v>formado BV COCO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Liquido Buena Vida'!$C$3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Liquido Buena Vida'!$C$4:$C$13</c:f>
              <c:numCache>
                <c:formatCode>General</c:formatCode>
                <c:ptCount val="10"/>
                <c:pt idx="0">
                  <c:v>62.11</c:v>
                </c:pt>
                <c:pt idx="1">
                  <c:v>63.19</c:v>
                </c:pt>
                <c:pt idx="2">
                  <c:v>46.26</c:v>
                </c:pt>
                <c:pt idx="3">
                  <c:v>46</c:v>
                </c:pt>
                <c:pt idx="4">
                  <c:v>59.39</c:v>
                </c:pt>
                <c:pt idx="5">
                  <c:v>50.86</c:v>
                </c:pt>
                <c:pt idx="6">
                  <c:v>40.840000000000003</c:v>
                </c:pt>
                <c:pt idx="7">
                  <c:v>59.29</c:v>
                </c:pt>
                <c:pt idx="8">
                  <c:v>52.4</c:v>
                </c:pt>
                <c:pt idx="9">
                  <c:v>49.29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D8-4DE0-A034-DE8DE8D8C869}"/>
            </c:ext>
          </c:extLst>
        </c:ser>
        <c:ser>
          <c:idx val="1"/>
          <c:order val="1"/>
          <c:tx>
            <c:strRef>
              <c:f>'Dosificacion Liquido Buena Vida'!$D$3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Liquido Buena Vida'!$D$4:$D$13</c:f>
              <c:numCache>
                <c:formatCode>General</c:formatCode>
                <c:ptCount val="10"/>
                <c:pt idx="0">
                  <c:v>62.11</c:v>
                </c:pt>
                <c:pt idx="1">
                  <c:v>62.65</c:v>
                </c:pt>
                <c:pt idx="2">
                  <c:v>57.186666666666667</c:v>
                </c:pt>
                <c:pt idx="3">
                  <c:v>54.39</c:v>
                </c:pt>
                <c:pt idx="4">
                  <c:v>55.39</c:v>
                </c:pt>
                <c:pt idx="5">
                  <c:v>54.634999999999998</c:v>
                </c:pt>
                <c:pt idx="6">
                  <c:v>52.664285714285711</c:v>
                </c:pt>
                <c:pt idx="7">
                  <c:v>53.4925</c:v>
                </c:pt>
                <c:pt idx="8">
                  <c:v>53.371111111111105</c:v>
                </c:pt>
                <c:pt idx="9">
                  <c:v>52.963000000000001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D8-4DE0-A034-DE8DE8D8C8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'DECORADO SKINN'!$B$129:$D$129</c:f>
          <c:strCache>
            <c:ptCount val="3"/>
            <c:pt idx="0">
              <c:v>DECORADO SKINNY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'DECORADO SKINN'!$C$63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'DECORADO SKINN'!$C$131:$C$233</c:f>
              <c:numCache>
                <c:formatCode>General</c:formatCode>
                <c:ptCount val="103"/>
                <c:pt idx="0">
                  <c:v>10.34</c:v>
                </c:pt>
                <c:pt idx="1">
                  <c:v>6.46</c:v>
                </c:pt>
                <c:pt idx="2">
                  <c:v>11.03</c:v>
                </c:pt>
                <c:pt idx="3">
                  <c:v>8.6300000000000008</c:v>
                </c:pt>
                <c:pt idx="4">
                  <c:v>7.03</c:v>
                </c:pt>
                <c:pt idx="5">
                  <c:v>8.19</c:v>
                </c:pt>
                <c:pt idx="6">
                  <c:v>9.68</c:v>
                </c:pt>
                <c:pt idx="7">
                  <c:v>13.46</c:v>
                </c:pt>
                <c:pt idx="8">
                  <c:v>9.94</c:v>
                </c:pt>
                <c:pt idx="9">
                  <c:v>10.54</c:v>
                </c:pt>
                <c:pt idx="10">
                  <c:v>9.94</c:v>
                </c:pt>
                <c:pt idx="11">
                  <c:v>7.57</c:v>
                </c:pt>
                <c:pt idx="12">
                  <c:v>10.55</c:v>
                </c:pt>
                <c:pt idx="13">
                  <c:v>8.68</c:v>
                </c:pt>
                <c:pt idx="14">
                  <c:v>7.86</c:v>
                </c:pt>
                <c:pt idx="15">
                  <c:v>10.11</c:v>
                </c:pt>
                <c:pt idx="16">
                  <c:v>9.75</c:v>
                </c:pt>
                <c:pt idx="17">
                  <c:v>11.59</c:v>
                </c:pt>
                <c:pt idx="18">
                  <c:v>10.54</c:v>
                </c:pt>
                <c:pt idx="19">
                  <c:v>7.92</c:v>
                </c:pt>
                <c:pt idx="20">
                  <c:v>12.1</c:v>
                </c:pt>
                <c:pt idx="21">
                  <c:v>8.6300000000000008</c:v>
                </c:pt>
                <c:pt idx="22">
                  <c:v>8.98</c:v>
                </c:pt>
                <c:pt idx="23">
                  <c:v>9.0299999999999994</c:v>
                </c:pt>
                <c:pt idx="24">
                  <c:v>7.49</c:v>
                </c:pt>
                <c:pt idx="25">
                  <c:v>6.91</c:v>
                </c:pt>
                <c:pt idx="26">
                  <c:v>13.01</c:v>
                </c:pt>
                <c:pt idx="27">
                  <c:v>8.24</c:v>
                </c:pt>
                <c:pt idx="28">
                  <c:v>8.31</c:v>
                </c:pt>
                <c:pt idx="29">
                  <c:v>7.46</c:v>
                </c:pt>
                <c:pt idx="30">
                  <c:v>8.74</c:v>
                </c:pt>
                <c:pt idx="31">
                  <c:v>6.79</c:v>
                </c:pt>
                <c:pt idx="32">
                  <c:v>8.2200000000000006</c:v>
                </c:pt>
                <c:pt idx="33">
                  <c:v>9.5500000000000007</c:v>
                </c:pt>
                <c:pt idx="34">
                  <c:v>6.21</c:v>
                </c:pt>
                <c:pt idx="35">
                  <c:v>8.57</c:v>
                </c:pt>
                <c:pt idx="36">
                  <c:v>9.5399999999999991</c:v>
                </c:pt>
                <c:pt idx="37">
                  <c:v>8.68</c:v>
                </c:pt>
                <c:pt idx="38">
                  <c:v>13.5</c:v>
                </c:pt>
                <c:pt idx="39">
                  <c:v>8.09</c:v>
                </c:pt>
                <c:pt idx="40">
                  <c:v>8.15</c:v>
                </c:pt>
                <c:pt idx="41">
                  <c:v>9.15</c:v>
                </c:pt>
                <c:pt idx="42">
                  <c:v>8.75</c:v>
                </c:pt>
                <c:pt idx="43">
                  <c:v>10.7</c:v>
                </c:pt>
                <c:pt idx="44">
                  <c:v>9.5500000000000007</c:v>
                </c:pt>
                <c:pt idx="45">
                  <c:v>12.35</c:v>
                </c:pt>
                <c:pt idx="46">
                  <c:v>7.13</c:v>
                </c:pt>
                <c:pt idx="47">
                  <c:v>7.63</c:v>
                </c:pt>
                <c:pt idx="48">
                  <c:v>8.56</c:v>
                </c:pt>
                <c:pt idx="49">
                  <c:v>8.92</c:v>
                </c:pt>
                <c:pt idx="50">
                  <c:v>14.32</c:v>
                </c:pt>
                <c:pt idx="51">
                  <c:v>10.83</c:v>
                </c:pt>
                <c:pt idx="52">
                  <c:v>8.98</c:v>
                </c:pt>
                <c:pt idx="53">
                  <c:v>6.94</c:v>
                </c:pt>
                <c:pt idx="54">
                  <c:v>9.5</c:v>
                </c:pt>
                <c:pt idx="55">
                  <c:v>12.25</c:v>
                </c:pt>
                <c:pt idx="56">
                  <c:v>7.23</c:v>
                </c:pt>
                <c:pt idx="57">
                  <c:v>8.64</c:v>
                </c:pt>
                <c:pt idx="58">
                  <c:v>12.98</c:v>
                </c:pt>
                <c:pt idx="59">
                  <c:v>14.24</c:v>
                </c:pt>
                <c:pt idx="60">
                  <c:v>5.61</c:v>
                </c:pt>
                <c:pt idx="61">
                  <c:v>7.55</c:v>
                </c:pt>
                <c:pt idx="62">
                  <c:v>9.34</c:v>
                </c:pt>
                <c:pt idx="63">
                  <c:v>10.54</c:v>
                </c:pt>
                <c:pt idx="64">
                  <c:v>8.27</c:v>
                </c:pt>
                <c:pt idx="65">
                  <c:v>6.51</c:v>
                </c:pt>
                <c:pt idx="66">
                  <c:v>8.84</c:v>
                </c:pt>
                <c:pt idx="67">
                  <c:v>14.23</c:v>
                </c:pt>
                <c:pt idx="68">
                  <c:v>6.92</c:v>
                </c:pt>
                <c:pt idx="69">
                  <c:v>5.63</c:v>
                </c:pt>
                <c:pt idx="70">
                  <c:v>13.99</c:v>
                </c:pt>
                <c:pt idx="71">
                  <c:v>10.78</c:v>
                </c:pt>
                <c:pt idx="72">
                  <c:v>7.87</c:v>
                </c:pt>
                <c:pt idx="73">
                  <c:v>6.15</c:v>
                </c:pt>
                <c:pt idx="74">
                  <c:v>12.09</c:v>
                </c:pt>
                <c:pt idx="75">
                  <c:v>10.28</c:v>
                </c:pt>
                <c:pt idx="76">
                  <c:v>8.1300000000000008</c:v>
                </c:pt>
                <c:pt idx="77">
                  <c:v>8.3000000000000007</c:v>
                </c:pt>
                <c:pt idx="78">
                  <c:v>9.39</c:v>
                </c:pt>
                <c:pt idx="79">
                  <c:v>10.95</c:v>
                </c:pt>
                <c:pt idx="80">
                  <c:v>6.18</c:v>
                </c:pt>
                <c:pt idx="81">
                  <c:v>7.09</c:v>
                </c:pt>
                <c:pt idx="82">
                  <c:v>11.3</c:v>
                </c:pt>
                <c:pt idx="83">
                  <c:v>12.53</c:v>
                </c:pt>
                <c:pt idx="84">
                  <c:v>6.64</c:v>
                </c:pt>
                <c:pt idx="85">
                  <c:v>6.26</c:v>
                </c:pt>
                <c:pt idx="86">
                  <c:v>12.73</c:v>
                </c:pt>
                <c:pt idx="87">
                  <c:v>11.34</c:v>
                </c:pt>
                <c:pt idx="88">
                  <c:v>10.57</c:v>
                </c:pt>
                <c:pt idx="89">
                  <c:v>6.69</c:v>
                </c:pt>
                <c:pt idx="90">
                  <c:v>9.66</c:v>
                </c:pt>
                <c:pt idx="91">
                  <c:v>13.51</c:v>
                </c:pt>
                <c:pt idx="92">
                  <c:v>7.04</c:v>
                </c:pt>
                <c:pt idx="93">
                  <c:v>8.6</c:v>
                </c:pt>
                <c:pt idx="94">
                  <c:v>14.05</c:v>
                </c:pt>
                <c:pt idx="95">
                  <c:v>10.43</c:v>
                </c:pt>
                <c:pt idx="96">
                  <c:v>7.11</c:v>
                </c:pt>
                <c:pt idx="97">
                  <c:v>8.32</c:v>
                </c:pt>
                <c:pt idx="98">
                  <c:v>12.15</c:v>
                </c:pt>
                <c:pt idx="99">
                  <c:v>9.2200000000000006</c:v>
                </c:pt>
                <c:pt idx="100">
                  <c:v>11.32</c:v>
                </c:pt>
                <c:pt idx="101">
                  <c:v>8.91</c:v>
                </c:pt>
                <c:pt idx="102">
                  <c:v>13.2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09-47C6-9719-FB99A0217A7F}"/>
            </c:ext>
          </c:extLst>
        </c:ser>
        <c:ser>
          <c:idx val="1"/>
          <c:order val="1"/>
          <c:tx>
            <c:strRef>
              <c:f>'DECORADO SKINN'!$D$63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'DECORADO SKINN'!$D$131:$D$233</c:f>
              <c:numCache>
                <c:formatCode>General</c:formatCode>
                <c:ptCount val="103"/>
                <c:pt idx="0">
                  <c:v>10.34</c:v>
                </c:pt>
                <c:pt idx="1">
                  <c:v>8.4</c:v>
                </c:pt>
                <c:pt idx="2">
                  <c:v>9.2766666666666655</c:v>
                </c:pt>
                <c:pt idx="3">
                  <c:v>9.1150000000000002</c:v>
                </c:pt>
                <c:pt idx="4">
                  <c:v>8.6980000000000004</c:v>
                </c:pt>
                <c:pt idx="5">
                  <c:v>8.6133333333333333</c:v>
                </c:pt>
                <c:pt idx="6">
                  <c:v>8.7657142857142851</c:v>
                </c:pt>
                <c:pt idx="7">
                  <c:v>9.3524999999999991</c:v>
                </c:pt>
                <c:pt idx="8">
                  <c:v>9.4177777777777774</c:v>
                </c:pt>
                <c:pt idx="9">
                  <c:v>9.5299999999999976</c:v>
                </c:pt>
                <c:pt idx="10">
                  <c:v>9.5672727272727247</c:v>
                </c:pt>
                <c:pt idx="11">
                  <c:v>9.4008333333333312</c:v>
                </c:pt>
                <c:pt idx="12">
                  <c:v>9.4892307692307671</c:v>
                </c:pt>
                <c:pt idx="13">
                  <c:v>9.4314285714285688</c:v>
                </c:pt>
                <c:pt idx="14">
                  <c:v>9.3266666666666644</c:v>
                </c:pt>
                <c:pt idx="15">
                  <c:v>9.3756249999999994</c:v>
                </c:pt>
                <c:pt idx="16">
                  <c:v>9.3976470588235284</c:v>
                </c:pt>
                <c:pt idx="17">
                  <c:v>9.5194444444444439</c:v>
                </c:pt>
                <c:pt idx="18">
                  <c:v>9.5731578947368412</c:v>
                </c:pt>
                <c:pt idx="19">
                  <c:v>9.490499999999999</c:v>
                </c:pt>
                <c:pt idx="20">
                  <c:v>9.6147619047619024</c:v>
                </c:pt>
                <c:pt idx="21">
                  <c:v>9.5699999999999985</c:v>
                </c:pt>
                <c:pt idx="22">
                  <c:v>9.5443478260869536</c:v>
                </c:pt>
                <c:pt idx="23">
                  <c:v>9.5229166666666654</c:v>
                </c:pt>
                <c:pt idx="24">
                  <c:v>9.4415999999999993</c:v>
                </c:pt>
                <c:pt idx="25">
                  <c:v>9.3442307692307676</c:v>
                </c:pt>
                <c:pt idx="26">
                  <c:v>9.4799999999999986</c:v>
                </c:pt>
                <c:pt idx="27">
                  <c:v>9.4357142857142833</c:v>
                </c:pt>
                <c:pt idx="28">
                  <c:v>9.3968965517241365</c:v>
                </c:pt>
                <c:pt idx="29">
                  <c:v>9.3323333333333309</c:v>
                </c:pt>
                <c:pt idx="30">
                  <c:v>9.3132258064516105</c:v>
                </c:pt>
                <c:pt idx="31">
                  <c:v>9.2343749999999982</c:v>
                </c:pt>
                <c:pt idx="32">
                  <c:v>9.2036363636363632</c:v>
                </c:pt>
                <c:pt idx="33">
                  <c:v>9.2138235294117639</c:v>
                </c:pt>
                <c:pt idx="34">
                  <c:v>9.1279999999999983</c:v>
                </c:pt>
                <c:pt idx="35">
                  <c:v>9.1124999999999989</c:v>
                </c:pt>
                <c:pt idx="36">
                  <c:v>9.1240540540540529</c:v>
                </c:pt>
                <c:pt idx="37">
                  <c:v>9.112368421052631</c:v>
                </c:pt>
                <c:pt idx="38">
                  <c:v>9.2248717948717935</c:v>
                </c:pt>
                <c:pt idx="39">
                  <c:v>9.1964999999999986</c:v>
                </c:pt>
                <c:pt idx="40">
                  <c:v>9.1709756097560966</c:v>
                </c:pt>
                <c:pt idx="41">
                  <c:v>9.1704761904761884</c:v>
                </c:pt>
                <c:pt idx="42">
                  <c:v>9.1606976744186017</c:v>
                </c:pt>
                <c:pt idx="43">
                  <c:v>9.1956818181818161</c:v>
                </c:pt>
                <c:pt idx="44">
                  <c:v>9.2035555555555533</c:v>
                </c:pt>
                <c:pt idx="45">
                  <c:v>9.2719565217391295</c:v>
                </c:pt>
                <c:pt idx="46">
                  <c:v>9.226382978723402</c:v>
                </c:pt>
                <c:pt idx="47">
                  <c:v>9.1931249999999984</c:v>
                </c:pt>
                <c:pt idx="48">
                  <c:v>9.1802040816326524</c:v>
                </c:pt>
                <c:pt idx="49">
                  <c:v>9.1749999999999989</c:v>
                </c:pt>
                <c:pt idx="50">
                  <c:v>9.275882352941176</c:v>
                </c:pt>
                <c:pt idx="51">
                  <c:v>9.3057692307692292</c:v>
                </c:pt>
                <c:pt idx="52">
                  <c:v>9.2996226415094334</c:v>
                </c:pt>
                <c:pt idx="53">
                  <c:v>9.2559259259259239</c:v>
                </c:pt>
                <c:pt idx="54">
                  <c:v>9.2603636363636355</c:v>
                </c:pt>
                <c:pt idx="55">
                  <c:v>9.3137499999999989</c:v>
                </c:pt>
                <c:pt idx="56">
                  <c:v>9.277192982456139</c:v>
                </c:pt>
                <c:pt idx="57">
                  <c:v>9.2662068965517239</c:v>
                </c:pt>
                <c:pt idx="58">
                  <c:v>9.3291525423728814</c:v>
                </c:pt>
                <c:pt idx="59">
                  <c:v>9.4109999999999996</c:v>
                </c:pt>
                <c:pt idx="60">
                  <c:v>9.3486885245901643</c:v>
                </c:pt>
                <c:pt idx="61">
                  <c:v>9.3196774193548375</c:v>
                </c:pt>
                <c:pt idx="62">
                  <c:v>9.32</c:v>
                </c:pt>
                <c:pt idx="63">
                  <c:v>9.3390624999999989</c:v>
                </c:pt>
                <c:pt idx="64">
                  <c:v>9.3226153846153839</c:v>
                </c:pt>
                <c:pt idx="65">
                  <c:v>9.2799999999999994</c:v>
                </c:pt>
                <c:pt idx="66">
                  <c:v>9.2734328358208948</c:v>
                </c:pt>
                <c:pt idx="67">
                  <c:v>9.3463235294117641</c:v>
                </c:pt>
                <c:pt idx="68">
                  <c:v>9.3111594202898544</c:v>
                </c:pt>
                <c:pt idx="69">
                  <c:v>9.2585714285714271</c:v>
                </c:pt>
                <c:pt idx="70">
                  <c:v>9.3252112676056331</c:v>
                </c:pt>
                <c:pt idx="71">
                  <c:v>9.3454166666666652</c:v>
                </c:pt>
                <c:pt idx="72">
                  <c:v>9.3252054794520536</c:v>
                </c:pt>
                <c:pt idx="73">
                  <c:v>9.2822972972972959</c:v>
                </c:pt>
                <c:pt idx="74">
                  <c:v>9.3197333333333319</c:v>
                </c:pt>
                <c:pt idx="75">
                  <c:v>9.3323684210526299</c:v>
                </c:pt>
                <c:pt idx="76">
                  <c:v>9.3167532467532457</c:v>
                </c:pt>
                <c:pt idx="77">
                  <c:v>9.3037179487179458</c:v>
                </c:pt>
                <c:pt idx="78">
                  <c:v>9.3048101265822769</c:v>
                </c:pt>
                <c:pt idx="79">
                  <c:v>9.3253749999999975</c:v>
                </c:pt>
                <c:pt idx="80">
                  <c:v>9.286543209876541</c:v>
                </c:pt>
                <c:pt idx="81">
                  <c:v>9.2597560975609738</c:v>
                </c:pt>
                <c:pt idx="82">
                  <c:v>9.2843373493975871</c:v>
                </c:pt>
                <c:pt idx="83">
                  <c:v>9.3229761904761883</c:v>
                </c:pt>
                <c:pt idx="84">
                  <c:v>9.2914117647058792</c:v>
                </c:pt>
                <c:pt idx="85">
                  <c:v>9.2561627906976707</c:v>
                </c:pt>
                <c:pt idx="86">
                  <c:v>9.2960919540229856</c:v>
                </c:pt>
                <c:pt idx="87">
                  <c:v>9.3193181818181792</c:v>
                </c:pt>
                <c:pt idx="88">
                  <c:v>9.333370786516852</c:v>
                </c:pt>
                <c:pt idx="89">
                  <c:v>9.3039999999999985</c:v>
                </c:pt>
                <c:pt idx="90">
                  <c:v>9.3079120879120865</c:v>
                </c:pt>
                <c:pt idx="91">
                  <c:v>9.3535869565217382</c:v>
                </c:pt>
                <c:pt idx="92">
                  <c:v>9.3287096774193525</c:v>
                </c:pt>
                <c:pt idx="93">
                  <c:v>9.3209574468085084</c:v>
                </c:pt>
                <c:pt idx="94">
                  <c:v>9.370736842105261</c:v>
                </c:pt>
                <c:pt idx="95">
                  <c:v>9.3817708333333307</c:v>
                </c:pt>
                <c:pt idx="96">
                  <c:v>9.3583505154639148</c:v>
                </c:pt>
                <c:pt idx="97">
                  <c:v>9.3477551020408143</c:v>
                </c:pt>
                <c:pt idx="98">
                  <c:v>9.3760606060606033</c:v>
                </c:pt>
                <c:pt idx="99">
                  <c:v>9.3744999999999976</c:v>
                </c:pt>
                <c:pt idx="100">
                  <c:v>9.393762376237623</c:v>
                </c:pt>
                <c:pt idx="101">
                  <c:v>9.3890196078431352</c:v>
                </c:pt>
                <c:pt idx="102">
                  <c:v>9.426019417475727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09-47C6-9719-FB99A0217A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'DECORADO SKINN'!$B$77:$D$77</c:f>
          <c:strCache>
            <c:ptCount val="3"/>
            <c:pt idx="0">
              <c:v>DECORADO SKINNY CANELA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'DECORADO SKINN'!$C$78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'DECORADO SKINN'!$C$79:$C$88</c:f>
              <c:numCache>
                <c:formatCode>General</c:formatCode>
                <c:ptCount val="10"/>
                <c:pt idx="0">
                  <c:v>9.7899999999999991</c:v>
                </c:pt>
                <c:pt idx="1">
                  <c:v>8.59</c:v>
                </c:pt>
                <c:pt idx="2">
                  <c:v>11.59</c:v>
                </c:pt>
                <c:pt idx="3">
                  <c:v>7.81</c:v>
                </c:pt>
                <c:pt idx="4">
                  <c:v>14.29</c:v>
                </c:pt>
                <c:pt idx="5">
                  <c:v>7.92</c:v>
                </c:pt>
                <c:pt idx="6">
                  <c:v>10.66</c:v>
                </c:pt>
                <c:pt idx="7">
                  <c:v>7.63</c:v>
                </c:pt>
                <c:pt idx="8">
                  <c:v>11.62</c:v>
                </c:pt>
                <c:pt idx="9">
                  <c:v>8.68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0D-4604-8E04-CAFB5B5BF743}"/>
            </c:ext>
          </c:extLst>
        </c:ser>
        <c:ser>
          <c:idx val="1"/>
          <c:order val="1"/>
          <c:tx>
            <c:strRef>
              <c:f>'DECORADO SKINN'!$D$78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'DECORADO SKINN'!$D$79:$D$88</c:f>
              <c:numCache>
                <c:formatCode>General</c:formatCode>
                <c:ptCount val="10"/>
                <c:pt idx="0">
                  <c:v>9.7899999999999991</c:v>
                </c:pt>
                <c:pt idx="1">
                  <c:v>9.1058333333333348</c:v>
                </c:pt>
                <c:pt idx="2">
                  <c:v>9.2969230769230773</c:v>
                </c:pt>
                <c:pt idx="3">
                  <c:v>9.1907142857142876</c:v>
                </c:pt>
                <c:pt idx="4">
                  <c:v>9.5306666666666668</c:v>
                </c:pt>
                <c:pt idx="5">
                  <c:v>9.43</c:v>
                </c:pt>
                <c:pt idx="6">
                  <c:v>9.5023529411764702</c:v>
                </c:pt>
                <c:pt idx="7">
                  <c:v>9.3983333333333334</c:v>
                </c:pt>
                <c:pt idx="8">
                  <c:v>9.5152631578947364</c:v>
                </c:pt>
                <c:pt idx="9">
                  <c:v>9.4734999999999996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0D-4604-8E04-CAFB5B5BF7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 HORNEADO skinny'!$B$16</c:f>
          <c:strCache>
            <c:ptCount val="1"/>
            <c:pt idx="0">
              <c:v>DESMOLDE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 HORNEADO skinny'!$C$17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 HORNEADO skinny'!$C$18:$C$27</c:f>
              <c:numCache>
                <c:formatCode>General</c:formatCode>
                <c:ptCount val="10"/>
                <c:pt idx="0">
                  <c:v>19.89</c:v>
                </c:pt>
                <c:pt idx="1">
                  <c:v>18.240000000000002</c:v>
                </c:pt>
                <c:pt idx="2">
                  <c:v>23.79</c:v>
                </c:pt>
                <c:pt idx="3">
                  <c:v>16.57</c:v>
                </c:pt>
                <c:pt idx="4">
                  <c:v>16.770000000000003</c:v>
                </c:pt>
                <c:pt idx="5">
                  <c:v>16.170000000000002</c:v>
                </c:pt>
                <c:pt idx="6">
                  <c:v>18.989999999999998</c:v>
                </c:pt>
                <c:pt idx="7">
                  <c:v>21.810000000000002</c:v>
                </c:pt>
                <c:pt idx="8">
                  <c:v>17.03</c:v>
                </c:pt>
                <c:pt idx="9">
                  <c:v>18.96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02-47BA-AF39-8CC18E126711}"/>
            </c:ext>
          </c:extLst>
        </c:ser>
        <c:ser>
          <c:idx val="1"/>
          <c:order val="1"/>
          <c:tx>
            <c:strRef>
              <c:f>' HORNEADO skinny'!$D$17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 HORNEADO skinny'!$D$18:$D$27</c:f>
              <c:numCache>
                <c:formatCode>General</c:formatCode>
                <c:ptCount val="10"/>
                <c:pt idx="0">
                  <c:v>19.89</c:v>
                </c:pt>
                <c:pt idx="1">
                  <c:v>19.065000000000001</c:v>
                </c:pt>
                <c:pt idx="2">
                  <c:v>20.64</c:v>
                </c:pt>
                <c:pt idx="3">
                  <c:v>19.622500000000002</c:v>
                </c:pt>
                <c:pt idx="4">
                  <c:v>19.052000000000003</c:v>
                </c:pt>
                <c:pt idx="5">
                  <c:v>18.571666666666669</c:v>
                </c:pt>
                <c:pt idx="6">
                  <c:v>18.631428571428575</c:v>
                </c:pt>
                <c:pt idx="7">
                  <c:v>19.028750000000002</c:v>
                </c:pt>
                <c:pt idx="8">
                  <c:v>18.806666666666668</c:v>
                </c:pt>
                <c:pt idx="9">
                  <c:v>18.822000000000003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02-47BA-AF39-8CC18E1267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 HORNEADO skinny'!$B$16</c:f>
          <c:strCache>
            <c:ptCount val="1"/>
            <c:pt idx="0">
              <c:v>DESMOLDE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 HORNEADO skinny'!$C$17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 HORNEADO skinny'!$C$31:$C$65</c:f>
              <c:numCache>
                <c:formatCode>General</c:formatCode>
                <c:ptCount val="35"/>
                <c:pt idx="0">
                  <c:v>19.89</c:v>
                </c:pt>
                <c:pt idx="1">
                  <c:v>18.240000000000002</c:v>
                </c:pt>
                <c:pt idx="2">
                  <c:v>23.79</c:v>
                </c:pt>
                <c:pt idx="3">
                  <c:v>16.57</c:v>
                </c:pt>
                <c:pt idx="4">
                  <c:v>16.770000000000003</c:v>
                </c:pt>
                <c:pt idx="5">
                  <c:v>16.170000000000002</c:v>
                </c:pt>
                <c:pt idx="6">
                  <c:v>18.989999999999998</c:v>
                </c:pt>
                <c:pt idx="7">
                  <c:v>21.810000000000002</c:v>
                </c:pt>
                <c:pt idx="8">
                  <c:v>17.03</c:v>
                </c:pt>
                <c:pt idx="9">
                  <c:v>18.96</c:v>
                </c:pt>
                <c:pt idx="10">
                  <c:v>19.100000000000001</c:v>
                </c:pt>
                <c:pt idx="11">
                  <c:v>20.58</c:v>
                </c:pt>
                <c:pt idx="12">
                  <c:v>20.64</c:v>
                </c:pt>
                <c:pt idx="13">
                  <c:v>16.12</c:v>
                </c:pt>
                <c:pt idx="14">
                  <c:v>16.89</c:v>
                </c:pt>
                <c:pt idx="15">
                  <c:v>17.37</c:v>
                </c:pt>
                <c:pt idx="16">
                  <c:v>20.55</c:v>
                </c:pt>
                <c:pt idx="17">
                  <c:v>18.93</c:v>
                </c:pt>
                <c:pt idx="18">
                  <c:v>18.3</c:v>
                </c:pt>
                <c:pt idx="19">
                  <c:v>18.95</c:v>
                </c:pt>
                <c:pt idx="20">
                  <c:v>25.91</c:v>
                </c:pt>
                <c:pt idx="21">
                  <c:v>16.600000000000001</c:v>
                </c:pt>
                <c:pt idx="22">
                  <c:v>23.13</c:v>
                </c:pt>
                <c:pt idx="23">
                  <c:v>13.47</c:v>
                </c:pt>
                <c:pt idx="24">
                  <c:v>22.25</c:v>
                </c:pt>
                <c:pt idx="25">
                  <c:v>14.43</c:v>
                </c:pt>
                <c:pt idx="26">
                  <c:v>23.07</c:v>
                </c:pt>
                <c:pt idx="27">
                  <c:v>13.32</c:v>
                </c:pt>
                <c:pt idx="28">
                  <c:v>21.46</c:v>
                </c:pt>
                <c:pt idx="29">
                  <c:v>16.670000000000002</c:v>
                </c:pt>
                <c:pt idx="30">
                  <c:v>18.920000000000002</c:v>
                </c:pt>
                <c:pt idx="31">
                  <c:v>21.25</c:v>
                </c:pt>
                <c:pt idx="32">
                  <c:v>19.89</c:v>
                </c:pt>
                <c:pt idx="33">
                  <c:v>17.39</c:v>
                </c:pt>
                <c:pt idx="34">
                  <c:v>15.98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F5-4A41-B2F5-3B5492CBB814}"/>
            </c:ext>
          </c:extLst>
        </c:ser>
        <c:ser>
          <c:idx val="1"/>
          <c:order val="1"/>
          <c:tx>
            <c:strRef>
              <c:f>' HORNEADO skinny'!$D$17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 HORNEADO skinny'!$D$31:$D$65</c:f>
              <c:numCache>
                <c:formatCode>General</c:formatCode>
                <c:ptCount val="35"/>
                <c:pt idx="0">
                  <c:v>19.89</c:v>
                </c:pt>
                <c:pt idx="1">
                  <c:v>19.065000000000001</c:v>
                </c:pt>
                <c:pt idx="2">
                  <c:v>20.64</c:v>
                </c:pt>
                <c:pt idx="3">
                  <c:v>19.622500000000002</c:v>
                </c:pt>
                <c:pt idx="4">
                  <c:v>19.052000000000003</c:v>
                </c:pt>
                <c:pt idx="5">
                  <c:v>18.571666666666669</c:v>
                </c:pt>
                <c:pt idx="6">
                  <c:v>18.631428571428575</c:v>
                </c:pt>
                <c:pt idx="7">
                  <c:v>19.028750000000002</c:v>
                </c:pt>
                <c:pt idx="8">
                  <c:v>18.806666666666668</c:v>
                </c:pt>
                <c:pt idx="9">
                  <c:v>18.822000000000003</c:v>
                </c:pt>
                <c:pt idx="10">
                  <c:v>18.847272727272728</c:v>
                </c:pt>
                <c:pt idx="11">
                  <c:v>18.991666666666671</c:v>
                </c:pt>
                <c:pt idx="12">
                  <c:v>19.118461538461538</c:v>
                </c:pt>
                <c:pt idx="13">
                  <c:v>18.904285714285717</c:v>
                </c:pt>
                <c:pt idx="14">
                  <c:v>18.77</c:v>
                </c:pt>
                <c:pt idx="15">
                  <c:v>18.682500000000001</c:v>
                </c:pt>
                <c:pt idx="16">
                  <c:v>18.792352941176471</c:v>
                </c:pt>
                <c:pt idx="17">
                  <c:v>18.8</c:v>
                </c:pt>
                <c:pt idx="18">
                  <c:v>18.773684210526319</c:v>
                </c:pt>
                <c:pt idx="19">
                  <c:v>18.782500000000002</c:v>
                </c:pt>
                <c:pt idx="20">
                  <c:v>19.121904761904766</c:v>
                </c:pt>
                <c:pt idx="21">
                  <c:v>19.007272727272731</c:v>
                </c:pt>
                <c:pt idx="22">
                  <c:v>19.186521739130438</c:v>
                </c:pt>
                <c:pt idx="23">
                  <c:v>18.948333333333338</c:v>
                </c:pt>
                <c:pt idx="24">
                  <c:v>19.080400000000004</c:v>
                </c:pt>
                <c:pt idx="25">
                  <c:v>18.901538461538465</c:v>
                </c:pt>
                <c:pt idx="26">
                  <c:v>19.05592592592593</c:v>
                </c:pt>
                <c:pt idx="27">
                  <c:v>18.851071428571434</c:v>
                </c:pt>
                <c:pt idx="28">
                  <c:v>18.941034482758628</c:v>
                </c:pt>
                <c:pt idx="29">
                  <c:v>18.865333333333339</c:v>
                </c:pt>
                <c:pt idx="30">
                  <c:v>18.867096774193552</c:v>
                </c:pt>
                <c:pt idx="31">
                  <c:v>18.941562500000003</c:v>
                </c:pt>
                <c:pt idx="32">
                  <c:v>18.970303030303032</c:v>
                </c:pt>
                <c:pt idx="33">
                  <c:v>18.923823529411766</c:v>
                </c:pt>
                <c:pt idx="34">
                  <c:v>18.83971428571429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F5-4A41-B2F5-3B5492CBB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'Empaque skinny'!$B$2:$D$2</c:f>
          <c:strCache>
            <c:ptCount val="3"/>
            <c:pt idx="0">
              <c:v>Empaque SKINNY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'Empaque skinny'!$C$3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'Empaque skinny'!$C$4:$C$13</c:f>
              <c:numCache>
                <c:formatCode>General</c:formatCode>
                <c:ptCount val="10"/>
                <c:pt idx="0">
                  <c:v>2.23</c:v>
                </c:pt>
                <c:pt idx="1">
                  <c:v>4.6500000000000004</c:v>
                </c:pt>
                <c:pt idx="2">
                  <c:v>2.52</c:v>
                </c:pt>
                <c:pt idx="3">
                  <c:v>2.76</c:v>
                </c:pt>
                <c:pt idx="4">
                  <c:v>3.58</c:v>
                </c:pt>
                <c:pt idx="5">
                  <c:v>2.54</c:v>
                </c:pt>
                <c:pt idx="6">
                  <c:v>1.93</c:v>
                </c:pt>
                <c:pt idx="7">
                  <c:v>4.0599999999999996</c:v>
                </c:pt>
                <c:pt idx="8">
                  <c:v>1.56</c:v>
                </c:pt>
                <c:pt idx="9">
                  <c:v>2.63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85-4D41-9E5F-C0534D926C09}"/>
            </c:ext>
          </c:extLst>
        </c:ser>
        <c:ser>
          <c:idx val="1"/>
          <c:order val="1"/>
          <c:tx>
            <c:strRef>
              <c:f>'Empaque skinny'!$D$3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'Empaque skinny'!$D$4:$D$13</c:f>
              <c:numCache>
                <c:formatCode>General</c:formatCode>
                <c:ptCount val="10"/>
                <c:pt idx="0">
                  <c:v>2.23</c:v>
                </c:pt>
                <c:pt idx="1">
                  <c:v>3.4400000000000004</c:v>
                </c:pt>
                <c:pt idx="2">
                  <c:v>3.1333333333333333</c:v>
                </c:pt>
                <c:pt idx="3">
                  <c:v>3.04</c:v>
                </c:pt>
                <c:pt idx="4">
                  <c:v>3.1480000000000001</c:v>
                </c:pt>
                <c:pt idx="5">
                  <c:v>3.0466666666666669</c:v>
                </c:pt>
                <c:pt idx="6">
                  <c:v>2.8871428571428575</c:v>
                </c:pt>
                <c:pt idx="7">
                  <c:v>3.0337499999999999</c:v>
                </c:pt>
                <c:pt idx="8">
                  <c:v>2.8699999999999997</c:v>
                </c:pt>
                <c:pt idx="9">
                  <c:v>2.8459999999999996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85-4D41-9E5F-C0534D926C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'Empaque skinny'!$B$2:$D$2</c:f>
          <c:strCache>
            <c:ptCount val="3"/>
            <c:pt idx="0">
              <c:v>Empaque SKINNY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'Empaque skinny'!$C$3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'Empaque skinny'!$C$21:$C$256</c:f>
              <c:numCache>
                <c:formatCode>General</c:formatCode>
                <c:ptCount val="236"/>
                <c:pt idx="0">
                  <c:v>2.23</c:v>
                </c:pt>
                <c:pt idx="1">
                  <c:v>4.6500000000000004</c:v>
                </c:pt>
                <c:pt idx="2">
                  <c:v>2.52</c:v>
                </c:pt>
                <c:pt idx="3">
                  <c:v>2.76</c:v>
                </c:pt>
                <c:pt idx="4">
                  <c:v>3.58</c:v>
                </c:pt>
                <c:pt idx="5">
                  <c:v>2.54</c:v>
                </c:pt>
                <c:pt idx="6">
                  <c:v>1.93</c:v>
                </c:pt>
                <c:pt idx="7">
                  <c:v>4.0599999999999996</c:v>
                </c:pt>
                <c:pt idx="8">
                  <c:v>1.56</c:v>
                </c:pt>
                <c:pt idx="9">
                  <c:v>2.63</c:v>
                </c:pt>
                <c:pt idx="10">
                  <c:v>2.38</c:v>
                </c:pt>
                <c:pt idx="11">
                  <c:v>5.12</c:v>
                </c:pt>
                <c:pt idx="12">
                  <c:v>3.07</c:v>
                </c:pt>
                <c:pt idx="13">
                  <c:v>3.51</c:v>
                </c:pt>
                <c:pt idx="14">
                  <c:v>4.2300000000000004</c:v>
                </c:pt>
                <c:pt idx="15">
                  <c:v>2.79</c:v>
                </c:pt>
                <c:pt idx="16">
                  <c:v>2.35</c:v>
                </c:pt>
                <c:pt idx="17">
                  <c:v>4.7</c:v>
                </c:pt>
                <c:pt idx="18">
                  <c:v>1.72</c:v>
                </c:pt>
                <c:pt idx="19">
                  <c:v>3.09</c:v>
                </c:pt>
                <c:pt idx="20">
                  <c:v>2.29</c:v>
                </c:pt>
                <c:pt idx="21">
                  <c:v>2.1800000000000002</c:v>
                </c:pt>
                <c:pt idx="22">
                  <c:v>3.48</c:v>
                </c:pt>
                <c:pt idx="23">
                  <c:v>1.55</c:v>
                </c:pt>
                <c:pt idx="24">
                  <c:v>2.67</c:v>
                </c:pt>
                <c:pt idx="25">
                  <c:v>4.16</c:v>
                </c:pt>
                <c:pt idx="26">
                  <c:v>3.23</c:v>
                </c:pt>
                <c:pt idx="27">
                  <c:v>2.4500000000000002</c:v>
                </c:pt>
                <c:pt idx="28">
                  <c:v>3.51</c:v>
                </c:pt>
                <c:pt idx="29">
                  <c:v>1.5</c:v>
                </c:pt>
                <c:pt idx="30">
                  <c:v>2.7</c:v>
                </c:pt>
                <c:pt idx="31">
                  <c:v>1.86</c:v>
                </c:pt>
                <c:pt idx="32">
                  <c:v>2.87</c:v>
                </c:pt>
                <c:pt idx="33">
                  <c:v>2.66</c:v>
                </c:pt>
                <c:pt idx="34">
                  <c:v>1.82</c:v>
                </c:pt>
                <c:pt idx="35">
                  <c:v>2.19</c:v>
                </c:pt>
                <c:pt idx="36">
                  <c:v>4.13</c:v>
                </c:pt>
                <c:pt idx="37">
                  <c:v>4.07</c:v>
                </c:pt>
                <c:pt idx="38">
                  <c:v>3.29</c:v>
                </c:pt>
                <c:pt idx="39">
                  <c:v>3.45</c:v>
                </c:pt>
                <c:pt idx="40">
                  <c:v>2.15</c:v>
                </c:pt>
                <c:pt idx="41">
                  <c:v>2.44</c:v>
                </c:pt>
                <c:pt idx="42">
                  <c:v>2.0699999999999998</c:v>
                </c:pt>
                <c:pt idx="43">
                  <c:v>3.74</c:v>
                </c:pt>
                <c:pt idx="44">
                  <c:v>3.58</c:v>
                </c:pt>
                <c:pt idx="45">
                  <c:v>3.17</c:v>
                </c:pt>
                <c:pt idx="46">
                  <c:v>3.66</c:v>
                </c:pt>
                <c:pt idx="47">
                  <c:v>2.4700000000000002</c:v>
                </c:pt>
                <c:pt idx="48">
                  <c:v>2.44</c:v>
                </c:pt>
                <c:pt idx="49">
                  <c:v>2.44</c:v>
                </c:pt>
                <c:pt idx="50">
                  <c:v>3.88</c:v>
                </c:pt>
                <c:pt idx="51">
                  <c:v>3.52</c:v>
                </c:pt>
                <c:pt idx="52">
                  <c:v>2.94</c:v>
                </c:pt>
                <c:pt idx="53">
                  <c:v>3.44</c:v>
                </c:pt>
                <c:pt idx="54">
                  <c:v>2.85</c:v>
                </c:pt>
                <c:pt idx="55">
                  <c:v>2.88</c:v>
                </c:pt>
                <c:pt idx="56">
                  <c:v>2.1800000000000002</c:v>
                </c:pt>
                <c:pt idx="57">
                  <c:v>3.19</c:v>
                </c:pt>
                <c:pt idx="58">
                  <c:v>2.52</c:v>
                </c:pt>
                <c:pt idx="59">
                  <c:v>3.12</c:v>
                </c:pt>
                <c:pt idx="60">
                  <c:v>2.11</c:v>
                </c:pt>
                <c:pt idx="61">
                  <c:v>2.46</c:v>
                </c:pt>
                <c:pt idx="62">
                  <c:v>2.48</c:v>
                </c:pt>
                <c:pt idx="63">
                  <c:v>3.33</c:v>
                </c:pt>
                <c:pt idx="64">
                  <c:v>3.26</c:v>
                </c:pt>
                <c:pt idx="65">
                  <c:v>2.4900000000000002</c:v>
                </c:pt>
                <c:pt idx="66">
                  <c:v>3.48</c:v>
                </c:pt>
                <c:pt idx="67">
                  <c:v>3.05</c:v>
                </c:pt>
                <c:pt idx="68">
                  <c:v>3.92</c:v>
                </c:pt>
                <c:pt idx="69">
                  <c:v>2.5</c:v>
                </c:pt>
                <c:pt idx="70">
                  <c:v>3.88</c:v>
                </c:pt>
                <c:pt idx="71">
                  <c:v>2.16</c:v>
                </c:pt>
                <c:pt idx="72">
                  <c:v>1.21</c:v>
                </c:pt>
                <c:pt idx="73">
                  <c:v>2.17</c:v>
                </c:pt>
                <c:pt idx="74">
                  <c:v>2.42</c:v>
                </c:pt>
                <c:pt idx="75">
                  <c:v>2.4900000000000002</c:v>
                </c:pt>
                <c:pt idx="76">
                  <c:v>3.19</c:v>
                </c:pt>
                <c:pt idx="77">
                  <c:v>3.91</c:v>
                </c:pt>
                <c:pt idx="78">
                  <c:v>3.62</c:v>
                </c:pt>
                <c:pt idx="79">
                  <c:v>3.38</c:v>
                </c:pt>
                <c:pt idx="80">
                  <c:v>2.65</c:v>
                </c:pt>
                <c:pt idx="81">
                  <c:v>2.38</c:v>
                </c:pt>
                <c:pt idx="82">
                  <c:v>1.97</c:v>
                </c:pt>
                <c:pt idx="83">
                  <c:v>2.27</c:v>
                </c:pt>
                <c:pt idx="84">
                  <c:v>3.52</c:v>
                </c:pt>
                <c:pt idx="85">
                  <c:v>3.13</c:v>
                </c:pt>
                <c:pt idx="86">
                  <c:v>2.25</c:v>
                </c:pt>
                <c:pt idx="87">
                  <c:v>3.5</c:v>
                </c:pt>
                <c:pt idx="88">
                  <c:v>1.68</c:v>
                </c:pt>
                <c:pt idx="89">
                  <c:v>2.4900000000000002</c:v>
                </c:pt>
                <c:pt idx="90">
                  <c:v>3.7</c:v>
                </c:pt>
                <c:pt idx="91">
                  <c:v>2.94</c:v>
                </c:pt>
                <c:pt idx="92">
                  <c:v>3.74</c:v>
                </c:pt>
                <c:pt idx="93">
                  <c:v>3.45</c:v>
                </c:pt>
                <c:pt idx="94">
                  <c:v>4.04</c:v>
                </c:pt>
                <c:pt idx="95">
                  <c:v>3.67</c:v>
                </c:pt>
                <c:pt idx="96">
                  <c:v>3.92</c:v>
                </c:pt>
                <c:pt idx="97">
                  <c:v>3.82</c:v>
                </c:pt>
                <c:pt idx="98">
                  <c:v>3.4</c:v>
                </c:pt>
                <c:pt idx="99">
                  <c:v>4.53</c:v>
                </c:pt>
                <c:pt idx="100">
                  <c:v>2.5</c:v>
                </c:pt>
                <c:pt idx="101">
                  <c:v>4.0999999999999996</c:v>
                </c:pt>
                <c:pt idx="102">
                  <c:v>1.22</c:v>
                </c:pt>
                <c:pt idx="103">
                  <c:v>3.3</c:v>
                </c:pt>
                <c:pt idx="104">
                  <c:v>2.16</c:v>
                </c:pt>
                <c:pt idx="105">
                  <c:v>4.18</c:v>
                </c:pt>
                <c:pt idx="106">
                  <c:v>1.7</c:v>
                </c:pt>
                <c:pt idx="107">
                  <c:v>4.08</c:v>
                </c:pt>
                <c:pt idx="108">
                  <c:v>3.54</c:v>
                </c:pt>
                <c:pt idx="109">
                  <c:v>3.69</c:v>
                </c:pt>
                <c:pt idx="110">
                  <c:v>1.21</c:v>
                </c:pt>
                <c:pt idx="111">
                  <c:v>2.77</c:v>
                </c:pt>
                <c:pt idx="112">
                  <c:v>3.4</c:v>
                </c:pt>
                <c:pt idx="113">
                  <c:v>3.33</c:v>
                </c:pt>
                <c:pt idx="114">
                  <c:v>1.28</c:v>
                </c:pt>
                <c:pt idx="115">
                  <c:v>1.81</c:v>
                </c:pt>
                <c:pt idx="116">
                  <c:v>3.75</c:v>
                </c:pt>
                <c:pt idx="117">
                  <c:v>3.65</c:v>
                </c:pt>
                <c:pt idx="118">
                  <c:v>3.36</c:v>
                </c:pt>
                <c:pt idx="119">
                  <c:v>2.0499999999999998</c:v>
                </c:pt>
                <c:pt idx="120">
                  <c:v>3.22</c:v>
                </c:pt>
                <c:pt idx="121">
                  <c:v>3.6</c:v>
                </c:pt>
                <c:pt idx="122">
                  <c:v>3.15</c:v>
                </c:pt>
                <c:pt idx="123">
                  <c:v>2.77</c:v>
                </c:pt>
                <c:pt idx="124">
                  <c:v>3.06</c:v>
                </c:pt>
                <c:pt idx="125">
                  <c:v>2.0299999999999998</c:v>
                </c:pt>
                <c:pt idx="126">
                  <c:v>4.24</c:v>
                </c:pt>
                <c:pt idx="127">
                  <c:v>2.77</c:v>
                </c:pt>
                <c:pt idx="128">
                  <c:v>1.33</c:v>
                </c:pt>
                <c:pt idx="129">
                  <c:v>1.01</c:v>
                </c:pt>
                <c:pt idx="130">
                  <c:v>3.27</c:v>
                </c:pt>
                <c:pt idx="131">
                  <c:v>2.37</c:v>
                </c:pt>
                <c:pt idx="132">
                  <c:v>1.87</c:v>
                </c:pt>
                <c:pt idx="133">
                  <c:v>2.9</c:v>
                </c:pt>
                <c:pt idx="134">
                  <c:v>3.01</c:v>
                </c:pt>
                <c:pt idx="135">
                  <c:v>2.83</c:v>
                </c:pt>
                <c:pt idx="136">
                  <c:v>3.54</c:v>
                </c:pt>
                <c:pt idx="137">
                  <c:v>3.23</c:v>
                </c:pt>
                <c:pt idx="138">
                  <c:v>3.18</c:v>
                </c:pt>
                <c:pt idx="139">
                  <c:v>1.6</c:v>
                </c:pt>
                <c:pt idx="140">
                  <c:v>2.69</c:v>
                </c:pt>
                <c:pt idx="141">
                  <c:v>3.1</c:v>
                </c:pt>
                <c:pt idx="142">
                  <c:v>2.2200000000000002</c:v>
                </c:pt>
                <c:pt idx="143">
                  <c:v>3.41</c:v>
                </c:pt>
                <c:pt idx="144">
                  <c:v>2.71</c:v>
                </c:pt>
                <c:pt idx="145">
                  <c:v>3.81</c:v>
                </c:pt>
                <c:pt idx="146">
                  <c:v>3.32</c:v>
                </c:pt>
                <c:pt idx="147">
                  <c:v>3.75</c:v>
                </c:pt>
                <c:pt idx="148">
                  <c:v>4.07</c:v>
                </c:pt>
                <c:pt idx="149">
                  <c:v>3.25</c:v>
                </c:pt>
                <c:pt idx="150">
                  <c:v>2.96</c:v>
                </c:pt>
                <c:pt idx="151">
                  <c:v>2.02</c:v>
                </c:pt>
                <c:pt idx="152">
                  <c:v>3.1</c:v>
                </c:pt>
                <c:pt idx="153">
                  <c:v>2.67</c:v>
                </c:pt>
                <c:pt idx="154">
                  <c:v>2.83</c:v>
                </c:pt>
                <c:pt idx="155">
                  <c:v>2.92</c:v>
                </c:pt>
                <c:pt idx="156">
                  <c:v>4.3600000000000003</c:v>
                </c:pt>
                <c:pt idx="157">
                  <c:v>3.43</c:v>
                </c:pt>
                <c:pt idx="158">
                  <c:v>3.34</c:v>
                </c:pt>
                <c:pt idx="159">
                  <c:v>2.9</c:v>
                </c:pt>
                <c:pt idx="160">
                  <c:v>3.48</c:v>
                </c:pt>
                <c:pt idx="161">
                  <c:v>1.83</c:v>
                </c:pt>
                <c:pt idx="162">
                  <c:v>1.9</c:v>
                </c:pt>
                <c:pt idx="163">
                  <c:v>3.69</c:v>
                </c:pt>
                <c:pt idx="164">
                  <c:v>3.87</c:v>
                </c:pt>
                <c:pt idx="165">
                  <c:v>3.39</c:v>
                </c:pt>
                <c:pt idx="166">
                  <c:v>3.09</c:v>
                </c:pt>
                <c:pt idx="167">
                  <c:v>2.66</c:v>
                </c:pt>
                <c:pt idx="168">
                  <c:v>3.06</c:v>
                </c:pt>
                <c:pt idx="169">
                  <c:v>2.27</c:v>
                </c:pt>
                <c:pt idx="170">
                  <c:v>3.14</c:v>
                </c:pt>
                <c:pt idx="171">
                  <c:v>3.67</c:v>
                </c:pt>
                <c:pt idx="172">
                  <c:v>1.36</c:v>
                </c:pt>
                <c:pt idx="173">
                  <c:v>3.42</c:v>
                </c:pt>
                <c:pt idx="174">
                  <c:v>2.65</c:v>
                </c:pt>
                <c:pt idx="175">
                  <c:v>3.19</c:v>
                </c:pt>
                <c:pt idx="176">
                  <c:v>2.02</c:v>
                </c:pt>
                <c:pt idx="177">
                  <c:v>2.58</c:v>
                </c:pt>
                <c:pt idx="178">
                  <c:v>2.2400000000000002</c:v>
                </c:pt>
                <c:pt idx="179">
                  <c:v>3.34</c:v>
                </c:pt>
                <c:pt idx="180">
                  <c:v>3.53</c:v>
                </c:pt>
                <c:pt idx="181">
                  <c:v>4.2</c:v>
                </c:pt>
                <c:pt idx="182">
                  <c:v>2.25</c:v>
                </c:pt>
                <c:pt idx="183">
                  <c:v>3.13</c:v>
                </c:pt>
                <c:pt idx="184">
                  <c:v>1.67</c:v>
                </c:pt>
                <c:pt idx="185">
                  <c:v>2.1</c:v>
                </c:pt>
                <c:pt idx="186">
                  <c:v>1.75</c:v>
                </c:pt>
                <c:pt idx="187">
                  <c:v>1.99</c:v>
                </c:pt>
                <c:pt idx="188">
                  <c:v>3.11</c:v>
                </c:pt>
                <c:pt idx="189">
                  <c:v>3.32</c:v>
                </c:pt>
                <c:pt idx="190">
                  <c:v>2.4</c:v>
                </c:pt>
                <c:pt idx="191">
                  <c:v>3.02</c:v>
                </c:pt>
                <c:pt idx="192">
                  <c:v>2.5499999999999998</c:v>
                </c:pt>
                <c:pt idx="193">
                  <c:v>3.37</c:v>
                </c:pt>
                <c:pt idx="194">
                  <c:v>3.08</c:v>
                </c:pt>
                <c:pt idx="195">
                  <c:v>2.81</c:v>
                </c:pt>
                <c:pt idx="196">
                  <c:v>3.1</c:v>
                </c:pt>
                <c:pt idx="197">
                  <c:v>2.64</c:v>
                </c:pt>
                <c:pt idx="198">
                  <c:v>2.31</c:v>
                </c:pt>
                <c:pt idx="199">
                  <c:v>3.82</c:v>
                </c:pt>
                <c:pt idx="200">
                  <c:v>3.3</c:v>
                </c:pt>
                <c:pt idx="201">
                  <c:v>3.9</c:v>
                </c:pt>
                <c:pt idx="202">
                  <c:v>2.06</c:v>
                </c:pt>
                <c:pt idx="203">
                  <c:v>4.21</c:v>
                </c:pt>
                <c:pt idx="204">
                  <c:v>2.75</c:v>
                </c:pt>
                <c:pt idx="205">
                  <c:v>3.21</c:v>
                </c:pt>
                <c:pt idx="206">
                  <c:v>3.27</c:v>
                </c:pt>
                <c:pt idx="207">
                  <c:v>2.62</c:v>
                </c:pt>
                <c:pt idx="208">
                  <c:v>3.25</c:v>
                </c:pt>
                <c:pt idx="209">
                  <c:v>2.65</c:v>
                </c:pt>
                <c:pt idx="210">
                  <c:v>3.29</c:v>
                </c:pt>
                <c:pt idx="211">
                  <c:v>3.28</c:v>
                </c:pt>
                <c:pt idx="212">
                  <c:v>2.64</c:v>
                </c:pt>
                <c:pt idx="213">
                  <c:v>2.81</c:v>
                </c:pt>
                <c:pt idx="214">
                  <c:v>2.46</c:v>
                </c:pt>
                <c:pt idx="215">
                  <c:v>3.17</c:v>
                </c:pt>
                <c:pt idx="216">
                  <c:v>3.62</c:v>
                </c:pt>
                <c:pt idx="217">
                  <c:v>2.21</c:v>
                </c:pt>
                <c:pt idx="218">
                  <c:v>2.6</c:v>
                </c:pt>
                <c:pt idx="219">
                  <c:v>3.5</c:v>
                </c:pt>
                <c:pt idx="220">
                  <c:v>2.61</c:v>
                </c:pt>
                <c:pt idx="221">
                  <c:v>2.3199999999999998</c:v>
                </c:pt>
                <c:pt idx="222">
                  <c:v>2.88</c:v>
                </c:pt>
                <c:pt idx="223">
                  <c:v>2.04</c:v>
                </c:pt>
                <c:pt idx="224">
                  <c:v>1.68</c:v>
                </c:pt>
                <c:pt idx="225">
                  <c:v>4.34</c:v>
                </c:pt>
                <c:pt idx="226">
                  <c:v>4.33</c:v>
                </c:pt>
                <c:pt idx="227">
                  <c:v>2.44</c:v>
                </c:pt>
                <c:pt idx="228">
                  <c:v>1.58</c:v>
                </c:pt>
                <c:pt idx="229">
                  <c:v>3</c:v>
                </c:pt>
                <c:pt idx="230">
                  <c:v>4.07</c:v>
                </c:pt>
                <c:pt idx="231">
                  <c:v>2.35</c:v>
                </c:pt>
                <c:pt idx="232">
                  <c:v>2.5099999999999998</c:v>
                </c:pt>
                <c:pt idx="233">
                  <c:v>3.16</c:v>
                </c:pt>
                <c:pt idx="234">
                  <c:v>3.23</c:v>
                </c:pt>
                <c:pt idx="235">
                  <c:v>3.02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F7-49F4-A801-B12AF1BC53DE}"/>
            </c:ext>
          </c:extLst>
        </c:ser>
        <c:ser>
          <c:idx val="1"/>
          <c:order val="1"/>
          <c:tx>
            <c:strRef>
              <c:f>'Empaque skinny'!$D$3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'Empaque skinny'!$D$21:$D$256</c:f>
              <c:numCache>
                <c:formatCode>General</c:formatCode>
                <c:ptCount val="236"/>
                <c:pt idx="0">
                  <c:v>2.23</c:v>
                </c:pt>
                <c:pt idx="1">
                  <c:v>3.4400000000000004</c:v>
                </c:pt>
                <c:pt idx="2">
                  <c:v>3.1333333333333333</c:v>
                </c:pt>
                <c:pt idx="3">
                  <c:v>3.04</c:v>
                </c:pt>
                <c:pt idx="4">
                  <c:v>3.1480000000000001</c:v>
                </c:pt>
                <c:pt idx="5">
                  <c:v>3.0466666666666669</c:v>
                </c:pt>
                <c:pt idx="6">
                  <c:v>2.8871428571428575</c:v>
                </c:pt>
                <c:pt idx="7">
                  <c:v>3.0337499999999999</c:v>
                </c:pt>
                <c:pt idx="8">
                  <c:v>2.8699999999999997</c:v>
                </c:pt>
                <c:pt idx="9">
                  <c:v>2.8459999999999996</c:v>
                </c:pt>
                <c:pt idx="10">
                  <c:v>2.8036363636363633</c:v>
                </c:pt>
                <c:pt idx="11">
                  <c:v>2.9966666666666661</c:v>
                </c:pt>
                <c:pt idx="12">
                  <c:v>3.0023076923076917</c:v>
                </c:pt>
                <c:pt idx="13">
                  <c:v>3.0385714285714278</c:v>
                </c:pt>
                <c:pt idx="14">
                  <c:v>3.1179999999999999</c:v>
                </c:pt>
                <c:pt idx="15">
                  <c:v>3.0974999999999997</c:v>
                </c:pt>
                <c:pt idx="16">
                  <c:v>3.0535294117647056</c:v>
                </c:pt>
                <c:pt idx="17">
                  <c:v>3.145</c:v>
                </c:pt>
                <c:pt idx="18">
                  <c:v>3.07</c:v>
                </c:pt>
                <c:pt idx="19">
                  <c:v>3.0710000000000002</c:v>
                </c:pt>
                <c:pt idx="20">
                  <c:v>3.033809523809524</c:v>
                </c:pt>
                <c:pt idx="21">
                  <c:v>2.9950000000000001</c:v>
                </c:pt>
                <c:pt idx="22">
                  <c:v>3.0160869565217392</c:v>
                </c:pt>
                <c:pt idx="23">
                  <c:v>2.9550000000000001</c:v>
                </c:pt>
                <c:pt idx="24">
                  <c:v>2.9436</c:v>
                </c:pt>
                <c:pt idx="25">
                  <c:v>2.9903846153846154</c:v>
                </c:pt>
                <c:pt idx="26">
                  <c:v>2.9992592592592593</c:v>
                </c:pt>
                <c:pt idx="27">
                  <c:v>2.9796428571428573</c:v>
                </c:pt>
                <c:pt idx="28">
                  <c:v>2.9979310344827592</c:v>
                </c:pt>
                <c:pt idx="29">
                  <c:v>2.9480000000000004</c:v>
                </c:pt>
                <c:pt idx="30">
                  <c:v>2.9400000000000004</c:v>
                </c:pt>
                <c:pt idx="31">
                  <c:v>2.9062500000000004</c:v>
                </c:pt>
                <c:pt idx="32">
                  <c:v>2.9051515151515157</c:v>
                </c:pt>
                <c:pt idx="33">
                  <c:v>2.8979411764705887</c:v>
                </c:pt>
                <c:pt idx="34">
                  <c:v>2.8671428571428574</c:v>
                </c:pt>
                <c:pt idx="35">
                  <c:v>2.8483333333333336</c:v>
                </c:pt>
                <c:pt idx="36">
                  <c:v>2.8829729729729729</c:v>
                </c:pt>
                <c:pt idx="37">
                  <c:v>2.9142105263157898</c:v>
                </c:pt>
                <c:pt idx="38">
                  <c:v>2.9238461538461542</c:v>
                </c:pt>
                <c:pt idx="39">
                  <c:v>2.9370000000000003</c:v>
                </c:pt>
                <c:pt idx="40">
                  <c:v>2.9178048780487811</c:v>
                </c:pt>
                <c:pt idx="41">
                  <c:v>2.906428571428572</c:v>
                </c:pt>
                <c:pt idx="42">
                  <c:v>2.8869767441860468</c:v>
                </c:pt>
                <c:pt idx="43">
                  <c:v>2.9063636363636367</c:v>
                </c:pt>
                <c:pt idx="44">
                  <c:v>2.9213333333333336</c:v>
                </c:pt>
                <c:pt idx="45">
                  <c:v>2.9267391304347825</c:v>
                </c:pt>
                <c:pt idx="46">
                  <c:v>2.9423404255319148</c:v>
                </c:pt>
                <c:pt idx="47">
                  <c:v>2.9324999999999997</c:v>
                </c:pt>
                <c:pt idx="48">
                  <c:v>2.9224489795918367</c:v>
                </c:pt>
                <c:pt idx="49">
                  <c:v>2.9127999999999998</c:v>
                </c:pt>
                <c:pt idx="50">
                  <c:v>2.9317647058823524</c:v>
                </c:pt>
                <c:pt idx="51">
                  <c:v>2.9430769230769229</c:v>
                </c:pt>
                <c:pt idx="52">
                  <c:v>2.9430188679245282</c:v>
                </c:pt>
                <c:pt idx="53">
                  <c:v>2.9522222222222219</c:v>
                </c:pt>
                <c:pt idx="54">
                  <c:v>2.9503636363636359</c:v>
                </c:pt>
                <c:pt idx="55">
                  <c:v>2.9491071428571423</c:v>
                </c:pt>
                <c:pt idx="56">
                  <c:v>2.9356140350877191</c:v>
                </c:pt>
                <c:pt idx="57">
                  <c:v>2.9399999999999995</c:v>
                </c:pt>
                <c:pt idx="58">
                  <c:v>2.9328813559322033</c:v>
                </c:pt>
                <c:pt idx="59">
                  <c:v>2.9359999999999999</c:v>
                </c:pt>
                <c:pt idx="60">
                  <c:v>2.922459016393443</c:v>
                </c:pt>
                <c:pt idx="61">
                  <c:v>2.9150000000000005</c:v>
                </c:pt>
                <c:pt idx="62">
                  <c:v>2.9080952380952381</c:v>
                </c:pt>
                <c:pt idx="63">
                  <c:v>2.9146875000000003</c:v>
                </c:pt>
                <c:pt idx="64">
                  <c:v>2.9200000000000004</c:v>
                </c:pt>
                <c:pt idx="65">
                  <c:v>2.913484848484849</c:v>
                </c:pt>
                <c:pt idx="66">
                  <c:v>2.921940298507463</c:v>
                </c:pt>
                <c:pt idx="67">
                  <c:v>2.9238235294117652</c:v>
                </c:pt>
                <c:pt idx="68">
                  <c:v>2.9382608695652177</c:v>
                </c:pt>
                <c:pt idx="69">
                  <c:v>2.9319999999999999</c:v>
                </c:pt>
                <c:pt idx="70">
                  <c:v>2.9453521126760562</c:v>
                </c:pt>
                <c:pt idx="71">
                  <c:v>2.9344444444444444</c:v>
                </c:pt>
                <c:pt idx="72">
                  <c:v>2.9108219178082191</c:v>
                </c:pt>
                <c:pt idx="73">
                  <c:v>2.9008108108108108</c:v>
                </c:pt>
                <c:pt idx="74">
                  <c:v>2.8943999999999996</c:v>
                </c:pt>
                <c:pt idx="75">
                  <c:v>2.8890789473684211</c:v>
                </c:pt>
                <c:pt idx="76">
                  <c:v>2.892987012987013</c:v>
                </c:pt>
                <c:pt idx="77">
                  <c:v>2.9060256410256406</c:v>
                </c:pt>
                <c:pt idx="78">
                  <c:v>2.9150632911392402</c:v>
                </c:pt>
                <c:pt idx="79">
                  <c:v>2.9208749999999997</c:v>
                </c:pt>
                <c:pt idx="80">
                  <c:v>2.9175308641975306</c:v>
                </c:pt>
                <c:pt idx="81">
                  <c:v>2.9109756097560973</c:v>
                </c:pt>
                <c:pt idx="82">
                  <c:v>2.8996385542168674</c:v>
                </c:pt>
                <c:pt idx="83">
                  <c:v>2.8921428571428569</c:v>
                </c:pt>
                <c:pt idx="84">
                  <c:v>2.8995294117647061</c:v>
                </c:pt>
                <c:pt idx="85">
                  <c:v>2.9022093023255815</c:v>
                </c:pt>
                <c:pt idx="86">
                  <c:v>2.8947126436781612</c:v>
                </c:pt>
                <c:pt idx="87">
                  <c:v>2.9015909090909093</c:v>
                </c:pt>
                <c:pt idx="88">
                  <c:v>2.8878651685393257</c:v>
                </c:pt>
                <c:pt idx="89">
                  <c:v>2.8834444444444443</c:v>
                </c:pt>
                <c:pt idx="90">
                  <c:v>2.8924175824175822</c:v>
                </c:pt>
                <c:pt idx="91">
                  <c:v>2.8929347826086955</c:v>
                </c:pt>
                <c:pt idx="92">
                  <c:v>2.902043010752688</c:v>
                </c:pt>
                <c:pt idx="93">
                  <c:v>2.9078723404255316</c:v>
                </c:pt>
                <c:pt idx="94">
                  <c:v>2.9197894736842103</c:v>
                </c:pt>
                <c:pt idx="95">
                  <c:v>2.9276041666666668</c:v>
                </c:pt>
                <c:pt idx="96">
                  <c:v>2.9378350515463922</c:v>
                </c:pt>
                <c:pt idx="97">
                  <c:v>2.946836734693878</c:v>
                </c:pt>
                <c:pt idx="98">
                  <c:v>2.9514141414141415</c:v>
                </c:pt>
                <c:pt idx="99">
                  <c:v>2.9671999999999996</c:v>
                </c:pt>
                <c:pt idx="100">
                  <c:v>2.9625742574257421</c:v>
                </c:pt>
                <c:pt idx="101">
                  <c:v>2.9737254901960783</c:v>
                </c:pt>
                <c:pt idx="102">
                  <c:v>2.9566990291262139</c:v>
                </c:pt>
                <c:pt idx="103">
                  <c:v>2.9600000000000004</c:v>
                </c:pt>
                <c:pt idx="104">
                  <c:v>2.952380952380953</c:v>
                </c:pt>
                <c:pt idx="105">
                  <c:v>2.9639622641509442</c:v>
                </c:pt>
                <c:pt idx="106">
                  <c:v>2.9521495327102807</c:v>
                </c:pt>
                <c:pt idx="107">
                  <c:v>2.9625925925925931</c:v>
                </c:pt>
                <c:pt idx="108">
                  <c:v>2.9678899082568813</c:v>
                </c:pt>
                <c:pt idx="109">
                  <c:v>2.9744545454545461</c:v>
                </c:pt>
                <c:pt idx="110">
                  <c:v>2.958558558558559</c:v>
                </c:pt>
                <c:pt idx="111">
                  <c:v>2.9568750000000001</c:v>
                </c:pt>
                <c:pt idx="112">
                  <c:v>2.9607964601769909</c:v>
                </c:pt>
                <c:pt idx="113">
                  <c:v>2.964035087719298</c:v>
                </c:pt>
                <c:pt idx="114">
                  <c:v>2.9493913043478255</c:v>
                </c:pt>
                <c:pt idx="115">
                  <c:v>2.9395689655172408</c:v>
                </c:pt>
                <c:pt idx="116">
                  <c:v>2.9464957264957259</c:v>
                </c:pt>
                <c:pt idx="117">
                  <c:v>2.9524576271186436</c:v>
                </c:pt>
                <c:pt idx="118">
                  <c:v>2.9558823529411762</c:v>
                </c:pt>
                <c:pt idx="119">
                  <c:v>2.9483333333333328</c:v>
                </c:pt>
                <c:pt idx="120">
                  <c:v>2.9505785123966941</c:v>
                </c:pt>
                <c:pt idx="121">
                  <c:v>2.9559016393442623</c:v>
                </c:pt>
                <c:pt idx="122">
                  <c:v>2.957479674796748</c:v>
                </c:pt>
                <c:pt idx="123">
                  <c:v>2.9559677419354835</c:v>
                </c:pt>
                <c:pt idx="124">
                  <c:v>2.9567999999999999</c:v>
                </c:pt>
                <c:pt idx="125">
                  <c:v>2.9494444444444441</c:v>
                </c:pt>
                <c:pt idx="126">
                  <c:v>2.9596062992125982</c:v>
                </c:pt>
                <c:pt idx="127">
                  <c:v>2.9581249999999994</c:v>
                </c:pt>
                <c:pt idx="128">
                  <c:v>2.9455038759689915</c:v>
                </c:pt>
                <c:pt idx="129">
                  <c:v>2.930615384615384</c:v>
                </c:pt>
                <c:pt idx="130">
                  <c:v>2.933206106870228</c:v>
                </c:pt>
                <c:pt idx="131">
                  <c:v>2.9289393939393933</c:v>
                </c:pt>
                <c:pt idx="132">
                  <c:v>2.9209774436090217</c:v>
                </c:pt>
                <c:pt idx="133">
                  <c:v>2.9208208955223873</c:v>
                </c:pt>
                <c:pt idx="134">
                  <c:v>2.9214814814814805</c:v>
                </c:pt>
                <c:pt idx="135">
                  <c:v>2.9208088235294105</c:v>
                </c:pt>
                <c:pt idx="136">
                  <c:v>2.9253284671532835</c:v>
                </c:pt>
                <c:pt idx="137">
                  <c:v>2.9275362318840572</c:v>
                </c:pt>
                <c:pt idx="138">
                  <c:v>2.9293525179856106</c:v>
                </c:pt>
                <c:pt idx="139">
                  <c:v>2.919857142857142</c:v>
                </c:pt>
                <c:pt idx="140">
                  <c:v>2.9182269503546094</c:v>
                </c:pt>
                <c:pt idx="141">
                  <c:v>2.9195070422535205</c:v>
                </c:pt>
                <c:pt idx="142">
                  <c:v>2.9146153846153844</c:v>
                </c:pt>
                <c:pt idx="143">
                  <c:v>2.9180555555555556</c:v>
                </c:pt>
                <c:pt idx="144">
                  <c:v>2.9166206896551721</c:v>
                </c:pt>
                <c:pt idx="145">
                  <c:v>2.9227397260273968</c:v>
                </c:pt>
                <c:pt idx="146">
                  <c:v>2.9254421768707481</c:v>
                </c:pt>
                <c:pt idx="147">
                  <c:v>2.9310135135135131</c:v>
                </c:pt>
                <c:pt idx="148">
                  <c:v>2.9386577181208051</c:v>
                </c:pt>
                <c:pt idx="149">
                  <c:v>2.9407333333333332</c:v>
                </c:pt>
                <c:pt idx="150">
                  <c:v>2.9408609271523174</c:v>
                </c:pt>
                <c:pt idx="151">
                  <c:v>2.9348026315789468</c:v>
                </c:pt>
                <c:pt idx="152">
                  <c:v>2.9358823529411762</c:v>
                </c:pt>
                <c:pt idx="153">
                  <c:v>2.934155844155844</c:v>
                </c:pt>
                <c:pt idx="154">
                  <c:v>2.9334838709677418</c:v>
                </c:pt>
                <c:pt idx="155">
                  <c:v>2.9333974358974357</c:v>
                </c:pt>
                <c:pt idx="156">
                  <c:v>2.942484076433121</c:v>
                </c:pt>
                <c:pt idx="157">
                  <c:v>2.9455696202531643</c:v>
                </c:pt>
                <c:pt idx="158">
                  <c:v>2.9480503144654087</c:v>
                </c:pt>
                <c:pt idx="159">
                  <c:v>2.9477499999999996</c:v>
                </c:pt>
                <c:pt idx="160">
                  <c:v>2.9510559006211179</c:v>
                </c:pt>
                <c:pt idx="161">
                  <c:v>2.9441358024691353</c:v>
                </c:pt>
                <c:pt idx="162">
                  <c:v>2.9377300613496926</c:v>
                </c:pt>
                <c:pt idx="163">
                  <c:v>2.9423170731707313</c:v>
                </c:pt>
                <c:pt idx="164">
                  <c:v>2.9479393939393934</c:v>
                </c:pt>
                <c:pt idx="165">
                  <c:v>2.9506024096385537</c:v>
                </c:pt>
                <c:pt idx="166">
                  <c:v>2.9514371257485021</c:v>
                </c:pt>
                <c:pt idx="167">
                  <c:v>2.9497023809523801</c:v>
                </c:pt>
                <c:pt idx="168">
                  <c:v>2.9503550295857983</c:v>
                </c:pt>
                <c:pt idx="169">
                  <c:v>2.9463529411764697</c:v>
                </c:pt>
                <c:pt idx="170">
                  <c:v>2.9474853801169583</c:v>
                </c:pt>
                <c:pt idx="171">
                  <c:v>2.951686046511627</c:v>
                </c:pt>
                <c:pt idx="172">
                  <c:v>2.9424855491329476</c:v>
                </c:pt>
                <c:pt idx="173">
                  <c:v>2.9452298850574707</c:v>
                </c:pt>
                <c:pt idx="174">
                  <c:v>2.9435428571428566</c:v>
                </c:pt>
                <c:pt idx="175">
                  <c:v>2.9449431818181817</c:v>
                </c:pt>
                <c:pt idx="176">
                  <c:v>2.9397175141242933</c:v>
                </c:pt>
                <c:pt idx="177">
                  <c:v>2.937696629213483</c:v>
                </c:pt>
                <c:pt idx="178">
                  <c:v>2.9337988826815642</c:v>
                </c:pt>
                <c:pt idx="179">
                  <c:v>2.9360555555555554</c:v>
                </c:pt>
                <c:pt idx="180">
                  <c:v>2.9393370165745853</c:v>
                </c:pt>
                <c:pt idx="181">
                  <c:v>2.9462637362637363</c:v>
                </c:pt>
                <c:pt idx="182">
                  <c:v>2.942459016393443</c:v>
                </c:pt>
                <c:pt idx="183">
                  <c:v>2.9434782608695653</c:v>
                </c:pt>
                <c:pt idx="184">
                  <c:v>2.9365945945945944</c:v>
                </c:pt>
                <c:pt idx="185">
                  <c:v>2.9320967741935484</c:v>
                </c:pt>
                <c:pt idx="186">
                  <c:v>2.9257754010695187</c:v>
                </c:pt>
                <c:pt idx="187">
                  <c:v>2.9207978723404255</c:v>
                </c:pt>
                <c:pt idx="188">
                  <c:v>2.9217989417989418</c:v>
                </c:pt>
                <c:pt idx="189">
                  <c:v>2.9238947368421058</c:v>
                </c:pt>
                <c:pt idx="190">
                  <c:v>2.9211518324607333</c:v>
                </c:pt>
                <c:pt idx="191">
                  <c:v>2.9216666666666669</c:v>
                </c:pt>
                <c:pt idx="192">
                  <c:v>2.9197409326424868</c:v>
                </c:pt>
                <c:pt idx="193">
                  <c:v>2.922061855670103</c:v>
                </c:pt>
                <c:pt idx="194">
                  <c:v>2.9228717948717953</c:v>
                </c:pt>
                <c:pt idx="195">
                  <c:v>2.9222959183673467</c:v>
                </c:pt>
                <c:pt idx="196">
                  <c:v>2.9231979695431471</c:v>
                </c:pt>
                <c:pt idx="197">
                  <c:v>2.9217676767676766</c:v>
                </c:pt>
                <c:pt idx="198">
                  <c:v>2.9186934673366829</c:v>
                </c:pt>
                <c:pt idx="199">
                  <c:v>2.9232</c:v>
                </c:pt>
                <c:pt idx="200">
                  <c:v>2.9250746268656713</c:v>
                </c:pt>
                <c:pt idx="201">
                  <c:v>2.9299009900990094</c:v>
                </c:pt>
                <c:pt idx="202">
                  <c:v>2.9256157635467974</c:v>
                </c:pt>
                <c:pt idx="203">
                  <c:v>2.9319117647058817</c:v>
                </c:pt>
                <c:pt idx="204">
                  <c:v>2.9310243902439019</c:v>
                </c:pt>
                <c:pt idx="205">
                  <c:v>2.9323786407766987</c:v>
                </c:pt>
                <c:pt idx="206">
                  <c:v>2.9340096618357485</c:v>
                </c:pt>
                <c:pt idx="207">
                  <c:v>2.9324999999999997</c:v>
                </c:pt>
                <c:pt idx="208">
                  <c:v>2.9340191387559806</c:v>
                </c:pt>
                <c:pt idx="209">
                  <c:v>2.9326666666666661</c:v>
                </c:pt>
                <c:pt idx="210">
                  <c:v>2.934360189573459</c:v>
                </c:pt>
                <c:pt idx="211">
                  <c:v>2.9359905660377352</c:v>
                </c:pt>
                <c:pt idx="212">
                  <c:v>2.9346009389671353</c:v>
                </c:pt>
                <c:pt idx="213">
                  <c:v>2.934018691588784</c:v>
                </c:pt>
                <c:pt idx="214">
                  <c:v>2.9318139534883714</c:v>
                </c:pt>
                <c:pt idx="215">
                  <c:v>2.9329166666666655</c:v>
                </c:pt>
                <c:pt idx="216">
                  <c:v>2.9360829493087546</c:v>
                </c:pt>
                <c:pt idx="217">
                  <c:v>2.9327522935779808</c:v>
                </c:pt>
                <c:pt idx="218">
                  <c:v>2.9312328767123281</c:v>
                </c:pt>
                <c:pt idx="219">
                  <c:v>2.933818181818181</c:v>
                </c:pt>
                <c:pt idx="220">
                  <c:v>2.9323529411764699</c:v>
                </c:pt>
                <c:pt idx="221">
                  <c:v>2.9295945945945943</c:v>
                </c:pt>
                <c:pt idx="222">
                  <c:v>2.9293721973094167</c:v>
                </c:pt>
                <c:pt idx="223">
                  <c:v>2.9254017857142851</c:v>
                </c:pt>
                <c:pt idx="224">
                  <c:v>2.9198666666666657</c:v>
                </c:pt>
                <c:pt idx="225">
                  <c:v>2.9261504424778755</c:v>
                </c:pt>
                <c:pt idx="226">
                  <c:v>2.932334801762114</c:v>
                </c:pt>
                <c:pt idx="227">
                  <c:v>2.9301754385964909</c:v>
                </c:pt>
                <c:pt idx="228">
                  <c:v>2.9242794759825328</c:v>
                </c:pt>
                <c:pt idx="229">
                  <c:v>2.9246086956521737</c:v>
                </c:pt>
                <c:pt idx="230">
                  <c:v>2.9295670995670995</c:v>
                </c:pt>
                <c:pt idx="231">
                  <c:v>2.9270689655172415</c:v>
                </c:pt>
                <c:pt idx="232">
                  <c:v>2.9252789699570818</c:v>
                </c:pt>
                <c:pt idx="233">
                  <c:v>2.9262820512820511</c:v>
                </c:pt>
                <c:pt idx="234">
                  <c:v>2.9275744680851066</c:v>
                </c:pt>
                <c:pt idx="235">
                  <c:v>2.9279661016949152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F7-49F4-A801-B12AF1BC53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'Dosificaion solidos integral'!$B$2:$D$2</c:f>
          <c:strCache>
            <c:ptCount val="3"/>
            <c:pt idx="0">
              <c:v>DOSIFICACIONINTEGRAL TAJADO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'Dosificaion solidos integral'!$C$3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'Dosificaion solidos integral'!$C$4:$C$13</c:f>
              <c:numCache>
                <c:formatCode>General</c:formatCode>
                <c:ptCount val="10"/>
                <c:pt idx="0">
                  <c:v>180.33</c:v>
                </c:pt>
                <c:pt idx="1">
                  <c:v>196.27</c:v>
                </c:pt>
                <c:pt idx="2">
                  <c:v>185.15</c:v>
                </c:pt>
                <c:pt idx="3">
                  <c:v>200.67000000000002</c:v>
                </c:pt>
                <c:pt idx="4">
                  <c:v>193.99</c:v>
                </c:pt>
                <c:pt idx="5">
                  <c:v>191.42000000000002</c:v>
                </c:pt>
                <c:pt idx="6">
                  <c:v>178.96</c:v>
                </c:pt>
                <c:pt idx="7">
                  <c:v>194.42000000000002</c:v>
                </c:pt>
                <c:pt idx="8">
                  <c:v>178.23000000000002</c:v>
                </c:pt>
                <c:pt idx="9">
                  <c:v>195.78000000000003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76-4BF6-8333-D461A6DD0008}"/>
            </c:ext>
          </c:extLst>
        </c:ser>
        <c:ser>
          <c:idx val="1"/>
          <c:order val="1"/>
          <c:tx>
            <c:strRef>
              <c:f>'Dosificaion solidos integral'!$D$3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'Dosificaion solidos integral'!$D$4:$D$13</c:f>
              <c:numCache>
                <c:formatCode>General</c:formatCode>
                <c:ptCount val="10"/>
                <c:pt idx="0">
                  <c:v>180.33</c:v>
                </c:pt>
                <c:pt idx="1">
                  <c:v>188.3</c:v>
                </c:pt>
                <c:pt idx="2">
                  <c:v>187.25</c:v>
                </c:pt>
                <c:pt idx="3">
                  <c:v>190.60500000000002</c:v>
                </c:pt>
                <c:pt idx="4">
                  <c:v>191.28200000000001</c:v>
                </c:pt>
                <c:pt idx="5">
                  <c:v>191.30500000000004</c:v>
                </c:pt>
                <c:pt idx="6">
                  <c:v>189.54142857142861</c:v>
                </c:pt>
                <c:pt idx="7">
                  <c:v>190.15125000000003</c:v>
                </c:pt>
                <c:pt idx="8">
                  <c:v>188.82666666666671</c:v>
                </c:pt>
                <c:pt idx="9">
                  <c:v>189.52200000000002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76-4BF6-8333-D461A6DD00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LIQUIDOS INTEGRAL'!$B$2:$D$2</c:f>
          <c:strCache>
            <c:ptCount val="3"/>
            <c:pt idx="0">
              <c:v>DOSIFICACION LIQ INTEGRAL TAJADO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LIQUIDOS INTEGRAL'!$C$3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LIQUIDOS INTEGRAL'!$C$4:$C$13</c:f>
              <c:numCache>
                <c:formatCode>General</c:formatCode>
                <c:ptCount val="10"/>
                <c:pt idx="0">
                  <c:v>61.23</c:v>
                </c:pt>
                <c:pt idx="1">
                  <c:v>64.45</c:v>
                </c:pt>
                <c:pt idx="2">
                  <c:v>62.4</c:v>
                </c:pt>
                <c:pt idx="3">
                  <c:v>68.23</c:v>
                </c:pt>
                <c:pt idx="4">
                  <c:v>57.48</c:v>
                </c:pt>
                <c:pt idx="5">
                  <c:v>64.400000000000006</c:v>
                </c:pt>
                <c:pt idx="6">
                  <c:v>63.8</c:v>
                </c:pt>
                <c:pt idx="7">
                  <c:v>71.569999999999993</c:v>
                </c:pt>
                <c:pt idx="8">
                  <c:v>66.41</c:v>
                </c:pt>
                <c:pt idx="9">
                  <c:v>64.14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92-4F9A-9296-3DE7C5B45B45}"/>
            </c:ext>
          </c:extLst>
        </c:ser>
        <c:ser>
          <c:idx val="1"/>
          <c:order val="1"/>
          <c:tx>
            <c:strRef>
              <c:f>'DOSIFICACION LIQUIDOS INTEGRAL'!$D$3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LIQUIDOS INTEGRAL'!$D$4:$D$13</c:f>
              <c:numCache>
                <c:formatCode>General</c:formatCode>
                <c:ptCount val="10"/>
                <c:pt idx="0">
                  <c:v>61.23</c:v>
                </c:pt>
                <c:pt idx="1">
                  <c:v>62.84</c:v>
                </c:pt>
                <c:pt idx="2">
                  <c:v>62.693333333333335</c:v>
                </c:pt>
                <c:pt idx="3">
                  <c:v>64.077500000000001</c:v>
                </c:pt>
                <c:pt idx="4">
                  <c:v>62.758000000000003</c:v>
                </c:pt>
                <c:pt idx="5">
                  <c:v>63.031666666666673</c:v>
                </c:pt>
                <c:pt idx="6">
                  <c:v>63.141428571428584</c:v>
                </c:pt>
                <c:pt idx="7">
                  <c:v>64.195000000000007</c:v>
                </c:pt>
                <c:pt idx="8">
                  <c:v>64.441111111111113</c:v>
                </c:pt>
                <c:pt idx="9">
                  <c:v>64.411000000000001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2-4F9A-9296-3DE7C5B45B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'AMAZADO INTEGRAL TAJDO'!$B$2:$D$2</c:f>
          <c:strCache>
            <c:ptCount val="3"/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'AMAZADO INTEGRAL TAJDO'!$C$3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'AMAZADO INTEGRAL TAJDO'!$C$36:$C$148</c:f>
              <c:numCache>
                <c:formatCode>General</c:formatCode>
                <c:ptCount val="113"/>
                <c:pt idx="0">
                  <c:v>13.5</c:v>
                </c:pt>
                <c:pt idx="1">
                  <c:v>10.93</c:v>
                </c:pt>
                <c:pt idx="2">
                  <c:v>8.42</c:v>
                </c:pt>
                <c:pt idx="3">
                  <c:v>15.22</c:v>
                </c:pt>
                <c:pt idx="4">
                  <c:v>18.53</c:v>
                </c:pt>
                <c:pt idx="5">
                  <c:v>13.84</c:v>
                </c:pt>
                <c:pt idx="6">
                  <c:v>10.07</c:v>
                </c:pt>
                <c:pt idx="7">
                  <c:v>12.6</c:v>
                </c:pt>
                <c:pt idx="8">
                  <c:v>13.56</c:v>
                </c:pt>
                <c:pt idx="9">
                  <c:v>9.82</c:v>
                </c:pt>
                <c:pt idx="10">
                  <c:v>18.23</c:v>
                </c:pt>
                <c:pt idx="11">
                  <c:v>16.170000000000002</c:v>
                </c:pt>
                <c:pt idx="12">
                  <c:v>13.420000000000002</c:v>
                </c:pt>
                <c:pt idx="13">
                  <c:v>20.49</c:v>
                </c:pt>
                <c:pt idx="14">
                  <c:v>23.61</c:v>
                </c:pt>
                <c:pt idx="15">
                  <c:v>19.45</c:v>
                </c:pt>
                <c:pt idx="16">
                  <c:v>14.82</c:v>
                </c:pt>
                <c:pt idx="17">
                  <c:v>18.02</c:v>
                </c:pt>
                <c:pt idx="18">
                  <c:v>18</c:v>
                </c:pt>
                <c:pt idx="19">
                  <c:v>15.05</c:v>
                </c:pt>
                <c:pt idx="20">
                  <c:v>17.72</c:v>
                </c:pt>
                <c:pt idx="21">
                  <c:v>16.46</c:v>
                </c:pt>
                <c:pt idx="22">
                  <c:v>13.17</c:v>
                </c:pt>
                <c:pt idx="23">
                  <c:v>20.89</c:v>
                </c:pt>
                <c:pt idx="24">
                  <c:v>23.4</c:v>
                </c:pt>
                <c:pt idx="25">
                  <c:v>20.41</c:v>
                </c:pt>
                <c:pt idx="26">
                  <c:v>14.760000000000002</c:v>
                </c:pt>
                <c:pt idx="27">
                  <c:v>18.73</c:v>
                </c:pt>
                <c:pt idx="28">
                  <c:v>17.440000000000001</c:v>
                </c:pt>
                <c:pt idx="29">
                  <c:v>15.149999999999999</c:v>
                </c:pt>
                <c:pt idx="30">
                  <c:v>16.79</c:v>
                </c:pt>
                <c:pt idx="31">
                  <c:v>17.38</c:v>
                </c:pt>
                <c:pt idx="32">
                  <c:v>15.91</c:v>
                </c:pt>
                <c:pt idx="33">
                  <c:v>21.29</c:v>
                </c:pt>
                <c:pt idx="34">
                  <c:v>22.62</c:v>
                </c:pt>
                <c:pt idx="35">
                  <c:v>21.38</c:v>
                </c:pt>
                <c:pt idx="36">
                  <c:v>14.280000000000001</c:v>
                </c:pt>
                <c:pt idx="37">
                  <c:v>19.510000000000002</c:v>
                </c:pt>
                <c:pt idx="38">
                  <c:v>17.05</c:v>
                </c:pt>
                <c:pt idx="39">
                  <c:v>15.48</c:v>
                </c:pt>
                <c:pt idx="40">
                  <c:v>16.649999999999999</c:v>
                </c:pt>
                <c:pt idx="41">
                  <c:v>17.850000000000001</c:v>
                </c:pt>
                <c:pt idx="42">
                  <c:v>12.09</c:v>
                </c:pt>
                <c:pt idx="43">
                  <c:v>22.099999999999998</c:v>
                </c:pt>
                <c:pt idx="44">
                  <c:v>19.670000000000002</c:v>
                </c:pt>
                <c:pt idx="45">
                  <c:v>19.86</c:v>
                </c:pt>
                <c:pt idx="46">
                  <c:v>17.16</c:v>
                </c:pt>
                <c:pt idx="47">
                  <c:v>20.21</c:v>
                </c:pt>
                <c:pt idx="48">
                  <c:v>16.82</c:v>
                </c:pt>
                <c:pt idx="49">
                  <c:v>15.989999999999998</c:v>
                </c:pt>
                <c:pt idx="50">
                  <c:v>16.5</c:v>
                </c:pt>
                <c:pt idx="51">
                  <c:v>17.97</c:v>
                </c:pt>
                <c:pt idx="52">
                  <c:v>16.68</c:v>
                </c:pt>
                <c:pt idx="53">
                  <c:v>22.91</c:v>
                </c:pt>
                <c:pt idx="54">
                  <c:v>20.76</c:v>
                </c:pt>
                <c:pt idx="55">
                  <c:v>22.54</c:v>
                </c:pt>
                <c:pt idx="56">
                  <c:v>15.59</c:v>
                </c:pt>
                <c:pt idx="57">
                  <c:v>20.420000000000002</c:v>
                </c:pt>
                <c:pt idx="58">
                  <c:v>16.7</c:v>
                </c:pt>
                <c:pt idx="59">
                  <c:v>16.45</c:v>
                </c:pt>
                <c:pt idx="60">
                  <c:v>16.420000000000002</c:v>
                </c:pt>
                <c:pt idx="61">
                  <c:v>18.45</c:v>
                </c:pt>
                <c:pt idx="62">
                  <c:v>14.45</c:v>
                </c:pt>
                <c:pt idx="63">
                  <c:v>23.8</c:v>
                </c:pt>
                <c:pt idx="64">
                  <c:v>20.420000000000002</c:v>
                </c:pt>
                <c:pt idx="65">
                  <c:v>23.16</c:v>
                </c:pt>
                <c:pt idx="66">
                  <c:v>15.25</c:v>
                </c:pt>
                <c:pt idx="67">
                  <c:v>20.830000000000002</c:v>
                </c:pt>
                <c:pt idx="68">
                  <c:v>16.580000000000002</c:v>
                </c:pt>
                <c:pt idx="69">
                  <c:v>17.34</c:v>
                </c:pt>
                <c:pt idx="70">
                  <c:v>15.670000000000002</c:v>
                </c:pt>
                <c:pt idx="71">
                  <c:v>19.22</c:v>
                </c:pt>
                <c:pt idx="72">
                  <c:v>14.89</c:v>
                </c:pt>
                <c:pt idx="73">
                  <c:v>24.5</c:v>
                </c:pt>
                <c:pt idx="74">
                  <c:v>20.09</c:v>
                </c:pt>
                <c:pt idx="75">
                  <c:v>23.86</c:v>
                </c:pt>
                <c:pt idx="76">
                  <c:v>15.71</c:v>
                </c:pt>
                <c:pt idx="77">
                  <c:v>21.669999999999998</c:v>
                </c:pt>
                <c:pt idx="78">
                  <c:v>15.93</c:v>
                </c:pt>
                <c:pt idx="79">
                  <c:v>17.41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4E-4456-9AC7-60090AD1AABA}"/>
            </c:ext>
          </c:extLst>
        </c:ser>
        <c:ser>
          <c:idx val="1"/>
          <c:order val="1"/>
          <c:tx>
            <c:strRef>
              <c:f>'AMAZADO INTEGRAL TAJDO'!$D$35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'AMAZADO INTEGRAL TAJDO'!$D$36:$D$149</c:f>
              <c:numCache>
                <c:formatCode>General</c:formatCode>
                <c:ptCount val="114"/>
                <c:pt idx="0">
                  <c:v>13.5</c:v>
                </c:pt>
                <c:pt idx="1">
                  <c:v>12.215</c:v>
                </c:pt>
                <c:pt idx="2">
                  <c:v>10.950000000000001</c:v>
                </c:pt>
                <c:pt idx="3">
                  <c:v>12.0175</c:v>
                </c:pt>
                <c:pt idx="4">
                  <c:v>13.319999999999999</c:v>
                </c:pt>
                <c:pt idx="5">
                  <c:v>13.406666666666666</c:v>
                </c:pt>
                <c:pt idx="6">
                  <c:v>12.929999999999998</c:v>
                </c:pt>
                <c:pt idx="7">
                  <c:v>12.888749999999998</c:v>
                </c:pt>
                <c:pt idx="8">
                  <c:v>12.963333333333331</c:v>
                </c:pt>
                <c:pt idx="9">
                  <c:v>12.648999999999997</c:v>
                </c:pt>
                <c:pt idx="10">
                  <c:v>13.156363636363634</c:v>
                </c:pt>
                <c:pt idx="11">
                  <c:v>13.407499999999999</c:v>
                </c:pt>
                <c:pt idx="12">
                  <c:v>13.408461538461539</c:v>
                </c:pt>
                <c:pt idx="13">
                  <c:v>13.914285714285715</c:v>
                </c:pt>
                <c:pt idx="14">
                  <c:v>14.560666666666668</c:v>
                </c:pt>
                <c:pt idx="15">
                  <c:v>14.866250000000001</c:v>
                </c:pt>
                <c:pt idx="16">
                  <c:v>14.863529411764706</c:v>
                </c:pt>
                <c:pt idx="17">
                  <c:v>15.038888888888888</c:v>
                </c:pt>
                <c:pt idx="18">
                  <c:v>15.194736842105263</c:v>
                </c:pt>
                <c:pt idx="19">
                  <c:v>15.1875</c:v>
                </c:pt>
                <c:pt idx="20">
                  <c:v>15.308095238095239</c:v>
                </c:pt>
                <c:pt idx="21">
                  <c:v>15.360454545454546</c:v>
                </c:pt>
                <c:pt idx="22">
                  <c:v>15.265217391304349</c:v>
                </c:pt>
                <c:pt idx="23">
                  <c:v>15.499583333333334</c:v>
                </c:pt>
                <c:pt idx="24">
                  <c:v>15.8156</c:v>
                </c:pt>
                <c:pt idx="25">
                  <c:v>15.992307692307692</c:v>
                </c:pt>
                <c:pt idx="26">
                  <c:v>15.946666666666667</c:v>
                </c:pt>
                <c:pt idx="27">
                  <c:v>16.04607142857143</c:v>
                </c:pt>
                <c:pt idx="28">
                  <c:v>16.094137931034485</c:v>
                </c:pt>
                <c:pt idx="29">
                  <c:v>16.062666666666665</c:v>
                </c:pt>
                <c:pt idx="30">
                  <c:v>16.086129032258064</c:v>
                </c:pt>
                <c:pt idx="31">
                  <c:v>16.126562500000002</c:v>
                </c:pt>
                <c:pt idx="32">
                  <c:v>16.12</c:v>
                </c:pt>
                <c:pt idx="33">
                  <c:v>16.272058823529413</c:v>
                </c:pt>
                <c:pt idx="34">
                  <c:v>16.453428571428571</c:v>
                </c:pt>
                <c:pt idx="35">
                  <c:v>16.590277777777779</c:v>
                </c:pt>
                <c:pt idx="36">
                  <c:v>16.527837837837836</c:v>
                </c:pt>
                <c:pt idx="37">
                  <c:v>16.606315789473683</c:v>
                </c:pt>
                <c:pt idx="38">
                  <c:v>16.617692307692305</c:v>
                </c:pt>
                <c:pt idx="39">
                  <c:v>16.58925</c:v>
                </c:pt>
                <c:pt idx="40">
                  <c:v>16.590731707317072</c:v>
                </c:pt>
                <c:pt idx="41">
                  <c:v>16.620714285714286</c:v>
                </c:pt>
                <c:pt idx="42">
                  <c:v>16.515348837209302</c:v>
                </c:pt>
                <c:pt idx="43">
                  <c:v>16.642272727272726</c:v>
                </c:pt>
                <c:pt idx="44">
                  <c:v>16.709555555555553</c:v>
                </c:pt>
                <c:pt idx="45">
                  <c:v>16.778043478260869</c:v>
                </c:pt>
                <c:pt idx="46">
                  <c:v>16.786170212765956</c:v>
                </c:pt>
                <c:pt idx="47">
                  <c:v>16.857499999999998</c:v>
                </c:pt>
                <c:pt idx="48">
                  <c:v>16.856734693877552</c:v>
                </c:pt>
                <c:pt idx="49">
                  <c:v>16.839400000000001</c:v>
                </c:pt>
                <c:pt idx="50">
                  <c:v>16.832745098039215</c:v>
                </c:pt>
                <c:pt idx="51">
                  <c:v>16.854615384615386</c:v>
                </c:pt>
                <c:pt idx="52">
                  <c:v>16.85132075471698</c:v>
                </c:pt>
                <c:pt idx="53">
                  <c:v>16.963518518518519</c:v>
                </c:pt>
                <c:pt idx="54">
                  <c:v>17.032545454545453</c:v>
                </c:pt>
                <c:pt idx="55">
                  <c:v>17.130892857142857</c:v>
                </c:pt>
                <c:pt idx="56">
                  <c:v>17.103859649122807</c:v>
                </c:pt>
                <c:pt idx="57">
                  <c:v>17.16103448275862</c:v>
                </c:pt>
                <c:pt idx="58">
                  <c:v>17.153220338983051</c:v>
                </c:pt>
                <c:pt idx="59">
                  <c:v>17.141500000000001</c:v>
                </c:pt>
                <c:pt idx="60">
                  <c:v>17.129672131147544</c:v>
                </c:pt>
                <c:pt idx="61">
                  <c:v>17.150967741935485</c:v>
                </c:pt>
                <c:pt idx="62">
                  <c:v>17.108095238095242</c:v>
                </c:pt>
                <c:pt idx="63">
                  <c:v>17.212656250000002</c:v>
                </c:pt>
                <c:pt idx="64">
                  <c:v>17.262000000000004</c:v>
                </c:pt>
                <c:pt idx="65">
                  <c:v>17.35136363636364</c:v>
                </c:pt>
                <c:pt idx="66">
                  <c:v>17.320000000000004</c:v>
                </c:pt>
                <c:pt idx="67">
                  <c:v>17.371617647058827</c:v>
                </c:pt>
                <c:pt idx="68">
                  <c:v>17.360144927536233</c:v>
                </c:pt>
                <c:pt idx="69">
                  <c:v>17.359857142857145</c:v>
                </c:pt>
                <c:pt idx="70">
                  <c:v>17.336056338028172</c:v>
                </c:pt>
                <c:pt idx="71">
                  <c:v>17.362222222222226</c:v>
                </c:pt>
                <c:pt idx="72">
                  <c:v>17.328356164383564</c:v>
                </c:pt>
                <c:pt idx="73">
                  <c:v>17.425270270270275</c:v>
                </c:pt>
                <c:pt idx="74">
                  <c:v>17.460800000000003</c:v>
                </c:pt>
                <c:pt idx="75">
                  <c:v>17.545000000000002</c:v>
                </c:pt>
                <c:pt idx="76">
                  <c:v>17.521168831168833</c:v>
                </c:pt>
                <c:pt idx="77">
                  <c:v>17.574358974358976</c:v>
                </c:pt>
                <c:pt idx="78">
                  <c:v>17.553544303797473</c:v>
                </c:pt>
                <c:pt idx="79">
                  <c:v>17.551750000000006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4E-4456-9AC7-60090AD1A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'PORCIONADO INTEGRAL'!$B$2:$D$2</c:f>
          <c:strCache>
            <c:ptCount val="3"/>
            <c:pt idx="0">
              <c:v>PORCIONADO INTEGRAL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'PORCIONADO INTEGRAL'!$C$3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'PORCIONADO INTEGRAL'!$C$4:$C$13</c:f>
              <c:numCache>
                <c:formatCode>General</c:formatCode>
                <c:ptCount val="10"/>
                <c:pt idx="0">
                  <c:v>8.2100000000000009</c:v>
                </c:pt>
                <c:pt idx="1">
                  <c:v>6.8</c:v>
                </c:pt>
                <c:pt idx="2">
                  <c:v>7.65</c:v>
                </c:pt>
                <c:pt idx="3">
                  <c:v>10.19</c:v>
                </c:pt>
                <c:pt idx="4">
                  <c:v>15.17</c:v>
                </c:pt>
                <c:pt idx="5">
                  <c:v>9.06</c:v>
                </c:pt>
                <c:pt idx="6">
                  <c:v>11.84</c:v>
                </c:pt>
                <c:pt idx="7">
                  <c:v>12.32</c:v>
                </c:pt>
                <c:pt idx="8">
                  <c:v>11.91</c:v>
                </c:pt>
                <c:pt idx="9">
                  <c:v>8.76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8A-4723-8B70-D07CD03D34D9}"/>
            </c:ext>
          </c:extLst>
        </c:ser>
        <c:ser>
          <c:idx val="1"/>
          <c:order val="1"/>
          <c:tx>
            <c:strRef>
              <c:f>'PORCIONADO INTEGRAL'!$D$3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'PORCIONADO INTEGRAL'!$D$4:$D$13</c:f>
              <c:numCache>
                <c:formatCode>General</c:formatCode>
                <c:ptCount val="10"/>
                <c:pt idx="0">
                  <c:v>8.2100000000000009</c:v>
                </c:pt>
                <c:pt idx="1">
                  <c:v>7.5050000000000008</c:v>
                </c:pt>
                <c:pt idx="2">
                  <c:v>7.5533333333333346</c:v>
                </c:pt>
                <c:pt idx="3">
                  <c:v>8.2125000000000004</c:v>
                </c:pt>
                <c:pt idx="4">
                  <c:v>9.604000000000001</c:v>
                </c:pt>
                <c:pt idx="5">
                  <c:v>9.5133333333333336</c:v>
                </c:pt>
                <c:pt idx="6">
                  <c:v>9.8457142857142852</c:v>
                </c:pt>
                <c:pt idx="7">
                  <c:v>10.155000000000001</c:v>
                </c:pt>
                <c:pt idx="8">
                  <c:v>10.350000000000001</c:v>
                </c:pt>
                <c:pt idx="9">
                  <c:v>10.191000000000001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C8A-4723-8B70-D07CD03D34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Liquido Buena Vida'!$B$17:$D$17</c:f>
          <c:strCache>
            <c:ptCount val="3"/>
            <c:pt idx="0">
              <c:v>formado BV Canela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Liquido Buena Vida'!$C$18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Liquido Buena Vida'!$C$19:$C$28</c:f>
              <c:numCache>
                <c:formatCode>General</c:formatCode>
                <c:ptCount val="10"/>
                <c:pt idx="0">
                  <c:v>54.72</c:v>
                </c:pt>
                <c:pt idx="1">
                  <c:v>57.86</c:v>
                </c:pt>
                <c:pt idx="2">
                  <c:v>43.7</c:v>
                </c:pt>
                <c:pt idx="3">
                  <c:v>35.770000000000003</c:v>
                </c:pt>
                <c:pt idx="4">
                  <c:v>44.2</c:v>
                </c:pt>
                <c:pt idx="5">
                  <c:v>46.03</c:v>
                </c:pt>
                <c:pt idx="6">
                  <c:v>51.56</c:v>
                </c:pt>
                <c:pt idx="7">
                  <c:v>50.43</c:v>
                </c:pt>
                <c:pt idx="8">
                  <c:v>46.11</c:v>
                </c:pt>
                <c:pt idx="9">
                  <c:v>48.57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C7-4C25-B60C-40CA2A5FF21E}"/>
            </c:ext>
          </c:extLst>
        </c:ser>
        <c:ser>
          <c:idx val="1"/>
          <c:order val="1"/>
          <c:tx>
            <c:strRef>
              <c:f>'Dosificacion Liquido Buena Vida'!$D$18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Liquido Buena Vida'!$D$19:$D$28</c:f>
              <c:numCache>
                <c:formatCode>General</c:formatCode>
                <c:ptCount val="10"/>
                <c:pt idx="0">
                  <c:v>54.72</c:v>
                </c:pt>
                <c:pt idx="1">
                  <c:v>56.29</c:v>
                </c:pt>
                <c:pt idx="2">
                  <c:v>52.093333333333334</c:v>
                </c:pt>
                <c:pt idx="3">
                  <c:v>48.012500000000003</c:v>
                </c:pt>
                <c:pt idx="4">
                  <c:v>47.25</c:v>
                </c:pt>
                <c:pt idx="5">
                  <c:v>47.04666666666666</c:v>
                </c:pt>
                <c:pt idx="6">
                  <c:v>47.691428571428567</c:v>
                </c:pt>
                <c:pt idx="7">
                  <c:v>48.033749999999998</c:v>
                </c:pt>
                <c:pt idx="8">
                  <c:v>47.82</c:v>
                </c:pt>
                <c:pt idx="9">
                  <c:v>47.894999999999996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C7-4C25-B60C-40CA2A5FF2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'PORCIONADO INTEGRAL'!$B$2:$D$2</c:f>
          <c:strCache>
            <c:ptCount val="3"/>
            <c:pt idx="0">
              <c:v>PORCIONADO INTEGRAL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'PORCIONADO INTEGRAL'!$C$3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'PORCIONADO INTEGRAL'!$C$21:$C$152</c:f>
              <c:numCache>
                <c:formatCode>General</c:formatCode>
                <c:ptCount val="132"/>
                <c:pt idx="0">
                  <c:v>8.2100000000000009</c:v>
                </c:pt>
                <c:pt idx="1">
                  <c:v>6.8</c:v>
                </c:pt>
                <c:pt idx="2">
                  <c:v>7.65</c:v>
                </c:pt>
                <c:pt idx="3">
                  <c:v>10.19</c:v>
                </c:pt>
                <c:pt idx="4">
                  <c:v>15.17</c:v>
                </c:pt>
                <c:pt idx="5">
                  <c:v>9.06</c:v>
                </c:pt>
                <c:pt idx="6">
                  <c:v>11.84</c:v>
                </c:pt>
                <c:pt idx="7">
                  <c:v>12.32</c:v>
                </c:pt>
                <c:pt idx="8">
                  <c:v>11.91</c:v>
                </c:pt>
                <c:pt idx="9">
                  <c:v>8.76</c:v>
                </c:pt>
                <c:pt idx="10">
                  <c:v>7.51</c:v>
                </c:pt>
                <c:pt idx="11">
                  <c:v>8.58</c:v>
                </c:pt>
                <c:pt idx="12">
                  <c:v>13.84</c:v>
                </c:pt>
                <c:pt idx="13">
                  <c:v>11.16</c:v>
                </c:pt>
                <c:pt idx="14">
                  <c:v>10.58</c:v>
                </c:pt>
                <c:pt idx="15">
                  <c:v>12.06</c:v>
                </c:pt>
                <c:pt idx="16">
                  <c:v>8.15</c:v>
                </c:pt>
                <c:pt idx="17">
                  <c:v>9.11</c:v>
                </c:pt>
                <c:pt idx="18">
                  <c:v>9.99</c:v>
                </c:pt>
                <c:pt idx="19">
                  <c:v>7.4</c:v>
                </c:pt>
                <c:pt idx="20">
                  <c:v>10.32</c:v>
                </c:pt>
                <c:pt idx="21">
                  <c:v>9.27</c:v>
                </c:pt>
                <c:pt idx="22">
                  <c:v>14.83</c:v>
                </c:pt>
                <c:pt idx="23">
                  <c:v>7.56</c:v>
                </c:pt>
                <c:pt idx="24">
                  <c:v>10.1</c:v>
                </c:pt>
                <c:pt idx="25">
                  <c:v>10.09</c:v>
                </c:pt>
                <c:pt idx="26">
                  <c:v>11.88</c:v>
                </c:pt>
                <c:pt idx="27">
                  <c:v>9.8800000000000008</c:v>
                </c:pt>
                <c:pt idx="28">
                  <c:v>10.050000000000001</c:v>
                </c:pt>
                <c:pt idx="29">
                  <c:v>9.67</c:v>
                </c:pt>
                <c:pt idx="30">
                  <c:v>14.12</c:v>
                </c:pt>
                <c:pt idx="31">
                  <c:v>9.67</c:v>
                </c:pt>
                <c:pt idx="32">
                  <c:v>12.47</c:v>
                </c:pt>
                <c:pt idx="33">
                  <c:v>10.49</c:v>
                </c:pt>
                <c:pt idx="34">
                  <c:v>10.57</c:v>
                </c:pt>
                <c:pt idx="35">
                  <c:v>8.42</c:v>
                </c:pt>
                <c:pt idx="36">
                  <c:v>12.05</c:v>
                </c:pt>
                <c:pt idx="37">
                  <c:v>8.02</c:v>
                </c:pt>
                <c:pt idx="38">
                  <c:v>13.62</c:v>
                </c:pt>
                <c:pt idx="39">
                  <c:v>6.95</c:v>
                </c:pt>
                <c:pt idx="40">
                  <c:v>10.66</c:v>
                </c:pt>
                <c:pt idx="41">
                  <c:v>7.26</c:v>
                </c:pt>
                <c:pt idx="42">
                  <c:v>12.22</c:v>
                </c:pt>
                <c:pt idx="43">
                  <c:v>7.19</c:v>
                </c:pt>
                <c:pt idx="44">
                  <c:v>8.5</c:v>
                </c:pt>
                <c:pt idx="45">
                  <c:v>9.81</c:v>
                </c:pt>
                <c:pt idx="46">
                  <c:v>13.31</c:v>
                </c:pt>
                <c:pt idx="47">
                  <c:v>8.31</c:v>
                </c:pt>
                <c:pt idx="48">
                  <c:v>10.050000000000001</c:v>
                </c:pt>
                <c:pt idx="49">
                  <c:v>9.34</c:v>
                </c:pt>
                <c:pt idx="50">
                  <c:v>11.78</c:v>
                </c:pt>
                <c:pt idx="51">
                  <c:v>9.98</c:v>
                </c:pt>
                <c:pt idx="52">
                  <c:v>8.3699999999999992</c:v>
                </c:pt>
                <c:pt idx="53">
                  <c:v>9</c:v>
                </c:pt>
                <c:pt idx="54">
                  <c:v>8.31</c:v>
                </c:pt>
                <c:pt idx="55">
                  <c:v>7.16</c:v>
                </c:pt>
                <c:pt idx="56">
                  <c:v>13.65</c:v>
                </c:pt>
                <c:pt idx="57">
                  <c:v>12.17</c:v>
                </c:pt>
                <c:pt idx="58">
                  <c:v>9.89</c:v>
                </c:pt>
                <c:pt idx="59">
                  <c:v>8.49</c:v>
                </c:pt>
                <c:pt idx="60">
                  <c:v>10.09</c:v>
                </c:pt>
                <c:pt idx="61">
                  <c:v>8.52</c:v>
                </c:pt>
                <c:pt idx="62">
                  <c:v>11.03</c:v>
                </c:pt>
                <c:pt idx="63">
                  <c:v>9.75</c:v>
                </c:pt>
                <c:pt idx="64">
                  <c:v>9.4600000000000009</c:v>
                </c:pt>
                <c:pt idx="65">
                  <c:v>9.2200000000000006</c:v>
                </c:pt>
                <c:pt idx="66">
                  <c:v>8.5299999999999994</c:v>
                </c:pt>
                <c:pt idx="67">
                  <c:v>9.36</c:v>
                </c:pt>
                <c:pt idx="68">
                  <c:v>8.09</c:v>
                </c:pt>
                <c:pt idx="69">
                  <c:v>8.27</c:v>
                </c:pt>
                <c:pt idx="70">
                  <c:v>9.82</c:v>
                </c:pt>
                <c:pt idx="71">
                  <c:v>9.6199999999999992</c:v>
                </c:pt>
                <c:pt idx="72">
                  <c:v>13.19</c:v>
                </c:pt>
                <c:pt idx="73">
                  <c:v>9.5500000000000007</c:v>
                </c:pt>
                <c:pt idx="74">
                  <c:v>10.14</c:v>
                </c:pt>
                <c:pt idx="75">
                  <c:v>10.4</c:v>
                </c:pt>
                <c:pt idx="76">
                  <c:v>10.3</c:v>
                </c:pt>
                <c:pt idx="77">
                  <c:v>12.88</c:v>
                </c:pt>
                <c:pt idx="78">
                  <c:v>14.8</c:v>
                </c:pt>
                <c:pt idx="79">
                  <c:v>9.2799999999999994</c:v>
                </c:pt>
                <c:pt idx="80">
                  <c:v>13.86</c:v>
                </c:pt>
                <c:pt idx="81">
                  <c:v>9.3800000000000008</c:v>
                </c:pt>
                <c:pt idx="82">
                  <c:v>12.68</c:v>
                </c:pt>
                <c:pt idx="83">
                  <c:v>7.44</c:v>
                </c:pt>
                <c:pt idx="84">
                  <c:v>11</c:v>
                </c:pt>
                <c:pt idx="85">
                  <c:v>9.83</c:v>
                </c:pt>
                <c:pt idx="86">
                  <c:v>9.1300000000000008</c:v>
                </c:pt>
                <c:pt idx="87">
                  <c:v>8.6199999999999992</c:v>
                </c:pt>
                <c:pt idx="88">
                  <c:v>10.65</c:v>
                </c:pt>
                <c:pt idx="89">
                  <c:v>8.0399999999999991</c:v>
                </c:pt>
                <c:pt idx="90">
                  <c:v>11.21</c:v>
                </c:pt>
                <c:pt idx="91">
                  <c:v>8.2899999999999991</c:v>
                </c:pt>
                <c:pt idx="92">
                  <c:v>11.04</c:v>
                </c:pt>
                <c:pt idx="93">
                  <c:v>9.98</c:v>
                </c:pt>
                <c:pt idx="94">
                  <c:v>12.89</c:v>
                </c:pt>
                <c:pt idx="95">
                  <c:v>7.96</c:v>
                </c:pt>
                <c:pt idx="96">
                  <c:v>9.92</c:v>
                </c:pt>
                <c:pt idx="97">
                  <c:v>9.9499999999999993</c:v>
                </c:pt>
                <c:pt idx="98">
                  <c:v>7.05</c:v>
                </c:pt>
                <c:pt idx="99">
                  <c:v>10.69</c:v>
                </c:pt>
                <c:pt idx="100">
                  <c:v>7.71</c:v>
                </c:pt>
                <c:pt idx="101">
                  <c:v>6.38</c:v>
                </c:pt>
                <c:pt idx="102">
                  <c:v>11.78</c:v>
                </c:pt>
                <c:pt idx="103">
                  <c:v>10.87</c:v>
                </c:pt>
                <c:pt idx="104">
                  <c:v>9.93</c:v>
                </c:pt>
                <c:pt idx="105">
                  <c:v>9.4499999999999993</c:v>
                </c:pt>
                <c:pt idx="106">
                  <c:v>10.18</c:v>
                </c:pt>
                <c:pt idx="107">
                  <c:v>8.65</c:v>
                </c:pt>
                <c:pt idx="108">
                  <c:v>10.14</c:v>
                </c:pt>
                <c:pt idx="109">
                  <c:v>8.9</c:v>
                </c:pt>
                <c:pt idx="110">
                  <c:v>9.42</c:v>
                </c:pt>
                <c:pt idx="111">
                  <c:v>10.24</c:v>
                </c:pt>
                <c:pt idx="112">
                  <c:v>9.0299999999999994</c:v>
                </c:pt>
                <c:pt idx="113">
                  <c:v>8.5</c:v>
                </c:pt>
                <c:pt idx="114">
                  <c:v>9.57</c:v>
                </c:pt>
                <c:pt idx="115">
                  <c:v>8.0299999999999994</c:v>
                </c:pt>
                <c:pt idx="116">
                  <c:v>10.52</c:v>
                </c:pt>
                <c:pt idx="117">
                  <c:v>10.5</c:v>
                </c:pt>
                <c:pt idx="118">
                  <c:v>9</c:v>
                </c:pt>
                <c:pt idx="119">
                  <c:v>9.91</c:v>
                </c:pt>
                <c:pt idx="120">
                  <c:v>9.8000000000000007</c:v>
                </c:pt>
                <c:pt idx="121">
                  <c:v>7.85</c:v>
                </c:pt>
                <c:pt idx="122">
                  <c:v>10.75</c:v>
                </c:pt>
                <c:pt idx="123">
                  <c:v>10.33</c:v>
                </c:pt>
                <c:pt idx="124">
                  <c:v>9.98</c:v>
                </c:pt>
                <c:pt idx="125">
                  <c:v>14.66</c:v>
                </c:pt>
                <c:pt idx="126">
                  <c:v>12.19</c:v>
                </c:pt>
                <c:pt idx="127">
                  <c:v>6.46</c:v>
                </c:pt>
                <c:pt idx="128">
                  <c:v>8.7100000000000009</c:v>
                </c:pt>
                <c:pt idx="129">
                  <c:v>12.84</c:v>
                </c:pt>
                <c:pt idx="130">
                  <c:v>8.1300000000000008</c:v>
                </c:pt>
                <c:pt idx="131">
                  <c:v>12.59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63-4D20-9DDC-BF6D0E9507D4}"/>
            </c:ext>
          </c:extLst>
        </c:ser>
        <c:ser>
          <c:idx val="1"/>
          <c:order val="1"/>
          <c:tx>
            <c:strRef>
              <c:f>'PORCIONADO INTEGRAL'!$D$3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'PORCIONADO INTEGRAL'!$D$21:$D$152</c:f>
              <c:numCache>
                <c:formatCode>General</c:formatCode>
                <c:ptCount val="132"/>
                <c:pt idx="0">
                  <c:v>8.2100000000000009</c:v>
                </c:pt>
                <c:pt idx="1">
                  <c:v>7.5050000000000008</c:v>
                </c:pt>
                <c:pt idx="2">
                  <c:v>7.5533333333333346</c:v>
                </c:pt>
                <c:pt idx="3">
                  <c:v>8.2125000000000004</c:v>
                </c:pt>
                <c:pt idx="4">
                  <c:v>9.604000000000001</c:v>
                </c:pt>
                <c:pt idx="5">
                  <c:v>9.5133333333333336</c:v>
                </c:pt>
                <c:pt idx="6">
                  <c:v>9.8457142857142852</c:v>
                </c:pt>
                <c:pt idx="7">
                  <c:v>10.155000000000001</c:v>
                </c:pt>
                <c:pt idx="8">
                  <c:v>10.350000000000001</c:v>
                </c:pt>
                <c:pt idx="9">
                  <c:v>10.191000000000001</c:v>
                </c:pt>
                <c:pt idx="10">
                  <c:v>9.947272727272729</c:v>
                </c:pt>
                <c:pt idx="11">
                  <c:v>9.8333333333333339</c:v>
                </c:pt>
                <c:pt idx="12">
                  <c:v>10.141538461538461</c:v>
                </c:pt>
                <c:pt idx="13">
                  <c:v>10.214285714285714</c:v>
                </c:pt>
                <c:pt idx="14">
                  <c:v>10.238666666666667</c:v>
                </c:pt>
                <c:pt idx="15">
                  <c:v>10.352500000000001</c:v>
                </c:pt>
                <c:pt idx="16">
                  <c:v>10.22294117647059</c:v>
                </c:pt>
                <c:pt idx="17">
                  <c:v>10.161111111111113</c:v>
                </c:pt>
                <c:pt idx="18">
                  <c:v>10.152105263157898</c:v>
                </c:pt>
                <c:pt idx="19">
                  <c:v>10.014500000000002</c:v>
                </c:pt>
                <c:pt idx="20">
                  <c:v>10.029047619047621</c:v>
                </c:pt>
                <c:pt idx="21">
                  <c:v>9.9945454545454577</c:v>
                </c:pt>
                <c:pt idx="22">
                  <c:v>10.204782608695655</c:v>
                </c:pt>
                <c:pt idx="23">
                  <c:v>10.094583333333336</c:v>
                </c:pt>
                <c:pt idx="24">
                  <c:v>10.094800000000003</c:v>
                </c:pt>
                <c:pt idx="25">
                  <c:v>10.094615384615386</c:v>
                </c:pt>
                <c:pt idx="26">
                  <c:v>10.160740740740742</c:v>
                </c:pt>
                <c:pt idx="27">
                  <c:v>10.150714285714287</c:v>
                </c:pt>
                <c:pt idx="28">
                  <c:v>10.147241379310346</c:v>
                </c:pt>
                <c:pt idx="29">
                  <c:v>10.131333333333336</c:v>
                </c:pt>
                <c:pt idx="30">
                  <c:v>10.260000000000002</c:v>
                </c:pt>
                <c:pt idx="31">
                  <c:v>10.241562500000002</c:v>
                </c:pt>
                <c:pt idx="32">
                  <c:v>10.309090909090912</c:v>
                </c:pt>
                <c:pt idx="33">
                  <c:v>10.314411764705886</c:v>
                </c:pt>
                <c:pt idx="34">
                  <c:v>10.321714285714288</c:v>
                </c:pt>
                <c:pt idx="35">
                  <c:v>10.268888888888892</c:v>
                </c:pt>
                <c:pt idx="36">
                  <c:v>10.317027027027031</c:v>
                </c:pt>
                <c:pt idx="37">
                  <c:v>10.256578947368425</c:v>
                </c:pt>
                <c:pt idx="38">
                  <c:v>10.342820512820516</c:v>
                </c:pt>
                <c:pt idx="39">
                  <c:v>10.258000000000003</c:v>
                </c:pt>
                <c:pt idx="40">
                  <c:v>10.267804878048784</c:v>
                </c:pt>
                <c:pt idx="41">
                  <c:v>10.196190476190479</c:v>
                </c:pt>
                <c:pt idx="42">
                  <c:v>10.243255813953493</c:v>
                </c:pt>
                <c:pt idx="43">
                  <c:v>10.17386363636364</c:v>
                </c:pt>
                <c:pt idx="44">
                  <c:v>10.13666666666667</c:v>
                </c:pt>
                <c:pt idx="45">
                  <c:v>10.129565217391308</c:v>
                </c:pt>
                <c:pt idx="46">
                  <c:v>10.197234042553195</c:v>
                </c:pt>
                <c:pt idx="47">
                  <c:v>10.15791666666667</c:v>
                </c:pt>
                <c:pt idx="48">
                  <c:v>10.155714285714289</c:v>
                </c:pt>
                <c:pt idx="49">
                  <c:v>10.139400000000002</c:v>
                </c:pt>
                <c:pt idx="50">
                  <c:v>10.171568627450982</c:v>
                </c:pt>
                <c:pt idx="51">
                  <c:v>10.167884615384619</c:v>
                </c:pt>
                <c:pt idx="52">
                  <c:v>10.133962264150947</c:v>
                </c:pt>
                <c:pt idx="53">
                  <c:v>10.112962962962966</c:v>
                </c:pt>
                <c:pt idx="54">
                  <c:v>10.080181818181819</c:v>
                </c:pt>
                <c:pt idx="55">
                  <c:v>10.028035714285716</c:v>
                </c:pt>
                <c:pt idx="56">
                  <c:v>10.091578947368422</c:v>
                </c:pt>
                <c:pt idx="57">
                  <c:v>10.127413793103448</c:v>
                </c:pt>
                <c:pt idx="58">
                  <c:v>10.123389830508474</c:v>
                </c:pt>
                <c:pt idx="59">
                  <c:v>10.096166666666667</c:v>
                </c:pt>
                <c:pt idx="60">
                  <c:v>10.096065573770492</c:v>
                </c:pt>
                <c:pt idx="61">
                  <c:v>10.070645161290322</c:v>
                </c:pt>
                <c:pt idx="62">
                  <c:v>10.085873015873016</c:v>
                </c:pt>
                <c:pt idx="63">
                  <c:v>10.080625</c:v>
                </c:pt>
                <c:pt idx="64">
                  <c:v>10.071076923076923</c:v>
                </c:pt>
                <c:pt idx="65">
                  <c:v>10.058181818181819</c:v>
                </c:pt>
                <c:pt idx="66">
                  <c:v>10.035373134328358</c:v>
                </c:pt>
                <c:pt idx="67">
                  <c:v>10.025441176470588</c:v>
                </c:pt>
                <c:pt idx="68">
                  <c:v>9.9973913043478273</c:v>
                </c:pt>
                <c:pt idx="69">
                  <c:v>9.9727142857142859</c:v>
                </c:pt>
                <c:pt idx="70">
                  <c:v>9.9705633802816909</c:v>
                </c:pt>
                <c:pt idx="71">
                  <c:v>9.9656944444444449</c:v>
                </c:pt>
                <c:pt idx="72">
                  <c:v>10.009863013698633</c:v>
                </c:pt>
                <c:pt idx="73">
                  <c:v>10.00364864864865</c:v>
                </c:pt>
                <c:pt idx="74">
                  <c:v>10.005466666666667</c:v>
                </c:pt>
                <c:pt idx="75">
                  <c:v>10.010657894736843</c:v>
                </c:pt>
                <c:pt idx="76">
                  <c:v>10.014415584415584</c:v>
                </c:pt>
                <c:pt idx="77">
                  <c:v>10.051153846153847</c:v>
                </c:pt>
                <c:pt idx="78">
                  <c:v>10.11126582278481</c:v>
                </c:pt>
                <c:pt idx="79">
                  <c:v>10.100874999999998</c:v>
                </c:pt>
                <c:pt idx="80">
                  <c:v>10.147283950617282</c:v>
                </c:pt>
                <c:pt idx="81">
                  <c:v>10.137926829268292</c:v>
                </c:pt>
                <c:pt idx="82">
                  <c:v>10.168554216867468</c:v>
                </c:pt>
                <c:pt idx="83">
                  <c:v>10.136071428571428</c:v>
                </c:pt>
                <c:pt idx="84">
                  <c:v>10.146235294117647</c:v>
                </c:pt>
                <c:pt idx="85">
                  <c:v>10.142558139534884</c:v>
                </c:pt>
                <c:pt idx="86">
                  <c:v>10.130919540229884</c:v>
                </c:pt>
                <c:pt idx="87">
                  <c:v>10.11375</c:v>
                </c:pt>
                <c:pt idx="88">
                  <c:v>10.119775280898876</c:v>
                </c:pt>
                <c:pt idx="89">
                  <c:v>10.096666666666666</c:v>
                </c:pt>
                <c:pt idx="90">
                  <c:v>10.108901098901098</c:v>
                </c:pt>
                <c:pt idx="91">
                  <c:v>10.089130434782607</c:v>
                </c:pt>
                <c:pt idx="92">
                  <c:v>10.099354838709676</c:v>
                </c:pt>
                <c:pt idx="93">
                  <c:v>10.098085106382978</c:v>
                </c:pt>
                <c:pt idx="94">
                  <c:v>10.127473684210525</c:v>
                </c:pt>
                <c:pt idx="95">
                  <c:v>10.104895833333332</c:v>
                </c:pt>
                <c:pt idx="96">
                  <c:v>10.102989690721648</c:v>
                </c:pt>
                <c:pt idx="97">
                  <c:v>10.101428571428571</c:v>
                </c:pt>
                <c:pt idx="98">
                  <c:v>10.07060606060606</c:v>
                </c:pt>
                <c:pt idx="99">
                  <c:v>10.076799999999999</c:v>
                </c:pt>
                <c:pt idx="100">
                  <c:v>10.053366336633664</c:v>
                </c:pt>
                <c:pt idx="101">
                  <c:v>10.017352941176471</c:v>
                </c:pt>
                <c:pt idx="102">
                  <c:v>10.034466019417476</c:v>
                </c:pt>
                <c:pt idx="103">
                  <c:v>10.042499999999999</c:v>
                </c:pt>
                <c:pt idx="104">
                  <c:v>10.04142857142857</c:v>
                </c:pt>
                <c:pt idx="105">
                  <c:v>10.035849056603773</c:v>
                </c:pt>
                <c:pt idx="106">
                  <c:v>10.037196261682244</c:v>
                </c:pt>
                <c:pt idx="107">
                  <c:v>10.024351851851852</c:v>
                </c:pt>
                <c:pt idx="108">
                  <c:v>10.025412844036699</c:v>
                </c:pt>
                <c:pt idx="109">
                  <c:v>10.015181818181821</c:v>
                </c:pt>
                <c:pt idx="110">
                  <c:v>10.009819819819823</c:v>
                </c:pt>
                <c:pt idx="111">
                  <c:v>10.011875000000003</c:v>
                </c:pt>
                <c:pt idx="112">
                  <c:v>10.003185840707967</c:v>
                </c:pt>
                <c:pt idx="113">
                  <c:v>9.9900000000000038</c:v>
                </c:pt>
                <c:pt idx="114">
                  <c:v>9.9863478260869591</c:v>
                </c:pt>
                <c:pt idx="115">
                  <c:v>9.9694827586206927</c:v>
                </c:pt>
                <c:pt idx="116">
                  <c:v>9.9741880341880371</c:v>
                </c:pt>
                <c:pt idx="117">
                  <c:v>9.9786440677966119</c:v>
                </c:pt>
                <c:pt idx="118">
                  <c:v>9.9704201680672284</c:v>
                </c:pt>
                <c:pt idx="119">
                  <c:v>9.9699166666666699</c:v>
                </c:pt>
                <c:pt idx="120">
                  <c:v>9.9685123966942175</c:v>
                </c:pt>
                <c:pt idx="121">
                  <c:v>9.9511475409836088</c:v>
                </c:pt>
                <c:pt idx="122">
                  <c:v>9.9576422764227654</c:v>
                </c:pt>
                <c:pt idx="123">
                  <c:v>9.9606451612903228</c:v>
                </c:pt>
                <c:pt idx="124">
                  <c:v>9.9608000000000008</c:v>
                </c:pt>
                <c:pt idx="125">
                  <c:v>9.9980952380952406</c:v>
                </c:pt>
                <c:pt idx="126">
                  <c:v>10.015354330708664</c:v>
                </c:pt>
                <c:pt idx="127">
                  <c:v>9.9875781250000024</c:v>
                </c:pt>
                <c:pt idx="128">
                  <c:v>9.9776744186046535</c:v>
                </c:pt>
                <c:pt idx="129">
                  <c:v>9.9996923076923103</c:v>
                </c:pt>
                <c:pt idx="130">
                  <c:v>9.9854198473282469</c:v>
                </c:pt>
                <c:pt idx="131">
                  <c:v>10.005151515151518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63-4D20-9DDC-BF6D0E9507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'FORMADO INTEGRAL'!$B$2:$D$2</c:f>
          <c:strCache>
            <c:ptCount val="3"/>
            <c:pt idx="0">
              <c:v>FORMADO INTEGRAL TAJADO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'FORMADO INTEGRAL'!$C$3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'FORMADO INTEGRAL'!$C$4:$C$13</c:f>
              <c:numCache>
                <c:formatCode>General</c:formatCode>
                <c:ptCount val="10"/>
                <c:pt idx="0">
                  <c:v>11.1</c:v>
                </c:pt>
                <c:pt idx="1">
                  <c:v>12.87</c:v>
                </c:pt>
                <c:pt idx="2">
                  <c:v>14.22</c:v>
                </c:pt>
                <c:pt idx="3">
                  <c:v>12.43</c:v>
                </c:pt>
                <c:pt idx="4">
                  <c:v>11.94</c:v>
                </c:pt>
                <c:pt idx="5">
                  <c:v>17.170000000000002</c:v>
                </c:pt>
                <c:pt idx="6">
                  <c:v>11.82</c:v>
                </c:pt>
                <c:pt idx="7">
                  <c:v>11.88</c:v>
                </c:pt>
                <c:pt idx="8">
                  <c:v>12.58</c:v>
                </c:pt>
                <c:pt idx="9">
                  <c:v>13.15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2D-450D-A7C1-7797F1CD3272}"/>
            </c:ext>
          </c:extLst>
        </c:ser>
        <c:ser>
          <c:idx val="1"/>
          <c:order val="1"/>
          <c:tx>
            <c:strRef>
              <c:f>'FORMADO INTEGRAL'!$D$3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'FORMADO INTEGRAL'!$D$4:$D$13</c:f>
              <c:numCache>
                <c:formatCode>General</c:formatCode>
                <c:ptCount val="10"/>
                <c:pt idx="0">
                  <c:v>11.1</c:v>
                </c:pt>
                <c:pt idx="1">
                  <c:v>11.984999999999999</c:v>
                </c:pt>
                <c:pt idx="2">
                  <c:v>12.729999999999999</c:v>
                </c:pt>
                <c:pt idx="3">
                  <c:v>12.654999999999999</c:v>
                </c:pt>
                <c:pt idx="4">
                  <c:v>12.511999999999999</c:v>
                </c:pt>
                <c:pt idx="5">
                  <c:v>13.288333333333332</c:v>
                </c:pt>
                <c:pt idx="6">
                  <c:v>13.078571428571426</c:v>
                </c:pt>
                <c:pt idx="7">
                  <c:v>12.928749999999997</c:v>
                </c:pt>
                <c:pt idx="8">
                  <c:v>12.889999999999997</c:v>
                </c:pt>
                <c:pt idx="9">
                  <c:v>12.915999999999997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2D-450D-A7C1-7797F1CD32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'FORMADO INTEGRAL'!$B$2:$D$2</c:f>
          <c:strCache>
            <c:ptCount val="3"/>
            <c:pt idx="0">
              <c:v>FORMADO INTEGRAL TAJADO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'FORMADO INTEGRAL'!$C$3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'FORMADO INTEGRAL'!$C$21:$C$56</c:f>
              <c:numCache>
                <c:formatCode>General</c:formatCode>
                <c:ptCount val="36"/>
                <c:pt idx="0">
                  <c:v>11.1</c:v>
                </c:pt>
                <c:pt idx="1">
                  <c:v>12.87</c:v>
                </c:pt>
                <c:pt idx="2">
                  <c:v>14.22</c:v>
                </c:pt>
                <c:pt idx="3">
                  <c:v>12.43</c:v>
                </c:pt>
                <c:pt idx="4">
                  <c:v>11.94</c:v>
                </c:pt>
                <c:pt idx="5">
                  <c:v>17.170000000000002</c:v>
                </c:pt>
                <c:pt idx="6">
                  <c:v>11.82</c:v>
                </c:pt>
                <c:pt idx="7">
                  <c:v>11.88</c:v>
                </c:pt>
                <c:pt idx="8">
                  <c:v>12.58</c:v>
                </c:pt>
                <c:pt idx="9">
                  <c:v>13.15</c:v>
                </c:pt>
                <c:pt idx="10">
                  <c:v>12.54</c:v>
                </c:pt>
                <c:pt idx="11">
                  <c:v>12.32</c:v>
                </c:pt>
                <c:pt idx="12">
                  <c:v>12.11</c:v>
                </c:pt>
                <c:pt idx="13">
                  <c:v>11.87</c:v>
                </c:pt>
                <c:pt idx="14">
                  <c:v>15.79</c:v>
                </c:pt>
                <c:pt idx="15">
                  <c:v>12.92</c:v>
                </c:pt>
                <c:pt idx="16">
                  <c:v>12.14</c:v>
                </c:pt>
                <c:pt idx="17">
                  <c:v>12.29</c:v>
                </c:pt>
                <c:pt idx="18">
                  <c:v>11.9</c:v>
                </c:pt>
                <c:pt idx="19">
                  <c:v>12.95</c:v>
                </c:pt>
                <c:pt idx="20">
                  <c:v>12.34</c:v>
                </c:pt>
                <c:pt idx="21">
                  <c:v>11.55</c:v>
                </c:pt>
                <c:pt idx="22">
                  <c:v>14.2</c:v>
                </c:pt>
                <c:pt idx="23">
                  <c:v>12.13</c:v>
                </c:pt>
                <c:pt idx="24">
                  <c:v>10.65</c:v>
                </c:pt>
                <c:pt idx="25">
                  <c:v>12.17</c:v>
                </c:pt>
                <c:pt idx="26">
                  <c:v>12.72</c:v>
                </c:pt>
                <c:pt idx="27">
                  <c:v>12.48</c:v>
                </c:pt>
                <c:pt idx="28">
                  <c:v>11.41</c:v>
                </c:pt>
                <c:pt idx="29">
                  <c:v>11.14</c:v>
                </c:pt>
                <c:pt idx="30">
                  <c:v>10.27</c:v>
                </c:pt>
                <c:pt idx="31">
                  <c:v>13.2</c:v>
                </c:pt>
                <c:pt idx="32">
                  <c:v>12.06</c:v>
                </c:pt>
                <c:pt idx="33">
                  <c:v>11.28</c:v>
                </c:pt>
                <c:pt idx="34">
                  <c:v>11.1</c:v>
                </c:pt>
                <c:pt idx="35">
                  <c:v>12.87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FC-439B-B3B8-A193D93176CE}"/>
            </c:ext>
          </c:extLst>
        </c:ser>
        <c:ser>
          <c:idx val="1"/>
          <c:order val="1"/>
          <c:tx>
            <c:strRef>
              <c:f>'FORMADO INTEGRAL'!$D$3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'FORMADO INTEGRAL'!$D$21:$D$56</c:f>
              <c:numCache>
                <c:formatCode>General</c:formatCode>
                <c:ptCount val="36"/>
                <c:pt idx="0">
                  <c:v>11.1</c:v>
                </c:pt>
                <c:pt idx="1">
                  <c:v>11.984999999999999</c:v>
                </c:pt>
                <c:pt idx="2">
                  <c:v>12.729999999999999</c:v>
                </c:pt>
                <c:pt idx="3">
                  <c:v>12.654999999999999</c:v>
                </c:pt>
                <c:pt idx="4">
                  <c:v>12.511999999999999</c:v>
                </c:pt>
                <c:pt idx="5">
                  <c:v>13.288333333333332</c:v>
                </c:pt>
                <c:pt idx="6">
                  <c:v>13.078571428571426</c:v>
                </c:pt>
                <c:pt idx="7">
                  <c:v>12.928749999999997</c:v>
                </c:pt>
                <c:pt idx="8">
                  <c:v>12.889999999999997</c:v>
                </c:pt>
                <c:pt idx="9">
                  <c:v>12.915999999999997</c:v>
                </c:pt>
                <c:pt idx="10">
                  <c:v>12.881818181818177</c:v>
                </c:pt>
                <c:pt idx="11">
                  <c:v>12.834999999999996</c:v>
                </c:pt>
                <c:pt idx="12">
                  <c:v>12.779230769230765</c:v>
                </c:pt>
                <c:pt idx="13">
                  <c:v>12.71428571428571</c:v>
                </c:pt>
                <c:pt idx="14">
                  <c:v>12.919333333333329</c:v>
                </c:pt>
                <c:pt idx="15">
                  <c:v>12.919374999999995</c:v>
                </c:pt>
                <c:pt idx="16">
                  <c:v>12.8735294117647</c:v>
                </c:pt>
                <c:pt idx="17">
                  <c:v>12.841111111111106</c:v>
                </c:pt>
                <c:pt idx="18">
                  <c:v>12.791578947368416</c:v>
                </c:pt>
                <c:pt idx="19">
                  <c:v>12.799499999999995</c:v>
                </c:pt>
                <c:pt idx="20">
                  <c:v>12.777619047619041</c:v>
                </c:pt>
                <c:pt idx="21">
                  <c:v>12.721818181818177</c:v>
                </c:pt>
                <c:pt idx="22">
                  <c:v>12.786086956521734</c:v>
                </c:pt>
                <c:pt idx="23">
                  <c:v>12.758749999999994</c:v>
                </c:pt>
                <c:pt idx="24">
                  <c:v>12.674399999999993</c:v>
                </c:pt>
                <c:pt idx="25">
                  <c:v>12.654999999999994</c:v>
                </c:pt>
                <c:pt idx="26">
                  <c:v>12.657407407407403</c:v>
                </c:pt>
                <c:pt idx="27">
                  <c:v>12.651071428571425</c:v>
                </c:pt>
                <c:pt idx="28">
                  <c:v>12.608275862068963</c:v>
                </c:pt>
                <c:pt idx="29">
                  <c:v>12.559333333333331</c:v>
                </c:pt>
                <c:pt idx="30">
                  <c:v>12.485483870967739</c:v>
                </c:pt>
                <c:pt idx="31">
                  <c:v>12.507812499999996</c:v>
                </c:pt>
                <c:pt idx="32">
                  <c:v>12.494242424242421</c:v>
                </c:pt>
                <c:pt idx="33">
                  <c:v>12.458529411764701</c:v>
                </c:pt>
                <c:pt idx="34">
                  <c:v>12.419714285714283</c:v>
                </c:pt>
                <c:pt idx="35">
                  <c:v>12.432222222222219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FC-439B-B3B8-A193D93176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DECORADO!$B$2:$D$2</c:f>
          <c:strCache>
            <c:ptCount val="3"/>
            <c:pt idx="0">
              <c:v>DECORADO INTEGRAL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DECORADO!$C$3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DECORADO!$C$4:$C$13</c:f>
              <c:numCache>
                <c:formatCode>General</c:formatCode>
                <c:ptCount val="10"/>
                <c:pt idx="0">
                  <c:v>7.41</c:v>
                </c:pt>
                <c:pt idx="1">
                  <c:v>8.6</c:v>
                </c:pt>
                <c:pt idx="2">
                  <c:v>7.53</c:v>
                </c:pt>
                <c:pt idx="3">
                  <c:v>10.220000000000001</c:v>
                </c:pt>
                <c:pt idx="4">
                  <c:v>7.88</c:v>
                </c:pt>
                <c:pt idx="5">
                  <c:v>5.05</c:v>
                </c:pt>
                <c:pt idx="6">
                  <c:v>10.37</c:v>
                </c:pt>
                <c:pt idx="7">
                  <c:v>8.4499999999999993</c:v>
                </c:pt>
                <c:pt idx="8">
                  <c:v>7.41</c:v>
                </c:pt>
                <c:pt idx="9">
                  <c:v>7.45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EA-44FF-BCCC-13C9DBBCCC72}"/>
            </c:ext>
          </c:extLst>
        </c:ser>
        <c:ser>
          <c:idx val="1"/>
          <c:order val="1"/>
          <c:tx>
            <c:strRef>
              <c:f>DECORADO!$D$3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DECORADO!$D$4:$D$13</c:f>
              <c:numCache>
                <c:formatCode>General</c:formatCode>
                <c:ptCount val="10"/>
                <c:pt idx="0">
                  <c:v>7.41</c:v>
                </c:pt>
                <c:pt idx="1">
                  <c:v>8.004999999999999</c:v>
                </c:pt>
                <c:pt idx="2">
                  <c:v>7.8466666666666667</c:v>
                </c:pt>
                <c:pt idx="3">
                  <c:v>8.44</c:v>
                </c:pt>
                <c:pt idx="4">
                  <c:v>8.3279999999999994</c:v>
                </c:pt>
                <c:pt idx="5">
                  <c:v>7.7816666666666663</c:v>
                </c:pt>
                <c:pt idx="6">
                  <c:v>8.1514285714285712</c:v>
                </c:pt>
                <c:pt idx="7">
                  <c:v>8.1887499999999989</c:v>
                </c:pt>
                <c:pt idx="8">
                  <c:v>8.1022222222222204</c:v>
                </c:pt>
                <c:pt idx="9">
                  <c:v>8.036999999999999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EA-44FF-BCCC-13C9DBBCCC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DECORADO!$B$2:$D$2</c:f>
          <c:strCache>
            <c:ptCount val="3"/>
            <c:pt idx="0">
              <c:v>DECORADO INTEGRAL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DECORADO!$C$3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DECORADO!$C$21:$C$94</c:f>
              <c:numCache>
                <c:formatCode>General</c:formatCode>
                <c:ptCount val="74"/>
                <c:pt idx="0">
                  <c:v>7.41</c:v>
                </c:pt>
                <c:pt idx="1">
                  <c:v>8.6</c:v>
                </c:pt>
                <c:pt idx="2">
                  <c:v>7.53</c:v>
                </c:pt>
                <c:pt idx="3">
                  <c:v>10.220000000000001</c:v>
                </c:pt>
                <c:pt idx="4">
                  <c:v>7.88</c:v>
                </c:pt>
                <c:pt idx="5">
                  <c:v>5.05</c:v>
                </c:pt>
                <c:pt idx="6">
                  <c:v>10.37</c:v>
                </c:pt>
                <c:pt idx="7">
                  <c:v>8.4499999999999993</c:v>
                </c:pt>
                <c:pt idx="8">
                  <c:v>7.41</c:v>
                </c:pt>
                <c:pt idx="9">
                  <c:v>7.45</c:v>
                </c:pt>
                <c:pt idx="10">
                  <c:v>10.15</c:v>
                </c:pt>
                <c:pt idx="11">
                  <c:v>7.17</c:v>
                </c:pt>
                <c:pt idx="12">
                  <c:v>11.08</c:v>
                </c:pt>
                <c:pt idx="13">
                  <c:v>8.99</c:v>
                </c:pt>
                <c:pt idx="14">
                  <c:v>9.43</c:v>
                </c:pt>
                <c:pt idx="15">
                  <c:v>7.9</c:v>
                </c:pt>
                <c:pt idx="16">
                  <c:v>9.5</c:v>
                </c:pt>
                <c:pt idx="17">
                  <c:v>8.94</c:v>
                </c:pt>
                <c:pt idx="18">
                  <c:v>9.1199999999999992</c:v>
                </c:pt>
                <c:pt idx="19">
                  <c:v>7.58</c:v>
                </c:pt>
                <c:pt idx="20">
                  <c:v>7.95</c:v>
                </c:pt>
                <c:pt idx="21">
                  <c:v>7.49</c:v>
                </c:pt>
                <c:pt idx="22">
                  <c:v>7.58</c:v>
                </c:pt>
                <c:pt idx="23">
                  <c:v>8.93</c:v>
                </c:pt>
                <c:pt idx="24">
                  <c:v>7.44</c:v>
                </c:pt>
                <c:pt idx="25">
                  <c:v>9.76</c:v>
                </c:pt>
                <c:pt idx="26">
                  <c:v>9.41</c:v>
                </c:pt>
                <c:pt idx="27">
                  <c:v>8.9700000000000006</c:v>
                </c:pt>
                <c:pt idx="28">
                  <c:v>10.33</c:v>
                </c:pt>
                <c:pt idx="29">
                  <c:v>6.32</c:v>
                </c:pt>
                <c:pt idx="30">
                  <c:v>7.65</c:v>
                </c:pt>
                <c:pt idx="31">
                  <c:v>6.76</c:v>
                </c:pt>
                <c:pt idx="32">
                  <c:v>10.3</c:v>
                </c:pt>
                <c:pt idx="33">
                  <c:v>7.19</c:v>
                </c:pt>
                <c:pt idx="34">
                  <c:v>8.8699999999999992</c:v>
                </c:pt>
                <c:pt idx="35">
                  <c:v>8.68</c:v>
                </c:pt>
                <c:pt idx="36">
                  <c:v>8.4700000000000006</c:v>
                </c:pt>
                <c:pt idx="37">
                  <c:v>8.83</c:v>
                </c:pt>
                <c:pt idx="38">
                  <c:v>7.14</c:v>
                </c:pt>
                <c:pt idx="39">
                  <c:v>8.6199999999999992</c:v>
                </c:pt>
                <c:pt idx="40">
                  <c:v>7.19</c:v>
                </c:pt>
                <c:pt idx="41">
                  <c:v>7.26</c:v>
                </c:pt>
                <c:pt idx="42">
                  <c:v>10.6</c:v>
                </c:pt>
                <c:pt idx="43">
                  <c:v>8.25</c:v>
                </c:pt>
                <c:pt idx="44">
                  <c:v>7.08</c:v>
                </c:pt>
                <c:pt idx="45">
                  <c:v>10.19</c:v>
                </c:pt>
                <c:pt idx="46">
                  <c:v>8.36</c:v>
                </c:pt>
                <c:pt idx="47">
                  <c:v>7.83</c:v>
                </c:pt>
                <c:pt idx="48">
                  <c:v>7.13</c:v>
                </c:pt>
                <c:pt idx="49">
                  <c:v>8.25</c:v>
                </c:pt>
                <c:pt idx="50">
                  <c:v>10.08</c:v>
                </c:pt>
                <c:pt idx="51">
                  <c:v>8.51</c:v>
                </c:pt>
                <c:pt idx="52">
                  <c:v>7.43</c:v>
                </c:pt>
                <c:pt idx="53">
                  <c:v>7.09</c:v>
                </c:pt>
                <c:pt idx="54">
                  <c:v>8.06</c:v>
                </c:pt>
                <c:pt idx="55">
                  <c:v>7.74</c:v>
                </c:pt>
                <c:pt idx="56">
                  <c:v>11.31</c:v>
                </c:pt>
                <c:pt idx="57">
                  <c:v>7.77</c:v>
                </c:pt>
                <c:pt idx="58">
                  <c:v>8.73</c:v>
                </c:pt>
                <c:pt idx="59">
                  <c:v>8.85</c:v>
                </c:pt>
                <c:pt idx="60">
                  <c:v>7.5</c:v>
                </c:pt>
                <c:pt idx="61">
                  <c:v>7.61</c:v>
                </c:pt>
                <c:pt idx="62">
                  <c:v>9.84</c:v>
                </c:pt>
                <c:pt idx="63">
                  <c:v>7.72</c:v>
                </c:pt>
                <c:pt idx="64">
                  <c:v>7.52</c:v>
                </c:pt>
                <c:pt idx="65">
                  <c:v>6.58</c:v>
                </c:pt>
                <c:pt idx="66">
                  <c:v>6.16</c:v>
                </c:pt>
                <c:pt idx="67">
                  <c:v>10.57</c:v>
                </c:pt>
                <c:pt idx="68">
                  <c:v>12.8</c:v>
                </c:pt>
                <c:pt idx="69">
                  <c:v>8.4600000000000009</c:v>
                </c:pt>
                <c:pt idx="70">
                  <c:v>11.8</c:v>
                </c:pt>
                <c:pt idx="71">
                  <c:v>8.0399999999999991</c:v>
                </c:pt>
                <c:pt idx="72">
                  <c:v>10.51</c:v>
                </c:pt>
                <c:pt idx="73">
                  <c:v>7.69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48-4087-98AB-A5A6B2B263D3}"/>
            </c:ext>
          </c:extLst>
        </c:ser>
        <c:ser>
          <c:idx val="1"/>
          <c:order val="1"/>
          <c:tx>
            <c:strRef>
              <c:f>DECORADO!$D$3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DECORADO!$D$21:$D$94</c:f>
              <c:numCache>
                <c:formatCode>General</c:formatCode>
                <c:ptCount val="74"/>
                <c:pt idx="0">
                  <c:v>7.41</c:v>
                </c:pt>
                <c:pt idx="1">
                  <c:v>8.004999999999999</c:v>
                </c:pt>
                <c:pt idx="2">
                  <c:v>7.8466666666666667</c:v>
                </c:pt>
                <c:pt idx="3">
                  <c:v>8.44</c:v>
                </c:pt>
                <c:pt idx="4">
                  <c:v>8.3279999999999994</c:v>
                </c:pt>
                <c:pt idx="5">
                  <c:v>7.7816666666666663</c:v>
                </c:pt>
                <c:pt idx="6">
                  <c:v>8.1514285714285712</c:v>
                </c:pt>
                <c:pt idx="7">
                  <c:v>8.1887499999999989</c:v>
                </c:pt>
                <c:pt idx="8">
                  <c:v>8.1022222222222204</c:v>
                </c:pt>
                <c:pt idx="9">
                  <c:v>8.036999999999999</c:v>
                </c:pt>
                <c:pt idx="10">
                  <c:v>8.2290909090909086</c:v>
                </c:pt>
                <c:pt idx="11">
                  <c:v>8.1408333333333331</c:v>
                </c:pt>
                <c:pt idx="12">
                  <c:v>8.3669230769230758</c:v>
                </c:pt>
                <c:pt idx="13">
                  <c:v>8.411428571428571</c:v>
                </c:pt>
                <c:pt idx="14">
                  <c:v>8.4793333333333329</c:v>
                </c:pt>
                <c:pt idx="15">
                  <c:v>8.4431250000000002</c:v>
                </c:pt>
                <c:pt idx="16">
                  <c:v>8.5052941176470593</c:v>
                </c:pt>
                <c:pt idx="17">
                  <c:v>8.5294444444444437</c:v>
                </c:pt>
                <c:pt idx="18">
                  <c:v>8.560526315789474</c:v>
                </c:pt>
                <c:pt idx="19">
                  <c:v>8.5115000000000016</c:v>
                </c:pt>
                <c:pt idx="20">
                  <c:v>8.4847619047619052</c:v>
                </c:pt>
                <c:pt idx="21">
                  <c:v>8.4395454545454545</c:v>
                </c:pt>
                <c:pt idx="22">
                  <c:v>8.4021739130434803</c:v>
                </c:pt>
                <c:pt idx="23">
                  <c:v>8.4241666666666681</c:v>
                </c:pt>
                <c:pt idx="24">
                  <c:v>8.384800000000002</c:v>
                </c:pt>
                <c:pt idx="25">
                  <c:v>8.4376923076923092</c:v>
                </c:pt>
                <c:pt idx="26">
                  <c:v>8.4737037037037037</c:v>
                </c:pt>
                <c:pt idx="27">
                  <c:v>8.4914285714285729</c:v>
                </c:pt>
                <c:pt idx="28">
                  <c:v>8.5548275862068976</c:v>
                </c:pt>
                <c:pt idx="29">
                  <c:v>8.4803333333333342</c:v>
                </c:pt>
                <c:pt idx="30">
                  <c:v>8.4535483870967738</c:v>
                </c:pt>
                <c:pt idx="31">
                  <c:v>8.4006249999999998</c:v>
                </c:pt>
                <c:pt idx="32">
                  <c:v>8.4581818181818189</c:v>
                </c:pt>
                <c:pt idx="33">
                  <c:v>8.4208823529411774</c:v>
                </c:pt>
                <c:pt idx="34">
                  <c:v>8.4337142857142862</c:v>
                </c:pt>
                <c:pt idx="35">
                  <c:v>8.4405555555555551</c:v>
                </c:pt>
                <c:pt idx="36">
                  <c:v>8.4413513513513525</c:v>
                </c:pt>
                <c:pt idx="37">
                  <c:v>8.4515789473684215</c:v>
                </c:pt>
                <c:pt idx="38">
                  <c:v>8.4179487179487182</c:v>
                </c:pt>
                <c:pt idx="39">
                  <c:v>8.423</c:v>
                </c:pt>
                <c:pt idx="40">
                  <c:v>8.3929268292682924</c:v>
                </c:pt>
                <c:pt idx="41">
                  <c:v>8.3659523809523808</c:v>
                </c:pt>
                <c:pt idx="42">
                  <c:v>8.4179069767441863</c:v>
                </c:pt>
                <c:pt idx="43">
                  <c:v>8.4140909090909091</c:v>
                </c:pt>
                <c:pt idx="44">
                  <c:v>8.3844444444444441</c:v>
                </c:pt>
                <c:pt idx="45">
                  <c:v>8.4236956521739135</c:v>
                </c:pt>
                <c:pt idx="46">
                  <c:v>8.4223404255319156</c:v>
                </c:pt>
                <c:pt idx="47">
                  <c:v>8.41</c:v>
                </c:pt>
                <c:pt idx="48">
                  <c:v>8.383877551020408</c:v>
                </c:pt>
                <c:pt idx="49">
                  <c:v>8.3811999999999998</c:v>
                </c:pt>
                <c:pt idx="50">
                  <c:v>8.4145098039215682</c:v>
                </c:pt>
                <c:pt idx="51">
                  <c:v>8.4163461538461526</c:v>
                </c:pt>
                <c:pt idx="52">
                  <c:v>8.3977358490566036</c:v>
                </c:pt>
                <c:pt idx="53">
                  <c:v>8.3735185185185177</c:v>
                </c:pt>
                <c:pt idx="54">
                  <c:v>8.3678181818181816</c:v>
                </c:pt>
                <c:pt idx="55">
                  <c:v>8.3566071428571416</c:v>
                </c:pt>
                <c:pt idx="56">
                  <c:v>8.4084210526315779</c:v>
                </c:pt>
                <c:pt idx="57">
                  <c:v>8.397413793103448</c:v>
                </c:pt>
                <c:pt idx="58">
                  <c:v>8.4030508474576262</c:v>
                </c:pt>
                <c:pt idx="59">
                  <c:v>8.4105000000000008</c:v>
                </c:pt>
                <c:pt idx="60">
                  <c:v>8.3955737704918025</c:v>
                </c:pt>
                <c:pt idx="61">
                  <c:v>8.3829032258064515</c:v>
                </c:pt>
                <c:pt idx="62">
                  <c:v>8.4060317460317471</c:v>
                </c:pt>
                <c:pt idx="63">
                  <c:v>8.3953125000000011</c:v>
                </c:pt>
                <c:pt idx="64">
                  <c:v>8.3818461538461548</c:v>
                </c:pt>
                <c:pt idx="65">
                  <c:v>8.3545454545454554</c:v>
                </c:pt>
                <c:pt idx="66">
                  <c:v>8.3217910447761199</c:v>
                </c:pt>
                <c:pt idx="67">
                  <c:v>8.3548529411764729</c:v>
                </c:pt>
                <c:pt idx="68">
                  <c:v>8.4192753623188423</c:v>
                </c:pt>
                <c:pt idx="69">
                  <c:v>8.4198571428571451</c:v>
                </c:pt>
                <c:pt idx="70">
                  <c:v>8.4674647887323946</c:v>
                </c:pt>
                <c:pt idx="71">
                  <c:v>8.4615277777777784</c:v>
                </c:pt>
                <c:pt idx="72">
                  <c:v>8.4895890410958899</c:v>
                </c:pt>
                <c:pt idx="73">
                  <c:v>8.4787837837837845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48-4087-98AB-A5A6B2B263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'AMAZADO Buena Vida '!$B$2:$D$2</c:f>
          <c:strCache>
            <c:ptCount val="3"/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'AMAZADO Buena Vida '!$C$3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'AMAZADO Buena Vida '!$C$36:$C$148</c:f>
              <c:numCache>
                <c:formatCode>General</c:formatCode>
                <c:ptCount val="113"/>
                <c:pt idx="0">
                  <c:v>13.5</c:v>
                </c:pt>
                <c:pt idx="1">
                  <c:v>10.93</c:v>
                </c:pt>
                <c:pt idx="2">
                  <c:v>8.42</c:v>
                </c:pt>
                <c:pt idx="3">
                  <c:v>15.22</c:v>
                </c:pt>
                <c:pt idx="4">
                  <c:v>18.53</c:v>
                </c:pt>
                <c:pt idx="5">
                  <c:v>13.84</c:v>
                </c:pt>
                <c:pt idx="6">
                  <c:v>10.07</c:v>
                </c:pt>
                <c:pt idx="7">
                  <c:v>12.6</c:v>
                </c:pt>
                <c:pt idx="8">
                  <c:v>13.56</c:v>
                </c:pt>
                <c:pt idx="9">
                  <c:v>9.82</c:v>
                </c:pt>
                <c:pt idx="10">
                  <c:v>13.03</c:v>
                </c:pt>
                <c:pt idx="11">
                  <c:v>10.97</c:v>
                </c:pt>
                <c:pt idx="12">
                  <c:v>8.2200000000000006</c:v>
                </c:pt>
                <c:pt idx="13">
                  <c:v>15.29</c:v>
                </c:pt>
                <c:pt idx="14">
                  <c:v>18.41</c:v>
                </c:pt>
                <c:pt idx="15">
                  <c:v>14.25</c:v>
                </c:pt>
                <c:pt idx="16">
                  <c:v>9.6199999999999992</c:v>
                </c:pt>
                <c:pt idx="17">
                  <c:v>12.82</c:v>
                </c:pt>
                <c:pt idx="18">
                  <c:v>12.8</c:v>
                </c:pt>
                <c:pt idx="19">
                  <c:v>9.85</c:v>
                </c:pt>
                <c:pt idx="20">
                  <c:v>12.52</c:v>
                </c:pt>
                <c:pt idx="21">
                  <c:v>11.26</c:v>
                </c:pt>
                <c:pt idx="22">
                  <c:v>7.97</c:v>
                </c:pt>
                <c:pt idx="23">
                  <c:v>15.69</c:v>
                </c:pt>
                <c:pt idx="24">
                  <c:v>18.2</c:v>
                </c:pt>
                <c:pt idx="25">
                  <c:v>15.21</c:v>
                </c:pt>
                <c:pt idx="26">
                  <c:v>9.56</c:v>
                </c:pt>
                <c:pt idx="27">
                  <c:v>13.53</c:v>
                </c:pt>
                <c:pt idx="28">
                  <c:v>12.24</c:v>
                </c:pt>
                <c:pt idx="29">
                  <c:v>9.9499999999999993</c:v>
                </c:pt>
                <c:pt idx="30">
                  <c:v>11.59</c:v>
                </c:pt>
                <c:pt idx="31">
                  <c:v>12.18</c:v>
                </c:pt>
                <c:pt idx="32">
                  <c:v>10.71</c:v>
                </c:pt>
                <c:pt idx="33">
                  <c:v>16.09</c:v>
                </c:pt>
                <c:pt idx="34">
                  <c:v>17.420000000000002</c:v>
                </c:pt>
                <c:pt idx="35">
                  <c:v>16.18</c:v>
                </c:pt>
                <c:pt idx="36">
                  <c:v>9.08</c:v>
                </c:pt>
                <c:pt idx="37">
                  <c:v>14.31</c:v>
                </c:pt>
                <c:pt idx="38">
                  <c:v>11.85</c:v>
                </c:pt>
                <c:pt idx="39">
                  <c:v>10.28</c:v>
                </c:pt>
                <c:pt idx="40">
                  <c:v>11.45</c:v>
                </c:pt>
                <c:pt idx="41">
                  <c:v>12.65</c:v>
                </c:pt>
                <c:pt idx="42">
                  <c:v>6.89</c:v>
                </c:pt>
                <c:pt idx="43">
                  <c:v>16.899999999999999</c:v>
                </c:pt>
                <c:pt idx="44">
                  <c:v>14.47</c:v>
                </c:pt>
                <c:pt idx="45">
                  <c:v>14.66</c:v>
                </c:pt>
                <c:pt idx="46">
                  <c:v>11.96</c:v>
                </c:pt>
                <c:pt idx="47">
                  <c:v>15.01</c:v>
                </c:pt>
                <c:pt idx="48">
                  <c:v>11.62</c:v>
                </c:pt>
                <c:pt idx="49">
                  <c:v>10.79</c:v>
                </c:pt>
                <c:pt idx="50">
                  <c:v>11.3</c:v>
                </c:pt>
                <c:pt idx="51">
                  <c:v>12.77</c:v>
                </c:pt>
                <c:pt idx="52">
                  <c:v>11.48</c:v>
                </c:pt>
                <c:pt idx="53">
                  <c:v>17.71</c:v>
                </c:pt>
                <c:pt idx="54">
                  <c:v>15.56</c:v>
                </c:pt>
                <c:pt idx="55">
                  <c:v>17.34</c:v>
                </c:pt>
                <c:pt idx="56">
                  <c:v>10.39</c:v>
                </c:pt>
                <c:pt idx="57">
                  <c:v>15.22</c:v>
                </c:pt>
                <c:pt idx="58">
                  <c:v>11.5</c:v>
                </c:pt>
                <c:pt idx="59">
                  <c:v>11.25</c:v>
                </c:pt>
                <c:pt idx="60">
                  <c:v>11.22</c:v>
                </c:pt>
                <c:pt idx="61">
                  <c:v>13.25</c:v>
                </c:pt>
                <c:pt idx="62">
                  <c:v>9.25</c:v>
                </c:pt>
                <c:pt idx="63">
                  <c:v>18.600000000000001</c:v>
                </c:pt>
                <c:pt idx="64">
                  <c:v>15.22</c:v>
                </c:pt>
                <c:pt idx="65">
                  <c:v>17.96</c:v>
                </c:pt>
                <c:pt idx="66">
                  <c:v>10.050000000000001</c:v>
                </c:pt>
                <c:pt idx="67">
                  <c:v>15.63</c:v>
                </c:pt>
                <c:pt idx="68">
                  <c:v>11.38</c:v>
                </c:pt>
                <c:pt idx="69">
                  <c:v>12.14</c:v>
                </c:pt>
                <c:pt idx="70">
                  <c:v>10.47</c:v>
                </c:pt>
                <c:pt idx="71">
                  <c:v>14.02</c:v>
                </c:pt>
                <c:pt idx="72">
                  <c:v>9.69</c:v>
                </c:pt>
                <c:pt idx="73">
                  <c:v>19.3</c:v>
                </c:pt>
                <c:pt idx="74">
                  <c:v>14.89</c:v>
                </c:pt>
                <c:pt idx="75">
                  <c:v>18.66</c:v>
                </c:pt>
                <c:pt idx="76">
                  <c:v>10.51</c:v>
                </c:pt>
                <c:pt idx="77">
                  <c:v>16.47</c:v>
                </c:pt>
                <c:pt idx="78">
                  <c:v>10.73</c:v>
                </c:pt>
                <c:pt idx="79">
                  <c:v>12.21</c:v>
                </c:pt>
                <c:pt idx="80">
                  <c:v>10.65</c:v>
                </c:pt>
                <c:pt idx="81">
                  <c:v>14.31</c:v>
                </c:pt>
                <c:pt idx="82">
                  <c:v>9.83</c:v>
                </c:pt>
                <c:pt idx="83">
                  <c:v>13.61</c:v>
                </c:pt>
                <c:pt idx="84">
                  <c:v>13.92</c:v>
                </c:pt>
                <c:pt idx="85">
                  <c:v>18.75</c:v>
                </c:pt>
                <c:pt idx="86">
                  <c:v>10.34</c:v>
                </c:pt>
                <c:pt idx="87">
                  <c:v>14.16</c:v>
                </c:pt>
                <c:pt idx="88">
                  <c:v>10.46</c:v>
                </c:pt>
                <c:pt idx="89">
                  <c:v>12.86</c:v>
                </c:pt>
                <c:pt idx="90">
                  <c:v>9.1</c:v>
                </c:pt>
                <c:pt idx="91">
                  <c:v>15.26</c:v>
                </c:pt>
                <c:pt idx="92">
                  <c:v>10.7</c:v>
                </c:pt>
                <c:pt idx="93">
                  <c:v>13.74</c:v>
                </c:pt>
                <c:pt idx="94">
                  <c:v>12.95</c:v>
                </c:pt>
                <c:pt idx="95">
                  <c:v>18.82</c:v>
                </c:pt>
                <c:pt idx="96">
                  <c:v>7.15</c:v>
                </c:pt>
                <c:pt idx="97">
                  <c:v>17.37</c:v>
                </c:pt>
                <c:pt idx="98">
                  <c:v>10.06</c:v>
                </c:pt>
                <c:pt idx="99">
                  <c:v>13.61</c:v>
                </c:pt>
                <c:pt idx="100">
                  <c:v>8.85</c:v>
                </c:pt>
                <c:pt idx="101">
                  <c:v>15.27</c:v>
                </c:pt>
                <c:pt idx="102">
                  <c:v>10.74</c:v>
                </c:pt>
                <c:pt idx="103">
                  <c:v>15.26</c:v>
                </c:pt>
                <c:pt idx="104">
                  <c:v>12.82</c:v>
                </c:pt>
                <c:pt idx="105">
                  <c:v>19.149999999999999</c:v>
                </c:pt>
                <c:pt idx="106">
                  <c:v>11.68</c:v>
                </c:pt>
                <c:pt idx="107">
                  <c:v>15.64</c:v>
                </c:pt>
                <c:pt idx="108">
                  <c:v>11.74</c:v>
                </c:pt>
                <c:pt idx="109">
                  <c:v>14.24</c:v>
                </c:pt>
                <c:pt idx="110">
                  <c:v>13.37</c:v>
                </c:pt>
                <c:pt idx="111">
                  <c:v>13.06</c:v>
                </c:pt>
                <c:pt idx="112">
                  <c:v>12.31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19E-4C99-A5AC-DAB21CDFCC2F}"/>
            </c:ext>
          </c:extLst>
        </c:ser>
        <c:ser>
          <c:idx val="1"/>
          <c:order val="1"/>
          <c:tx>
            <c:strRef>
              <c:f>'AMAZADO Buena Vida '!$D$35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'AMAZADO Buena Vida '!$D$36:$D$149</c:f>
              <c:numCache>
                <c:formatCode>General</c:formatCode>
                <c:ptCount val="114"/>
                <c:pt idx="0">
                  <c:v>13.5</c:v>
                </c:pt>
                <c:pt idx="1">
                  <c:v>12.215</c:v>
                </c:pt>
                <c:pt idx="2">
                  <c:v>10.950000000000001</c:v>
                </c:pt>
                <c:pt idx="3">
                  <c:v>12.0175</c:v>
                </c:pt>
                <c:pt idx="4">
                  <c:v>13.319999999999999</c:v>
                </c:pt>
                <c:pt idx="5">
                  <c:v>13.406666666666666</c:v>
                </c:pt>
                <c:pt idx="6">
                  <c:v>12.929999999999998</c:v>
                </c:pt>
                <c:pt idx="7">
                  <c:v>12.888749999999998</c:v>
                </c:pt>
                <c:pt idx="8">
                  <c:v>12.963333333333331</c:v>
                </c:pt>
                <c:pt idx="9">
                  <c:v>12.648999999999997</c:v>
                </c:pt>
                <c:pt idx="10">
                  <c:v>12.683636363636362</c:v>
                </c:pt>
                <c:pt idx="11">
                  <c:v>12.540833333333332</c:v>
                </c:pt>
                <c:pt idx="12">
                  <c:v>12.208461538461536</c:v>
                </c:pt>
                <c:pt idx="13">
                  <c:v>12.428571428571427</c:v>
                </c:pt>
                <c:pt idx="14">
                  <c:v>12.827333333333332</c:v>
                </c:pt>
                <c:pt idx="15">
                  <c:v>12.916249999999998</c:v>
                </c:pt>
                <c:pt idx="16">
                  <c:v>12.722352941176469</c:v>
                </c:pt>
                <c:pt idx="17">
                  <c:v>12.727777777777776</c:v>
                </c:pt>
                <c:pt idx="18">
                  <c:v>12.731578947368419</c:v>
                </c:pt>
                <c:pt idx="19">
                  <c:v>12.587499999999999</c:v>
                </c:pt>
                <c:pt idx="20">
                  <c:v>12.584285714285713</c:v>
                </c:pt>
                <c:pt idx="21">
                  <c:v>12.524090909090908</c:v>
                </c:pt>
                <c:pt idx="22">
                  <c:v>12.326086956521738</c:v>
                </c:pt>
                <c:pt idx="23">
                  <c:v>12.46625</c:v>
                </c:pt>
                <c:pt idx="24">
                  <c:v>12.695599999999999</c:v>
                </c:pt>
                <c:pt idx="25">
                  <c:v>12.792307692307691</c:v>
                </c:pt>
                <c:pt idx="26">
                  <c:v>12.672592592592592</c:v>
                </c:pt>
                <c:pt idx="27">
                  <c:v>12.703214285714283</c:v>
                </c:pt>
                <c:pt idx="28">
                  <c:v>12.687241379310343</c:v>
                </c:pt>
                <c:pt idx="29">
                  <c:v>12.595999999999998</c:v>
                </c:pt>
                <c:pt idx="30">
                  <c:v>12.563548387096771</c:v>
                </c:pt>
                <c:pt idx="31">
                  <c:v>12.551562499999998</c:v>
                </c:pt>
                <c:pt idx="32">
                  <c:v>12.495757575757573</c:v>
                </c:pt>
                <c:pt idx="33">
                  <c:v>12.601470588235291</c:v>
                </c:pt>
                <c:pt idx="34">
                  <c:v>12.739142857142854</c:v>
                </c:pt>
                <c:pt idx="35">
                  <c:v>12.834722222222219</c:v>
                </c:pt>
                <c:pt idx="36">
                  <c:v>12.733243243243241</c:v>
                </c:pt>
                <c:pt idx="37">
                  <c:v>12.774736842105261</c:v>
                </c:pt>
                <c:pt idx="38">
                  <c:v>12.751025641025638</c:v>
                </c:pt>
                <c:pt idx="39">
                  <c:v>12.689249999999998</c:v>
                </c:pt>
                <c:pt idx="40">
                  <c:v>12.6590243902439</c:v>
                </c:pt>
                <c:pt idx="41">
                  <c:v>12.65880952380952</c:v>
                </c:pt>
                <c:pt idx="42">
                  <c:v>12.524651162790693</c:v>
                </c:pt>
                <c:pt idx="43">
                  <c:v>12.624090909090905</c:v>
                </c:pt>
                <c:pt idx="44">
                  <c:v>12.665111111111107</c:v>
                </c:pt>
                <c:pt idx="45">
                  <c:v>12.70847826086956</c:v>
                </c:pt>
                <c:pt idx="46">
                  <c:v>12.692553191489358</c:v>
                </c:pt>
                <c:pt idx="47">
                  <c:v>12.740833333333329</c:v>
                </c:pt>
                <c:pt idx="48">
                  <c:v>12.717959183673466</c:v>
                </c:pt>
                <c:pt idx="49">
                  <c:v>12.679399999999996</c:v>
                </c:pt>
                <c:pt idx="50">
                  <c:v>12.652352941176465</c:v>
                </c:pt>
                <c:pt idx="51">
                  <c:v>12.654615384615379</c:v>
                </c:pt>
                <c:pt idx="52">
                  <c:v>12.632452830188674</c:v>
                </c:pt>
                <c:pt idx="53">
                  <c:v>12.726481481481478</c:v>
                </c:pt>
                <c:pt idx="54">
                  <c:v>12.777999999999995</c:v>
                </c:pt>
                <c:pt idx="55">
                  <c:v>12.859464285714282</c:v>
                </c:pt>
                <c:pt idx="56">
                  <c:v>12.816140350877189</c:v>
                </c:pt>
                <c:pt idx="57">
                  <c:v>12.857586206896547</c:v>
                </c:pt>
                <c:pt idx="58">
                  <c:v>12.834576271186437</c:v>
                </c:pt>
                <c:pt idx="59">
                  <c:v>12.808166666666663</c:v>
                </c:pt>
                <c:pt idx="60">
                  <c:v>12.78213114754098</c:v>
                </c:pt>
                <c:pt idx="61">
                  <c:v>12.789677419354836</c:v>
                </c:pt>
                <c:pt idx="62">
                  <c:v>12.73349206349206</c:v>
                </c:pt>
                <c:pt idx="63">
                  <c:v>12.825156249999997</c:v>
                </c:pt>
                <c:pt idx="64">
                  <c:v>12.861999999999998</c:v>
                </c:pt>
                <c:pt idx="65">
                  <c:v>12.939242424242423</c:v>
                </c:pt>
                <c:pt idx="66">
                  <c:v>12.896119402985072</c:v>
                </c:pt>
                <c:pt idx="67">
                  <c:v>12.936323529411762</c:v>
                </c:pt>
                <c:pt idx="68">
                  <c:v>12.913768115942027</c:v>
                </c:pt>
                <c:pt idx="69">
                  <c:v>12.902714285714284</c:v>
                </c:pt>
                <c:pt idx="70">
                  <c:v>12.868450704225349</c:v>
                </c:pt>
                <c:pt idx="71">
                  <c:v>12.884444444444442</c:v>
                </c:pt>
                <c:pt idx="72">
                  <c:v>12.840684931506848</c:v>
                </c:pt>
                <c:pt idx="73">
                  <c:v>12.92797297297297</c:v>
                </c:pt>
                <c:pt idx="74">
                  <c:v>12.954133333333331</c:v>
                </c:pt>
                <c:pt idx="75">
                  <c:v>13.029210526315786</c:v>
                </c:pt>
                <c:pt idx="76">
                  <c:v>12.996493506493504</c:v>
                </c:pt>
                <c:pt idx="77">
                  <c:v>13.041025641025639</c:v>
                </c:pt>
                <c:pt idx="78">
                  <c:v>13.011772151898732</c:v>
                </c:pt>
                <c:pt idx="79">
                  <c:v>13.001749999999998</c:v>
                </c:pt>
                <c:pt idx="80">
                  <c:v>12.972716049382715</c:v>
                </c:pt>
                <c:pt idx="81">
                  <c:v>12.989024390243902</c:v>
                </c:pt>
                <c:pt idx="82">
                  <c:v>12.950963855421685</c:v>
                </c:pt>
                <c:pt idx="83">
                  <c:v>12.958809523809521</c:v>
                </c:pt>
                <c:pt idx="84">
                  <c:v>12.970117647058821</c:v>
                </c:pt>
                <c:pt idx="85">
                  <c:v>13.037325581395347</c:v>
                </c:pt>
                <c:pt idx="86">
                  <c:v>13.006321839080456</c:v>
                </c:pt>
                <c:pt idx="87">
                  <c:v>13.019431818181816</c:v>
                </c:pt>
                <c:pt idx="88">
                  <c:v>12.990674157303369</c:v>
                </c:pt>
                <c:pt idx="89">
                  <c:v>12.989222222222219</c:v>
                </c:pt>
                <c:pt idx="90">
                  <c:v>12.946483516483513</c:v>
                </c:pt>
                <c:pt idx="91">
                  <c:v>12.971630434782606</c:v>
                </c:pt>
                <c:pt idx="92">
                  <c:v>12.947204301075265</c:v>
                </c:pt>
                <c:pt idx="93">
                  <c:v>12.955638297872337</c:v>
                </c:pt>
                <c:pt idx="94">
                  <c:v>12.955578947368418</c:v>
                </c:pt>
                <c:pt idx="95">
                  <c:v>13.016666666666664</c:v>
                </c:pt>
                <c:pt idx="96">
                  <c:v>12.956185567010307</c:v>
                </c:pt>
                <c:pt idx="97">
                  <c:v>13.001224489795915</c:v>
                </c:pt>
                <c:pt idx="98">
                  <c:v>12.971515151515147</c:v>
                </c:pt>
                <c:pt idx="99">
                  <c:v>12.977899999999995</c:v>
                </c:pt>
                <c:pt idx="100">
                  <c:v>12.937029702970291</c:v>
                </c:pt>
                <c:pt idx="101">
                  <c:v>12.959901960784308</c:v>
                </c:pt>
                <c:pt idx="102">
                  <c:v>12.9383495145631</c:v>
                </c:pt>
                <c:pt idx="103">
                  <c:v>12.96067307692307</c:v>
                </c:pt>
                <c:pt idx="104">
                  <c:v>12.959333333333326</c:v>
                </c:pt>
                <c:pt idx="105">
                  <c:v>13.017735849056598</c:v>
                </c:pt>
                <c:pt idx="106">
                  <c:v>13.005233644859809</c:v>
                </c:pt>
                <c:pt idx="107">
                  <c:v>13.029629629629627</c:v>
                </c:pt>
                <c:pt idx="108">
                  <c:v>13.017798165137611</c:v>
                </c:pt>
                <c:pt idx="109">
                  <c:v>13.028909090909087</c:v>
                </c:pt>
                <c:pt idx="110">
                  <c:v>13.031981981981977</c:v>
                </c:pt>
                <c:pt idx="111">
                  <c:v>13.032232142857138</c:v>
                </c:pt>
                <c:pt idx="112">
                  <c:v>13.025840707964596</c:v>
                </c:pt>
                <c:pt idx="113">
                  <c:v>13.071228070175433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19E-4C99-A5AC-DAB21CDFCC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 HORNEADO INTEGRAL'!$B$16</c:f>
          <c:strCache>
            <c:ptCount val="1"/>
            <c:pt idx="0">
              <c:v>DESMOLDE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 HORNEADO INTEGRAL'!$C$17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 HORNEADO INTEGRAL'!$C$18:$C$27</c:f>
              <c:numCache>
                <c:formatCode>General</c:formatCode>
                <c:ptCount val="10"/>
                <c:pt idx="0">
                  <c:v>19.89</c:v>
                </c:pt>
                <c:pt idx="1">
                  <c:v>18.240000000000002</c:v>
                </c:pt>
                <c:pt idx="2">
                  <c:v>23.79</c:v>
                </c:pt>
                <c:pt idx="3">
                  <c:v>16.57</c:v>
                </c:pt>
                <c:pt idx="4">
                  <c:v>16.770000000000003</c:v>
                </c:pt>
                <c:pt idx="5">
                  <c:v>16.170000000000002</c:v>
                </c:pt>
                <c:pt idx="6">
                  <c:v>18.989999999999998</c:v>
                </c:pt>
                <c:pt idx="7">
                  <c:v>21.810000000000002</c:v>
                </c:pt>
                <c:pt idx="8">
                  <c:v>17.03</c:v>
                </c:pt>
                <c:pt idx="9">
                  <c:v>18.96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EF-4C75-80EF-5344750FABFB}"/>
            </c:ext>
          </c:extLst>
        </c:ser>
        <c:ser>
          <c:idx val="1"/>
          <c:order val="1"/>
          <c:tx>
            <c:strRef>
              <c:f>' HORNEADO INTEGRAL'!$D$17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 HORNEADO INTEGRAL'!$D$18:$D$27</c:f>
              <c:numCache>
                <c:formatCode>General</c:formatCode>
                <c:ptCount val="10"/>
                <c:pt idx="0">
                  <c:v>19.89</c:v>
                </c:pt>
                <c:pt idx="1">
                  <c:v>19.065000000000001</c:v>
                </c:pt>
                <c:pt idx="2">
                  <c:v>20.64</c:v>
                </c:pt>
                <c:pt idx="3">
                  <c:v>19.622500000000002</c:v>
                </c:pt>
                <c:pt idx="4">
                  <c:v>19.052000000000003</c:v>
                </c:pt>
                <c:pt idx="5">
                  <c:v>18.571666666666669</c:v>
                </c:pt>
                <c:pt idx="6">
                  <c:v>18.631428571428575</c:v>
                </c:pt>
                <c:pt idx="7">
                  <c:v>19.028750000000002</c:v>
                </c:pt>
                <c:pt idx="8">
                  <c:v>18.806666666666668</c:v>
                </c:pt>
                <c:pt idx="9">
                  <c:v>18.822000000000003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7EF-4C75-80EF-5344750FAB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 HORNEADO INTEGRAL'!$B$16</c:f>
          <c:strCache>
            <c:ptCount val="1"/>
            <c:pt idx="0">
              <c:v>DESMOLDE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 HORNEADO INTEGRAL'!$C$17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 HORNEADO INTEGRAL'!$C$31:$C$65</c:f>
              <c:numCache>
                <c:formatCode>General</c:formatCode>
                <c:ptCount val="35"/>
                <c:pt idx="0">
                  <c:v>19.89</c:v>
                </c:pt>
                <c:pt idx="1">
                  <c:v>18.240000000000002</c:v>
                </c:pt>
                <c:pt idx="2">
                  <c:v>23.79</c:v>
                </c:pt>
                <c:pt idx="3">
                  <c:v>16.57</c:v>
                </c:pt>
                <c:pt idx="4">
                  <c:v>16.770000000000003</c:v>
                </c:pt>
                <c:pt idx="5">
                  <c:v>16.170000000000002</c:v>
                </c:pt>
                <c:pt idx="6">
                  <c:v>18.989999999999998</c:v>
                </c:pt>
                <c:pt idx="7">
                  <c:v>21.810000000000002</c:v>
                </c:pt>
                <c:pt idx="8">
                  <c:v>17.03</c:v>
                </c:pt>
                <c:pt idx="9">
                  <c:v>18.96</c:v>
                </c:pt>
                <c:pt idx="10">
                  <c:v>19.100000000000001</c:v>
                </c:pt>
                <c:pt idx="11">
                  <c:v>20.58</c:v>
                </c:pt>
                <c:pt idx="12">
                  <c:v>20.64</c:v>
                </c:pt>
                <c:pt idx="13">
                  <c:v>19.12</c:v>
                </c:pt>
                <c:pt idx="14">
                  <c:v>16.89</c:v>
                </c:pt>
                <c:pt idx="15">
                  <c:v>17.37</c:v>
                </c:pt>
                <c:pt idx="16">
                  <c:v>20.55</c:v>
                </c:pt>
                <c:pt idx="17">
                  <c:v>18.93</c:v>
                </c:pt>
                <c:pt idx="18">
                  <c:v>18.3</c:v>
                </c:pt>
                <c:pt idx="19">
                  <c:v>18.95</c:v>
                </c:pt>
                <c:pt idx="20">
                  <c:v>25.91</c:v>
                </c:pt>
                <c:pt idx="21">
                  <c:v>16.600000000000001</c:v>
                </c:pt>
                <c:pt idx="22">
                  <c:v>20.13</c:v>
                </c:pt>
                <c:pt idx="23">
                  <c:v>17.47</c:v>
                </c:pt>
                <c:pt idx="24">
                  <c:v>22.25</c:v>
                </c:pt>
                <c:pt idx="25">
                  <c:v>18.43</c:v>
                </c:pt>
                <c:pt idx="26">
                  <c:v>21.07</c:v>
                </c:pt>
                <c:pt idx="27">
                  <c:v>18.32</c:v>
                </c:pt>
                <c:pt idx="28">
                  <c:v>21.46</c:v>
                </c:pt>
                <c:pt idx="29">
                  <c:v>16.670000000000002</c:v>
                </c:pt>
                <c:pt idx="30">
                  <c:v>18.920000000000002</c:v>
                </c:pt>
                <c:pt idx="31">
                  <c:v>21.25</c:v>
                </c:pt>
                <c:pt idx="32">
                  <c:v>19.89</c:v>
                </c:pt>
                <c:pt idx="33">
                  <c:v>17.39</c:v>
                </c:pt>
                <c:pt idx="34">
                  <c:v>18.98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80-46AF-B7AE-DC04F2DD8E16}"/>
            </c:ext>
          </c:extLst>
        </c:ser>
        <c:ser>
          <c:idx val="1"/>
          <c:order val="1"/>
          <c:tx>
            <c:strRef>
              <c:f>' HORNEADO INTEGRAL'!$D$17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 HORNEADO INTEGRAL'!$D$31:$D$65</c:f>
              <c:numCache>
                <c:formatCode>General</c:formatCode>
                <c:ptCount val="35"/>
                <c:pt idx="0">
                  <c:v>19.89</c:v>
                </c:pt>
                <c:pt idx="1">
                  <c:v>19.065000000000001</c:v>
                </c:pt>
                <c:pt idx="2">
                  <c:v>20.64</c:v>
                </c:pt>
                <c:pt idx="3">
                  <c:v>19.622500000000002</c:v>
                </c:pt>
                <c:pt idx="4">
                  <c:v>19.052000000000003</c:v>
                </c:pt>
                <c:pt idx="5">
                  <c:v>18.571666666666669</c:v>
                </c:pt>
                <c:pt idx="6">
                  <c:v>18.631428571428575</c:v>
                </c:pt>
                <c:pt idx="7">
                  <c:v>19.028750000000002</c:v>
                </c:pt>
                <c:pt idx="8">
                  <c:v>18.806666666666668</c:v>
                </c:pt>
                <c:pt idx="9">
                  <c:v>18.822000000000003</c:v>
                </c:pt>
                <c:pt idx="10">
                  <c:v>18.847272727272728</c:v>
                </c:pt>
                <c:pt idx="11">
                  <c:v>18.991666666666671</c:v>
                </c:pt>
                <c:pt idx="12">
                  <c:v>19.118461538461538</c:v>
                </c:pt>
                <c:pt idx="13">
                  <c:v>19.118571428571432</c:v>
                </c:pt>
                <c:pt idx="14">
                  <c:v>18.970000000000002</c:v>
                </c:pt>
                <c:pt idx="15">
                  <c:v>18.87</c:v>
                </c:pt>
                <c:pt idx="16">
                  <c:v>18.968823529411765</c:v>
                </c:pt>
                <c:pt idx="17">
                  <c:v>18.966666666666669</c:v>
                </c:pt>
                <c:pt idx="18">
                  <c:v>18.931578947368422</c:v>
                </c:pt>
                <c:pt idx="19">
                  <c:v>18.932500000000001</c:v>
                </c:pt>
                <c:pt idx="20">
                  <c:v>19.264761904761908</c:v>
                </c:pt>
                <c:pt idx="21">
                  <c:v>19.143636363636368</c:v>
                </c:pt>
                <c:pt idx="22">
                  <c:v>19.186521739130438</c:v>
                </c:pt>
                <c:pt idx="23">
                  <c:v>19.115000000000006</c:v>
                </c:pt>
                <c:pt idx="24">
                  <c:v>19.240400000000005</c:v>
                </c:pt>
                <c:pt idx="25">
                  <c:v>19.209230769230775</c:v>
                </c:pt>
                <c:pt idx="26">
                  <c:v>19.278148148148151</c:v>
                </c:pt>
                <c:pt idx="27">
                  <c:v>19.243928571428576</c:v>
                </c:pt>
                <c:pt idx="28">
                  <c:v>19.320344827586215</c:v>
                </c:pt>
                <c:pt idx="29">
                  <c:v>19.232000000000006</c:v>
                </c:pt>
                <c:pt idx="30">
                  <c:v>19.221935483870972</c:v>
                </c:pt>
                <c:pt idx="31">
                  <c:v>19.285312500000003</c:v>
                </c:pt>
                <c:pt idx="32">
                  <c:v>19.303636363636368</c:v>
                </c:pt>
                <c:pt idx="33">
                  <c:v>19.247352941176473</c:v>
                </c:pt>
                <c:pt idx="34">
                  <c:v>19.239714285714289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80-46AF-B7AE-DC04F2DD8E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'TAJADO INTEGRAL'!$B$2:$D$2</c:f>
          <c:strCache>
            <c:ptCount val="3"/>
            <c:pt idx="0">
              <c:v>TAJADO INTEGRAL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'TAJADO INTEGRAL'!$C$3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'TAJADO INTEGRAL'!$C$4:$C$13</c:f>
              <c:numCache>
                <c:formatCode>General</c:formatCode>
                <c:ptCount val="10"/>
                <c:pt idx="0">
                  <c:v>8.2100000000000009</c:v>
                </c:pt>
                <c:pt idx="1">
                  <c:v>6.8</c:v>
                </c:pt>
                <c:pt idx="2">
                  <c:v>7.65</c:v>
                </c:pt>
                <c:pt idx="3">
                  <c:v>10.19</c:v>
                </c:pt>
                <c:pt idx="4">
                  <c:v>15.17</c:v>
                </c:pt>
                <c:pt idx="5">
                  <c:v>9.06</c:v>
                </c:pt>
                <c:pt idx="6">
                  <c:v>11.84</c:v>
                </c:pt>
                <c:pt idx="7">
                  <c:v>12.32</c:v>
                </c:pt>
                <c:pt idx="8">
                  <c:v>11.91</c:v>
                </c:pt>
                <c:pt idx="9">
                  <c:v>8.76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36-4304-8976-F976C7C785A8}"/>
            </c:ext>
          </c:extLst>
        </c:ser>
        <c:ser>
          <c:idx val="1"/>
          <c:order val="1"/>
          <c:tx>
            <c:strRef>
              <c:f>'TAJADO INTEGRAL'!$D$3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'TAJADO INTEGRAL'!$D$4:$D$13</c:f>
              <c:numCache>
                <c:formatCode>General</c:formatCode>
                <c:ptCount val="10"/>
                <c:pt idx="0">
                  <c:v>8.2100000000000009</c:v>
                </c:pt>
                <c:pt idx="1">
                  <c:v>7.5050000000000008</c:v>
                </c:pt>
                <c:pt idx="2">
                  <c:v>7.5533333333333346</c:v>
                </c:pt>
                <c:pt idx="3">
                  <c:v>8.2125000000000004</c:v>
                </c:pt>
                <c:pt idx="4">
                  <c:v>9.604000000000001</c:v>
                </c:pt>
                <c:pt idx="5">
                  <c:v>9.5133333333333336</c:v>
                </c:pt>
                <c:pt idx="6">
                  <c:v>9.8457142857142852</c:v>
                </c:pt>
                <c:pt idx="7">
                  <c:v>10.155000000000001</c:v>
                </c:pt>
                <c:pt idx="8">
                  <c:v>10.350000000000001</c:v>
                </c:pt>
                <c:pt idx="9">
                  <c:v>10.191000000000001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36-4304-8976-F976C7C785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'TAJADO INTEGRAL'!$B$2:$D$2</c:f>
          <c:strCache>
            <c:ptCount val="3"/>
            <c:pt idx="0">
              <c:v>TAJADO INTEGRAL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'TAJADO INTEGRAL'!$C$3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'TAJADO INTEGRAL'!$C$21:$C$152</c:f>
              <c:numCache>
                <c:formatCode>General</c:formatCode>
                <c:ptCount val="132"/>
                <c:pt idx="0">
                  <c:v>8.2100000000000009</c:v>
                </c:pt>
                <c:pt idx="1">
                  <c:v>6.8</c:v>
                </c:pt>
                <c:pt idx="2">
                  <c:v>7.65</c:v>
                </c:pt>
                <c:pt idx="3">
                  <c:v>10.19</c:v>
                </c:pt>
                <c:pt idx="4">
                  <c:v>15.17</c:v>
                </c:pt>
                <c:pt idx="5">
                  <c:v>9.06</c:v>
                </c:pt>
                <c:pt idx="6">
                  <c:v>11.84</c:v>
                </c:pt>
                <c:pt idx="7">
                  <c:v>12.32</c:v>
                </c:pt>
                <c:pt idx="8">
                  <c:v>11.91</c:v>
                </c:pt>
                <c:pt idx="9">
                  <c:v>8.76</c:v>
                </c:pt>
                <c:pt idx="10">
                  <c:v>7.51</c:v>
                </c:pt>
                <c:pt idx="11">
                  <c:v>8.58</c:v>
                </c:pt>
                <c:pt idx="12">
                  <c:v>13.84</c:v>
                </c:pt>
                <c:pt idx="13">
                  <c:v>11.16</c:v>
                </c:pt>
                <c:pt idx="14">
                  <c:v>10.58</c:v>
                </c:pt>
                <c:pt idx="15">
                  <c:v>12.06</c:v>
                </c:pt>
                <c:pt idx="16">
                  <c:v>8.15</c:v>
                </c:pt>
                <c:pt idx="17">
                  <c:v>9.11</c:v>
                </c:pt>
                <c:pt idx="18">
                  <c:v>9.99</c:v>
                </c:pt>
                <c:pt idx="19">
                  <c:v>7.4</c:v>
                </c:pt>
                <c:pt idx="20">
                  <c:v>10.32</c:v>
                </c:pt>
                <c:pt idx="21">
                  <c:v>9.27</c:v>
                </c:pt>
                <c:pt idx="22">
                  <c:v>14.83</c:v>
                </c:pt>
                <c:pt idx="23">
                  <c:v>7.56</c:v>
                </c:pt>
                <c:pt idx="24">
                  <c:v>10.1</c:v>
                </c:pt>
                <c:pt idx="25">
                  <c:v>10.09</c:v>
                </c:pt>
                <c:pt idx="26">
                  <c:v>11.88</c:v>
                </c:pt>
                <c:pt idx="27">
                  <c:v>9.8800000000000008</c:v>
                </c:pt>
                <c:pt idx="28">
                  <c:v>10.050000000000001</c:v>
                </c:pt>
                <c:pt idx="29">
                  <c:v>9.67</c:v>
                </c:pt>
                <c:pt idx="30">
                  <c:v>14.12</c:v>
                </c:pt>
                <c:pt idx="31">
                  <c:v>9.67</c:v>
                </c:pt>
                <c:pt idx="32">
                  <c:v>12.47</c:v>
                </c:pt>
                <c:pt idx="33">
                  <c:v>10.49</c:v>
                </c:pt>
                <c:pt idx="34">
                  <c:v>10.57</c:v>
                </c:pt>
                <c:pt idx="35">
                  <c:v>8.42</c:v>
                </c:pt>
                <c:pt idx="36">
                  <c:v>12.05</c:v>
                </c:pt>
                <c:pt idx="37">
                  <c:v>8.02</c:v>
                </c:pt>
                <c:pt idx="38">
                  <c:v>13.62</c:v>
                </c:pt>
                <c:pt idx="39">
                  <c:v>6.95</c:v>
                </c:pt>
                <c:pt idx="40">
                  <c:v>10.66</c:v>
                </c:pt>
                <c:pt idx="41">
                  <c:v>7.26</c:v>
                </c:pt>
                <c:pt idx="42">
                  <c:v>12.22</c:v>
                </c:pt>
                <c:pt idx="43">
                  <c:v>7.19</c:v>
                </c:pt>
                <c:pt idx="44">
                  <c:v>8.5</c:v>
                </c:pt>
                <c:pt idx="45">
                  <c:v>9.81</c:v>
                </c:pt>
                <c:pt idx="46">
                  <c:v>13.31</c:v>
                </c:pt>
                <c:pt idx="47">
                  <c:v>8.31</c:v>
                </c:pt>
                <c:pt idx="48">
                  <c:v>10.050000000000001</c:v>
                </c:pt>
                <c:pt idx="49">
                  <c:v>9.34</c:v>
                </c:pt>
                <c:pt idx="50">
                  <c:v>11.78</c:v>
                </c:pt>
                <c:pt idx="51">
                  <c:v>9.98</c:v>
                </c:pt>
                <c:pt idx="52">
                  <c:v>8.3699999999999992</c:v>
                </c:pt>
                <c:pt idx="53">
                  <c:v>9</c:v>
                </c:pt>
                <c:pt idx="54">
                  <c:v>8.31</c:v>
                </c:pt>
                <c:pt idx="55">
                  <c:v>7.16</c:v>
                </c:pt>
                <c:pt idx="56">
                  <c:v>13.65</c:v>
                </c:pt>
                <c:pt idx="57">
                  <c:v>12.17</c:v>
                </c:pt>
                <c:pt idx="58">
                  <c:v>9.89</c:v>
                </c:pt>
                <c:pt idx="59">
                  <c:v>8.49</c:v>
                </c:pt>
                <c:pt idx="60">
                  <c:v>10.09</c:v>
                </c:pt>
                <c:pt idx="61">
                  <c:v>8.52</c:v>
                </c:pt>
                <c:pt idx="62">
                  <c:v>11.03</c:v>
                </c:pt>
                <c:pt idx="63">
                  <c:v>9.75</c:v>
                </c:pt>
                <c:pt idx="64">
                  <c:v>9.4600000000000009</c:v>
                </c:pt>
                <c:pt idx="65">
                  <c:v>9.2200000000000006</c:v>
                </c:pt>
                <c:pt idx="66">
                  <c:v>8.5299999999999994</c:v>
                </c:pt>
                <c:pt idx="67">
                  <c:v>9.36</c:v>
                </c:pt>
                <c:pt idx="68">
                  <c:v>8.09</c:v>
                </c:pt>
                <c:pt idx="69">
                  <c:v>8.27</c:v>
                </c:pt>
                <c:pt idx="70">
                  <c:v>9.82</c:v>
                </c:pt>
                <c:pt idx="71">
                  <c:v>9.6199999999999992</c:v>
                </c:pt>
                <c:pt idx="72">
                  <c:v>13.19</c:v>
                </c:pt>
                <c:pt idx="73">
                  <c:v>9.5500000000000007</c:v>
                </c:pt>
                <c:pt idx="74">
                  <c:v>10.14</c:v>
                </c:pt>
                <c:pt idx="75">
                  <c:v>10.4</c:v>
                </c:pt>
                <c:pt idx="76">
                  <c:v>10.3</c:v>
                </c:pt>
                <c:pt idx="77">
                  <c:v>12.88</c:v>
                </c:pt>
                <c:pt idx="78">
                  <c:v>14.8</c:v>
                </c:pt>
                <c:pt idx="79">
                  <c:v>9.2799999999999994</c:v>
                </c:pt>
                <c:pt idx="80">
                  <c:v>13.86</c:v>
                </c:pt>
                <c:pt idx="81">
                  <c:v>9.3800000000000008</c:v>
                </c:pt>
                <c:pt idx="82">
                  <c:v>12.68</c:v>
                </c:pt>
                <c:pt idx="83">
                  <c:v>7.44</c:v>
                </c:pt>
                <c:pt idx="84">
                  <c:v>11</c:v>
                </c:pt>
                <c:pt idx="85">
                  <c:v>9.83</c:v>
                </c:pt>
                <c:pt idx="86">
                  <c:v>9.1300000000000008</c:v>
                </c:pt>
                <c:pt idx="87">
                  <c:v>8.6199999999999992</c:v>
                </c:pt>
                <c:pt idx="88">
                  <c:v>10.65</c:v>
                </c:pt>
                <c:pt idx="89">
                  <c:v>8.0399999999999991</c:v>
                </c:pt>
                <c:pt idx="90">
                  <c:v>11.21</c:v>
                </c:pt>
                <c:pt idx="91">
                  <c:v>8.2899999999999991</c:v>
                </c:pt>
                <c:pt idx="92">
                  <c:v>11.04</c:v>
                </c:pt>
                <c:pt idx="93">
                  <c:v>9.98</c:v>
                </c:pt>
                <c:pt idx="94">
                  <c:v>12.89</c:v>
                </c:pt>
                <c:pt idx="95">
                  <c:v>7.96</c:v>
                </c:pt>
                <c:pt idx="96">
                  <c:v>9.92</c:v>
                </c:pt>
                <c:pt idx="97">
                  <c:v>9.9499999999999993</c:v>
                </c:pt>
                <c:pt idx="98">
                  <c:v>7.05</c:v>
                </c:pt>
                <c:pt idx="99">
                  <c:v>10.69</c:v>
                </c:pt>
                <c:pt idx="100">
                  <c:v>7.71</c:v>
                </c:pt>
                <c:pt idx="101">
                  <c:v>6.38</c:v>
                </c:pt>
                <c:pt idx="102">
                  <c:v>11.78</c:v>
                </c:pt>
                <c:pt idx="103">
                  <c:v>10.87</c:v>
                </c:pt>
                <c:pt idx="104">
                  <c:v>9.93</c:v>
                </c:pt>
                <c:pt idx="105">
                  <c:v>9.4499999999999993</c:v>
                </c:pt>
                <c:pt idx="106">
                  <c:v>10.18</c:v>
                </c:pt>
                <c:pt idx="107">
                  <c:v>8.65</c:v>
                </c:pt>
                <c:pt idx="108">
                  <c:v>10.14</c:v>
                </c:pt>
                <c:pt idx="109">
                  <c:v>8.9</c:v>
                </c:pt>
                <c:pt idx="110">
                  <c:v>9.42</c:v>
                </c:pt>
                <c:pt idx="111">
                  <c:v>10.24</c:v>
                </c:pt>
                <c:pt idx="112">
                  <c:v>9.0299999999999994</c:v>
                </c:pt>
                <c:pt idx="113">
                  <c:v>8.5</c:v>
                </c:pt>
                <c:pt idx="114">
                  <c:v>9.57</c:v>
                </c:pt>
                <c:pt idx="115">
                  <c:v>8.0299999999999994</c:v>
                </c:pt>
                <c:pt idx="116">
                  <c:v>10.52</c:v>
                </c:pt>
                <c:pt idx="117">
                  <c:v>10.5</c:v>
                </c:pt>
                <c:pt idx="118">
                  <c:v>9</c:v>
                </c:pt>
                <c:pt idx="119">
                  <c:v>9.91</c:v>
                </c:pt>
                <c:pt idx="120">
                  <c:v>9.8000000000000007</c:v>
                </c:pt>
                <c:pt idx="121">
                  <c:v>7.85</c:v>
                </c:pt>
                <c:pt idx="122">
                  <c:v>10.75</c:v>
                </c:pt>
                <c:pt idx="123">
                  <c:v>10.33</c:v>
                </c:pt>
                <c:pt idx="124">
                  <c:v>9.98</c:v>
                </c:pt>
                <c:pt idx="125">
                  <c:v>14.66</c:v>
                </c:pt>
                <c:pt idx="126">
                  <c:v>12.19</c:v>
                </c:pt>
                <c:pt idx="127">
                  <c:v>6.46</c:v>
                </c:pt>
                <c:pt idx="128">
                  <c:v>8.7100000000000009</c:v>
                </c:pt>
                <c:pt idx="129">
                  <c:v>12.84</c:v>
                </c:pt>
                <c:pt idx="130">
                  <c:v>8.1300000000000008</c:v>
                </c:pt>
                <c:pt idx="131">
                  <c:v>12.59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0B-42F4-999A-5C64C7A29532}"/>
            </c:ext>
          </c:extLst>
        </c:ser>
        <c:ser>
          <c:idx val="1"/>
          <c:order val="1"/>
          <c:tx>
            <c:strRef>
              <c:f>'TAJADO INTEGRAL'!$D$3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'TAJADO INTEGRAL'!$D$21:$D$152</c:f>
              <c:numCache>
                <c:formatCode>General</c:formatCode>
                <c:ptCount val="132"/>
                <c:pt idx="0">
                  <c:v>8.2100000000000009</c:v>
                </c:pt>
                <c:pt idx="1">
                  <c:v>7.5050000000000008</c:v>
                </c:pt>
                <c:pt idx="2">
                  <c:v>7.5533333333333346</c:v>
                </c:pt>
                <c:pt idx="3">
                  <c:v>8.2125000000000004</c:v>
                </c:pt>
                <c:pt idx="4">
                  <c:v>9.604000000000001</c:v>
                </c:pt>
                <c:pt idx="5">
                  <c:v>9.5133333333333336</c:v>
                </c:pt>
                <c:pt idx="6">
                  <c:v>9.8457142857142852</c:v>
                </c:pt>
                <c:pt idx="7">
                  <c:v>10.155000000000001</c:v>
                </c:pt>
                <c:pt idx="8">
                  <c:v>10.350000000000001</c:v>
                </c:pt>
                <c:pt idx="9">
                  <c:v>10.191000000000001</c:v>
                </c:pt>
                <c:pt idx="10">
                  <c:v>9.947272727272729</c:v>
                </c:pt>
                <c:pt idx="11">
                  <c:v>9.8333333333333339</c:v>
                </c:pt>
                <c:pt idx="12">
                  <c:v>10.141538461538461</c:v>
                </c:pt>
                <c:pt idx="13">
                  <c:v>10.214285714285714</c:v>
                </c:pt>
                <c:pt idx="14">
                  <c:v>10.238666666666667</c:v>
                </c:pt>
                <c:pt idx="15">
                  <c:v>10.352500000000001</c:v>
                </c:pt>
                <c:pt idx="16">
                  <c:v>10.22294117647059</c:v>
                </c:pt>
                <c:pt idx="17">
                  <c:v>10.161111111111113</c:v>
                </c:pt>
                <c:pt idx="18">
                  <c:v>10.152105263157898</c:v>
                </c:pt>
                <c:pt idx="19">
                  <c:v>10.014500000000002</c:v>
                </c:pt>
                <c:pt idx="20">
                  <c:v>10.029047619047621</c:v>
                </c:pt>
                <c:pt idx="21">
                  <c:v>9.9945454545454577</c:v>
                </c:pt>
                <c:pt idx="22">
                  <c:v>10.204782608695655</c:v>
                </c:pt>
                <c:pt idx="23">
                  <c:v>10.094583333333336</c:v>
                </c:pt>
                <c:pt idx="24">
                  <c:v>10.094800000000003</c:v>
                </c:pt>
                <c:pt idx="25">
                  <c:v>10.094615384615386</c:v>
                </c:pt>
                <c:pt idx="26">
                  <c:v>10.160740740740742</c:v>
                </c:pt>
                <c:pt idx="27">
                  <c:v>10.150714285714287</c:v>
                </c:pt>
                <c:pt idx="28">
                  <c:v>10.147241379310346</c:v>
                </c:pt>
                <c:pt idx="29">
                  <c:v>10.131333333333336</c:v>
                </c:pt>
                <c:pt idx="30">
                  <c:v>10.260000000000002</c:v>
                </c:pt>
                <c:pt idx="31">
                  <c:v>10.241562500000002</c:v>
                </c:pt>
                <c:pt idx="32">
                  <c:v>10.309090909090912</c:v>
                </c:pt>
                <c:pt idx="33">
                  <c:v>10.314411764705886</c:v>
                </c:pt>
                <c:pt idx="34">
                  <c:v>10.321714285714288</c:v>
                </c:pt>
                <c:pt idx="35">
                  <c:v>10.268888888888892</c:v>
                </c:pt>
                <c:pt idx="36">
                  <c:v>10.317027027027031</c:v>
                </c:pt>
                <c:pt idx="37">
                  <c:v>10.256578947368425</c:v>
                </c:pt>
                <c:pt idx="38">
                  <c:v>10.342820512820516</c:v>
                </c:pt>
                <c:pt idx="39">
                  <c:v>10.258000000000003</c:v>
                </c:pt>
                <c:pt idx="40">
                  <c:v>10.267804878048784</c:v>
                </c:pt>
                <c:pt idx="41">
                  <c:v>10.196190476190479</c:v>
                </c:pt>
                <c:pt idx="42">
                  <c:v>10.243255813953493</c:v>
                </c:pt>
                <c:pt idx="43">
                  <c:v>10.17386363636364</c:v>
                </c:pt>
                <c:pt idx="44">
                  <c:v>10.13666666666667</c:v>
                </c:pt>
                <c:pt idx="45">
                  <c:v>10.129565217391308</c:v>
                </c:pt>
                <c:pt idx="46">
                  <c:v>10.197234042553195</c:v>
                </c:pt>
                <c:pt idx="47">
                  <c:v>10.15791666666667</c:v>
                </c:pt>
                <c:pt idx="48">
                  <c:v>10.155714285714289</c:v>
                </c:pt>
                <c:pt idx="49">
                  <c:v>10.139400000000002</c:v>
                </c:pt>
                <c:pt idx="50">
                  <c:v>10.171568627450982</c:v>
                </c:pt>
                <c:pt idx="51">
                  <c:v>10.167884615384619</c:v>
                </c:pt>
                <c:pt idx="52">
                  <c:v>10.133962264150947</c:v>
                </c:pt>
                <c:pt idx="53">
                  <c:v>10.112962962962966</c:v>
                </c:pt>
                <c:pt idx="54">
                  <c:v>10.080181818181819</c:v>
                </c:pt>
                <c:pt idx="55">
                  <c:v>10.028035714285716</c:v>
                </c:pt>
                <c:pt idx="56">
                  <c:v>10.091578947368422</c:v>
                </c:pt>
                <c:pt idx="57">
                  <c:v>10.127413793103448</c:v>
                </c:pt>
                <c:pt idx="58">
                  <c:v>10.123389830508474</c:v>
                </c:pt>
                <c:pt idx="59">
                  <c:v>10.096166666666667</c:v>
                </c:pt>
                <c:pt idx="60">
                  <c:v>10.096065573770492</c:v>
                </c:pt>
                <c:pt idx="61">
                  <c:v>10.070645161290322</c:v>
                </c:pt>
                <c:pt idx="62">
                  <c:v>10.085873015873016</c:v>
                </c:pt>
                <c:pt idx="63">
                  <c:v>10.080625</c:v>
                </c:pt>
                <c:pt idx="64">
                  <c:v>10.071076923076923</c:v>
                </c:pt>
                <c:pt idx="65">
                  <c:v>10.058181818181819</c:v>
                </c:pt>
                <c:pt idx="66">
                  <c:v>10.035373134328358</c:v>
                </c:pt>
                <c:pt idx="67">
                  <c:v>10.025441176470588</c:v>
                </c:pt>
                <c:pt idx="68">
                  <c:v>9.9973913043478273</c:v>
                </c:pt>
                <c:pt idx="69">
                  <c:v>9.9727142857142859</c:v>
                </c:pt>
                <c:pt idx="70">
                  <c:v>9.9705633802816909</c:v>
                </c:pt>
                <c:pt idx="71">
                  <c:v>9.9656944444444449</c:v>
                </c:pt>
                <c:pt idx="72">
                  <c:v>10.009863013698633</c:v>
                </c:pt>
                <c:pt idx="73">
                  <c:v>10.00364864864865</c:v>
                </c:pt>
                <c:pt idx="74">
                  <c:v>10.005466666666667</c:v>
                </c:pt>
                <c:pt idx="75">
                  <c:v>10.010657894736843</c:v>
                </c:pt>
                <c:pt idx="76">
                  <c:v>10.014415584415584</c:v>
                </c:pt>
                <c:pt idx="77">
                  <c:v>10.051153846153847</c:v>
                </c:pt>
                <c:pt idx="78">
                  <c:v>10.11126582278481</c:v>
                </c:pt>
                <c:pt idx="79">
                  <c:v>10.100874999999998</c:v>
                </c:pt>
                <c:pt idx="80">
                  <c:v>10.147283950617282</c:v>
                </c:pt>
                <c:pt idx="81">
                  <c:v>10.137926829268292</c:v>
                </c:pt>
                <c:pt idx="82">
                  <c:v>10.168554216867468</c:v>
                </c:pt>
                <c:pt idx="83">
                  <c:v>10.136071428571428</c:v>
                </c:pt>
                <c:pt idx="84">
                  <c:v>10.146235294117647</c:v>
                </c:pt>
                <c:pt idx="85">
                  <c:v>10.142558139534884</c:v>
                </c:pt>
                <c:pt idx="86">
                  <c:v>10.130919540229884</c:v>
                </c:pt>
                <c:pt idx="87">
                  <c:v>10.11375</c:v>
                </c:pt>
                <c:pt idx="88">
                  <c:v>10.119775280898876</c:v>
                </c:pt>
                <c:pt idx="89">
                  <c:v>10.096666666666666</c:v>
                </c:pt>
                <c:pt idx="90">
                  <c:v>10.108901098901098</c:v>
                </c:pt>
                <c:pt idx="91">
                  <c:v>10.089130434782607</c:v>
                </c:pt>
                <c:pt idx="92">
                  <c:v>10.099354838709676</c:v>
                </c:pt>
                <c:pt idx="93">
                  <c:v>10.098085106382978</c:v>
                </c:pt>
                <c:pt idx="94">
                  <c:v>10.127473684210525</c:v>
                </c:pt>
                <c:pt idx="95">
                  <c:v>10.104895833333332</c:v>
                </c:pt>
                <c:pt idx="96">
                  <c:v>10.102989690721648</c:v>
                </c:pt>
                <c:pt idx="97">
                  <c:v>10.101428571428571</c:v>
                </c:pt>
                <c:pt idx="98">
                  <c:v>10.07060606060606</c:v>
                </c:pt>
                <c:pt idx="99">
                  <c:v>10.076799999999999</c:v>
                </c:pt>
                <c:pt idx="100">
                  <c:v>10.053366336633664</c:v>
                </c:pt>
                <c:pt idx="101">
                  <c:v>10.017352941176471</c:v>
                </c:pt>
                <c:pt idx="102">
                  <c:v>10.034466019417476</c:v>
                </c:pt>
                <c:pt idx="103">
                  <c:v>10.042499999999999</c:v>
                </c:pt>
                <c:pt idx="104">
                  <c:v>10.04142857142857</c:v>
                </c:pt>
                <c:pt idx="105">
                  <c:v>10.035849056603773</c:v>
                </c:pt>
                <c:pt idx="106">
                  <c:v>10.037196261682244</c:v>
                </c:pt>
                <c:pt idx="107">
                  <c:v>10.024351851851852</c:v>
                </c:pt>
                <c:pt idx="108">
                  <c:v>10.025412844036699</c:v>
                </c:pt>
                <c:pt idx="109">
                  <c:v>10.015181818181821</c:v>
                </c:pt>
                <c:pt idx="110">
                  <c:v>10.009819819819823</c:v>
                </c:pt>
                <c:pt idx="111">
                  <c:v>10.011875000000003</c:v>
                </c:pt>
                <c:pt idx="112">
                  <c:v>10.003185840707967</c:v>
                </c:pt>
                <c:pt idx="113">
                  <c:v>9.9900000000000038</c:v>
                </c:pt>
                <c:pt idx="114">
                  <c:v>9.9863478260869591</c:v>
                </c:pt>
                <c:pt idx="115">
                  <c:v>9.9694827586206927</c:v>
                </c:pt>
                <c:pt idx="116">
                  <c:v>9.9741880341880371</c:v>
                </c:pt>
                <c:pt idx="117">
                  <c:v>9.9786440677966119</c:v>
                </c:pt>
                <c:pt idx="118">
                  <c:v>9.9704201680672284</c:v>
                </c:pt>
                <c:pt idx="119">
                  <c:v>9.9699166666666699</c:v>
                </c:pt>
                <c:pt idx="120">
                  <c:v>9.9685123966942175</c:v>
                </c:pt>
                <c:pt idx="121">
                  <c:v>9.9511475409836088</c:v>
                </c:pt>
                <c:pt idx="122">
                  <c:v>9.9576422764227654</c:v>
                </c:pt>
                <c:pt idx="123">
                  <c:v>9.9606451612903228</c:v>
                </c:pt>
                <c:pt idx="124">
                  <c:v>9.9608000000000008</c:v>
                </c:pt>
                <c:pt idx="125">
                  <c:v>9.9980952380952406</c:v>
                </c:pt>
                <c:pt idx="126">
                  <c:v>10.015354330708664</c:v>
                </c:pt>
                <c:pt idx="127">
                  <c:v>9.9875781250000024</c:v>
                </c:pt>
                <c:pt idx="128">
                  <c:v>9.9776744186046535</c:v>
                </c:pt>
                <c:pt idx="129">
                  <c:v>9.9996923076923103</c:v>
                </c:pt>
                <c:pt idx="130">
                  <c:v>9.9854198473282469</c:v>
                </c:pt>
                <c:pt idx="131">
                  <c:v>10.005151515151518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0B-42F4-999A-5C64C7A295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'Dosificacion Liquido Buena Vida'!$B$34:$D$34</c:f>
          <c:strCache>
            <c:ptCount val="3"/>
            <c:pt idx="0">
              <c:v>formado BV  AJONJOLI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'Dosificacion Liquido Buena Vida'!$C$35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Liquido Buena Vida'!$C$36:$C$45</c:f>
              <c:numCache>
                <c:formatCode>General</c:formatCode>
                <c:ptCount val="10"/>
                <c:pt idx="0">
                  <c:v>50.91</c:v>
                </c:pt>
                <c:pt idx="1">
                  <c:v>57.6</c:v>
                </c:pt>
                <c:pt idx="2">
                  <c:v>50.25</c:v>
                </c:pt>
                <c:pt idx="3">
                  <c:v>43.75</c:v>
                </c:pt>
                <c:pt idx="4">
                  <c:v>39.79</c:v>
                </c:pt>
                <c:pt idx="5">
                  <c:v>45.9</c:v>
                </c:pt>
                <c:pt idx="6">
                  <c:v>45.67</c:v>
                </c:pt>
                <c:pt idx="7">
                  <c:v>50.03</c:v>
                </c:pt>
                <c:pt idx="8">
                  <c:v>55.62</c:v>
                </c:pt>
                <c:pt idx="9">
                  <c:v>42.33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2B-46F4-B536-41DE82FF5159}"/>
            </c:ext>
          </c:extLst>
        </c:ser>
        <c:ser>
          <c:idx val="1"/>
          <c:order val="1"/>
          <c:tx>
            <c:strRef>
              <c:f>'Dosificacion Liquido Buena Vida'!$D$35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'Dosificacion Liquido Buena Vida'!$D$36:$D$45</c:f>
              <c:numCache>
                <c:formatCode>General</c:formatCode>
                <c:ptCount val="10"/>
                <c:pt idx="0">
                  <c:v>50.91</c:v>
                </c:pt>
                <c:pt idx="1">
                  <c:v>54.254999999999995</c:v>
                </c:pt>
                <c:pt idx="2">
                  <c:v>52.919999999999995</c:v>
                </c:pt>
                <c:pt idx="3">
                  <c:v>50.627499999999998</c:v>
                </c:pt>
                <c:pt idx="4">
                  <c:v>48.459999999999994</c:v>
                </c:pt>
                <c:pt idx="5">
                  <c:v>48.033333333333331</c:v>
                </c:pt>
                <c:pt idx="6">
                  <c:v>47.695714285714288</c:v>
                </c:pt>
                <c:pt idx="7">
                  <c:v>47.987499999999997</c:v>
                </c:pt>
                <c:pt idx="8">
                  <c:v>48.835555555555551</c:v>
                </c:pt>
                <c:pt idx="9">
                  <c:v>48.184999999999995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2B-46F4-B536-41DE82FF51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'Empaque INTEGRAL'!$B$2:$D$2</c:f>
          <c:strCache>
            <c:ptCount val="3"/>
            <c:pt idx="0">
              <c:v>Empaque SKINNY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'Empaque INTEGRAL'!$C$3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'Empaque INTEGRAL'!$C$4:$C$13</c:f>
              <c:numCache>
                <c:formatCode>General</c:formatCode>
                <c:ptCount val="10"/>
                <c:pt idx="0">
                  <c:v>2.23</c:v>
                </c:pt>
                <c:pt idx="1">
                  <c:v>4.6500000000000004</c:v>
                </c:pt>
                <c:pt idx="2">
                  <c:v>2.52</c:v>
                </c:pt>
                <c:pt idx="3">
                  <c:v>2.76</c:v>
                </c:pt>
                <c:pt idx="4">
                  <c:v>3.58</c:v>
                </c:pt>
                <c:pt idx="5">
                  <c:v>2.54</c:v>
                </c:pt>
                <c:pt idx="6">
                  <c:v>1.93</c:v>
                </c:pt>
                <c:pt idx="7">
                  <c:v>4.0599999999999996</c:v>
                </c:pt>
                <c:pt idx="8">
                  <c:v>1.56</c:v>
                </c:pt>
                <c:pt idx="9">
                  <c:v>2.63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01-4183-9142-896E630E25FF}"/>
            </c:ext>
          </c:extLst>
        </c:ser>
        <c:ser>
          <c:idx val="1"/>
          <c:order val="1"/>
          <c:tx>
            <c:strRef>
              <c:f>'Empaque INTEGRAL'!$D$3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'Empaque INTEGRAL'!$D$4:$D$13</c:f>
              <c:numCache>
                <c:formatCode>General</c:formatCode>
                <c:ptCount val="10"/>
                <c:pt idx="0">
                  <c:v>2.23</c:v>
                </c:pt>
                <c:pt idx="1">
                  <c:v>3.4400000000000004</c:v>
                </c:pt>
                <c:pt idx="2">
                  <c:v>3.1333333333333333</c:v>
                </c:pt>
                <c:pt idx="3">
                  <c:v>3.04</c:v>
                </c:pt>
                <c:pt idx="4">
                  <c:v>3.1480000000000001</c:v>
                </c:pt>
                <c:pt idx="5">
                  <c:v>3.0466666666666669</c:v>
                </c:pt>
                <c:pt idx="6">
                  <c:v>2.8871428571428575</c:v>
                </c:pt>
                <c:pt idx="7">
                  <c:v>3.0337499999999999</c:v>
                </c:pt>
                <c:pt idx="8">
                  <c:v>2.8699999999999997</c:v>
                </c:pt>
                <c:pt idx="9">
                  <c:v>2.8459999999999996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01-4183-9142-896E630E25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'Empaque INTEGRAL'!$B$2:$D$2</c:f>
          <c:strCache>
            <c:ptCount val="3"/>
            <c:pt idx="0">
              <c:v>Empaque SKINNY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'Empaque INTEGRAL'!$C$3</c:f>
              <c:strCache>
                <c:ptCount val="1"/>
                <c:pt idx="0">
                  <c:v>Tiempo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'Empaque INTEGRAL'!$C$21:$C$256</c:f>
              <c:numCache>
                <c:formatCode>General</c:formatCode>
                <c:ptCount val="236"/>
                <c:pt idx="0">
                  <c:v>2.23</c:v>
                </c:pt>
                <c:pt idx="1">
                  <c:v>4.6500000000000004</c:v>
                </c:pt>
                <c:pt idx="2">
                  <c:v>2.52</c:v>
                </c:pt>
                <c:pt idx="3">
                  <c:v>2.76</c:v>
                </c:pt>
                <c:pt idx="4">
                  <c:v>3.58</c:v>
                </c:pt>
                <c:pt idx="5">
                  <c:v>2.54</c:v>
                </c:pt>
                <c:pt idx="6">
                  <c:v>1.93</c:v>
                </c:pt>
                <c:pt idx="7">
                  <c:v>4.0599999999999996</c:v>
                </c:pt>
                <c:pt idx="8">
                  <c:v>1.56</c:v>
                </c:pt>
                <c:pt idx="9">
                  <c:v>2.63</c:v>
                </c:pt>
                <c:pt idx="10">
                  <c:v>2.38</c:v>
                </c:pt>
                <c:pt idx="11">
                  <c:v>5.12</c:v>
                </c:pt>
                <c:pt idx="12">
                  <c:v>3.07</c:v>
                </c:pt>
                <c:pt idx="13">
                  <c:v>3.51</c:v>
                </c:pt>
                <c:pt idx="14">
                  <c:v>4.2300000000000004</c:v>
                </c:pt>
                <c:pt idx="15">
                  <c:v>2.79</c:v>
                </c:pt>
                <c:pt idx="16">
                  <c:v>2.35</c:v>
                </c:pt>
                <c:pt idx="17">
                  <c:v>4.7</c:v>
                </c:pt>
                <c:pt idx="18">
                  <c:v>1.72</c:v>
                </c:pt>
                <c:pt idx="19">
                  <c:v>3.09</c:v>
                </c:pt>
                <c:pt idx="20">
                  <c:v>2.29</c:v>
                </c:pt>
                <c:pt idx="21">
                  <c:v>2.1800000000000002</c:v>
                </c:pt>
                <c:pt idx="22">
                  <c:v>3.48</c:v>
                </c:pt>
                <c:pt idx="23">
                  <c:v>1.55</c:v>
                </c:pt>
                <c:pt idx="24">
                  <c:v>2.67</c:v>
                </c:pt>
                <c:pt idx="25">
                  <c:v>4.16</c:v>
                </c:pt>
                <c:pt idx="26">
                  <c:v>3.23</c:v>
                </c:pt>
                <c:pt idx="27">
                  <c:v>2.4500000000000002</c:v>
                </c:pt>
                <c:pt idx="28">
                  <c:v>3.51</c:v>
                </c:pt>
                <c:pt idx="29">
                  <c:v>1.5</c:v>
                </c:pt>
                <c:pt idx="30">
                  <c:v>2.7</c:v>
                </c:pt>
                <c:pt idx="31">
                  <c:v>1.86</c:v>
                </c:pt>
                <c:pt idx="32">
                  <c:v>2.87</c:v>
                </c:pt>
                <c:pt idx="33">
                  <c:v>2.66</c:v>
                </c:pt>
                <c:pt idx="34">
                  <c:v>1.82</c:v>
                </c:pt>
                <c:pt idx="35">
                  <c:v>2.19</c:v>
                </c:pt>
                <c:pt idx="36">
                  <c:v>4.13</c:v>
                </c:pt>
                <c:pt idx="37">
                  <c:v>4.07</c:v>
                </c:pt>
                <c:pt idx="38">
                  <c:v>3.29</c:v>
                </c:pt>
                <c:pt idx="39">
                  <c:v>3.45</c:v>
                </c:pt>
                <c:pt idx="40">
                  <c:v>2.15</c:v>
                </c:pt>
                <c:pt idx="41">
                  <c:v>2.44</c:v>
                </c:pt>
                <c:pt idx="42">
                  <c:v>2.0699999999999998</c:v>
                </c:pt>
                <c:pt idx="43">
                  <c:v>3.74</c:v>
                </c:pt>
                <c:pt idx="44">
                  <c:v>3.58</c:v>
                </c:pt>
                <c:pt idx="45">
                  <c:v>3.17</c:v>
                </c:pt>
                <c:pt idx="46">
                  <c:v>3.66</c:v>
                </c:pt>
                <c:pt idx="47">
                  <c:v>2.4700000000000002</c:v>
                </c:pt>
                <c:pt idx="48">
                  <c:v>2.44</c:v>
                </c:pt>
                <c:pt idx="49">
                  <c:v>2.44</c:v>
                </c:pt>
                <c:pt idx="50">
                  <c:v>3.88</c:v>
                </c:pt>
                <c:pt idx="51">
                  <c:v>3.52</c:v>
                </c:pt>
                <c:pt idx="52">
                  <c:v>2.94</c:v>
                </c:pt>
                <c:pt idx="53">
                  <c:v>3.44</c:v>
                </c:pt>
                <c:pt idx="54">
                  <c:v>2.85</c:v>
                </c:pt>
                <c:pt idx="55">
                  <c:v>2.88</c:v>
                </c:pt>
                <c:pt idx="56">
                  <c:v>2.1800000000000002</c:v>
                </c:pt>
                <c:pt idx="57">
                  <c:v>3.19</c:v>
                </c:pt>
                <c:pt idx="58">
                  <c:v>2.52</c:v>
                </c:pt>
                <c:pt idx="59">
                  <c:v>3.12</c:v>
                </c:pt>
                <c:pt idx="60">
                  <c:v>2.11</c:v>
                </c:pt>
                <c:pt idx="61">
                  <c:v>2.46</c:v>
                </c:pt>
                <c:pt idx="62">
                  <c:v>2.48</c:v>
                </c:pt>
                <c:pt idx="63">
                  <c:v>3.33</c:v>
                </c:pt>
                <c:pt idx="64">
                  <c:v>3.26</c:v>
                </c:pt>
                <c:pt idx="65">
                  <c:v>2.4900000000000002</c:v>
                </c:pt>
                <c:pt idx="66">
                  <c:v>3.48</c:v>
                </c:pt>
                <c:pt idx="67">
                  <c:v>3.05</c:v>
                </c:pt>
                <c:pt idx="68">
                  <c:v>3.92</c:v>
                </c:pt>
                <c:pt idx="69">
                  <c:v>2.5</c:v>
                </c:pt>
                <c:pt idx="70">
                  <c:v>3.88</c:v>
                </c:pt>
                <c:pt idx="71">
                  <c:v>2.16</c:v>
                </c:pt>
                <c:pt idx="72">
                  <c:v>1.21</c:v>
                </c:pt>
                <c:pt idx="73">
                  <c:v>2.17</c:v>
                </c:pt>
                <c:pt idx="74">
                  <c:v>2.42</c:v>
                </c:pt>
                <c:pt idx="75">
                  <c:v>2.4900000000000002</c:v>
                </c:pt>
                <c:pt idx="76">
                  <c:v>3.19</c:v>
                </c:pt>
                <c:pt idx="77">
                  <c:v>3.91</c:v>
                </c:pt>
                <c:pt idx="78">
                  <c:v>3.62</c:v>
                </c:pt>
                <c:pt idx="79">
                  <c:v>3.38</c:v>
                </c:pt>
                <c:pt idx="80">
                  <c:v>2.65</c:v>
                </c:pt>
                <c:pt idx="81">
                  <c:v>2.38</c:v>
                </c:pt>
                <c:pt idx="82">
                  <c:v>1.97</c:v>
                </c:pt>
                <c:pt idx="83">
                  <c:v>2.27</c:v>
                </c:pt>
                <c:pt idx="84">
                  <c:v>3.52</c:v>
                </c:pt>
                <c:pt idx="85">
                  <c:v>3.13</c:v>
                </c:pt>
                <c:pt idx="86">
                  <c:v>2.25</c:v>
                </c:pt>
                <c:pt idx="87">
                  <c:v>3.5</c:v>
                </c:pt>
                <c:pt idx="88">
                  <c:v>1.68</c:v>
                </c:pt>
                <c:pt idx="89">
                  <c:v>2.4900000000000002</c:v>
                </c:pt>
                <c:pt idx="90">
                  <c:v>3.7</c:v>
                </c:pt>
                <c:pt idx="91">
                  <c:v>2.94</c:v>
                </c:pt>
                <c:pt idx="92">
                  <c:v>3.74</c:v>
                </c:pt>
                <c:pt idx="93">
                  <c:v>3.45</c:v>
                </c:pt>
                <c:pt idx="94">
                  <c:v>4.04</c:v>
                </c:pt>
                <c:pt idx="95">
                  <c:v>3.67</c:v>
                </c:pt>
                <c:pt idx="96">
                  <c:v>3.92</c:v>
                </c:pt>
                <c:pt idx="97">
                  <c:v>3.82</c:v>
                </c:pt>
                <c:pt idx="98">
                  <c:v>3.4</c:v>
                </c:pt>
                <c:pt idx="99">
                  <c:v>4.53</c:v>
                </c:pt>
                <c:pt idx="100">
                  <c:v>2.5</c:v>
                </c:pt>
                <c:pt idx="101">
                  <c:v>4.0999999999999996</c:v>
                </c:pt>
                <c:pt idx="102">
                  <c:v>1.22</c:v>
                </c:pt>
                <c:pt idx="103">
                  <c:v>3.3</c:v>
                </c:pt>
                <c:pt idx="104">
                  <c:v>2.16</c:v>
                </c:pt>
                <c:pt idx="105">
                  <c:v>4.18</c:v>
                </c:pt>
                <c:pt idx="106">
                  <c:v>1.7</c:v>
                </c:pt>
                <c:pt idx="107">
                  <c:v>4.08</c:v>
                </c:pt>
                <c:pt idx="108">
                  <c:v>3.54</c:v>
                </c:pt>
                <c:pt idx="109">
                  <c:v>3.69</c:v>
                </c:pt>
                <c:pt idx="110">
                  <c:v>1.21</c:v>
                </c:pt>
                <c:pt idx="111">
                  <c:v>2.77</c:v>
                </c:pt>
                <c:pt idx="112">
                  <c:v>3.4</c:v>
                </c:pt>
                <c:pt idx="113">
                  <c:v>3.33</c:v>
                </c:pt>
                <c:pt idx="114">
                  <c:v>1.28</c:v>
                </c:pt>
                <c:pt idx="115">
                  <c:v>1.81</c:v>
                </c:pt>
                <c:pt idx="116">
                  <c:v>3.75</c:v>
                </c:pt>
                <c:pt idx="117">
                  <c:v>3.65</c:v>
                </c:pt>
                <c:pt idx="118">
                  <c:v>3.36</c:v>
                </c:pt>
                <c:pt idx="119">
                  <c:v>2.0499999999999998</c:v>
                </c:pt>
                <c:pt idx="120">
                  <c:v>3.22</c:v>
                </c:pt>
                <c:pt idx="121">
                  <c:v>3.6</c:v>
                </c:pt>
                <c:pt idx="122">
                  <c:v>3.15</c:v>
                </c:pt>
                <c:pt idx="123">
                  <c:v>2.77</c:v>
                </c:pt>
                <c:pt idx="124">
                  <c:v>3.06</c:v>
                </c:pt>
                <c:pt idx="125">
                  <c:v>2.0299999999999998</c:v>
                </c:pt>
                <c:pt idx="126">
                  <c:v>4.24</c:v>
                </c:pt>
                <c:pt idx="127">
                  <c:v>2.77</c:v>
                </c:pt>
                <c:pt idx="128">
                  <c:v>1.33</c:v>
                </c:pt>
                <c:pt idx="129">
                  <c:v>1.01</c:v>
                </c:pt>
                <c:pt idx="130">
                  <c:v>3.27</c:v>
                </c:pt>
                <c:pt idx="131">
                  <c:v>2.37</c:v>
                </c:pt>
                <c:pt idx="132">
                  <c:v>1.87</c:v>
                </c:pt>
                <c:pt idx="133">
                  <c:v>2.9</c:v>
                </c:pt>
                <c:pt idx="134">
                  <c:v>3.01</c:v>
                </c:pt>
                <c:pt idx="135">
                  <c:v>2.83</c:v>
                </c:pt>
                <c:pt idx="136">
                  <c:v>3.54</c:v>
                </c:pt>
                <c:pt idx="137">
                  <c:v>3.23</c:v>
                </c:pt>
                <c:pt idx="138">
                  <c:v>3.18</c:v>
                </c:pt>
                <c:pt idx="139">
                  <c:v>1.6</c:v>
                </c:pt>
                <c:pt idx="140">
                  <c:v>2.69</c:v>
                </c:pt>
                <c:pt idx="141">
                  <c:v>3.1</c:v>
                </c:pt>
                <c:pt idx="142">
                  <c:v>2.2200000000000002</c:v>
                </c:pt>
                <c:pt idx="143">
                  <c:v>3.41</c:v>
                </c:pt>
                <c:pt idx="144">
                  <c:v>2.71</c:v>
                </c:pt>
                <c:pt idx="145">
                  <c:v>3.81</c:v>
                </c:pt>
                <c:pt idx="146">
                  <c:v>3.32</c:v>
                </c:pt>
                <c:pt idx="147">
                  <c:v>3.75</c:v>
                </c:pt>
                <c:pt idx="148">
                  <c:v>4.07</c:v>
                </c:pt>
                <c:pt idx="149">
                  <c:v>3.25</c:v>
                </c:pt>
                <c:pt idx="150">
                  <c:v>2.96</c:v>
                </c:pt>
                <c:pt idx="151">
                  <c:v>2.02</c:v>
                </c:pt>
                <c:pt idx="152">
                  <c:v>3.1</c:v>
                </c:pt>
                <c:pt idx="153">
                  <c:v>2.67</c:v>
                </c:pt>
                <c:pt idx="154">
                  <c:v>2.83</c:v>
                </c:pt>
                <c:pt idx="155">
                  <c:v>2.92</c:v>
                </c:pt>
                <c:pt idx="156">
                  <c:v>4.3600000000000003</c:v>
                </c:pt>
                <c:pt idx="157">
                  <c:v>3.43</c:v>
                </c:pt>
                <c:pt idx="158">
                  <c:v>3.34</c:v>
                </c:pt>
                <c:pt idx="159">
                  <c:v>2.9</c:v>
                </c:pt>
                <c:pt idx="160">
                  <c:v>3.48</c:v>
                </c:pt>
                <c:pt idx="161">
                  <c:v>1.83</c:v>
                </c:pt>
                <c:pt idx="162">
                  <c:v>1.9</c:v>
                </c:pt>
                <c:pt idx="163">
                  <c:v>3.69</c:v>
                </c:pt>
                <c:pt idx="164">
                  <c:v>3.87</c:v>
                </c:pt>
                <c:pt idx="165">
                  <c:v>3.39</c:v>
                </c:pt>
                <c:pt idx="166">
                  <c:v>3.09</c:v>
                </c:pt>
                <c:pt idx="167">
                  <c:v>2.66</c:v>
                </c:pt>
                <c:pt idx="168">
                  <c:v>3.06</c:v>
                </c:pt>
                <c:pt idx="169">
                  <c:v>2.27</c:v>
                </c:pt>
                <c:pt idx="170">
                  <c:v>3.14</c:v>
                </c:pt>
                <c:pt idx="171">
                  <c:v>3.67</c:v>
                </c:pt>
                <c:pt idx="172">
                  <c:v>1.36</c:v>
                </c:pt>
                <c:pt idx="173">
                  <c:v>3.42</c:v>
                </c:pt>
                <c:pt idx="174">
                  <c:v>2.65</c:v>
                </c:pt>
                <c:pt idx="175">
                  <c:v>3.19</c:v>
                </c:pt>
                <c:pt idx="176">
                  <c:v>2.02</c:v>
                </c:pt>
                <c:pt idx="177">
                  <c:v>2.58</c:v>
                </c:pt>
                <c:pt idx="178">
                  <c:v>2.2400000000000002</c:v>
                </c:pt>
                <c:pt idx="179">
                  <c:v>3.34</c:v>
                </c:pt>
                <c:pt idx="180">
                  <c:v>3.53</c:v>
                </c:pt>
                <c:pt idx="181">
                  <c:v>4.2</c:v>
                </c:pt>
                <c:pt idx="182">
                  <c:v>2.25</c:v>
                </c:pt>
                <c:pt idx="183">
                  <c:v>3.13</c:v>
                </c:pt>
                <c:pt idx="184">
                  <c:v>1.67</c:v>
                </c:pt>
                <c:pt idx="185">
                  <c:v>2.1</c:v>
                </c:pt>
                <c:pt idx="186">
                  <c:v>1.75</c:v>
                </c:pt>
                <c:pt idx="187">
                  <c:v>1.99</c:v>
                </c:pt>
                <c:pt idx="188">
                  <c:v>3.11</c:v>
                </c:pt>
                <c:pt idx="189">
                  <c:v>3.32</c:v>
                </c:pt>
                <c:pt idx="190">
                  <c:v>2.4</c:v>
                </c:pt>
                <c:pt idx="191">
                  <c:v>3.02</c:v>
                </c:pt>
                <c:pt idx="192">
                  <c:v>2.5499999999999998</c:v>
                </c:pt>
                <c:pt idx="193">
                  <c:v>3.37</c:v>
                </c:pt>
                <c:pt idx="194">
                  <c:v>3.08</c:v>
                </c:pt>
                <c:pt idx="195">
                  <c:v>2.81</c:v>
                </c:pt>
                <c:pt idx="196">
                  <c:v>3.1</c:v>
                </c:pt>
                <c:pt idx="197">
                  <c:v>2.64</c:v>
                </c:pt>
                <c:pt idx="198">
                  <c:v>2.31</c:v>
                </c:pt>
                <c:pt idx="199">
                  <c:v>3.82</c:v>
                </c:pt>
                <c:pt idx="200">
                  <c:v>3.3</c:v>
                </c:pt>
                <c:pt idx="201">
                  <c:v>3.9</c:v>
                </c:pt>
                <c:pt idx="202">
                  <c:v>2.06</c:v>
                </c:pt>
                <c:pt idx="203">
                  <c:v>4.21</c:v>
                </c:pt>
                <c:pt idx="204">
                  <c:v>2.75</c:v>
                </c:pt>
                <c:pt idx="205">
                  <c:v>3.21</c:v>
                </c:pt>
                <c:pt idx="206">
                  <c:v>3.27</c:v>
                </c:pt>
                <c:pt idx="207">
                  <c:v>2.62</c:v>
                </c:pt>
                <c:pt idx="208">
                  <c:v>3.25</c:v>
                </c:pt>
                <c:pt idx="209">
                  <c:v>2.65</c:v>
                </c:pt>
                <c:pt idx="210">
                  <c:v>3.29</c:v>
                </c:pt>
                <c:pt idx="211">
                  <c:v>3.28</c:v>
                </c:pt>
                <c:pt idx="212">
                  <c:v>2.64</c:v>
                </c:pt>
                <c:pt idx="213">
                  <c:v>2.81</c:v>
                </c:pt>
                <c:pt idx="214">
                  <c:v>2.46</c:v>
                </c:pt>
                <c:pt idx="215">
                  <c:v>3.17</c:v>
                </c:pt>
                <c:pt idx="216">
                  <c:v>3.62</c:v>
                </c:pt>
                <c:pt idx="217">
                  <c:v>2.21</c:v>
                </c:pt>
                <c:pt idx="218">
                  <c:v>2.6</c:v>
                </c:pt>
                <c:pt idx="219">
                  <c:v>3.5</c:v>
                </c:pt>
                <c:pt idx="220">
                  <c:v>2.61</c:v>
                </c:pt>
                <c:pt idx="221">
                  <c:v>2.3199999999999998</c:v>
                </c:pt>
                <c:pt idx="222">
                  <c:v>2.88</c:v>
                </c:pt>
                <c:pt idx="223">
                  <c:v>2.04</c:v>
                </c:pt>
                <c:pt idx="224">
                  <c:v>1.68</c:v>
                </c:pt>
                <c:pt idx="225">
                  <c:v>4.34</c:v>
                </c:pt>
                <c:pt idx="226">
                  <c:v>4.33</c:v>
                </c:pt>
                <c:pt idx="227">
                  <c:v>2.44</c:v>
                </c:pt>
                <c:pt idx="228">
                  <c:v>1.58</c:v>
                </c:pt>
                <c:pt idx="229">
                  <c:v>3</c:v>
                </c:pt>
                <c:pt idx="230">
                  <c:v>4.07</c:v>
                </c:pt>
                <c:pt idx="231">
                  <c:v>2.35</c:v>
                </c:pt>
                <c:pt idx="232">
                  <c:v>2.5099999999999998</c:v>
                </c:pt>
                <c:pt idx="233">
                  <c:v>3.16</c:v>
                </c:pt>
                <c:pt idx="234">
                  <c:v>3.23</c:v>
                </c:pt>
                <c:pt idx="235">
                  <c:v>3.02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93-464C-A44E-B96636868DAB}"/>
            </c:ext>
          </c:extLst>
        </c:ser>
        <c:ser>
          <c:idx val="1"/>
          <c:order val="1"/>
          <c:tx>
            <c:strRef>
              <c:f>'Empaque INTEGRAL'!$D$3</c:f>
              <c:strCache>
                <c:ptCount val="1"/>
                <c:pt idx="0">
                  <c:v>promedio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'Empaque INTEGRAL'!$D$21:$D$256</c:f>
              <c:numCache>
                <c:formatCode>General</c:formatCode>
                <c:ptCount val="236"/>
                <c:pt idx="0">
                  <c:v>2.23</c:v>
                </c:pt>
                <c:pt idx="1">
                  <c:v>3.4400000000000004</c:v>
                </c:pt>
                <c:pt idx="2">
                  <c:v>3.1333333333333333</c:v>
                </c:pt>
                <c:pt idx="3">
                  <c:v>3.04</c:v>
                </c:pt>
                <c:pt idx="4">
                  <c:v>3.1480000000000001</c:v>
                </c:pt>
                <c:pt idx="5">
                  <c:v>3.0466666666666669</c:v>
                </c:pt>
                <c:pt idx="6">
                  <c:v>2.8871428571428575</c:v>
                </c:pt>
                <c:pt idx="7">
                  <c:v>3.0337499999999999</c:v>
                </c:pt>
                <c:pt idx="8">
                  <c:v>2.8699999999999997</c:v>
                </c:pt>
                <c:pt idx="9">
                  <c:v>2.8459999999999996</c:v>
                </c:pt>
                <c:pt idx="10">
                  <c:v>2.8036363636363633</c:v>
                </c:pt>
                <c:pt idx="11">
                  <c:v>2.9966666666666661</c:v>
                </c:pt>
                <c:pt idx="12">
                  <c:v>3.0023076923076917</c:v>
                </c:pt>
                <c:pt idx="13">
                  <c:v>3.0385714285714278</c:v>
                </c:pt>
                <c:pt idx="14">
                  <c:v>3.1179999999999999</c:v>
                </c:pt>
                <c:pt idx="15">
                  <c:v>3.0974999999999997</c:v>
                </c:pt>
                <c:pt idx="16">
                  <c:v>3.0535294117647056</c:v>
                </c:pt>
                <c:pt idx="17">
                  <c:v>3.145</c:v>
                </c:pt>
                <c:pt idx="18">
                  <c:v>3.07</c:v>
                </c:pt>
                <c:pt idx="19">
                  <c:v>3.0710000000000002</c:v>
                </c:pt>
                <c:pt idx="20">
                  <c:v>3.033809523809524</c:v>
                </c:pt>
                <c:pt idx="21">
                  <c:v>2.9950000000000001</c:v>
                </c:pt>
                <c:pt idx="22">
                  <c:v>3.0160869565217392</c:v>
                </c:pt>
                <c:pt idx="23">
                  <c:v>2.9550000000000001</c:v>
                </c:pt>
                <c:pt idx="24">
                  <c:v>2.9436</c:v>
                </c:pt>
                <c:pt idx="25">
                  <c:v>2.9903846153846154</c:v>
                </c:pt>
                <c:pt idx="26">
                  <c:v>2.9992592592592593</c:v>
                </c:pt>
                <c:pt idx="27">
                  <c:v>2.9796428571428573</c:v>
                </c:pt>
                <c:pt idx="28">
                  <c:v>2.9979310344827592</c:v>
                </c:pt>
                <c:pt idx="29">
                  <c:v>2.9480000000000004</c:v>
                </c:pt>
                <c:pt idx="30">
                  <c:v>2.9400000000000004</c:v>
                </c:pt>
                <c:pt idx="31">
                  <c:v>2.9062500000000004</c:v>
                </c:pt>
                <c:pt idx="32">
                  <c:v>2.9051515151515157</c:v>
                </c:pt>
                <c:pt idx="33">
                  <c:v>2.8979411764705887</c:v>
                </c:pt>
                <c:pt idx="34">
                  <c:v>2.8671428571428574</c:v>
                </c:pt>
                <c:pt idx="35">
                  <c:v>2.8483333333333336</c:v>
                </c:pt>
                <c:pt idx="36">
                  <c:v>2.8829729729729729</c:v>
                </c:pt>
                <c:pt idx="37">
                  <c:v>2.9142105263157898</c:v>
                </c:pt>
                <c:pt idx="38">
                  <c:v>2.9238461538461542</c:v>
                </c:pt>
                <c:pt idx="39">
                  <c:v>2.9370000000000003</c:v>
                </c:pt>
                <c:pt idx="40">
                  <c:v>2.9178048780487811</c:v>
                </c:pt>
                <c:pt idx="41">
                  <c:v>2.906428571428572</c:v>
                </c:pt>
                <c:pt idx="42">
                  <c:v>2.8869767441860468</c:v>
                </c:pt>
                <c:pt idx="43">
                  <c:v>2.9063636363636367</c:v>
                </c:pt>
                <c:pt idx="44">
                  <c:v>2.9213333333333336</c:v>
                </c:pt>
                <c:pt idx="45">
                  <c:v>2.9267391304347825</c:v>
                </c:pt>
                <c:pt idx="46">
                  <c:v>2.9423404255319148</c:v>
                </c:pt>
                <c:pt idx="47">
                  <c:v>2.9324999999999997</c:v>
                </c:pt>
                <c:pt idx="48">
                  <c:v>2.9224489795918367</c:v>
                </c:pt>
                <c:pt idx="49">
                  <c:v>2.9127999999999998</c:v>
                </c:pt>
                <c:pt idx="50">
                  <c:v>2.9317647058823524</c:v>
                </c:pt>
                <c:pt idx="51">
                  <c:v>2.9430769230769229</c:v>
                </c:pt>
                <c:pt idx="52">
                  <c:v>2.9430188679245282</c:v>
                </c:pt>
                <c:pt idx="53">
                  <c:v>2.9522222222222219</c:v>
                </c:pt>
                <c:pt idx="54">
                  <c:v>2.9503636363636359</c:v>
                </c:pt>
                <c:pt idx="55">
                  <c:v>2.9491071428571423</c:v>
                </c:pt>
                <c:pt idx="56">
                  <c:v>2.9356140350877191</c:v>
                </c:pt>
                <c:pt idx="57">
                  <c:v>2.9399999999999995</c:v>
                </c:pt>
                <c:pt idx="58">
                  <c:v>2.9328813559322033</c:v>
                </c:pt>
                <c:pt idx="59">
                  <c:v>2.9359999999999999</c:v>
                </c:pt>
                <c:pt idx="60">
                  <c:v>2.922459016393443</c:v>
                </c:pt>
                <c:pt idx="61">
                  <c:v>2.9150000000000005</c:v>
                </c:pt>
                <c:pt idx="62">
                  <c:v>2.9080952380952381</c:v>
                </c:pt>
                <c:pt idx="63">
                  <c:v>2.9146875000000003</c:v>
                </c:pt>
                <c:pt idx="64">
                  <c:v>2.9200000000000004</c:v>
                </c:pt>
                <c:pt idx="65">
                  <c:v>2.913484848484849</c:v>
                </c:pt>
                <c:pt idx="66">
                  <c:v>2.921940298507463</c:v>
                </c:pt>
                <c:pt idx="67">
                  <c:v>2.9238235294117652</c:v>
                </c:pt>
                <c:pt idx="68">
                  <c:v>2.9382608695652177</c:v>
                </c:pt>
                <c:pt idx="69">
                  <c:v>2.9319999999999999</c:v>
                </c:pt>
                <c:pt idx="70">
                  <c:v>2.9453521126760562</c:v>
                </c:pt>
                <c:pt idx="71">
                  <c:v>2.9344444444444444</c:v>
                </c:pt>
                <c:pt idx="72">
                  <c:v>2.9108219178082191</c:v>
                </c:pt>
                <c:pt idx="73">
                  <c:v>2.9008108108108108</c:v>
                </c:pt>
                <c:pt idx="74">
                  <c:v>2.8943999999999996</c:v>
                </c:pt>
                <c:pt idx="75">
                  <c:v>2.8890789473684211</c:v>
                </c:pt>
                <c:pt idx="76">
                  <c:v>2.892987012987013</c:v>
                </c:pt>
                <c:pt idx="77">
                  <c:v>2.9060256410256406</c:v>
                </c:pt>
                <c:pt idx="78">
                  <c:v>2.9150632911392402</c:v>
                </c:pt>
                <c:pt idx="79">
                  <c:v>2.9208749999999997</c:v>
                </c:pt>
                <c:pt idx="80">
                  <c:v>2.9175308641975306</c:v>
                </c:pt>
                <c:pt idx="81">
                  <c:v>2.9109756097560973</c:v>
                </c:pt>
                <c:pt idx="82">
                  <c:v>2.8996385542168674</c:v>
                </c:pt>
                <c:pt idx="83">
                  <c:v>2.8921428571428569</c:v>
                </c:pt>
                <c:pt idx="84">
                  <c:v>2.8995294117647061</c:v>
                </c:pt>
                <c:pt idx="85">
                  <c:v>2.9022093023255815</c:v>
                </c:pt>
                <c:pt idx="86">
                  <c:v>2.8947126436781612</c:v>
                </c:pt>
                <c:pt idx="87">
                  <c:v>2.9015909090909093</c:v>
                </c:pt>
                <c:pt idx="88">
                  <c:v>2.8878651685393257</c:v>
                </c:pt>
                <c:pt idx="89">
                  <c:v>2.8834444444444443</c:v>
                </c:pt>
                <c:pt idx="90">
                  <c:v>2.8924175824175822</c:v>
                </c:pt>
                <c:pt idx="91">
                  <c:v>2.8929347826086955</c:v>
                </c:pt>
                <c:pt idx="92">
                  <c:v>2.902043010752688</c:v>
                </c:pt>
                <c:pt idx="93">
                  <c:v>2.9078723404255316</c:v>
                </c:pt>
                <c:pt idx="94">
                  <c:v>2.9197894736842103</c:v>
                </c:pt>
                <c:pt idx="95">
                  <c:v>2.9276041666666668</c:v>
                </c:pt>
                <c:pt idx="96">
                  <c:v>2.9378350515463922</c:v>
                </c:pt>
                <c:pt idx="97">
                  <c:v>2.946836734693878</c:v>
                </c:pt>
                <c:pt idx="98">
                  <c:v>2.9514141414141415</c:v>
                </c:pt>
                <c:pt idx="99">
                  <c:v>2.9671999999999996</c:v>
                </c:pt>
                <c:pt idx="100">
                  <c:v>2.9625742574257421</c:v>
                </c:pt>
                <c:pt idx="101">
                  <c:v>2.9737254901960783</c:v>
                </c:pt>
                <c:pt idx="102">
                  <c:v>2.9566990291262139</c:v>
                </c:pt>
                <c:pt idx="103">
                  <c:v>2.9600000000000004</c:v>
                </c:pt>
                <c:pt idx="104">
                  <c:v>2.952380952380953</c:v>
                </c:pt>
                <c:pt idx="105">
                  <c:v>2.9639622641509442</c:v>
                </c:pt>
                <c:pt idx="106">
                  <c:v>2.9521495327102807</c:v>
                </c:pt>
                <c:pt idx="107">
                  <c:v>2.9625925925925931</c:v>
                </c:pt>
                <c:pt idx="108">
                  <c:v>2.9678899082568813</c:v>
                </c:pt>
                <c:pt idx="109">
                  <c:v>2.9744545454545461</c:v>
                </c:pt>
                <c:pt idx="110">
                  <c:v>2.958558558558559</c:v>
                </c:pt>
                <c:pt idx="111">
                  <c:v>2.9568750000000001</c:v>
                </c:pt>
                <c:pt idx="112">
                  <c:v>2.9607964601769909</c:v>
                </c:pt>
                <c:pt idx="113">
                  <c:v>2.964035087719298</c:v>
                </c:pt>
                <c:pt idx="114">
                  <c:v>2.9493913043478255</c:v>
                </c:pt>
                <c:pt idx="115">
                  <c:v>2.9395689655172408</c:v>
                </c:pt>
                <c:pt idx="116">
                  <c:v>2.9464957264957259</c:v>
                </c:pt>
                <c:pt idx="117">
                  <c:v>2.9524576271186436</c:v>
                </c:pt>
                <c:pt idx="118">
                  <c:v>2.9558823529411762</c:v>
                </c:pt>
                <c:pt idx="119">
                  <c:v>2.9483333333333328</c:v>
                </c:pt>
                <c:pt idx="120">
                  <c:v>2.9505785123966941</c:v>
                </c:pt>
                <c:pt idx="121">
                  <c:v>2.9559016393442623</c:v>
                </c:pt>
                <c:pt idx="122">
                  <c:v>2.957479674796748</c:v>
                </c:pt>
                <c:pt idx="123">
                  <c:v>2.9559677419354835</c:v>
                </c:pt>
                <c:pt idx="124">
                  <c:v>2.9567999999999999</c:v>
                </c:pt>
                <c:pt idx="125">
                  <c:v>2.9494444444444441</c:v>
                </c:pt>
                <c:pt idx="126">
                  <c:v>2.9596062992125982</c:v>
                </c:pt>
                <c:pt idx="127">
                  <c:v>2.9581249999999994</c:v>
                </c:pt>
                <c:pt idx="128">
                  <c:v>2.9455038759689915</c:v>
                </c:pt>
                <c:pt idx="129">
                  <c:v>2.930615384615384</c:v>
                </c:pt>
                <c:pt idx="130">
                  <c:v>2.933206106870228</c:v>
                </c:pt>
                <c:pt idx="131">
                  <c:v>2.9289393939393933</c:v>
                </c:pt>
                <c:pt idx="132">
                  <c:v>2.9209774436090217</c:v>
                </c:pt>
                <c:pt idx="133">
                  <c:v>2.9208208955223873</c:v>
                </c:pt>
                <c:pt idx="134">
                  <c:v>2.9214814814814805</c:v>
                </c:pt>
                <c:pt idx="135">
                  <c:v>2.9208088235294105</c:v>
                </c:pt>
                <c:pt idx="136">
                  <c:v>2.9253284671532835</c:v>
                </c:pt>
                <c:pt idx="137">
                  <c:v>2.9275362318840572</c:v>
                </c:pt>
                <c:pt idx="138">
                  <c:v>2.9293525179856106</c:v>
                </c:pt>
                <c:pt idx="139">
                  <c:v>2.919857142857142</c:v>
                </c:pt>
                <c:pt idx="140">
                  <c:v>2.9182269503546094</c:v>
                </c:pt>
                <c:pt idx="141">
                  <c:v>2.9195070422535205</c:v>
                </c:pt>
                <c:pt idx="142">
                  <c:v>2.9146153846153844</c:v>
                </c:pt>
                <c:pt idx="143">
                  <c:v>2.9180555555555556</c:v>
                </c:pt>
                <c:pt idx="144">
                  <c:v>2.9166206896551721</c:v>
                </c:pt>
                <c:pt idx="145">
                  <c:v>2.9227397260273968</c:v>
                </c:pt>
                <c:pt idx="146">
                  <c:v>2.9254421768707481</c:v>
                </c:pt>
                <c:pt idx="147">
                  <c:v>2.9310135135135131</c:v>
                </c:pt>
                <c:pt idx="148">
                  <c:v>2.9386577181208051</c:v>
                </c:pt>
                <c:pt idx="149">
                  <c:v>2.9407333333333332</c:v>
                </c:pt>
                <c:pt idx="150">
                  <c:v>2.9408609271523174</c:v>
                </c:pt>
                <c:pt idx="151">
                  <c:v>2.9348026315789468</c:v>
                </c:pt>
                <c:pt idx="152">
                  <c:v>2.9358823529411762</c:v>
                </c:pt>
                <c:pt idx="153">
                  <c:v>2.934155844155844</c:v>
                </c:pt>
                <c:pt idx="154">
                  <c:v>2.9334838709677418</c:v>
                </c:pt>
                <c:pt idx="155">
                  <c:v>2.9333974358974357</c:v>
                </c:pt>
                <c:pt idx="156">
                  <c:v>2.942484076433121</c:v>
                </c:pt>
                <c:pt idx="157">
                  <c:v>2.9455696202531643</c:v>
                </c:pt>
                <c:pt idx="158">
                  <c:v>2.9480503144654087</c:v>
                </c:pt>
                <c:pt idx="159">
                  <c:v>2.9477499999999996</c:v>
                </c:pt>
                <c:pt idx="160">
                  <c:v>2.9510559006211179</c:v>
                </c:pt>
                <c:pt idx="161">
                  <c:v>2.9441358024691353</c:v>
                </c:pt>
                <c:pt idx="162">
                  <c:v>2.9377300613496926</c:v>
                </c:pt>
                <c:pt idx="163">
                  <c:v>2.9423170731707313</c:v>
                </c:pt>
                <c:pt idx="164">
                  <c:v>2.9479393939393934</c:v>
                </c:pt>
                <c:pt idx="165">
                  <c:v>2.9506024096385537</c:v>
                </c:pt>
                <c:pt idx="166">
                  <c:v>2.9514371257485021</c:v>
                </c:pt>
                <c:pt idx="167">
                  <c:v>2.9497023809523801</c:v>
                </c:pt>
                <c:pt idx="168">
                  <c:v>2.9503550295857983</c:v>
                </c:pt>
                <c:pt idx="169">
                  <c:v>2.9463529411764697</c:v>
                </c:pt>
                <c:pt idx="170">
                  <c:v>2.9474853801169583</c:v>
                </c:pt>
                <c:pt idx="171">
                  <c:v>2.951686046511627</c:v>
                </c:pt>
                <c:pt idx="172">
                  <c:v>2.9424855491329476</c:v>
                </c:pt>
                <c:pt idx="173">
                  <c:v>2.9452298850574707</c:v>
                </c:pt>
                <c:pt idx="174">
                  <c:v>2.9435428571428566</c:v>
                </c:pt>
                <c:pt idx="175">
                  <c:v>2.9449431818181817</c:v>
                </c:pt>
                <c:pt idx="176">
                  <c:v>2.9397175141242933</c:v>
                </c:pt>
                <c:pt idx="177">
                  <c:v>2.937696629213483</c:v>
                </c:pt>
                <c:pt idx="178">
                  <c:v>2.9337988826815642</c:v>
                </c:pt>
                <c:pt idx="179">
                  <c:v>2.9360555555555554</c:v>
                </c:pt>
                <c:pt idx="180">
                  <c:v>2.9393370165745853</c:v>
                </c:pt>
                <c:pt idx="181">
                  <c:v>2.9462637362637363</c:v>
                </c:pt>
                <c:pt idx="182">
                  <c:v>2.942459016393443</c:v>
                </c:pt>
                <c:pt idx="183">
                  <c:v>2.9434782608695653</c:v>
                </c:pt>
                <c:pt idx="184">
                  <c:v>2.9365945945945944</c:v>
                </c:pt>
                <c:pt idx="185">
                  <c:v>2.9320967741935484</c:v>
                </c:pt>
                <c:pt idx="186">
                  <c:v>2.9257754010695187</c:v>
                </c:pt>
                <c:pt idx="187">
                  <c:v>2.9207978723404255</c:v>
                </c:pt>
                <c:pt idx="188">
                  <c:v>2.9217989417989418</c:v>
                </c:pt>
                <c:pt idx="189">
                  <c:v>2.9238947368421058</c:v>
                </c:pt>
                <c:pt idx="190">
                  <c:v>2.9211518324607333</c:v>
                </c:pt>
                <c:pt idx="191">
                  <c:v>2.9216666666666669</c:v>
                </c:pt>
                <c:pt idx="192">
                  <c:v>2.9197409326424868</c:v>
                </c:pt>
                <c:pt idx="193">
                  <c:v>2.922061855670103</c:v>
                </c:pt>
                <c:pt idx="194">
                  <c:v>2.9228717948717953</c:v>
                </c:pt>
                <c:pt idx="195">
                  <c:v>2.9222959183673467</c:v>
                </c:pt>
                <c:pt idx="196">
                  <c:v>2.9231979695431471</c:v>
                </c:pt>
                <c:pt idx="197">
                  <c:v>2.9217676767676766</c:v>
                </c:pt>
                <c:pt idx="198">
                  <c:v>2.9186934673366829</c:v>
                </c:pt>
                <c:pt idx="199">
                  <c:v>2.9232</c:v>
                </c:pt>
                <c:pt idx="200">
                  <c:v>2.9250746268656713</c:v>
                </c:pt>
                <c:pt idx="201">
                  <c:v>2.9299009900990094</c:v>
                </c:pt>
                <c:pt idx="202">
                  <c:v>2.9256157635467974</c:v>
                </c:pt>
                <c:pt idx="203">
                  <c:v>2.9319117647058817</c:v>
                </c:pt>
                <c:pt idx="204">
                  <c:v>2.9310243902439019</c:v>
                </c:pt>
                <c:pt idx="205">
                  <c:v>2.9323786407766987</c:v>
                </c:pt>
                <c:pt idx="206">
                  <c:v>2.9340096618357485</c:v>
                </c:pt>
                <c:pt idx="207">
                  <c:v>2.9324999999999997</c:v>
                </c:pt>
                <c:pt idx="208">
                  <c:v>2.9340191387559806</c:v>
                </c:pt>
                <c:pt idx="209">
                  <c:v>2.9326666666666661</c:v>
                </c:pt>
                <c:pt idx="210">
                  <c:v>2.934360189573459</c:v>
                </c:pt>
                <c:pt idx="211">
                  <c:v>2.9359905660377352</c:v>
                </c:pt>
                <c:pt idx="212">
                  <c:v>2.9346009389671353</c:v>
                </c:pt>
                <c:pt idx="213">
                  <c:v>2.934018691588784</c:v>
                </c:pt>
                <c:pt idx="214">
                  <c:v>2.9318139534883714</c:v>
                </c:pt>
                <c:pt idx="215">
                  <c:v>2.9329166666666655</c:v>
                </c:pt>
                <c:pt idx="216">
                  <c:v>2.9360829493087546</c:v>
                </c:pt>
                <c:pt idx="217">
                  <c:v>2.9327522935779808</c:v>
                </c:pt>
                <c:pt idx="218">
                  <c:v>2.9312328767123281</c:v>
                </c:pt>
                <c:pt idx="219">
                  <c:v>2.933818181818181</c:v>
                </c:pt>
                <c:pt idx="220">
                  <c:v>2.9323529411764699</c:v>
                </c:pt>
                <c:pt idx="221">
                  <c:v>2.9295945945945943</c:v>
                </c:pt>
                <c:pt idx="222">
                  <c:v>2.9293721973094167</c:v>
                </c:pt>
                <c:pt idx="223">
                  <c:v>2.9254017857142851</c:v>
                </c:pt>
                <c:pt idx="224">
                  <c:v>2.9198666666666657</c:v>
                </c:pt>
                <c:pt idx="225">
                  <c:v>2.9261504424778755</c:v>
                </c:pt>
                <c:pt idx="226">
                  <c:v>2.932334801762114</c:v>
                </c:pt>
                <c:pt idx="227">
                  <c:v>2.9301754385964909</c:v>
                </c:pt>
                <c:pt idx="228">
                  <c:v>2.9242794759825328</c:v>
                </c:pt>
                <c:pt idx="229">
                  <c:v>2.9246086956521737</c:v>
                </c:pt>
                <c:pt idx="230">
                  <c:v>2.9295670995670995</c:v>
                </c:pt>
                <c:pt idx="231">
                  <c:v>2.9270689655172415</c:v>
                </c:pt>
                <c:pt idx="232">
                  <c:v>2.9252789699570818</c:v>
                </c:pt>
                <c:pt idx="233">
                  <c:v>2.9262820512820511</c:v>
                </c:pt>
                <c:pt idx="234">
                  <c:v>2.9275744680851066</c:v>
                </c:pt>
                <c:pt idx="235">
                  <c:v>2.9279661016949152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93-464C-A44E-B96636868D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611151"/>
        <c:axId val="1880614063"/>
      </c:lineChart>
      <c:catAx>
        <c:axId val="18806111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4063"/>
        <c:crosses val="autoZero"/>
        <c:auto val="1"/>
        <c:lblAlgn val="ctr"/>
        <c:lblOffset val="100"/>
        <c:noMultiLvlLbl val="0"/>
      </c:catAx>
      <c:valAx>
        <c:axId val="1880614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880611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5.xml"/><Relationship Id="rId7" Type="http://schemas.openxmlformats.org/officeDocument/2006/relationships/chart" Target="../charts/chart49.xml"/><Relationship Id="rId2" Type="http://schemas.openxmlformats.org/officeDocument/2006/relationships/chart" Target="../charts/chart44.xml"/><Relationship Id="rId1" Type="http://schemas.openxmlformats.org/officeDocument/2006/relationships/chart" Target="../charts/chart43.xml"/><Relationship Id="rId6" Type="http://schemas.openxmlformats.org/officeDocument/2006/relationships/chart" Target="../charts/chart48.xml"/><Relationship Id="rId5" Type="http://schemas.openxmlformats.org/officeDocument/2006/relationships/chart" Target="../charts/chart47.xml"/><Relationship Id="rId4" Type="http://schemas.openxmlformats.org/officeDocument/2006/relationships/chart" Target="../charts/chart46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2.xml"/><Relationship Id="rId7" Type="http://schemas.openxmlformats.org/officeDocument/2006/relationships/chart" Target="../charts/chart56.xml"/><Relationship Id="rId2" Type="http://schemas.openxmlformats.org/officeDocument/2006/relationships/chart" Target="../charts/chart51.xml"/><Relationship Id="rId1" Type="http://schemas.openxmlformats.org/officeDocument/2006/relationships/chart" Target="../charts/chart50.xml"/><Relationship Id="rId6" Type="http://schemas.openxmlformats.org/officeDocument/2006/relationships/chart" Target="../charts/chart55.xml"/><Relationship Id="rId5" Type="http://schemas.openxmlformats.org/officeDocument/2006/relationships/chart" Target="../charts/chart54.xml"/><Relationship Id="rId4" Type="http://schemas.openxmlformats.org/officeDocument/2006/relationships/chart" Target="../charts/chart53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7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0.xml"/><Relationship Id="rId7" Type="http://schemas.openxmlformats.org/officeDocument/2006/relationships/chart" Target="../charts/chart64.xml"/><Relationship Id="rId2" Type="http://schemas.openxmlformats.org/officeDocument/2006/relationships/chart" Target="../charts/chart59.xml"/><Relationship Id="rId1" Type="http://schemas.openxmlformats.org/officeDocument/2006/relationships/chart" Target="../charts/chart58.xml"/><Relationship Id="rId6" Type="http://schemas.openxmlformats.org/officeDocument/2006/relationships/chart" Target="../charts/chart63.xml"/><Relationship Id="rId5" Type="http://schemas.openxmlformats.org/officeDocument/2006/relationships/chart" Target="../charts/chart62.xml"/><Relationship Id="rId4" Type="http://schemas.openxmlformats.org/officeDocument/2006/relationships/chart" Target="../charts/chart61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7.xml"/><Relationship Id="rId7" Type="http://schemas.openxmlformats.org/officeDocument/2006/relationships/chart" Target="../charts/chart71.xml"/><Relationship Id="rId2" Type="http://schemas.openxmlformats.org/officeDocument/2006/relationships/chart" Target="../charts/chart66.xml"/><Relationship Id="rId1" Type="http://schemas.openxmlformats.org/officeDocument/2006/relationships/chart" Target="../charts/chart65.xml"/><Relationship Id="rId6" Type="http://schemas.openxmlformats.org/officeDocument/2006/relationships/chart" Target="../charts/chart70.xml"/><Relationship Id="rId5" Type="http://schemas.openxmlformats.org/officeDocument/2006/relationships/chart" Target="../charts/chart69.xml"/><Relationship Id="rId4" Type="http://schemas.openxmlformats.org/officeDocument/2006/relationships/chart" Target="../charts/chart68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3.xml"/><Relationship Id="rId1" Type="http://schemas.openxmlformats.org/officeDocument/2006/relationships/chart" Target="../charts/chart72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5.xml"/><Relationship Id="rId1" Type="http://schemas.openxmlformats.org/officeDocument/2006/relationships/chart" Target="../charts/chart74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6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7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8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0.xml"/><Relationship Id="rId1" Type="http://schemas.openxmlformats.org/officeDocument/2006/relationships/chart" Target="../charts/chart79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2.xml"/><Relationship Id="rId1" Type="http://schemas.openxmlformats.org/officeDocument/2006/relationships/chart" Target="../charts/chart81.xm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4.xml"/><Relationship Id="rId1" Type="http://schemas.openxmlformats.org/officeDocument/2006/relationships/chart" Target="../charts/chart83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5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7.xml"/><Relationship Id="rId1" Type="http://schemas.openxmlformats.org/officeDocument/2006/relationships/chart" Target="../charts/chart86.xml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9.xml"/><Relationship Id="rId1" Type="http://schemas.openxmlformats.org/officeDocument/2006/relationships/chart" Target="../charts/chart88.xml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1.xml"/><Relationship Id="rId1" Type="http://schemas.openxmlformats.org/officeDocument/2006/relationships/chart" Target="../charts/chart90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Relationship Id="rId6" Type="http://schemas.openxmlformats.org/officeDocument/2006/relationships/chart" Target="../charts/chart19.xml"/><Relationship Id="rId5" Type="http://schemas.openxmlformats.org/officeDocument/2006/relationships/chart" Target="../charts/chart18.xml"/><Relationship Id="rId4" Type="http://schemas.openxmlformats.org/officeDocument/2006/relationships/chart" Target="../charts/chart17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6" Type="http://schemas.openxmlformats.org/officeDocument/2006/relationships/chart" Target="../charts/chart25.xml"/><Relationship Id="rId5" Type="http://schemas.openxmlformats.org/officeDocument/2006/relationships/chart" Target="../charts/chart24.xml"/><Relationship Id="rId4" Type="http://schemas.openxmlformats.org/officeDocument/2006/relationships/chart" Target="../charts/chart23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8.xml"/><Relationship Id="rId2" Type="http://schemas.openxmlformats.org/officeDocument/2006/relationships/chart" Target="../charts/chart27.xml"/><Relationship Id="rId1" Type="http://schemas.openxmlformats.org/officeDocument/2006/relationships/chart" Target="../charts/chart26.xml"/><Relationship Id="rId6" Type="http://schemas.openxmlformats.org/officeDocument/2006/relationships/chart" Target="../charts/chart31.xml"/><Relationship Id="rId5" Type="http://schemas.openxmlformats.org/officeDocument/2006/relationships/chart" Target="../charts/chart30.xml"/><Relationship Id="rId4" Type="http://schemas.openxmlformats.org/officeDocument/2006/relationships/chart" Target="../charts/chart29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78441</xdr:colOff>
      <xdr:row>4</xdr:row>
      <xdr:rowOff>112059</xdr:rowOff>
    </xdr:from>
    <xdr:to>
      <xdr:col>3</xdr:col>
      <xdr:colOff>571500</xdr:colOff>
      <xdr:row>7</xdr:row>
      <xdr:rowOff>179294</xdr:rowOff>
    </xdr:to>
    <xdr:sp macro="" textlink="">
      <xdr:nvSpPr>
        <xdr:cNvPr id="2" name="Rectángulo 1"/>
        <xdr:cNvSpPr/>
      </xdr:nvSpPr>
      <xdr:spPr>
        <a:xfrm>
          <a:off x="1602441" y="874059"/>
          <a:ext cx="1255059" cy="63873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100"/>
            <a:t>PAN BUENA VIDA</a:t>
          </a:r>
        </a:p>
      </xdr:txBody>
    </xdr:sp>
    <xdr:clientData/>
  </xdr:twoCellAnchor>
  <xdr:twoCellAnchor editAs="oneCell">
    <xdr:from>
      <xdr:col>10</xdr:col>
      <xdr:colOff>145673</xdr:colOff>
      <xdr:row>3</xdr:row>
      <xdr:rowOff>78442</xdr:rowOff>
    </xdr:from>
    <xdr:to>
      <xdr:col>11</xdr:col>
      <xdr:colOff>507483</xdr:colOff>
      <xdr:row>6</xdr:row>
      <xdr:rowOff>183132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65673" y="649942"/>
          <a:ext cx="1123810" cy="676190"/>
        </a:xfrm>
        <a:prstGeom prst="rect">
          <a:avLst/>
        </a:prstGeom>
      </xdr:spPr>
    </xdr:pic>
    <xdr:clientData/>
  </xdr:twoCellAnchor>
  <xdr:twoCellAnchor editAs="oneCell">
    <xdr:from>
      <xdr:col>10</xdr:col>
      <xdr:colOff>0</xdr:colOff>
      <xdr:row>8</xdr:row>
      <xdr:rowOff>190499</xdr:rowOff>
    </xdr:from>
    <xdr:to>
      <xdr:col>15</xdr:col>
      <xdr:colOff>175888</xdr:colOff>
      <xdr:row>15</xdr:row>
      <xdr:rowOff>123264</xdr:rowOff>
    </xdr:to>
    <xdr:pic>
      <xdr:nvPicPr>
        <xdr:cNvPr id="4" name="Imagen 3"/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3214" t="27306" r="57262" b="56256"/>
        <a:stretch/>
      </xdr:blipFill>
      <xdr:spPr>
        <a:xfrm>
          <a:off x="7620000" y="1714499"/>
          <a:ext cx="3985888" cy="1266265"/>
        </a:xfrm>
        <a:prstGeom prst="rect">
          <a:avLst/>
        </a:prstGeom>
      </xdr:spPr>
    </xdr:pic>
    <xdr:clientData/>
  </xdr:twoCellAnchor>
  <xdr:twoCellAnchor>
    <xdr:from>
      <xdr:col>4</xdr:col>
      <xdr:colOff>253254</xdr:colOff>
      <xdr:row>4</xdr:row>
      <xdr:rowOff>118781</xdr:rowOff>
    </xdr:from>
    <xdr:to>
      <xdr:col>5</xdr:col>
      <xdr:colOff>746313</xdr:colOff>
      <xdr:row>7</xdr:row>
      <xdr:rowOff>186016</xdr:rowOff>
    </xdr:to>
    <xdr:sp macro="" textlink="">
      <xdr:nvSpPr>
        <xdr:cNvPr id="5" name="Rectángulo 4"/>
        <xdr:cNvSpPr/>
      </xdr:nvSpPr>
      <xdr:spPr>
        <a:xfrm>
          <a:off x="3301254" y="880781"/>
          <a:ext cx="1255059" cy="63873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100"/>
            <a:t>PAN SKINNY</a:t>
          </a:r>
        </a:p>
      </xdr:txBody>
    </xdr:sp>
    <xdr:clientData/>
  </xdr:twoCellAnchor>
  <xdr:twoCellAnchor>
    <xdr:from>
      <xdr:col>6</xdr:col>
      <xdr:colOff>439275</xdr:colOff>
      <xdr:row>4</xdr:row>
      <xdr:rowOff>114298</xdr:rowOff>
    </xdr:from>
    <xdr:to>
      <xdr:col>8</xdr:col>
      <xdr:colOff>170334</xdr:colOff>
      <xdr:row>7</xdr:row>
      <xdr:rowOff>181533</xdr:rowOff>
    </xdr:to>
    <xdr:sp macro="" textlink="">
      <xdr:nvSpPr>
        <xdr:cNvPr id="6" name="Rectángulo 5"/>
        <xdr:cNvSpPr/>
      </xdr:nvSpPr>
      <xdr:spPr>
        <a:xfrm>
          <a:off x="5011275" y="876298"/>
          <a:ext cx="1255059" cy="63873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100"/>
            <a:t>PAN integral</a:t>
          </a:r>
          <a:r>
            <a:rPr lang="es-ES" sz="1100" baseline="0"/>
            <a:t> multigranos</a:t>
          </a:r>
          <a:endParaRPr lang="es-E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76200</xdr:colOff>
      <xdr:row>34</xdr:row>
      <xdr:rowOff>28575</xdr:rowOff>
    </xdr:from>
    <xdr:ext cx="361950" cy="172227"/>
    <xdr:sp macro="" textlink="">
      <xdr:nvSpPr>
        <xdr:cNvPr id="5" name="CuadroTexto 4"/>
        <xdr:cNvSpPr txBox="1"/>
      </xdr:nvSpPr>
      <xdr:spPr>
        <a:xfrm>
          <a:off x="5781675" y="6505575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85725</xdr:colOff>
      <xdr:row>48</xdr:row>
      <xdr:rowOff>19050</xdr:rowOff>
    </xdr:from>
    <xdr:ext cx="361950" cy="172227"/>
    <xdr:sp macro="" textlink="">
      <xdr:nvSpPr>
        <xdr:cNvPr id="6" name="CuadroTexto 5"/>
        <xdr:cNvSpPr txBox="1"/>
      </xdr:nvSpPr>
      <xdr:spPr>
        <a:xfrm>
          <a:off x="5791200" y="91630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142875</xdr:colOff>
      <xdr:row>62</xdr:row>
      <xdr:rowOff>19050</xdr:rowOff>
    </xdr:from>
    <xdr:ext cx="361950" cy="1908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/>
            <xdr:cNvSpPr txBox="1"/>
          </xdr:nvSpPr>
          <xdr:spPr>
            <a:xfrm>
              <a:off x="5848350" y="11830050"/>
              <a:ext cx="361950" cy="1908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/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7" name="CuadroTexto 6"/>
            <xdr:cNvSpPr txBox="1"/>
          </xdr:nvSpPr>
          <xdr:spPr>
            <a:xfrm>
              <a:off x="5848350" y="11830050"/>
              <a:ext cx="361950" cy="1908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()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142875</xdr:colOff>
      <xdr:row>18</xdr:row>
      <xdr:rowOff>19050</xdr:rowOff>
    </xdr:from>
    <xdr:ext cx="361950" cy="172227"/>
    <xdr:sp macro="" textlink="">
      <xdr:nvSpPr>
        <xdr:cNvPr id="8" name="CuadroTexto 7"/>
        <xdr:cNvSpPr txBox="1"/>
      </xdr:nvSpPr>
      <xdr:spPr>
        <a:xfrm>
          <a:off x="5848350" y="32575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142875</xdr:colOff>
      <xdr:row>21</xdr:row>
      <xdr:rowOff>19050</xdr:rowOff>
    </xdr:from>
    <xdr:ext cx="361950" cy="172227"/>
    <xdr:sp macro="" textlink="">
      <xdr:nvSpPr>
        <xdr:cNvPr id="12" name="CuadroTexto 11"/>
        <xdr:cNvSpPr txBox="1"/>
      </xdr:nvSpPr>
      <xdr:spPr>
        <a:xfrm>
          <a:off x="5848350" y="34480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142875</xdr:colOff>
      <xdr:row>21</xdr:row>
      <xdr:rowOff>19050</xdr:rowOff>
    </xdr:from>
    <xdr:ext cx="361950" cy="172227"/>
    <xdr:sp macro="" textlink="">
      <xdr:nvSpPr>
        <xdr:cNvPr id="13" name="CuadroTexto 12"/>
        <xdr:cNvSpPr txBox="1"/>
      </xdr:nvSpPr>
      <xdr:spPr>
        <a:xfrm>
          <a:off x="5848350" y="32575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4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133350</xdr:colOff>
      <xdr:row>17</xdr:row>
      <xdr:rowOff>152400</xdr:rowOff>
    </xdr:from>
    <xdr:to>
      <xdr:col>18</xdr:col>
      <xdr:colOff>438150</xdr:colOff>
      <xdr:row>32</xdr:row>
      <xdr:rowOff>38100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8</xdr:col>
      <xdr:colOff>133350</xdr:colOff>
      <xdr:row>18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5" name="CuadroTexto 4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133350</xdr:colOff>
      <xdr:row>17</xdr:row>
      <xdr:rowOff>152400</xdr:rowOff>
    </xdr:from>
    <xdr:to>
      <xdr:col>18</xdr:col>
      <xdr:colOff>438150</xdr:colOff>
      <xdr:row>32</xdr:row>
      <xdr:rowOff>38100</xdr:rowOff>
    </xdr:to>
    <xdr:graphicFrame macro="">
      <xdr:nvGraphicFramePr>
        <xdr:cNvPr id="13" name="Gráfico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8</xdr:col>
      <xdr:colOff>133350</xdr:colOff>
      <xdr:row>19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/>
            <xdr:cNvSpPr txBox="1"/>
          </xdr:nvSpPr>
          <xdr:spPr>
            <a:xfrm>
              <a:off x="5982821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5" name="CuadroTexto 4"/>
            <xdr:cNvSpPr txBox="1"/>
          </xdr:nvSpPr>
          <xdr:spPr>
            <a:xfrm>
              <a:off x="5982821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133350</xdr:colOff>
      <xdr:row>17</xdr:row>
      <xdr:rowOff>152400</xdr:rowOff>
    </xdr:from>
    <xdr:to>
      <xdr:col>18</xdr:col>
      <xdr:colOff>438150</xdr:colOff>
      <xdr:row>32</xdr:row>
      <xdr:rowOff>38100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6172200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6172200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133350</xdr:colOff>
      <xdr:row>17</xdr:row>
      <xdr:rowOff>152400</xdr:rowOff>
    </xdr:from>
    <xdr:to>
      <xdr:col>18</xdr:col>
      <xdr:colOff>438150</xdr:colOff>
      <xdr:row>32</xdr:row>
      <xdr:rowOff>38100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0</xdr:colOff>
      <xdr:row>17</xdr:row>
      <xdr:rowOff>0</xdr:rowOff>
    </xdr:from>
    <xdr:to>
      <xdr:col>18</xdr:col>
      <xdr:colOff>304800</xdr:colOff>
      <xdr:row>31</xdr:row>
      <xdr:rowOff>76200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8</xdr:col>
      <xdr:colOff>142875</xdr:colOff>
      <xdr:row>17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/>
            <xdr:cNvSpPr txBox="1"/>
          </xdr:nvSpPr>
          <xdr:spPr>
            <a:xfrm>
              <a:off x="5848350" y="325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5" name="CuadroTexto 4"/>
            <xdr:cNvSpPr txBox="1"/>
          </xdr:nvSpPr>
          <xdr:spPr>
            <a:xfrm>
              <a:off x="5848350" y="325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76200</xdr:colOff>
      <xdr:row>34</xdr:row>
      <xdr:rowOff>28575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/>
            <xdr:cNvSpPr txBox="1"/>
          </xdr:nvSpPr>
          <xdr:spPr>
            <a:xfrm>
              <a:off x="5781675" y="65055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6" name="CuadroTexto 5"/>
            <xdr:cNvSpPr txBox="1"/>
          </xdr:nvSpPr>
          <xdr:spPr>
            <a:xfrm>
              <a:off x="5781675" y="65055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0</xdr:colOff>
      <xdr:row>33</xdr:row>
      <xdr:rowOff>0</xdr:rowOff>
    </xdr:from>
    <xdr:to>
      <xdr:col>18</xdr:col>
      <xdr:colOff>304800</xdr:colOff>
      <xdr:row>47</xdr:row>
      <xdr:rowOff>76200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581025</xdr:colOff>
      <xdr:row>48</xdr:row>
      <xdr:rowOff>95250</xdr:rowOff>
    </xdr:from>
    <xdr:to>
      <xdr:col>18</xdr:col>
      <xdr:colOff>276225</xdr:colOff>
      <xdr:row>62</xdr:row>
      <xdr:rowOff>171450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0</xdr:colOff>
      <xdr:row>64</xdr:row>
      <xdr:rowOff>0</xdr:rowOff>
    </xdr:from>
    <xdr:to>
      <xdr:col>18</xdr:col>
      <xdr:colOff>304800</xdr:colOff>
      <xdr:row>78</xdr:row>
      <xdr:rowOff>76200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8</xdr:col>
      <xdr:colOff>85725</xdr:colOff>
      <xdr:row>48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/>
            <xdr:cNvSpPr txBox="1"/>
          </xdr:nvSpPr>
          <xdr:spPr>
            <a:xfrm>
              <a:off x="5791200" y="9163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0" name="CuadroTexto 9"/>
            <xdr:cNvSpPr txBox="1"/>
          </xdr:nvSpPr>
          <xdr:spPr>
            <a:xfrm>
              <a:off x="5791200" y="9163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142875</xdr:colOff>
      <xdr:row>62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/>
            <xdr:cNvSpPr txBox="1"/>
          </xdr:nvSpPr>
          <xdr:spPr>
            <a:xfrm>
              <a:off x="5848350" y="11830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1" name="CuadroTexto 10"/>
            <xdr:cNvSpPr txBox="1"/>
          </xdr:nvSpPr>
          <xdr:spPr>
            <a:xfrm>
              <a:off x="5848350" y="11830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10</xdr:col>
      <xdr:colOff>0</xdr:colOff>
      <xdr:row>129</xdr:row>
      <xdr:rowOff>0</xdr:rowOff>
    </xdr:from>
    <xdr:to>
      <xdr:col>17</xdr:col>
      <xdr:colOff>304800</xdr:colOff>
      <xdr:row>143</xdr:row>
      <xdr:rowOff>76200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8</xdr:col>
      <xdr:colOff>142875</xdr:colOff>
      <xdr:row>77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/>
            <xdr:cNvSpPr txBox="1"/>
          </xdr:nvSpPr>
          <xdr:spPr>
            <a:xfrm>
              <a:off x="5848350" y="11830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3" name="CuadroTexto 12"/>
            <xdr:cNvSpPr txBox="1"/>
          </xdr:nvSpPr>
          <xdr:spPr>
            <a:xfrm>
              <a:off x="5848350" y="11830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209550</xdr:colOff>
      <xdr:row>79</xdr:row>
      <xdr:rowOff>104775</xdr:rowOff>
    </xdr:from>
    <xdr:to>
      <xdr:col>18</xdr:col>
      <xdr:colOff>514350</xdr:colOff>
      <xdr:row>93</xdr:row>
      <xdr:rowOff>180975</xdr:rowOff>
    </xdr:to>
    <xdr:graphicFrame macro="">
      <xdr:nvGraphicFramePr>
        <xdr:cNvPr id="14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9</xdr:col>
      <xdr:colOff>142875</xdr:colOff>
      <xdr:row>126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/>
            <xdr:cNvSpPr txBox="1"/>
          </xdr:nvSpPr>
          <xdr:spPr>
            <a:xfrm>
              <a:off x="5848350" y="1468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5" name="CuadroTexto 14"/>
            <xdr:cNvSpPr txBox="1"/>
          </xdr:nvSpPr>
          <xdr:spPr>
            <a:xfrm>
              <a:off x="5848350" y="1468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0</xdr:colOff>
      <xdr:row>17</xdr:row>
      <xdr:rowOff>0</xdr:rowOff>
    </xdr:from>
    <xdr:to>
      <xdr:col>18</xdr:col>
      <xdr:colOff>304800</xdr:colOff>
      <xdr:row>31</xdr:row>
      <xdr:rowOff>76200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8</xdr:col>
      <xdr:colOff>142875</xdr:colOff>
      <xdr:row>17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/>
            <xdr:cNvSpPr txBox="1"/>
          </xdr:nvSpPr>
          <xdr:spPr>
            <a:xfrm>
              <a:off x="5848350" y="325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5" name="CuadroTexto 4"/>
            <xdr:cNvSpPr txBox="1"/>
          </xdr:nvSpPr>
          <xdr:spPr>
            <a:xfrm>
              <a:off x="5848350" y="325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76200</xdr:colOff>
      <xdr:row>34</xdr:row>
      <xdr:rowOff>28575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/>
            <xdr:cNvSpPr txBox="1"/>
          </xdr:nvSpPr>
          <xdr:spPr>
            <a:xfrm>
              <a:off x="5781675" y="65055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6" name="CuadroTexto 5"/>
            <xdr:cNvSpPr txBox="1"/>
          </xdr:nvSpPr>
          <xdr:spPr>
            <a:xfrm>
              <a:off x="5781675" y="65055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0</xdr:colOff>
      <xdr:row>33</xdr:row>
      <xdr:rowOff>0</xdr:rowOff>
    </xdr:from>
    <xdr:to>
      <xdr:col>18</xdr:col>
      <xdr:colOff>304800</xdr:colOff>
      <xdr:row>47</xdr:row>
      <xdr:rowOff>76200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581025</xdr:colOff>
      <xdr:row>48</xdr:row>
      <xdr:rowOff>95250</xdr:rowOff>
    </xdr:from>
    <xdr:to>
      <xdr:col>18</xdr:col>
      <xdr:colOff>276225</xdr:colOff>
      <xdr:row>62</xdr:row>
      <xdr:rowOff>171450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0</xdr:colOff>
      <xdr:row>64</xdr:row>
      <xdr:rowOff>0</xdr:rowOff>
    </xdr:from>
    <xdr:to>
      <xdr:col>18</xdr:col>
      <xdr:colOff>304800</xdr:colOff>
      <xdr:row>78</xdr:row>
      <xdr:rowOff>76200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8</xdr:col>
      <xdr:colOff>85725</xdr:colOff>
      <xdr:row>48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/>
            <xdr:cNvSpPr txBox="1"/>
          </xdr:nvSpPr>
          <xdr:spPr>
            <a:xfrm>
              <a:off x="5791200" y="9163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0" name="CuadroTexto 9"/>
            <xdr:cNvSpPr txBox="1"/>
          </xdr:nvSpPr>
          <xdr:spPr>
            <a:xfrm>
              <a:off x="5791200" y="9163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142875</xdr:colOff>
      <xdr:row>62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/>
            <xdr:cNvSpPr txBox="1"/>
          </xdr:nvSpPr>
          <xdr:spPr>
            <a:xfrm>
              <a:off x="5848350" y="11830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1" name="CuadroTexto 10"/>
            <xdr:cNvSpPr txBox="1"/>
          </xdr:nvSpPr>
          <xdr:spPr>
            <a:xfrm>
              <a:off x="5848350" y="11830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9</xdr:col>
      <xdr:colOff>38100</xdr:colOff>
      <xdr:row>130</xdr:row>
      <xdr:rowOff>47625</xdr:rowOff>
    </xdr:from>
    <xdr:to>
      <xdr:col>16</xdr:col>
      <xdr:colOff>342900</xdr:colOff>
      <xdr:row>144</xdr:row>
      <xdr:rowOff>123825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8</xdr:col>
      <xdr:colOff>142875</xdr:colOff>
      <xdr:row>77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/>
            <xdr:cNvSpPr txBox="1"/>
          </xdr:nvSpPr>
          <xdr:spPr>
            <a:xfrm>
              <a:off x="5848350" y="1468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3" name="CuadroTexto 12"/>
            <xdr:cNvSpPr txBox="1"/>
          </xdr:nvSpPr>
          <xdr:spPr>
            <a:xfrm>
              <a:off x="5848350" y="1468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209550</xdr:colOff>
      <xdr:row>79</xdr:row>
      <xdr:rowOff>104775</xdr:rowOff>
    </xdr:from>
    <xdr:to>
      <xdr:col>18</xdr:col>
      <xdr:colOff>514350</xdr:colOff>
      <xdr:row>93</xdr:row>
      <xdr:rowOff>180975</xdr:rowOff>
    </xdr:to>
    <xdr:graphicFrame macro="">
      <xdr:nvGraphicFramePr>
        <xdr:cNvPr id="14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9</xdr:col>
      <xdr:colOff>142875</xdr:colOff>
      <xdr:row>127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/>
            <xdr:cNvSpPr txBox="1"/>
          </xdr:nvSpPr>
          <xdr:spPr>
            <a:xfrm>
              <a:off x="5848350" y="1468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5" name="CuadroTexto 14"/>
            <xdr:cNvSpPr txBox="1"/>
          </xdr:nvSpPr>
          <xdr:spPr>
            <a:xfrm>
              <a:off x="5848350" y="1468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xdr:sp macro="" textlink="">
      <xdr:nvSpPr>
        <xdr:cNvPr id="3" name="CuadroTexto 2"/>
        <xdr:cNvSpPr txBox="1"/>
      </xdr:nvSpPr>
      <xdr:spPr>
        <a:xfrm>
          <a:off x="6743700" y="41910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142875</xdr:colOff>
      <xdr:row>17</xdr:row>
      <xdr:rowOff>19050</xdr:rowOff>
    </xdr:from>
    <xdr:ext cx="361950" cy="172227"/>
    <xdr:sp macro="" textlink="">
      <xdr:nvSpPr>
        <xdr:cNvPr id="4" name="CuadroTexto 3"/>
        <xdr:cNvSpPr txBox="1"/>
      </xdr:nvSpPr>
      <xdr:spPr>
        <a:xfrm>
          <a:off x="6753225" y="32575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85725</xdr:colOff>
      <xdr:row>38</xdr:row>
      <xdr:rowOff>19050</xdr:rowOff>
    </xdr:from>
    <xdr:ext cx="361950" cy="172227"/>
    <xdr:sp macro="" textlink="">
      <xdr:nvSpPr>
        <xdr:cNvPr id="5" name="CuadroTexto 4"/>
        <xdr:cNvSpPr txBox="1"/>
      </xdr:nvSpPr>
      <xdr:spPr>
        <a:xfrm>
          <a:off x="6696075" y="72580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133350</xdr:colOff>
      <xdr:row>21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/>
            <xdr:cNvSpPr txBox="1"/>
          </xdr:nvSpPr>
          <xdr:spPr>
            <a:xfrm>
              <a:off x="6743700" y="4038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6" name="CuadroTexto 5"/>
            <xdr:cNvSpPr txBox="1"/>
          </xdr:nvSpPr>
          <xdr:spPr>
            <a:xfrm>
              <a:off x="6743700" y="4038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133350</xdr:colOff>
      <xdr:row>35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/>
            <xdr:cNvSpPr txBox="1"/>
          </xdr:nvSpPr>
          <xdr:spPr>
            <a:xfrm>
              <a:off x="6743700" y="6705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7" name="CuadroTexto 6"/>
            <xdr:cNvSpPr txBox="1"/>
          </xdr:nvSpPr>
          <xdr:spPr>
            <a:xfrm>
              <a:off x="6743700" y="6705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18</xdr:col>
      <xdr:colOff>85725</xdr:colOff>
      <xdr:row>38</xdr:row>
      <xdr:rowOff>19050</xdr:rowOff>
    </xdr:from>
    <xdr:ext cx="361950" cy="172227"/>
    <xdr:sp macro="" textlink="">
      <xdr:nvSpPr>
        <xdr:cNvPr id="8" name="CuadroTexto 7"/>
        <xdr:cNvSpPr txBox="1"/>
      </xdr:nvSpPr>
      <xdr:spPr>
        <a:xfrm>
          <a:off x="12792075" y="72580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18</xdr:col>
      <xdr:colOff>133350</xdr:colOff>
      <xdr:row>21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/>
            <xdr:cNvSpPr txBox="1"/>
          </xdr:nvSpPr>
          <xdr:spPr>
            <a:xfrm>
              <a:off x="12839700" y="4038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9" name="CuadroTexto 8"/>
            <xdr:cNvSpPr txBox="1"/>
          </xdr:nvSpPr>
          <xdr:spPr>
            <a:xfrm>
              <a:off x="12839700" y="4038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18</xdr:col>
      <xdr:colOff>133350</xdr:colOff>
      <xdr:row>35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/>
            <xdr:cNvSpPr txBox="1"/>
          </xdr:nvSpPr>
          <xdr:spPr>
            <a:xfrm>
              <a:off x="12839700" y="6705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0" name="CuadroTexto 9"/>
            <xdr:cNvSpPr txBox="1"/>
          </xdr:nvSpPr>
          <xdr:spPr>
            <a:xfrm>
              <a:off x="12839700" y="6705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0</xdr:colOff>
      <xdr:row>17</xdr:row>
      <xdr:rowOff>0</xdr:rowOff>
    </xdr:from>
    <xdr:to>
      <xdr:col>18</xdr:col>
      <xdr:colOff>304800</xdr:colOff>
      <xdr:row>31</xdr:row>
      <xdr:rowOff>76200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8</xdr:col>
      <xdr:colOff>142875</xdr:colOff>
      <xdr:row>17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/>
            <xdr:cNvSpPr txBox="1"/>
          </xdr:nvSpPr>
          <xdr:spPr>
            <a:xfrm>
              <a:off x="5848350" y="325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5" name="CuadroTexto 4"/>
            <xdr:cNvSpPr txBox="1"/>
          </xdr:nvSpPr>
          <xdr:spPr>
            <a:xfrm>
              <a:off x="5848350" y="325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76200</xdr:colOff>
      <xdr:row>34</xdr:row>
      <xdr:rowOff>28575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/>
            <xdr:cNvSpPr txBox="1"/>
          </xdr:nvSpPr>
          <xdr:spPr>
            <a:xfrm>
              <a:off x="5781675" y="65055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6" name="CuadroTexto 5"/>
            <xdr:cNvSpPr txBox="1"/>
          </xdr:nvSpPr>
          <xdr:spPr>
            <a:xfrm>
              <a:off x="5781675" y="65055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0</xdr:colOff>
      <xdr:row>33</xdr:row>
      <xdr:rowOff>0</xdr:rowOff>
    </xdr:from>
    <xdr:to>
      <xdr:col>18</xdr:col>
      <xdr:colOff>304800</xdr:colOff>
      <xdr:row>47</xdr:row>
      <xdr:rowOff>76200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581025</xdr:colOff>
      <xdr:row>48</xdr:row>
      <xdr:rowOff>95250</xdr:rowOff>
    </xdr:from>
    <xdr:to>
      <xdr:col>18</xdr:col>
      <xdr:colOff>276225</xdr:colOff>
      <xdr:row>62</xdr:row>
      <xdr:rowOff>171450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0</xdr:colOff>
      <xdr:row>64</xdr:row>
      <xdr:rowOff>0</xdr:rowOff>
    </xdr:from>
    <xdr:to>
      <xdr:col>18</xdr:col>
      <xdr:colOff>304800</xdr:colOff>
      <xdr:row>78</xdr:row>
      <xdr:rowOff>76200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8</xdr:col>
      <xdr:colOff>85725</xdr:colOff>
      <xdr:row>48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/>
            <xdr:cNvSpPr txBox="1"/>
          </xdr:nvSpPr>
          <xdr:spPr>
            <a:xfrm>
              <a:off x="5791200" y="9163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0" name="CuadroTexto 9"/>
            <xdr:cNvSpPr txBox="1"/>
          </xdr:nvSpPr>
          <xdr:spPr>
            <a:xfrm>
              <a:off x="5791200" y="9163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142875</xdr:colOff>
      <xdr:row>62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/>
            <xdr:cNvSpPr txBox="1"/>
          </xdr:nvSpPr>
          <xdr:spPr>
            <a:xfrm>
              <a:off x="5848350" y="11830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1" name="CuadroTexto 10"/>
            <xdr:cNvSpPr txBox="1"/>
          </xdr:nvSpPr>
          <xdr:spPr>
            <a:xfrm>
              <a:off x="5848350" y="11830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10</xdr:col>
      <xdr:colOff>0</xdr:colOff>
      <xdr:row>129</xdr:row>
      <xdr:rowOff>0</xdr:rowOff>
    </xdr:from>
    <xdr:to>
      <xdr:col>17</xdr:col>
      <xdr:colOff>304800</xdr:colOff>
      <xdr:row>143</xdr:row>
      <xdr:rowOff>76200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8</xdr:col>
      <xdr:colOff>142875</xdr:colOff>
      <xdr:row>77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/>
            <xdr:cNvSpPr txBox="1"/>
          </xdr:nvSpPr>
          <xdr:spPr>
            <a:xfrm>
              <a:off x="5848350" y="1468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3" name="CuadroTexto 12"/>
            <xdr:cNvSpPr txBox="1"/>
          </xdr:nvSpPr>
          <xdr:spPr>
            <a:xfrm>
              <a:off x="5848350" y="1468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209550</xdr:colOff>
      <xdr:row>79</xdr:row>
      <xdr:rowOff>104775</xdr:rowOff>
    </xdr:from>
    <xdr:to>
      <xdr:col>18</xdr:col>
      <xdr:colOff>514350</xdr:colOff>
      <xdr:row>93</xdr:row>
      <xdr:rowOff>180975</xdr:rowOff>
    </xdr:to>
    <xdr:graphicFrame macro="">
      <xdr:nvGraphicFramePr>
        <xdr:cNvPr id="14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8</xdr:col>
      <xdr:colOff>142875</xdr:colOff>
      <xdr:row>127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/>
            <xdr:cNvSpPr txBox="1"/>
          </xdr:nvSpPr>
          <xdr:spPr>
            <a:xfrm>
              <a:off x="5848350" y="1468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5" name="CuadroTexto 14"/>
            <xdr:cNvSpPr txBox="1"/>
          </xdr:nvSpPr>
          <xdr:spPr>
            <a:xfrm>
              <a:off x="5848350" y="1468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0</xdr:colOff>
      <xdr:row>17</xdr:row>
      <xdr:rowOff>0</xdr:rowOff>
    </xdr:from>
    <xdr:to>
      <xdr:col>18</xdr:col>
      <xdr:colOff>304800</xdr:colOff>
      <xdr:row>31</xdr:row>
      <xdr:rowOff>76200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8</xdr:col>
      <xdr:colOff>142875</xdr:colOff>
      <xdr:row>17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/>
            <xdr:cNvSpPr txBox="1"/>
          </xdr:nvSpPr>
          <xdr:spPr>
            <a:xfrm>
              <a:off x="5848350" y="325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5" name="CuadroTexto 4"/>
            <xdr:cNvSpPr txBox="1"/>
          </xdr:nvSpPr>
          <xdr:spPr>
            <a:xfrm>
              <a:off x="5848350" y="325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76200</xdr:colOff>
      <xdr:row>34</xdr:row>
      <xdr:rowOff>28575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/>
            <xdr:cNvSpPr txBox="1"/>
          </xdr:nvSpPr>
          <xdr:spPr>
            <a:xfrm>
              <a:off x="5781675" y="65055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6" name="CuadroTexto 5"/>
            <xdr:cNvSpPr txBox="1"/>
          </xdr:nvSpPr>
          <xdr:spPr>
            <a:xfrm>
              <a:off x="5781675" y="65055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0</xdr:colOff>
      <xdr:row>33</xdr:row>
      <xdr:rowOff>0</xdr:rowOff>
    </xdr:from>
    <xdr:to>
      <xdr:col>18</xdr:col>
      <xdr:colOff>304800</xdr:colOff>
      <xdr:row>47</xdr:row>
      <xdr:rowOff>76200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581025</xdr:colOff>
      <xdr:row>48</xdr:row>
      <xdr:rowOff>95250</xdr:rowOff>
    </xdr:from>
    <xdr:to>
      <xdr:col>18</xdr:col>
      <xdr:colOff>276225</xdr:colOff>
      <xdr:row>62</xdr:row>
      <xdr:rowOff>171450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0</xdr:colOff>
      <xdr:row>64</xdr:row>
      <xdr:rowOff>0</xdr:rowOff>
    </xdr:from>
    <xdr:to>
      <xdr:col>18</xdr:col>
      <xdr:colOff>304800</xdr:colOff>
      <xdr:row>78</xdr:row>
      <xdr:rowOff>76200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8</xdr:col>
      <xdr:colOff>85725</xdr:colOff>
      <xdr:row>48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/>
            <xdr:cNvSpPr txBox="1"/>
          </xdr:nvSpPr>
          <xdr:spPr>
            <a:xfrm>
              <a:off x="5791200" y="9163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0" name="CuadroTexto 9"/>
            <xdr:cNvSpPr txBox="1"/>
          </xdr:nvSpPr>
          <xdr:spPr>
            <a:xfrm>
              <a:off x="5791200" y="9163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142875</xdr:colOff>
      <xdr:row>62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/>
            <xdr:cNvSpPr txBox="1"/>
          </xdr:nvSpPr>
          <xdr:spPr>
            <a:xfrm>
              <a:off x="5848350" y="11830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1" name="CuadroTexto 10"/>
            <xdr:cNvSpPr txBox="1"/>
          </xdr:nvSpPr>
          <xdr:spPr>
            <a:xfrm>
              <a:off x="5848350" y="11830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10</xdr:col>
      <xdr:colOff>0</xdr:colOff>
      <xdr:row>129</xdr:row>
      <xdr:rowOff>0</xdr:rowOff>
    </xdr:from>
    <xdr:to>
      <xdr:col>17</xdr:col>
      <xdr:colOff>304800</xdr:colOff>
      <xdr:row>143</xdr:row>
      <xdr:rowOff>76200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8</xdr:col>
      <xdr:colOff>142875</xdr:colOff>
      <xdr:row>77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/>
            <xdr:cNvSpPr txBox="1"/>
          </xdr:nvSpPr>
          <xdr:spPr>
            <a:xfrm>
              <a:off x="5848350" y="1468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3" name="CuadroTexto 12"/>
            <xdr:cNvSpPr txBox="1"/>
          </xdr:nvSpPr>
          <xdr:spPr>
            <a:xfrm>
              <a:off x="5848350" y="1468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209550</xdr:colOff>
      <xdr:row>79</xdr:row>
      <xdr:rowOff>104775</xdr:rowOff>
    </xdr:from>
    <xdr:to>
      <xdr:col>18</xdr:col>
      <xdr:colOff>514350</xdr:colOff>
      <xdr:row>93</xdr:row>
      <xdr:rowOff>180975</xdr:rowOff>
    </xdr:to>
    <xdr:graphicFrame macro="">
      <xdr:nvGraphicFramePr>
        <xdr:cNvPr id="14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0</xdr:colOff>
      <xdr:row>17</xdr:row>
      <xdr:rowOff>0</xdr:rowOff>
    </xdr:from>
    <xdr:to>
      <xdr:col>18</xdr:col>
      <xdr:colOff>304800</xdr:colOff>
      <xdr:row>31</xdr:row>
      <xdr:rowOff>76200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8</xdr:col>
      <xdr:colOff>142875</xdr:colOff>
      <xdr:row>17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/>
            <xdr:cNvSpPr txBox="1"/>
          </xdr:nvSpPr>
          <xdr:spPr>
            <a:xfrm>
              <a:off x="5848350" y="325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5" name="CuadroTexto 4"/>
            <xdr:cNvSpPr txBox="1"/>
          </xdr:nvSpPr>
          <xdr:spPr>
            <a:xfrm>
              <a:off x="5848350" y="325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76200</xdr:colOff>
      <xdr:row>34</xdr:row>
      <xdr:rowOff>28575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/>
            <xdr:cNvSpPr txBox="1"/>
          </xdr:nvSpPr>
          <xdr:spPr>
            <a:xfrm>
              <a:off x="5781675" y="65055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6" name="CuadroTexto 5"/>
            <xdr:cNvSpPr txBox="1"/>
          </xdr:nvSpPr>
          <xdr:spPr>
            <a:xfrm>
              <a:off x="5781675" y="65055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0</xdr:colOff>
      <xdr:row>33</xdr:row>
      <xdr:rowOff>0</xdr:rowOff>
    </xdr:from>
    <xdr:to>
      <xdr:col>18</xdr:col>
      <xdr:colOff>304800</xdr:colOff>
      <xdr:row>47</xdr:row>
      <xdr:rowOff>76200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581025</xdr:colOff>
      <xdr:row>48</xdr:row>
      <xdr:rowOff>95250</xdr:rowOff>
    </xdr:from>
    <xdr:to>
      <xdr:col>18</xdr:col>
      <xdr:colOff>276225</xdr:colOff>
      <xdr:row>62</xdr:row>
      <xdr:rowOff>171450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0</xdr:colOff>
      <xdr:row>64</xdr:row>
      <xdr:rowOff>0</xdr:rowOff>
    </xdr:from>
    <xdr:to>
      <xdr:col>18</xdr:col>
      <xdr:colOff>304800</xdr:colOff>
      <xdr:row>78</xdr:row>
      <xdr:rowOff>76200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8</xdr:col>
      <xdr:colOff>85725</xdr:colOff>
      <xdr:row>48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/>
            <xdr:cNvSpPr txBox="1"/>
          </xdr:nvSpPr>
          <xdr:spPr>
            <a:xfrm>
              <a:off x="5791200" y="9163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0" name="CuadroTexto 9"/>
            <xdr:cNvSpPr txBox="1"/>
          </xdr:nvSpPr>
          <xdr:spPr>
            <a:xfrm>
              <a:off x="5791200" y="9163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142875</xdr:colOff>
      <xdr:row>62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/>
            <xdr:cNvSpPr txBox="1"/>
          </xdr:nvSpPr>
          <xdr:spPr>
            <a:xfrm>
              <a:off x="5848350" y="11830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1" name="CuadroTexto 10"/>
            <xdr:cNvSpPr txBox="1"/>
          </xdr:nvSpPr>
          <xdr:spPr>
            <a:xfrm>
              <a:off x="5848350" y="11830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10</xdr:col>
      <xdr:colOff>0</xdr:colOff>
      <xdr:row>110</xdr:row>
      <xdr:rowOff>0</xdr:rowOff>
    </xdr:from>
    <xdr:to>
      <xdr:col>17</xdr:col>
      <xdr:colOff>304800</xdr:colOff>
      <xdr:row>124</xdr:row>
      <xdr:rowOff>76200</xdr:rowOff>
    </xdr:to>
    <xdr:graphicFrame macro="">
      <xdr:nvGraphicFramePr>
        <xdr:cNvPr id="13" name="Gráfico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8</xdr:col>
      <xdr:colOff>133350</xdr:colOff>
      <xdr:row>109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4" name="CuadroTexto 13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16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6172200" y="33051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6172200" y="33051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76200</xdr:colOff>
      <xdr:row>34</xdr:row>
      <xdr:rowOff>28575</xdr:rowOff>
    </xdr:from>
    <xdr:ext cx="361950" cy="172227"/>
    <xdr:sp macro="" textlink="">
      <xdr:nvSpPr>
        <xdr:cNvPr id="4" name="CuadroTexto 3"/>
        <xdr:cNvSpPr txBox="1"/>
      </xdr:nvSpPr>
      <xdr:spPr>
        <a:xfrm>
          <a:off x="6115050" y="67246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85725</xdr:colOff>
      <xdr:row>48</xdr:row>
      <xdr:rowOff>19050</xdr:rowOff>
    </xdr:from>
    <xdr:ext cx="361950" cy="172227"/>
    <xdr:sp macro="" textlink="">
      <xdr:nvSpPr>
        <xdr:cNvPr id="5" name="CuadroTexto 4"/>
        <xdr:cNvSpPr txBox="1"/>
      </xdr:nvSpPr>
      <xdr:spPr>
        <a:xfrm>
          <a:off x="6124575" y="9382125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twoCellAnchor>
    <xdr:from>
      <xdr:col>11</xdr:col>
      <xdr:colOff>0</xdr:colOff>
      <xdr:row>18</xdr:row>
      <xdr:rowOff>0</xdr:rowOff>
    </xdr:from>
    <xdr:to>
      <xdr:col>18</xdr:col>
      <xdr:colOff>304800</xdr:colOff>
      <xdr:row>33</xdr:row>
      <xdr:rowOff>104775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76200</xdr:colOff>
      <xdr:row>34</xdr:row>
      <xdr:rowOff>28575</xdr:rowOff>
    </xdr:from>
    <xdr:ext cx="361950" cy="172227"/>
    <xdr:sp macro="" textlink="">
      <xdr:nvSpPr>
        <xdr:cNvPr id="2" name="CuadroTexto 1"/>
        <xdr:cNvSpPr txBox="1"/>
      </xdr:nvSpPr>
      <xdr:spPr>
        <a:xfrm>
          <a:off x="5781675" y="6505575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85725</xdr:colOff>
      <xdr:row>48</xdr:row>
      <xdr:rowOff>19050</xdr:rowOff>
    </xdr:from>
    <xdr:ext cx="361950" cy="172227"/>
    <xdr:sp macro="" textlink="">
      <xdr:nvSpPr>
        <xdr:cNvPr id="3" name="CuadroTexto 2"/>
        <xdr:cNvSpPr txBox="1"/>
      </xdr:nvSpPr>
      <xdr:spPr>
        <a:xfrm>
          <a:off x="5791200" y="91630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142875</xdr:colOff>
      <xdr:row>62</xdr:row>
      <xdr:rowOff>19050</xdr:rowOff>
    </xdr:from>
    <xdr:ext cx="361950" cy="1908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/>
            <xdr:cNvSpPr txBox="1"/>
          </xdr:nvSpPr>
          <xdr:spPr>
            <a:xfrm>
              <a:off x="5848350" y="11830050"/>
              <a:ext cx="361950" cy="1908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/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4" name="CuadroTexto 3"/>
            <xdr:cNvSpPr txBox="1"/>
          </xdr:nvSpPr>
          <xdr:spPr>
            <a:xfrm>
              <a:off x="5848350" y="11830050"/>
              <a:ext cx="361950" cy="1908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()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142875</xdr:colOff>
      <xdr:row>18</xdr:row>
      <xdr:rowOff>19050</xdr:rowOff>
    </xdr:from>
    <xdr:ext cx="361950" cy="172227"/>
    <xdr:sp macro="" textlink="">
      <xdr:nvSpPr>
        <xdr:cNvPr id="5" name="CuadroTexto 4"/>
        <xdr:cNvSpPr txBox="1"/>
      </xdr:nvSpPr>
      <xdr:spPr>
        <a:xfrm>
          <a:off x="5848350" y="34480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142875</xdr:colOff>
      <xdr:row>21</xdr:row>
      <xdr:rowOff>19050</xdr:rowOff>
    </xdr:from>
    <xdr:ext cx="361950" cy="172227"/>
    <xdr:sp macro="" textlink="">
      <xdr:nvSpPr>
        <xdr:cNvPr id="6" name="CuadroTexto 5"/>
        <xdr:cNvSpPr txBox="1"/>
      </xdr:nvSpPr>
      <xdr:spPr>
        <a:xfrm>
          <a:off x="5848350" y="40195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142875</xdr:colOff>
      <xdr:row>21</xdr:row>
      <xdr:rowOff>19050</xdr:rowOff>
    </xdr:from>
    <xdr:ext cx="361950" cy="172227"/>
    <xdr:sp macro="" textlink="">
      <xdr:nvSpPr>
        <xdr:cNvPr id="7" name="CuadroTexto 6"/>
        <xdr:cNvSpPr txBox="1"/>
      </xdr:nvSpPr>
      <xdr:spPr>
        <a:xfrm>
          <a:off x="5848350" y="40195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133350</xdr:colOff>
      <xdr:row>17</xdr:row>
      <xdr:rowOff>152400</xdr:rowOff>
    </xdr:from>
    <xdr:to>
      <xdr:col>18</xdr:col>
      <xdr:colOff>438150</xdr:colOff>
      <xdr:row>32</xdr:row>
      <xdr:rowOff>38100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xdr:sp macro="" textlink="">
      <xdr:nvSpPr>
        <xdr:cNvPr id="3" name="CuadroTexto 2"/>
        <xdr:cNvSpPr txBox="1"/>
      </xdr:nvSpPr>
      <xdr:spPr>
        <a:xfrm>
          <a:off x="6743700" y="41910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142875</xdr:colOff>
      <xdr:row>17</xdr:row>
      <xdr:rowOff>19050</xdr:rowOff>
    </xdr:from>
    <xdr:ext cx="361950" cy="172227"/>
    <xdr:sp macro="" textlink="">
      <xdr:nvSpPr>
        <xdr:cNvPr id="4" name="CuadroTexto 3"/>
        <xdr:cNvSpPr txBox="1"/>
      </xdr:nvSpPr>
      <xdr:spPr>
        <a:xfrm>
          <a:off x="6753225" y="32575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85725</xdr:colOff>
      <xdr:row>38</xdr:row>
      <xdr:rowOff>19050</xdr:rowOff>
    </xdr:from>
    <xdr:ext cx="361950" cy="172227"/>
    <xdr:sp macro="" textlink="">
      <xdr:nvSpPr>
        <xdr:cNvPr id="5" name="CuadroTexto 4"/>
        <xdr:cNvSpPr txBox="1"/>
      </xdr:nvSpPr>
      <xdr:spPr>
        <a:xfrm>
          <a:off x="6696075" y="72580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133350</xdr:colOff>
      <xdr:row>21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/>
            <xdr:cNvSpPr txBox="1"/>
          </xdr:nvSpPr>
          <xdr:spPr>
            <a:xfrm>
              <a:off x="6743700" y="4038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6" name="CuadroTexto 5"/>
            <xdr:cNvSpPr txBox="1"/>
          </xdr:nvSpPr>
          <xdr:spPr>
            <a:xfrm>
              <a:off x="6743700" y="4038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133350</xdr:colOff>
      <xdr:row>35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/>
            <xdr:cNvSpPr txBox="1"/>
          </xdr:nvSpPr>
          <xdr:spPr>
            <a:xfrm>
              <a:off x="6743700" y="6705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7" name="CuadroTexto 6"/>
            <xdr:cNvSpPr txBox="1"/>
          </xdr:nvSpPr>
          <xdr:spPr>
            <a:xfrm>
              <a:off x="6743700" y="6705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18</xdr:col>
      <xdr:colOff>85725</xdr:colOff>
      <xdr:row>38</xdr:row>
      <xdr:rowOff>19050</xdr:rowOff>
    </xdr:from>
    <xdr:ext cx="361950" cy="172227"/>
    <xdr:sp macro="" textlink="">
      <xdr:nvSpPr>
        <xdr:cNvPr id="8" name="CuadroTexto 7"/>
        <xdr:cNvSpPr txBox="1"/>
      </xdr:nvSpPr>
      <xdr:spPr>
        <a:xfrm>
          <a:off x="12792075" y="72580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18</xdr:col>
      <xdr:colOff>133350</xdr:colOff>
      <xdr:row>21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/>
            <xdr:cNvSpPr txBox="1"/>
          </xdr:nvSpPr>
          <xdr:spPr>
            <a:xfrm>
              <a:off x="12839700" y="4038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9" name="CuadroTexto 8"/>
            <xdr:cNvSpPr txBox="1"/>
          </xdr:nvSpPr>
          <xdr:spPr>
            <a:xfrm>
              <a:off x="12839700" y="4038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18</xdr:col>
      <xdr:colOff>133350</xdr:colOff>
      <xdr:row>35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/>
            <xdr:cNvSpPr txBox="1"/>
          </xdr:nvSpPr>
          <xdr:spPr>
            <a:xfrm>
              <a:off x="12839700" y="6705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0" name="CuadroTexto 9"/>
            <xdr:cNvSpPr txBox="1"/>
          </xdr:nvSpPr>
          <xdr:spPr>
            <a:xfrm>
              <a:off x="12839700" y="6705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133350</xdr:colOff>
      <xdr:row>17</xdr:row>
      <xdr:rowOff>152400</xdr:rowOff>
    </xdr:from>
    <xdr:to>
      <xdr:col>18</xdr:col>
      <xdr:colOff>438150</xdr:colOff>
      <xdr:row>32</xdr:row>
      <xdr:rowOff>38100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8</xdr:col>
      <xdr:colOff>133350</xdr:colOff>
      <xdr:row>22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5" name="CuadroTexto 4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133350</xdr:colOff>
      <xdr:row>17</xdr:row>
      <xdr:rowOff>152400</xdr:rowOff>
    </xdr:from>
    <xdr:to>
      <xdr:col>18</xdr:col>
      <xdr:colOff>438150</xdr:colOff>
      <xdr:row>32</xdr:row>
      <xdr:rowOff>38100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8</xdr:col>
      <xdr:colOff>133350</xdr:colOff>
      <xdr:row>19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5" name="CuadroTexto 4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133350</xdr:colOff>
      <xdr:row>17</xdr:row>
      <xdr:rowOff>152400</xdr:rowOff>
    </xdr:from>
    <xdr:to>
      <xdr:col>18</xdr:col>
      <xdr:colOff>438150</xdr:colOff>
      <xdr:row>32</xdr:row>
      <xdr:rowOff>38100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8</xdr:col>
      <xdr:colOff>133350</xdr:colOff>
      <xdr:row>19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5" name="CuadroTexto 4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133350</xdr:colOff>
      <xdr:row>3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/>
            <xdr:cNvSpPr txBox="1"/>
          </xdr:nvSpPr>
          <xdr:spPr>
            <a:xfrm>
              <a:off x="15278100" y="609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2" name="CuadroTexto 1"/>
            <xdr:cNvSpPr txBox="1"/>
          </xdr:nvSpPr>
          <xdr:spPr>
            <a:xfrm>
              <a:off x="15278100" y="609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142875</xdr:colOff>
      <xdr:row>17</xdr:row>
      <xdr:rowOff>19050</xdr:rowOff>
    </xdr:from>
    <xdr:ext cx="361950" cy="172227"/>
    <xdr:sp macro="" textlink="">
      <xdr:nvSpPr>
        <xdr:cNvPr id="3" name="CuadroTexto 2"/>
        <xdr:cNvSpPr txBox="1"/>
      </xdr:nvSpPr>
      <xdr:spPr>
        <a:xfrm>
          <a:off x="6753225" y="32575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76200</xdr:colOff>
      <xdr:row>34</xdr:row>
      <xdr:rowOff>28575</xdr:rowOff>
    </xdr:from>
    <xdr:ext cx="361950" cy="172227"/>
    <xdr:sp macro="" textlink="">
      <xdr:nvSpPr>
        <xdr:cNvPr id="4" name="CuadroTexto 3"/>
        <xdr:cNvSpPr txBox="1"/>
      </xdr:nvSpPr>
      <xdr:spPr>
        <a:xfrm>
          <a:off x="6686550" y="6505575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85725</xdr:colOff>
      <xdr:row>48</xdr:row>
      <xdr:rowOff>19050</xdr:rowOff>
    </xdr:from>
    <xdr:ext cx="361950" cy="172227"/>
    <xdr:sp macro="" textlink="">
      <xdr:nvSpPr>
        <xdr:cNvPr id="5" name="CuadroTexto 4"/>
        <xdr:cNvSpPr txBox="1"/>
      </xdr:nvSpPr>
      <xdr:spPr>
        <a:xfrm>
          <a:off x="6696075" y="91630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142875</xdr:colOff>
      <xdr:row>62</xdr:row>
      <xdr:rowOff>19050</xdr:rowOff>
    </xdr:from>
    <xdr:ext cx="361950" cy="172227"/>
    <xdr:sp macro="" textlink="">
      <xdr:nvSpPr>
        <xdr:cNvPr id="6" name="CuadroTexto 5"/>
        <xdr:cNvSpPr txBox="1"/>
      </xdr:nvSpPr>
      <xdr:spPr>
        <a:xfrm>
          <a:off x="6753225" y="118300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xdr:sp macro="" textlink="">
      <xdr:nvSpPr>
        <xdr:cNvPr id="8" name="CuadroTexto 7"/>
        <xdr:cNvSpPr txBox="1"/>
      </xdr:nvSpPr>
      <xdr:spPr>
        <a:xfrm>
          <a:off x="6743700" y="41910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142875</xdr:colOff>
      <xdr:row>17</xdr:row>
      <xdr:rowOff>19050</xdr:rowOff>
    </xdr:from>
    <xdr:ext cx="361950" cy="172227"/>
    <xdr:sp macro="" textlink="">
      <xdr:nvSpPr>
        <xdr:cNvPr id="9" name="CuadroTexto 8"/>
        <xdr:cNvSpPr txBox="1"/>
      </xdr:nvSpPr>
      <xdr:spPr>
        <a:xfrm>
          <a:off x="6753225" y="32575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85725</xdr:colOff>
      <xdr:row>38</xdr:row>
      <xdr:rowOff>19050</xdr:rowOff>
    </xdr:from>
    <xdr:ext cx="361950" cy="172227"/>
    <xdr:sp macro="" textlink="">
      <xdr:nvSpPr>
        <xdr:cNvPr id="10" name="CuadroTexto 9"/>
        <xdr:cNvSpPr txBox="1"/>
      </xdr:nvSpPr>
      <xdr:spPr>
        <a:xfrm>
          <a:off x="6696075" y="72580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133350</xdr:colOff>
      <xdr:row>21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/>
            <xdr:cNvSpPr txBox="1"/>
          </xdr:nvSpPr>
          <xdr:spPr>
            <a:xfrm>
              <a:off x="6743700" y="4038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1" name="CuadroTexto 10"/>
            <xdr:cNvSpPr txBox="1"/>
          </xdr:nvSpPr>
          <xdr:spPr>
            <a:xfrm>
              <a:off x="6743700" y="4038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133350</xdr:colOff>
      <xdr:row>35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/>
            <xdr:cNvSpPr txBox="1"/>
          </xdr:nvSpPr>
          <xdr:spPr>
            <a:xfrm>
              <a:off x="6743700" y="6705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2" name="CuadroTexto 11"/>
            <xdr:cNvSpPr txBox="1"/>
          </xdr:nvSpPr>
          <xdr:spPr>
            <a:xfrm>
              <a:off x="6743700" y="6705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18</xdr:col>
      <xdr:colOff>85725</xdr:colOff>
      <xdr:row>38</xdr:row>
      <xdr:rowOff>19050</xdr:rowOff>
    </xdr:from>
    <xdr:ext cx="361950" cy="172227"/>
    <xdr:sp macro="" textlink="">
      <xdr:nvSpPr>
        <xdr:cNvPr id="13" name="CuadroTexto 12"/>
        <xdr:cNvSpPr txBox="1"/>
      </xdr:nvSpPr>
      <xdr:spPr>
        <a:xfrm>
          <a:off x="12792075" y="72580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18</xdr:col>
      <xdr:colOff>133350</xdr:colOff>
      <xdr:row>21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/>
            <xdr:cNvSpPr txBox="1"/>
          </xdr:nvSpPr>
          <xdr:spPr>
            <a:xfrm>
              <a:off x="12839700" y="4038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4" name="CuadroTexto 13"/>
            <xdr:cNvSpPr txBox="1"/>
          </xdr:nvSpPr>
          <xdr:spPr>
            <a:xfrm>
              <a:off x="12839700" y="4038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18</xdr:col>
      <xdr:colOff>133350</xdr:colOff>
      <xdr:row>35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/>
            <xdr:cNvSpPr txBox="1"/>
          </xdr:nvSpPr>
          <xdr:spPr>
            <a:xfrm>
              <a:off x="12839700" y="6705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5" name="CuadroTexto 14"/>
            <xdr:cNvSpPr txBox="1"/>
          </xdr:nvSpPr>
          <xdr:spPr>
            <a:xfrm>
              <a:off x="12839700" y="6705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171450</xdr:colOff>
      <xdr:row>17</xdr:row>
      <xdr:rowOff>0</xdr:rowOff>
    </xdr:from>
    <xdr:to>
      <xdr:col>18</xdr:col>
      <xdr:colOff>476250</xdr:colOff>
      <xdr:row>31</xdr:row>
      <xdr:rowOff>76200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8</xdr:col>
      <xdr:colOff>142875</xdr:colOff>
      <xdr:row>17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/>
            <xdr:cNvSpPr txBox="1"/>
          </xdr:nvSpPr>
          <xdr:spPr>
            <a:xfrm>
              <a:off x="5848350" y="325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5" name="CuadroTexto 4"/>
            <xdr:cNvSpPr txBox="1"/>
          </xdr:nvSpPr>
          <xdr:spPr>
            <a:xfrm>
              <a:off x="5848350" y="325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76200</xdr:colOff>
      <xdr:row>34</xdr:row>
      <xdr:rowOff>28575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/>
            <xdr:cNvSpPr txBox="1"/>
          </xdr:nvSpPr>
          <xdr:spPr>
            <a:xfrm>
              <a:off x="5781675" y="65055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6" name="CuadroTexto 5"/>
            <xdr:cNvSpPr txBox="1"/>
          </xdr:nvSpPr>
          <xdr:spPr>
            <a:xfrm>
              <a:off x="5781675" y="65055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0</xdr:colOff>
      <xdr:row>33</xdr:row>
      <xdr:rowOff>0</xdr:rowOff>
    </xdr:from>
    <xdr:to>
      <xdr:col>18</xdr:col>
      <xdr:colOff>304800</xdr:colOff>
      <xdr:row>47</xdr:row>
      <xdr:rowOff>76200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581025</xdr:colOff>
      <xdr:row>48</xdr:row>
      <xdr:rowOff>95250</xdr:rowOff>
    </xdr:from>
    <xdr:to>
      <xdr:col>18</xdr:col>
      <xdr:colOff>276225</xdr:colOff>
      <xdr:row>62</xdr:row>
      <xdr:rowOff>171450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0</xdr:colOff>
      <xdr:row>64</xdr:row>
      <xdr:rowOff>0</xdr:rowOff>
    </xdr:from>
    <xdr:to>
      <xdr:col>18</xdr:col>
      <xdr:colOff>304800</xdr:colOff>
      <xdr:row>78</xdr:row>
      <xdr:rowOff>76200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8</xdr:col>
      <xdr:colOff>85725</xdr:colOff>
      <xdr:row>48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/>
            <xdr:cNvSpPr txBox="1"/>
          </xdr:nvSpPr>
          <xdr:spPr>
            <a:xfrm>
              <a:off x="5791200" y="9163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0" name="CuadroTexto 9"/>
            <xdr:cNvSpPr txBox="1"/>
          </xdr:nvSpPr>
          <xdr:spPr>
            <a:xfrm>
              <a:off x="5791200" y="9163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142875</xdr:colOff>
      <xdr:row>62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/>
            <xdr:cNvSpPr txBox="1"/>
          </xdr:nvSpPr>
          <xdr:spPr>
            <a:xfrm>
              <a:off x="5848350" y="11830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1" name="CuadroTexto 10"/>
            <xdr:cNvSpPr txBox="1"/>
          </xdr:nvSpPr>
          <xdr:spPr>
            <a:xfrm>
              <a:off x="5848350" y="11830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10</xdr:col>
      <xdr:colOff>161925</xdr:colOff>
      <xdr:row>107</xdr:row>
      <xdr:rowOff>142875</xdr:rowOff>
    </xdr:from>
    <xdr:to>
      <xdr:col>17</xdr:col>
      <xdr:colOff>466725</xdr:colOff>
      <xdr:row>122</xdr:row>
      <xdr:rowOff>28575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8</xdr:col>
      <xdr:colOff>133350</xdr:colOff>
      <xdr:row>114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/>
            <xdr:cNvSpPr txBox="1"/>
          </xdr:nvSpPr>
          <xdr:spPr>
            <a:xfrm>
              <a:off x="5838825" y="238887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3" name="CuadroTexto 12"/>
            <xdr:cNvSpPr txBox="1"/>
          </xdr:nvSpPr>
          <xdr:spPr>
            <a:xfrm>
              <a:off x="5838825" y="238887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16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6172200" y="33051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6172200" y="33051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76200</xdr:colOff>
      <xdr:row>34</xdr:row>
      <xdr:rowOff>28575</xdr:rowOff>
    </xdr:from>
    <xdr:ext cx="361950" cy="172227"/>
    <xdr:sp macro="" textlink="">
      <xdr:nvSpPr>
        <xdr:cNvPr id="4" name="CuadroTexto 3"/>
        <xdr:cNvSpPr txBox="1"/>
      </xdr:nvSpPr>
      <xdr:spPr>
        <a:xfrm>
          <a:off x="6115050" y="67246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85725</xdr:colOff>
      <xdr:row>48</xdr:row>
      <xdr:rowOff>19050</xdr:rowOff>
    </xdr:from>
    <xdr:ext cx="361950" cy="172227"/>
    <xdr:sp macro="" textlink="">
      <xdr:nvSpPr>
        <xdr:cNvPr id="5" name="CuadroTexto 4"/>
        <xdr:cNvSpPr txBox="1"/>
      </xdr:nvSpPr>
      <xdr:spPr>
        <a:xfrm>
          <a:off x="6124575" y="9382125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twoCellAnchor>
    <xdr:from>
      <xdr:col>11</xdr:col>
      <xdr:colOff>0</xdr:colOff>
      <xdr:row>18</xdr:row>
      <xdr:rowOff>0</xdr:rowOff>
    </xdr:from>
    <xdr:to>
      <xdr:col>18</xdr:col>
      <xdr:colOff>304800</xdr:colOff>
      <xdr:row>33</xdr:row>
      <xdr:rowOff>104775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8</xdr:col>
      <xdr:colOff>133350</xdr:colOff>
      <xdr:row>29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/>
            <xdr:cNvSpPr txBox="1"/>
          </xdr:nvSpPr>
          <xdr:spPr>
            <a:xfrm>
              <a:off x="6172200" y="33051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7" name="CuadroTexto 6"/>
            <xdr:cNvSpPr txBox="1"/>
          </xdr:nvSpPr>
          <xdr:spPr>
            <a:xfrm>
              <a:off x="6172200" y="33051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</xdr:wsDr>
</file>

<file path=xl/drawings/drawing3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76200</xdr:colOff>
      <xdr:row>34</xdr:row>
      <xdr:rowOff>28575</xdr:rowOff>
    </xdr:from>
    <xdr:ext cx="361950" cy="172227"/>
    <xdr:sp macro="" textlink="">
      <xdr:nvSpPr>
        <xdr:cNvPr id="2" name="CuadroTexto 1"/>
        <xdr:cNvSpPr txBox="1"/>
      </xdr:nvSpPr>
      <xdr:spPr>
        <a:xfrm>
          <a:off x="5781675" y="6505575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85725</xdr:colOff>
      <xdr:row>48</xdr:row>
      <xdr:rowOff>19050</xdr:rowOff>
    </xdr:from>
    <xdr:ext cx="361950" cy="172227"/>
    <xdr:sp macro="" textlink="">
      <xdr:nvSpPr>
        <xdr:cNvPr id="3" name="CuadroTexto 2"/>
        <xdr:cNvSpPr txBox="1"/>
      </xdr:nvSpPr>
      <xdr:spPr>
        <a:xfrm>
          <a:off x="5791200" y="91630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142875</xdr:colOff>
      <xdr:row>62</xdr:row>
      <xdr:rowOff>19050</xdr:rowOff>
    </xdr:from>
    <xdr:ext cx="361950" cy="1908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/>
            <xdr:cNvSpPr txBox="1"/>
          </xdr:nvSpPr>
          <xdr:spPr>
            <a:xfrm>
              <a:off x="5848350" y="11830050"/>
              <a:ext cx="361950" cy="1908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/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4" name="CuadroTexto 3"/>
            <xdr:cNvSpPr txBox="1"/>
          </xdr:nvSpPr>
          <xdr:spPr>
            <a:xfrm>
              <a:off x="5848350" y="11830050"/>
              <a:ext cx="361950" cy="1908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()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142875</xdr:colOff>
      <xdr:row>18</xdr:row>
      <xdr:rowOff>19050</xdr:rowOff>
    </xdr:from>
    <xdr:ext cx="361950" cy="172227"/>
    <xdr:sp macro="" textlink="">
      <xdr:nvSpPr>
        <xdr:cNvPr id="5" name="CuadroTexto 4"/>
        <xdr:cNvSpPr txBox="1"/>
      </xdr:nvSpPr>
      <xdr:spPr>
        <a:xfrm>
          <a:off x="5848350" y="34480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142875</xdr:colOff>
      <xdr:row>21</xdr:row>
      <xdr:rowOff>19050</xdr:rowOff>
    </xdr:from>
    <xdr:ext cx="361950" cy="172227"/>
    <xdr:sp macro="" textlink="">
      <xdr:nvSpPr>
        <xdr:cNvPr id="6" name="CuadroTexto 5"/>
        <xdr:cNvSpPr txBox="1"/>
      </xdr:nvSpPr>
      <xdr:spPr>
        <a:xfrm>
          <a:off x="5848350" y="40195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142875</xdr:colOff>
      <xdr:row>21</xdr:row>
      <xdr:rowOff>19050</xdr:rowOff>
    </xdr:from>
    <xdr:ext cx="361950" cy="172227"/>
    <xdr:sp macro="" textlink="">
      <xdr:nvSpPr>
        <xdr:cNvPr id="7" name="CuadroTexto 6"/>
        <xdr:cNvSpPr txBox="1"/>
      </xdr:nvSpPr>
      <xdr:spPr>
        <a:xfrm>
          <a:off x="5848350" y="40195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133350</xdr:colOff>
      <xdr:row>17</xdr:row>
      <xdr:rowOff>152400</xdr:rowOff>
    </xdr:from>
    <xdr:to>
      <xdr:col>18</xdr:col>
      <xdr:colOff>438150</xdr:colOff>
      <xdr:row>32</xdr:row>
      <xdr:rowOff>38100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8</xdr:col>
      <xdr:colOff>133350</xdr:colOff>
      <xdr:row>18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5" name="CuadroTexto 4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76200</xdr:colOff>
      <xdr:row>26</xdr:row>
      <xdr:rowOff>28575</xdr:rowOff>
    </xdr:from>
    <xdr:ext cx="361950" cy="172227"/>
    <xdr:sp macro="" textlink="">
      <xdr:nvSpPr>
        <xdr:cNvPr id="6" name="CuadroTexto 5"/>
        <xdr:cNvSpPr txBox="1"/>
      </xdr:nvSpPr>
      <xdr:spPr>
        <a:xfrm>
          <a:off x="6115050" y="674370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133350</xdr:colOff>
      <xdr:row>17</xdr:row>
      <xdr:rowOff>152400</xdr:rowOff>
    </xdr:from>
    <xdr:to>
      <xdr:col>18</xdr:col>
      <xdr:colOff>438150</xdr:colOff>
      <xdr:row>32</xdr:row>
      <xdr:rowOff>38100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8</xdr:col>
      <xdr:colOff>133350</xdr:colOff>
      <xdr:row>19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5" name="CuadroTexto 4"/>
            <xdr:cNvSpPr txBox="1"/>
          </xdr:nvSpPr>
          <xdr:spPr>
            <a:xfrm>
              <a:off x="59912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76200</xdr:colOff>
      <xdr:row>27</xdr:row>
      <xdr:rowOff>28575</xdr:rowOff>
    </xdr:from>
    <xdr:ext cx="361950" cy="172227"/>
    <xdr:sp macro="" textlink="">
      <xdr:nvSpPr>
        <xdr:cNvPr id="6" name="CuadroTexto 5"/>
        <xdr:cNvSpPr txBox="1"/>
      </xdr:nvSpPr>
      <xdr:spPr>
        <a:xfrm>
          <a:off x="5934075" y="5000625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xdr:sp macro="" textlink="">
      <xdr:nvSpPr>
        <xdr:cNvPr id="3" name="CuadroTexto 2"/>
        <xdr:cNvSpPr txBox="1"/>
      </xdr:nvSpPr>
      <xdr:spPr>
        <a:xfrm>
          <a:off x="5838825" y="41910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142875</xdr:colOff>
      <xdr:row>17</xdr:row>
      <xdr:rowOff>19050</xdr:rowOff>
    </xdr:from>
    <xdr:ext cx="361950" cy="172227"/>
    <xdr:sp macro="" textlink="">
      <xdr:nvSpPr>
        <xdr:cNvPr id="4" name="CuadroTexto 3"/>
        <xdr:cNvSpPr txBox="1"/>
      </xdr:nvSpPr>
      <xdr:spPr>
        <a:xfrm>
          <a:off x="5848350" y="32575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85725</xdr:colOff>
      <xdr:row>38</xdr:row>
      <xdr:rowOff>19050</xdr:rowOff>
    </xdr:from>
    <xdr:ext cx="361950" cy="172227"/>
    <xdr:sp macro="" textlink="">
      <xdr:nvSpPr>
        <xdr:cNvPr id="6" name="CuadroTexto 5"/>
        <xdr:cNvSpPr txBox="1"/>
      </xdr:nvSpPr>
      <xdr:spPr>
        <a:xfrm>
          <a:off x="5791200" y="91630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133350</xdr:colOff>
      <xdr:row>21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8" name="CuadroTexto 7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133350</xdr:colOff>
      <xdr:row>35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/>
            <xdr:cNvSpPr txBox="1"/>
          </xdr:nvSpPr>
          <xdr:spPr>
            <a:xfrm>
              <a:off x="5838825" y="5943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9" name="CuadroTexto 8"/>
            <xdr:cNvSpPr txBox="1"/>
          </xdr:nvSpPr>
          <xdr:spPr>
            <a:xfrm>
              <a:off x="5838825" y="5943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18</xdr:col>
      <xdr:colOff>85725</xdr:colOff>
      <xdr:row>38</xdr:row>
      <xdr:rowOff>19050</xdr:rowOff>
    </xdr:from>
    <xdr:ext cx="361950" cy="172227"/>
    <xdr:sp macro="" textlink="">
      <xdr:nvSpPr>
        <xdr:cNvPr id="10" name="CuadroTexto 9"/>
        <xdr:cNvSpPr txBox="1"/>
      </xdr:nvSpPr>
      <xdr:spPr>
        <a:xfrm>
          <a:off x="5791200" y="91630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18</xdr:col>
      <xdr:colOff>133350</xdr:colOff>
      <xdr:row>21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/>
            <xdr:cNvSpPr txBox="1"/>
          </xdr:nvSpPr>
          <xdr:spPr>
            <a:xfrm>
              <a:off x="5838825" y="5943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1" name="CuadroTexto 10"/>
            <xdr:cNvSpPr txBox="1"/>
          </xdr:nvSpPr>
          <xdr:spPr>
            <a:xfrm>
              <a:off x="5838825" y="5943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18</xdr:col>
      <xdr:colOff>133350</xdr:colOff>
      <xdr:row>35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/>
            <xdr:cNvSpPr txBox="1"/>
          </xdr:nvSpPr>
          <xdr:spPr>
            <a:xfrm>
              <a:off x="5838825" y="8610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2" name="CuadroTexto 11"/>
            <xdr:cNvSpPr txBox="1"/>
          </xdr:nvSpPr>
          <xdr:spPr>
            <a:xfrm>
              <a:off x="5838825" y="8610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/>
            <xdr:cNvSpPr txBox="1"/>
          </xdr:nvSpPr>
          <xdr:spPr>
            <a:xfrm>
              <a:off x="5810250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9" name="CuadroTexto 8"/>
            <xdr:cNvSpPr txBox="1"/>
          </xdr:nvSpPr>
          <xdr:spPr>
            <a:xfrm>
              <a:off x="5810250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0</xdr:colOff>
      <xdr:row>17</xdr:row>
      <xdr:rowOff>0</xdr:rowOff>
    </xdr:from>
    <xdr:to>
      <xdr:col>18</xdr:col>
      <xdr:colOff>304800</xdr:colOff>
      <xdr:row>31</xdr:row>
      <xdr:rowOff>76200</xdr:rowOff>
    </xdr:to>
    <xdr:graphicFrame macro="">
      <xdr:nvGraphicFramePr>
        <xdr:cNvPr id="14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8</xdr:col>
      <xdr:colOff>142875</xdr:colOff>
      <xdr:row>17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8" name="CuadroTexto 17"/>
            <xdr:cNvSpPr txBox="1"/>
          </xdr:nvSpPr>
          <xdr:spPr>
            <a:xfrm>
              <a:off x="5819775" y="325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8" name="CuadroTexto 17"/>
            <xdr:cNvSpPr txBox="1"/>
          </xdr:nvSpPr>
          <xdr:spPr>
            <a:xfrm>
              <a:off x="5819775" y="325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76200</xdr:colOff>
      <xdr:row>34</xdr:row>
      <xdr:rowOff>28575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CuadroTexto 19"/>
            <xdr:cNvSpPr txBox="1"/>
          </xdr:nvSpPr>
          <xdr:spPr>
            <a:xfrm>
              <a:off x="5781675" y="65055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20" name="CuadroTexto 19"/>
            <xdr:cNvSpPr txBox="1"/>
          </xdr:nvSpPr>
          <xdr:spPr>
            <a:xfrm>
              <a:off x="5781675" y="65055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0</xdr:colOff>
      <xdr:row>33</xdr:row>
      <xdr:rowOff>0</xdr:rowOff>
    </xdr:from>
    <xdr:to>
      <xdr:col>18</xdr:col>
      <xdr:colOff>304800</xdr:colOff>
      <xdr:row>47</xdr:row>
      <xdr:rowOff>76200</xdr:rowOff>
    </xdr:to>
    <xdr:graphicFrame macro="">
      <xdr:nvGraphicFramePr>
        <xdr:cNvPr id="25" name="Gráfico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581025</xdr:colOff>
      <xdr:row>48</xdr:row>
      <xdr:rowOff>95250</xdr:rowOff>
    </xdr:from>
    <xdr:to>
      <xdr:col>18</xdr:col>
      <xdr:colOff>276225</xdr:colOff>
      <xdr:row>62</xdr:row>
      <xdr:rowOff>171450</xdr:rowOff>
    </xdr:to>
    <xdr:graphicFrame macro="">
      <xdr:nvGraphicFramePr>
        <xdr:cNvPr id="26" name="Gráfico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0</xdr:colOff>
      <xdr:row>64</xdr:row>
      <xdr:rowOff>0</xdr:rowOff>
    </xdr:from>
    <xdr:to>
      <xdr:col>18</xdr:col>
      <xdr:colOff>304800</xdr:colOff>
      <xdr:row>78</xdr:row>
      <xdr:rowOff>76200</xdr:rowOff>
    </xdr:to>
    <xdr:graphicFrame macro="">
      <xdr:nvGraphicFramePr>
        <xdr:cNvPr id="27" name="Gráfico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8</xdr:col>
      <xdr:colOff>85725</xdr:colOff>
      <xdr:row>48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8" name="CuadroTexto 27"/>
            <xdr:cNvSpPr txBox="1"/>
          </xdr:nvSpPr>
          <xdr:spPr>
            <a:xfrm>
              <a:off x="5791200" y="9163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28" name="CuadroTexto 27"/>
            <xdr:cNvSpPr txBox="1"/>
          </xdr:nvSpPr>
          <xdr:spPr>
            <a:xfrm>
              <a:off x="5791200" y="9163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142875</xdr:colOff>
      <xdr:row>62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9" name="CuadroTexto 28"/>
            <xdr:cNvSpPr txBox="1"/>
          </xdr:nvSpPr>
          <xdr:spPr>
            <a:xfrm>
              <a:off x="5848350" y="11830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29" name="CuadroTexto 28"/>
            <xdr:cNvSpPr txBox="1"/>
          </xdr:nvSpPr>
          <xdr:spPr>
            <a:xfrm>
              <a:off x="5848350" y="11830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5</xdr:col>
      <xdr:colOff>504825</xdr:colOff>
      <xdr:row>113</xdr:row>
      <xdr:rowOff>171450</xdr:rowOff>
    </xdr:from>
    <xdr:to>
      <xdr:col>14</xdr:col>
      <xdr:colOff>419100</xdr:colOff>
      <xdr:row>128</xdr:row>
      <xdr:rowOff>57150</xdr:rowOff>
    </xdr:to>
    <xdr:graphicFrame macro="">
      <xdr:nvGraphicFramePr>
        <xdr:cNvPr id="30" name="Gráfico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9</xdr:col>
      <xdr:colOff>133350</xdr:colOff>
      <xdr:row>107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/>
            <xdr:cNvSpPr txBox="1"/>
          </xdr:nvSpPr>
          <xdr:spPr>
            <a:xfrm>
              <a:off x="6029325" y="4038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3" name="CuadroTexto 12"/>
            <xdr:cNvSpPr txBox="1"/>
          </xdr:nvSpPr>
          <xdr:spPr>
            <a:xfrm>
              <a:off x="6029325" y="4038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5" name="CuadroTexto 4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0</xdr:colOff>
      <xdr:row>17</xdr:row>
      <xdr:rowOff>0</xdr:rowOff>
    </xdr:from>
    <xdr:to>
      <xdr:col>18</xdr:col>
      <xdr:colOff>304800</xdr:colOff>
      <xdr:row>31</xdr:row>
      <xdr:rowOff>76200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8</xdr:col>
      <xdr:colOff>142875</xdr:colOff>
      <xdr:row>17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/>
            <xdr:cNvSpPr txBox="1"/>
          </xdr:nvSpPr>
          <xdr:spPr>
            <a:xfrm>
              <a:off x="5848350" y="325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7" name="CuadroTexto 6"/>
            <xdr:cNvSpPr txBox="1"/>
          </xdr:nvSpPr>
          <xdr:spPr>
            <a:xfrm>
              <a:off x="5848350" y="325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76200</xdr:colOff>
      <xdr:row>34</xdr:row>
      <xdr:rowOff>28575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/>
            <xdr:cNvSpPr txBox="1"/>
          </xdr:nvSpPr>
          <xdr:spPr>
            <a:xfrm>
              <a:off x="5781675" y="65055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8" name="CuadroTexto 7"/>
            <xdr:cNvSpPr txBox="1"/>
          </xdr:nvSpPr>
          <xdr:spPr>
            <a:xfrm>
              <a:off x="5781675" y="65055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0</xdr:colOff>
      <xdr:row>33</xdr:row>
      <xdr:rowOff>0</xdr:rowOff>
    </xdr:from>
    <xdr:to>
      <xdr:col>18</xdr:col>
      <xdr:colOff>304800</xdr:colOff>
      <xdr:row>47</xdr:row>
      <xdr:rowOff>76200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581025</xdr:colOff>
      <xdr:row>48</xdr:row>
      <xdr:rowOff>95250</xdr:rowOff>
    </xdr:from>
    <xdr:to>
      <xdr:col>18</xdr:col>
      <xdr:colOff>276225</xdr:colOff>
      <xdr:row>62</xdr:row>
      <xdr:rowOff>171450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0</xdr:colOff>
      <xdr:row>64</xdr:row>
      <xdr:rowOff>0</xdr:rowOff>
    </xdr:from>
    <xdr:to>
      <xdr:col>18</xdr:col>
      <xdr:colOff>304800</xdr:colOff>
      <xdr:row>78</xdr:row>
      <xdr:rowOff>76200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8</xdr:col>
      <xdr:colOff>85725</xdr:colOff>
      <xdr:row>48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/>
            <xdr:cNvSpPr txBox="1"/>
          </xdr:nvSpPr>
          <xdr:spPr>
            <a:xfrm>
              <a:off x="5791200" y="9163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2" name="CuadroTexto 11"/>
            <xdr:cNvSpPr txBox="1"/>
          </xdr:nvSpPr>
          <xdr:spPr>
            <a:xfrm>
              <a:off x="5791200" y="9163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142875</xdr:colOff>
      <xdr:row>62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/>
            <xdr:cNvSpPr txBox="1"/>
          </xdr:nvSpPr>
          <xdr:spPr>
            <a:xfrm>
              <a:off x="5848350" y="11830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3" name="CuadroTexto 12"/>
            <xdr:cNvSpPr txBox="1"/>
          </xdr:nvSpPr>
          <xdr:spPr>
            <a:xfrm>
              <a:off x="5848350" y="11830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ES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9</xdr:col>
      <xdr:colOff>0</xdr:colOff>
      <xdr:row>111</xdr:row>
      <xdr:rowOff>0</xdr:rowOff>
    </xdr:from>
    <xdr:to>
      <xdr:col>16</xdr:col>
      <xdr:colOff>304800</xdr:colOff>
      <xdr:row>125</xdr:row>
      <xdr:rowOff>76200</xdr:rowOff>
    </xdr:to>
    <xdr:graphicFrame macro="">
      <xdr:nvGraphicFramePr>
        <xdr:cNvPr id="15" name="Gráfico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9</xdr:col>
      <xdr:colOff>133350</xdr:colOff>
      <xdr:row>105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/>
            <xdr:cNvSpPr txBox="1"/>
          </xdr:nvSpPr>
          <xdr:spPr>
            <a:xfrm>
              <a:off x="6448425" y="204597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4" name="CuadroTexto 13"/>
            <xdr:cNvSpPr txBox="1"/>
          </xdr:nvSpPr>
          <xdr:spPr>
            <a:xfrm>
              <a:off x="6448425" y="204597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0</xdr:colOff>
      <xdr:row>17</xdr:row>
      <xdr:rowOff>0</xdr:rowOff>
    </xdr:from>
    <xdr:to>
      <xdr:col>18</xdr:col>
      <xdr:colOff>304800</xdr:colOff>
      <xdr:row>31</xdr:row>
      <xdr:rowOff>76200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8</xdr:col>
      <xdr:colOff>142875</xdr:colOff>
      <xdr:row>17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/>
            <xdr:cNvSpPr txBox="1"/>
          </xdr:nvSpPr>
          <xdr:spPr>
            <a:xfrm>
              <a:off x="5848350" y="325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5" name="CuadroTexto 4"/>
            <xdr:cNvSpPr txBox="1"/>
          </xdr:nvSpPr>
          <xdr:spPr>
            <a:xfrm>
              <a:off x="5848350" y="32575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76200</xdr:colOff>
      <xdr:row>34</xdr:row>
      <xdr:rowOff>28575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/>
            <xdr:cNvSpPr txBox="1"/>
          </xdr:nvSpPr>
          <xdr:spPr>
            <a:xfrm>
              <a:off x="5781675" y="65055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6" name="CuadroTexto 5"/>
            <xdr:cNvSpPr txBox="1"/>
          </xdr:nvSpPr>
          <xdr:spPr>
            <a:xfrm>
              <a:off x="5781675" y="65055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11</xdr:col>
      <xdr:colOff>0</xdr:colOff>
      <xdr:row>33</xdr:row>
      <xdr:rowOff>0</xdr:rowOff>
    </xdr:from>
    <xdr:to>
      <xdr:col>18</xdr:col>
      <xdr:colOff>304800</xdr:colOff>
      <xdr:row>47</xdr:row>
      <xdr:rowOff>76200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581025</xdr:colOff>
      <xdr:row>48</xdr:row>
      <xdr:rowOff>95250</xdr:rowOff>
    </xdr:from>
    <xdr:to>
      <xdr:col>18</xdr:col>
      <xdr:colOff>276225</xdr:colOff>
      <xdr:row>62</xdr:row>
      <xdr:rowOff>171450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0</xdr:colOff>
      <xdr:row>64</xdr:row>
      <xdr:rowOff>0</xdr:rowOff>
    </xdr:from>
    <xdr:to>
      <xdr:col>18</xdr:col>
      <xdr:colOff>304800</xdr:colOff>
      <xdr:row>78</xdr:row>
      <xdr:rowOff>76200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8</xdr:col>
      <xdr:colOff>85725</xdr:colOff>
      <xdr:row>48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/>
            <xdr:cNvSpPr txBox="1"/>
          </xdr:nvSpPr>
          <xdr:spPr>
            <a:xfrm>
              <a:off x="5791200" y="9163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0" name="CuadroTexto 9"/>
            <xdr:cNvSpPr txBox="1"/>
          </xdr:nvSpPr>
          <xdr:spPr>
            <a:xfrm>
              <a:off x="5791200" y="9163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142875</xdr:colOff>
      <xdr:row>62</xdr:row>
      <xdr:rowOff>19050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/>
            <xdr:cNvSpPr txBox="1"/>
          </xdr:nvSpPr>
          <xdr:spPr>
            <a:xfrm>
              <a:off x="5848350" y="11830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1" name="CuadroTexto 10"/>
            <xdr:cNvSpPr txBox="1"/>
          </xdr:nvSpPr>
          <xdr:spPr>
            <a:xfrm>
              <a:off x="5848350" y="1183005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twoCellAnchor>
    <xdr:from>
      <xdr:col>9</xdr:col>
      <xdr:colOff>0</xdr:colOff>
      <xdr:row>112</xdr:row>
      <xdr:rowOff>0</xdr:rowOff>
    </xdr:from>
    <xdr:to>
      <xdr:col>16</xdr:col>
      <xdr:colOff>304800</xdr:colOff>
      <xdr:row>126</xdr:row>
      <xdr:rowOff>76200</xdr:rowOff>
    </xdr:to>
    <xdr:graphicFrame macro="">
      <xdr:nvGraphicFramePr>
        <xdr:cNvPr id="14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10</xdr:col>
      <xdr:colOff>133350</xdr:colOff>
      <xdr:row>105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/>
            <xdr:cNvSpPr txBox="1"/>
          </xdr:nvSpPr>
          <xdr:spPr>
            <a:xfrm>
              <a:off x="6448425" y="200787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13" name="CuadroTexto 12"/>
            <xdr:cNvSpPr txBox="1"/>
          </xdr:nvSpPr>
          <xdr:spPr>
            <a:xfrm>
              <a:off x="6448425" y="200787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133350</xdr:colOff>
      <xdr:row>3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142875</xdr:colOff>
      <xdr:row>17</xdr:row>
      <xdr:rowOff>19050</xdr:rowOff>
    </xdr:from>
    <xdr:ext cx="361950" cy="172227"/>
    <xdr:sp macro="" textlink="">
      <xdr:nvSpPr>
        <xdr:cNvPr id="5" name="CuadroTexto 4"/>
        <xdr:cNvSpPr txBox="1"/>
      </xdr:nvSpPr>
      <xdr:spPr>
        <a:xfrm>
          <a:off x="5848350" y="32575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76200</xdr:colOff>
      <xdr:row>34</xdr:row>
      <xdr:rowOff>28575</xdr:rowOff>
    </xdr:from>
    <xdr:ext cx="361950" cy="172227"/>
    <xdr:sp macro="" textlink="">
      <xdr:nvSpPr>
        <xdr:cNvPr id="6" name="CuadroTexto 5"/>
        <xdr:cNvSpPr txBox="1"/>
      </xdr:nvSpPr>
      <xdr:spPr>
        <a:xfrm>
          <a:off x="5781675" y="6505575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85725</xdr:colOff>
      <xdr:row>48</xdr:row>
      <xdr:rowOff>19050</xdr:rowOff>
    </xdr:from>
    <xdr:ext cx="361950" cy="172227"/>
    <xdr:sp macro="" textlink="">
      <xdr:nvSpPr>
        <xdr:cNvPr id="10" name="CuadroTexto 9"/>
        <xdr:cNvSpPr txBox="1"/>
      </xdr:nvSpPr>
      <xdr:spPr>
        <a:xfrm>
          <a:off x="5791200" y="91630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142875</xdr:colOff>
      <xdr:row>62</xdr:row>
      <xdr:rowOff>19050</xdr:rowOff>
    </xdr:from>
    <xdr:ext cx="361950" cy="172227"/>
    <xdr:sp macro="" textlink="">
      <xdr:nvSpPr>
        <xdr:cNvPr id="11" name="CuadroTexto 10"/>
        <xdr:cNvSpPr txBox="1"/>
      </xdr:nvSpPr>
      <xdr:spPr>
        <a:xfrm>
          <a:off x="6038850" y="118300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19" name="Gráfico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2</xdr:row>
      <xdr:rowOff>38100</xdr:rowOff>
    </xdr:from>
    <xdr:ext cx="361950" cy="172227"/>
    <xdr:sp macro="" textlink="">
      <xdr:nvSpPr>
        <xdr:cNvPr id="20" name="CuadroTexto 19"/>
        <xdr:cNvSpPr txBox="1"/>
      </xdr:nvSpPr>
      <xdr:spPr>
        <a:xfrm>
          <a:off x="6029325" y="41910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142875</xdr:colOff>
      <xdr:row>17</xdr:row>
      <xdr:rowOff>19050</xdr:rowOff>
    </xdr:from>
    <xdr:ext cx="361950" cy="172227"/>
    <xdr:sp macro="" textlink="">
      <xdr:nvSpPr>
        <xdr:cNvPr id="21" name="CuadroTexto 20"/>
        <xdr:cNvSpPr txBox="1"/>
      </xdr:nvSpPr>
      <xdr:spPr>
        <a:xfrm>
          <a:off x="6038850" y="32575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85725</xdr:colOff>
      <xdr:row>38</xdr:row>
      <xdr:rowOff>19050</xdr:rowOff>
    </xdr:from>
    <xdr:ext cx="361950" cy="172227"/>
    <xdr:sp macro="" textlink="">
      <xdr:nvSpPr>
        <xdr:cNvPr id="22" name="CuadroTexto 21"/>
        <xdr:cNvSpPr txBox="1"/>
      </xdr:nvSpPr>
      <xdr:spPr>
        <a:xfrm>
          <a:off x="5981700" y="72580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133350</xdr:colOff>
      <xdr:row>21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3" name="CuadroTexto 22"/>
            <xdr:cNvSpPr txBox="1"/>
          </xdr:nvSpPr>
          <xdr:spPr>
            <a:xfrm>
              <a:off x="6029325" y="4038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23" name="CuadroTexto 22"/>
            <xdr:cNvSpPr txBox="1"/>
          </xdr:nvSpPr>
          <xdr:spPr>
            <a:xfrm>
              <a:off x="6029325" y="4038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133350</xdr:colOff>
      <xdr:row>35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4" name="CuadroTexto 23"/>
            <xdr:cNvSpPr txBox="1"/>
          </xdr:nvSpPr>
          <xdr:spPr>
            <a:xfrm>
              <a:off x="6029325" y="6705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24" name="CuadroTexto 23"/>
            <xdr:cNvSpPr txBox="1"/>
          </xdr:nvSpPr>
          <xdr:spPr>
            <a:xfrm>
              <a:off x="6029325" y="6705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18</xdr:col>
      <xdr:colOff>85725</xdr:colOff>
      <xdr:row>38</xdr:row>
      <xdr:rowOff>19050</xdr:rowOff>
    </xdr:from>
    <xdr:ext cx="361950" cy="172227"/>
    <xdr:sp macro="" textlink="">
      <xdr:nvSpPr>
        <xdr:cNvPr id="25" name="CuadroTexto 24"/>
        <xdr:cNvSpPr txBox="1"/>
      </xdr:nvSpPr>
      <xdr:spPr>
        <a:xfrm>
          <a:off x="12077700" y="72580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18</xdr:col>
      <xdr:colOff>133350</xdr:colOff>
      <xdr:row>21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6" name="CuadroTexto 25"/>
            <xdr:cNvSpPr txBox="1"/>
          </xdr:nvSpPr>
          <xdr:spPr>
            <a:xfrm>
              <a:off x="12125325" y="4038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26" name="CuadroTexto 25"/>
            <xdr:cNvSpPr txBox="1"/>
          </xdr:nvSpPr>
          <xdr:spPr>
            <a:xfrm>
              <a:off x="12125325" y="4038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18</xdr:col>
      <xdr:colOff>133350</xdr:colOff>
      <xdr:row>35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7" name="CuadroTexto 26"/>
            <xdr:cNvSpPr txBox="1"/>
          </xdr:nvSpPr>
          <xdr:spPr>
            <a:xfrm>
              <a:off x="12125325" y="6705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27" name="CuadroTexto 26"/>
            <xdr:cNvSpPr txBox="1"/>
          </xdr:nvSpPr>
          <xdr:spPr>
            <a:xfrm>
              <a:off x="12125325" y="67056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152400</xdr:rowOff>
    </xdr:from>
    <xdr:to>
      <xdr:col>18</xdr:col>
      <xdr:colOff>438150</xdr:colOff>
      <xdr:row>15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8</xdr:col>
      <xdr:colOff>133350</xdr:colOff>
      <xdr:row>16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3" name="CuadroTexto 2"/>
            <xdr:cNvSpPr txBox="1"/>
          </xdr:nvSpPr>
          <xdr:spPr>
            <a:xfrm>
              <a:off x="5838825" y="419100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  <xdr:oneCellAnchor>
    <xdr:from>
      <xdr:col>8</xdr:col>
      <xdr:colOff>76200</xdr:colOff>
      <xdr:row>34</xdr:row>
      <xdr:rowOff>28575</xdr:rowOff>
    </xdr:from>
    <xdr:ext cx="361950" cy="172227"/>
    <xdr:sp macro="" textlink="">
      <xdr:nvSpPr>
        <xdr:cNvPr id="5" name="CuadroTexto 4"/>
        <xdr:cNvSpPr txBox="1"/>
      </xdr:nvSpPr>
      <xdr:spPr>
        <a:xfrm>
          <a:off x="5781675" y="6505575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oneCellAnchor>
    <xdr:from>
      <xdr:col>8</xdr:col>
      <xdr:colOff>85725</xdr:colOff>
      <xdr:row>48</xdr:row>
      <xdr:rowOff>19050</xdr:rowOff>
    </xdr:from>
    <xdr:ext cx="361950" cy="172227"/>
    <xdr:sp macro="" textlink="">
      <xdr:nvSpPr>
        <xdr:cNvPr id="6" name="CuadroTexto 5"/>
        <xdr:cNvSpPr txBox="1"/>
      </xdr:nvSpPr>
      <xdr:spPr>
        <a:xfrm>
          <a:off x="5791200" y="9163050"/>
          <a:ext cx="361950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endParaRPr lang="es-ES">
            <a:effectLst/>
          </a:endParaRPr>
        </a:p>
      </xdr:txBody>
    </xdr:sp>
    <xdr:clientData/>
  </xdr:oneCellAnchor>
  <xdr:twoCellAnchor>
    <xdr:from>
      <xdr:col>11</xdr:col>
      <xdr:colOff>0</xdr:colOff>
      <xdr:row>18</xdr:row>
      <xdr:rowOff>0</xdr:rowOff>
    </xdr:from>
    <xdr:to>
      <xdr:col>18</xdr:col>
      <xdr:colOff>304800</xdr:colOff>
      <xdr:row>33</xdr:row>
      <xdr:rowOff>104775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8</xdr:col>
      <xdr:colOff>133350</xdr:colOff>
      <xdr:row>28</xdr:row>
      <xdr:rowOff>38100</xdr:rowOff>
    </xdr:from>
    <xdr:ext cx="361950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/>
            <xdr:cNvSpPr txBox="1"/>
          </xdr:nvSpPr>
          <xdr:spPr>
            <a:xfrm>
              <a:off x="6781800" y="33051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ES" sz="110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accPr>
                      <m:e>
                        <m:r>
                          <a:rPr lang="es-ES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</m:acc>
                  </m:oMath>
                </m:oMathPara>
              </a14:m>
              <a:endParaRPr lang="es-ES">
                <a:effectLst/>
              </a:endParaRPr>
            </a:p>
          </xdr:txBody>
        </xdr:sp>
      </mc:Choice>
      <mc:Fallback xmlns="">
        <xdr:sp macro="" textlink="">
          <xdr:nvSpPr>
            <xdr:cNvPr id="7" name="CuadroTexto 6"/>
            <xdr:cNvSpPr txBox="1"/>
          </xdr:nvSpPr>
          <xdr:spPr>
            <a:xfrm>
              <a:off x="6781800" y="3305175"/>
              <a:ext cx="361950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ES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𝑥 ̅</a:t>
              </a:r>
              <a:endParaRPr lang="es-ES">
                <a:effectLst/>
              </a:endParaRPr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1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12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14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1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G3"/>
  <sheetViews>
    <sheetView zoomScale="85" zoomScaleNormal="85" workbookViewId="0">
      <selection activeCell="J12" sqref="J12"/>
    </sheetView>
  </sheetViews>
  <sheetFormatPr baseColWidth="10" defaultRowHeight="15" x14ac:dyDescent="0.25"/>
  <sheetData>
    <row r="3" spans="3:7" x14ac:dyDescent="0.25">
      <c r="C3" s="69" t="s">
        <v>51</v>
      </c>
      <c r="D3" s="69"/>
      <c r="E3" s="69"/>
      <c r="F3" s="69"/>
      <c r="G3" s="69"/>
    </row>
  </sheetData>
  <mergeCells count="1">
    <mergeCell ref="C3:G3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6"/>
  <sheetViews>
    <sheetView zoomScaleNormal="100" workbookViewId="0">
      <selection activeCell="C3" sqref="C3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7" max="7" width="9.5703125" bestFit="1" customWidth="1"/>
  </cols>
  <sheetData>
    <row r="2" spans="2:4" x14ac:dyDescent="0.25">
      <c r="B2" s="73" t="s">
        <v>77</v>
      </c>
      <c r="C2" s="74"/>
      <c r="D2" s="75"/>
    </row>
    <row r="3" spans="2:4" x14ac:dyDescent="0.25">
      <c r="B3" s="5" t="s">
        <v>12</v>
      </c>
      <c r="C3" s="6" t="s">
        <v>20</v>
      </c>
      <c r="D3" s="6" t="s">
        <v>80</v>
      </c>
    </row>
    <row r="4" spans="2:4" x14ac:dyDescent="0.25">
      <c r="B4" s="2"/>
      <c r="C4" s="2" t="s">
        <v>79</v>
      </c>
      <c r="D4" s="2">
        <f>4*60*60</f>
        <v>14400</v>
      </c>
    </row>
    <row r="6" spans="2:4" x14ac:dyDescent="0.25">
      <c r="B6" t="s">
        <v>78</v>
      </c>
    </row>
  </sheetData>
  <mergeCells count="1">
    <mergeCell ref="B2:D2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112"/>
  <sheetViews>
    <sheetView topLeftCell="A19" zoomScaleNormal="100" workbookViewId="0">
      <selection activeCell="J29" sqref="J29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7" max="7" width="11.85546875" bestFit="1" customWidth="1"/>
    <col min="11" max="11" width="16.140625" bestFit="1" customWidth="1"/>
  </cols>
  <sheetData>
    <row r="2" spans="2:10" x14ac:dyDescent="0.25">
      <c r="B2" s="73" t="s">
        <v>207</v>
      </c>
      <c r="C2" s="74"/>
      <c r="D2" s="75"/>
    </row>
    <row r="3" spans="2:10" x14ac:dyDescent="0.25">
      <c r="B3" s="5" t="s">
        <v>12</v>
      </c>
      <c r="C3" s="6" t="s">
        <v>20</v>
      </c>
      <c r="D3" s="6" t="s">
        <v>16</v>
      </c>
    </row>
    <row r="4" spans="2:10" x14ac:dyDescent="0.25">
      <c r="B4" s="2">
        <v>1</v>
      </c>
      <c r="C4" s="2">
        <v>8.51</v>
      </c>
      <c r="D4" s="2">
        <f>AVERAGE(C4)</f>
        <v>8.51</v>
      </c>
    </row>
    <row r="5" spans="2:10" x14ac:dyDescent="0.25">
      <c r="B5" s="2">
        <v>2</v>
      </c>
      <c r="C5" s="2">
        <v>9.7799999999999994</v>
      </c>
      <c r="D5" s="2">
        <f>AVERAGE($C$4:C5)</f>
        <v>9.1449999999999996</v>
      </c>
      <c r="F5" s="2" t="s">
        <v>13</v>
      </c>
      <c r="G5" s="2" t="s">
        <v>14</v>
      </c>
      <c r="H5" s="2" t="s">
        <v>15</v>
      </c>
      <c r="I5" s="2"/>
      <c r="J5" s="7" t="s">
        <v>21</v>
      </c>
    </row>
    <row r="6" spans="2:10" x14ac:dyDescent="0.25">
      <c r="B6" s="2">
        <v>3</v>
      </c>
      <c r="C6" s="2">
        <v>9.65</v>
      </c>
      <c r="D6" s="2">
        <f>AVERAGE($C$4:C6)</f>
        <v>9.3133333333333326</v>
      </c>
      <c r="F6" s="2">
        <v>2.262</v>
      </c>
      <c r="G6" s="2">
        <f>_xlfn.STDEV.S(C4:C13)</f>
        <v>2.2931724749787059</v>
      </c>
      <c r="H6" s="2">
        <v>0.05</v>
      </c>
      <c r="I6" s="2">
        <f>AVERAGE(C4:C13)</f>
        <v>10.788</v>
      </c>
      <c r="J6" s="2">
        <f>ROUND(((F6*G6)/(H6*I6))^2,0)</f>
        <v>92</v>
      </c>
    </row>
    <row r="7" spans="2:10" x14ac:dyDescent="0.25">
      <c r="B7" s="2">
        <v>4</v>
      </c>
      <c r="C7" s="2">
        <v>10</v>
      </c>
      <c r="D7" s="2">
        <f>AVERAGE($C$4:C7)</f>
        <v>9.4849999999999994</v>
      </c>
    </row>
    <row r="8" spans="2:10" x14ac:dyDescent="0.25">
      <c r="B8" s="2">
        <v>5</v>
      </c>
      <c r="C8" s="2">
        <v>14.17</v>
      </c>
      <c r="D8" s="2">
        <f>AVERAGE($C$4:C8)</f>
        <v>10.422000000000001</v>
      </c>
    </row>
    <row r="9" spans="2:10" x14ac:dyDescent="0.25">
      <c r="B9" s="2">
        <v>6</v>
      </c>
      <c r="C9" s="2">
        <v>10.06</v>
      </c>
      <c r="D9" s="2">
        <f>AVERAGE($C$4:C9)</f>
        <v>10.361666666666666</v>
      </c>
      <c r="F9" s="2" t="s">
        <v>64</v>
      </c>
    </row>
    <row r="10" spans="2:10" x14ac:dyDescent="0.25">
      <c r="B10" s="2">
        <v>7</v>
      </c>
      <c r="C10" s="2">
        <v>9.84</v>
      </c>
      <c r="D10" s="2">
        <f>AVERAGE($C$4:C10)</f>
        <v>10.287142857142857</v>
      </c>
      <c r="F10" s="2">
        <f>((_xlfn.STDEV.S(C4:C13)*2.262)/(AVERAGE(C4:C13)*0.05))^2</f>
        <v>92.477644120706955</v>
      </c>
    </row>
    <row r="11" spans="2:10" x14ac:dyDescent="0.25">
      <c r="B11" s="2">
        <v>8</v>
      </c>
      <c r="C11" s="2">
        <v>12.62</v>
      </c>
      <c r="D11" s="2">
        <f>AVERAGE($C$4:C11)</f>
        <v>10.578750000000001</v>
      </c>
      <c r="F11" s="2">
        <f>ROUND(F10,0)</f>
        <v>92</v>
      </c>
    </row>
    <row r="12" spans="2:10" x14ac:dyDescent="0.25">
      <c r="B12" s="2">
        <v>9</v>
      </c>
      <c r="C12" s="2">
        <v>14.91</v>
      </c>
      <c r="D12" s="2">
        <f>AVERAGE($C$4:C12)</f>
        <v>11.06</v>
      </c>
    </row>
    <row r="13" spans="2:10" x14ac:dyDescent="0.25">
      <c r="B13" s="2">
        <v>10</v>
      </c>
      <c r="C13" s="14">
        <v>8.34</v>
      </c>
      <c r="D13" s="2">
        <f>AVERAGE($C$4:C13)</f>
        <v>10.788</v>
      </c>
    </row>
    <row r="19" spans="2:10" x14ac:dyDescent="0.25">
      <c r="B19" s="73" t="str">
        <f>B2</f>
        <v>TAJADO BUENA VIDA</v>
      </c>
      <c r="C19" s="74"/>
      <c r="D19" s="75"/>
      <c r="F19" s="2" t="s">
        <v>13</v>
      </c>
      <c r="G19" s="2" t="s">
        <v>14</v>
      </c>
      <c r="H19" s="2" t="s">
        <v>15</v>
      </c>
      <c r="I19" s="2"/>
      <c r="J19" s="7" t="s">
        <v>21</v>
      </c>
    </row>
    <row r="20" spans="2:10" x14ac:dyDescent="0.25">
      <c r="B20" s="5" t="s">
        <v>12</v>
      </c>
      <c r="C20" s="6" t="s">
        <v>20</v>
      </c>
      <c r="D20" s="6" t="s">
        <v>16</v>
      </c>
      <c r="F20" s="2">
        <v>2.032</v>
      </c>
      <c r="G20" s="2">
        <f>_xlfn.STDEV.S(C21:C112)</f>
        <v>2.4283422916130522</v>
      </c>
      <c r="H20" s="2">
        <v>0.05</v>
      </c>
      <c r="I20" s="2">
        <f>AVERAGE(C21:C112)</f>
        <v>10.499021739130432</v>
      </c>
      <c r="J20" s="2">
        <f>ROUND(((F20*G20)/(H20*I20))^2,0)</f>
        <v>88</v>
      </c>
    </row>
    <row r="21" spans="2:10" x14ac:dyDescent="0.25">
      <c r="B21" s="2">
        <v>1</v>
      </c>
      <c r="C21" s="2">
        <f>C4</f>
        <v>8.51</v>
      </c>
      <c r="D21" s="2">
        <f>AVERAGE(C21)</f>
        <v>8.51</v>
      </c>
    </row>
    <row r="22" spans="2:10" x14ac:dyDescent="0.25">
      <c r="B22" s="2">
        <v>2</v>
      </c>
      <c r="C22" s="2">
        <f t="shared" ref="C22:C28" si="0">C5</f>
        <v>9.7799999999999994</v>
      </c>
      <c r="D22" s="2">
        <f>AVERAGE($C$21:C22)</f>
        <v>9.1449999999999996</v>
      </c>
    </row>
    <row r="23" spans="2:10" x14ac:dyDescent="0.25">
      <c r="B23" s="2">
        <v>3</v>
      </c>
      <c r="C23" s="2">
        <f t="shared" si="0"/>
        <v>9.65</v>
      </c>
      <c r="D23" s="2">
        <f>AVERAGE($C$21:C23)</f>
        <v>9.3133333333333326</v>
      </c>
      <c r="F23" s="2" t="s">
        <v>64</v>
      </c>
    </row>
    <row r="24" spans="2:10" x14ac:dyDescent="0.25">
      <c r="B24" s="2">
        <v>4</v>
      </c>
      <c r="C24" s="2">
        <f t="shared" si="0"/>
        <v>10</v>
      </c>
      <c r="D24" s="2">
        <f>AVERAGE($C$21:C24)</f>
        <v>9.4849999999999994</v>
      </c>
      <c r="F24" s="2">
        <f>((_xlfn.STDEV.S(C21:C112)*2.032)/(AVERAGE(C21:C3112)*0.05))^2</f>
        <v>88.354675394279198</v>
      </c>
    </row>
    <row r="25" spans="2:10" x14ac:dyDescent="0.25">
      <c r="B25" s="2">
        <v>5</v>
      </c>
      <c r="C25" s="2">
        <f>C8</f>
        <v>14.17</v>
      </c>
      <c r="D25" s="2">
        <f>AVERAGE($C$21:C25)</f>
        <v>10.422000000000001</v>
      </c>
      <c r="F25" s="2">
        <f>ROUND(F24,0)</f>
        <v>88</v>
      </c>
    </row>
    <row r="26" spans="2:10" x14ac:dyDescent="0.25">
      <c r="B26" s="2">
        <v>6</v>
      </c>
      <c r="C26" s="2">
        <f t="shared" si="0"/>
        <v>10.06</v>
      </c>
      <c r="D26" s="2">
        <f>AVERAGE($C$21:C26)</f>
        <v>10.361666666666666</v>
      </c>
    </row>
    <row r="27" spans="2:10" x14ac:dyDescent="0.25">
      <c r="B27" s="2">
        <v>7</v>
      </c>
      <c r="C27" s="2">
        <f t="shared" si="0"/>
        <v>9.84</v>
      </c>
      <c r="D27" s="2">
        <f>AVERAGE($C$21:C27)</f>
        <v>10.287142857142857</v>
      </c>
    </row>
    <row r="28" spans="2:10" x14ac:dyDescent="0.25">
      <c r="B28" s="2">
        <v>8</v>
      </c>
      <c r="C28" s="2">
        <f t="shared" si="0"/>
        <v>12.62</v>
      </c>
      <c r="D28" s="2">
        <f>AVERAGE($C$21:C28)</f>
        <v>10.578750000000001</v>
      </c>
    </row>
    <row r="29" spans="2:10" x14ac:dyDescent="0.25">
      <c r="B29" s="2">
        <v>9</v>
      </c>
      <c r="C29" s="2">
        <f>C12</f>
        <v>14.91</v>
      </c>
      <c r="D29" s="2">
        <f>AVERAGE($C$21:C29)</f>
        <v>11.06</v>
      </c>
    </row>
    <row r="30" spans="2:10" x14ac:dyDescent="0.25">
      <c r="B30" s="2">
        <v>10</v>
      </c>
      <c r="C30" s="2">
        <f>C13</f>
        <v>8.34</v>
      </c>
      <c r="D30" s="2">
        <f>AVERAGE($C$21:C30)</f>
        <v>10.788</v>
      </c>
    </row>
    <row r="31" spans="2:10" x14ac:dyDescent="0.25">
      <c r="B31" s="2">
        <v>11</v>
      </c>
      <c r="C31" s="2">
        <v>8.5399999999999991</v>
      </c>
      <c r="D31" s="2">
        <f>AVERAGE($C$21:C31)</f>
        <v>10.583636363636366</v>
      </c>
    </row>
    <row r="32" spans="2:10" ht="15.75" thickBot="1" x14ac:dyDescent="0.3">
      <c r="B32" s="2">
        <v>12</v>
      </c>
      <c r="C32" s="2">
        <v>11.16</v>
      </c>
      <c r="D32" s="2">
        <f>AVERAGE($C$21:C32)</f>
        <v>10.631666666666668</v>
      </c>
    </row>
    <row r="33" spans="2:12" ht="15.75" thickBot="1" x14ac:dyDescent="0.3">
      <c r="B33" s="2">
        <v>13</v>
      </c>
      <c r="C33" s="2">
        <v>7.07</v>
      </c>
      <c r="D33" s="2">
        <f>AVERAGE($C$21:C33)</f>
        <v>10.357692307692307</v>
      </c>
      <c r="F33" s="81" t="s">
        <v>153</v>
      </c>
      <c r="G33" s="82"/>
      <c r="H33" s="82"/>
      <c r="I33" s="82"/>
      <c r="J33" s="82"/>
      <c r="K33" s="83"/>
      <c r="L33" t="s">
        <v>152</v>
      </c>
    </row>
    <row r="34" spans="2:12" ht="15.75" thickBot="1" x14ac:dyDescent="0.3">
      <c r="B34" s="2">
        <v>14</v>
      </c>
      <c r="C34" s="2">
        <v>17.309999999999999</v>
      </c>
      <c r="D34" s="2">
        <f>AVERAGE($C$21:C34)</f>
        <v>10.854285714285714</v>
      </c>
      <c r="F34" s="29" t="s">
        <v>154</v>
      </c>
      <c r="G34" s="30" t="s">
        <v>144</v>
      </c>
      <c r="H34" s="30" t="s">
        <v>155</v>
      </c>
      <c r="I34" s="30" t="s">
        <v>156</v>
      </c>
      <c r="J34" s="30" t="s">
        <v>130</v>
      </c>
      <c r="K34" s="30" t="s">
        <v>157</v>
      </c>
    </row>
    <row r="35" spans="2:12" ht="15.75" thickBot="1" x14ac:dyDescent="0.3">
      <c r="B35" s="2">
        <v>15</v>
      </c>
      <c r="C35" s="2">
        <v>8.2899999999999991</v>
      </c>
      <c r="D35" s="2">
        <f>AVERAGE($C$21:C35)</f>
        <v>10.683333333333334</v>
      </c>
      <c r="F35" s="31">
        <f>J6</f>
        <v>92</v>
      </c>
      <c r="G35" s="32">
        <v>1</v>
      </c>
      <c r="H35" s="33">
        <f>I20</f>
        <v>10.499021739130432</v>
      </c>
      <c r="I35" s="33">
        <f>H35/60</f>
        <v>0.17498369565217387</v>
      </c>
      <c r="J35" s="32">
        <v>0.17</v>
      </c>
      <c r="K35" s="34">
        <f>I35*(1+J35)</f>
        <v>0.2047309239130434</v>
      </c>
    </row>
    <row r="36" spans="2:12" x14ac:dyDescent="0.25">
      <c r="B36" s="2">
        <v>16</v>
      </c>
      <c r="C36" s="2">
        <v>11.24</v>
      </c>
      <c r="D36" s="2">
        <f>AVERAGE($C$21:C36)</f>
        <v>10.718125000000001</v>
      </c>
    </row>
    <row r="37" spans="2:12" x14ac:dyDescent="0.25">
      <c r="B37" s="2">
        <v>17</v>
      </c>
      <c r="C37" s="2">
        <v>11.29</v>
      </c>
      <c r="D37" s="2">
        <f>AVERAGE($C$21:C37)</f>
        <v>10.751764705882353</v>
      </c>
      <c r="J37" s="2" t="s">
        <v>158</v>
      </c>
      <c r="K37" s="2">
        <f>K35*180</f>
        <v>36.851566304347813</v>
      </c>
    </row>
    <row r="38" spans="2:12" x14ac:dyDescent="0.25">
      <c r="B38" s="2">
        <v>18</v>
      </c>
      <c r="C38" s="2">
        <v>19.510000000000002</v>
      </c>
      <c r="D38" s="2">
        <f>AVERAGE($C$21:C38)</f>
        <v>11.238333333333333</v>
      </c>
    </row>
    <row r="39" spans="2:12" x14ac:dyDescent="0.25">
      <c r="B39" s="2">
        <v>19</v>
      </c>
      <c r="C39" s="2">
        <v>9.5</v>
      </c>
      <c r="D39" s="2">
        <f>AVERAGE($C$21:C39)</f>
        <v>11.146842105263158</v>
      </c>
    </row>
    <row r="40" spans="2:12" x14ac:dyDescent="0.25">
      <c r="B40" s="2">
        <v>20</v>
      </c>
      <c r="C40" s="2">
        <v>9.2200000000000006</v>
      </c>
      <c r="D40" s="2">
        <f>AVERAGE($C$21:C40)</f>
        <v>11.0505</v>
      </c>
    </row>
    <row r="41" spans="2:12" x14ac:dyDescent="0.25">
      <c r="B41" s="2">
        <v>21</v>
      </c>
      <c r="C41" s="2">
        <v>10</v>
      </c>
      <c r="D41" s="2">
        <f>AVERAGE($C$21:C41)</f>
        <v>11.00047619047619</v>
      </c>
    </row>
    <row r="42" spans="2:12" x14ac:dyDescent="0.25">
      <c r="B42" s="2">
        <v>22</v>
      </c>
      <c r="C42" s="2">
        <v>12.14</v>
      </c>
      <c r="D42" s="2">
        <f>AVERAGE($C$21:C42)</f>
        <v>11.052272727272726</v>
      </c>
    </row>
    <row r="43" spans="2:12" x14ac:dyDescent="0.25">
      <c r="B43" s="2">
        <v>23</v>
      </c>
      <c r="C43" s="2">
        <v>9.0399999999999991</v>
      </c>
      <c r="D43" s="2">
        <f>AVERAGE($C$21:C43)</f>
        <v>10.964782608695652</v>
      </c>
    </row>
    <row r="44" spans="2:12" x14ac:dyDescent="0.25">
      <c r="B44" s="2">
        <v>24</v>
      </c>
      <c r="C44" s="2">
        <v>12.67</v>
      </c>
      <c r="D44" s="2">
        <f>AVERAGE($C$21:C44)</f>
        <v>11.035833333333331</v>
      </c>
    </row>
    <row r="45" spans="2:12" x14ac:dyDescent="0.25">
      <c r="B45" s="2">
        <v>25</v>
      </c>
      <c r="C45" s="2">
        <v>9.1199999999999992</v>
      </c>
      <c r="D45" s="2">
        <f>AVERAGE($C$21:C45)</f>
        <v>10.959199999999999</v>
      </c>
    </row>
    <row r="46" spans="2:12" x14ac:dyDescent="0.25">
      <c r="B46" s="2">
        <v>26</v>
      </c>
      <c r="C46" s="2">
        <v>11.21</v>
      </c>
      <c r="D46" s="2">
        <f>AVERAGE($C$21:C46)</f>
        <v>10.968846153846151</v>
      </c>
    </row>
    <row r="47" spans="2:12" x14ac:dyDescent="0.25">
      <c r="B47" s="2">
        <v>27</v>
      </c>
      <c r="C47" s="2">
        <v>8.2799999999999994</v>
      </c>
      <c r="D47" s="2">
        <f>AVERAGE($C$21:C47)</f>
        <v>10.869259259259255</v>
      </c>
    </row>
    <row r="48" spans="2:12" x14ac:dyDescent="0.25">
      <c r="B48" s="2">
        <v>28</v>
      </c>
      <c r="C48" s="2">
        <v>12.91</v>
      </c>
      <c r="D48" s="2">
        <f>AVERAGE($C$21:C48)</f>
        <v>10.942142857142855</v>
      </c>
    </row>
    <row r="49" spans="2:4" x14ac:dyDescent="0.25">
      <c r="B49" s="2">
        <v>29</v>
      </c>
      <c r="C49" s="2">
        <v>9.7200000000000006</v>
      </c>
      <c r="D49" s="2">
        <f>AVERAGE($C$21:C49)</f>
        <v>10.899999999999999</v>
      </c>
    </row>
    <row r="50" spans="2:4" x14ac:dyDescent="0.25">
      <c r="B50" s="2">
        <v>30</v>
      </c>
      <c r="C50" s="2">
        <v>12.01</v>
      </c>
      <c r="D50" s="2">
        <f>AVERAGE($C$21:C50)</f>
        <v>10.936999999999999</v>
      </c>
    </row>
    <row r="51" spans="2:4" x14ac:dyDescent="0.25">
      <c r="B51" s="2">
        <v>31</v>
      </c>
      <c r="C51" s="2">
        <v>10.34</v>
      </c>
      <c r="D51" s="2">
        <f>AVERAGE($C$21:C51)</f>
        <v>10.917741935483869</v>
      </c>
    </row>
    <row r="52" spans="2:4" x14ac:dyDescent="0.25">
      <c r="B52" s="2">
        <v>32</v>
      </c>
      <c r="C52" s="2">
        <v>12.15</v>
      </c>
      <c r="D52" s="2">
        <f>AVERAGE($C$21:C52)</f>
        <v>10.956249999999997</v>
      </c>
    </row>
    <row r="53" spans="2:4" x14ac:dyDescent="0.25">
      <c r="B53" s="2">
        <v>33</v>
      </c>
      <c r="C53" s="2">
        <v>9.0399999999999991</v>
      </c>
      <c r="D53" s="2">
        <f>AVERAGE($C$21:C53)</f>
        <v>10.898181818181817</v>
      </c>
    </row>
    <row r="54" spans="2:4" x14ac:dyDescent="0.25">
      <c r="B54" s="2">
        <v>34</v>
      </c>
      <c r="C54" s="2">
        <v>11.77</v>
      </c>
      <c r="D54" s="2">
        <f>AVERAGE($C$21:C54)</f>
        <v>10.923823529411763</v>
      </c>
    </row>
    <row r="55" spans="2:4" x14ac:dyDescent="0.25">
      <c r="B55" s="2">
        <v>35</v>
      </c>
      <c r="C55" s="2">
        <v>9.07</v>
      </c>
      <c r="D55" s="2">
        <f>AVERAGE($C$21:C55)</f>
        <v>10.87085714285714</v>
      </c>
    </row>
    <row r="56" spans="2:4" x14ac:dyDescent="0.25">
      <c r="B56" s="2">
        <v>36</v>
      </c>
      <c r="C56" s="2">
        <v>10.09</v>
      </c>
      <c r="D56" s="2">
        <f>AVERAGE($C$21:C56)</f>
        <v>10.849166666666664</v>
      </c>
    </row>
    <row r="57" spans="2:4" x14ac:dyDescent="0.25">
      <c r="B57" s="2">
        <v>37</v>
      </c>
      <c r="C57" s="2">
        <v>9.43</v>
      </c>
      <c r="D57" s="2">
        <f>AVERAGE($C$21:C57)</f>
        <v>10.810810810810807</v>
      </c>
    </row>
    <row r="58" spans="2:4" x14ac:dyDescent="0.25">
      <c r="B58" s="2">
        <v>38</v>
      </c>
      <c r="C58" s="2">
        <v>13.56</v>
      </c>
      <c r="D58" s="2">
        <f>AVERAGE($C$21:C58)</f>
        <v>10.88315789473684</v>
      </c>
    </row>
    <row r="59" spans="2:4" x14ac:dyDescent="0.25">
      <c r="B59" s="2">
        <v>39</v>
      </c>
      <c r="C59" s="2">
        <v>8.91</v>
      </c>
      <c r="D59" s="2">
        <f>AVERAGE($C$21:C59)</f>
        <v>10.832564102564101</v>
      </c>
    </row>
    <row r="60" spans="2:4" x14ac:dyDescent="0.25">
      <c r="B60" s="2">
        <v>40</v>
      </c>
      <c r="C60" s="2">
        <v>10.72</v>
      </c>
      <c r="D60" s="2">
        <f>AVERAGE($C$21:C60)</f>
        <v>10.829749999999999</v>
      </c>
    </row>
    <row r="61" spans="2:4" x14ac:dyDescent="0.25">
      <c r="B61" s="2">
        <v>41</v>
      </c>
      <c r="C61" s="2">
        <v>8.3800000000000008</v>
      </c>
      <c r="D61" s="2">
        <f>AVERAGE($C$21:C61)</f>
        <v>10.769999999999998</v>
      </c>
    </row>
    <row r="62" spans="2:4" x14ac:dyDescent="0.25">
      <c r="B62" s="2">
        <v>42</v>
      </c>
      <c r="C62" s="2">
        <v>10.6</v>
      </c>
      <c r="D62" s="2">
        <f>AVERAGE($C$21:C62)</f>
        <v>10.765952380952379</v>
      </c>
    </row>
    <row r="63" spans="2:4" x14ac:dyDescent="0.25">
      <c r="B63" s="2">
        <v>43</v>
      </c>
      <c r="C63" s="2">
        <v>8.69</v>
      </c>
      <c r="D63" s="2">
        <f>AVERAGE($C$21:C63)</f>
        <v>10.71767441860465</v>
      </c>
    </row>
    <row r="64" spans="2:4" x14ac:dyDescent="0.25">
      <c r="B64" s="2">
        <v>44</v>
      </c>
      <c r="C64" s="2">
        <v>12.65</v>
      </c>
      <c r="D64" s="2">
        <f>AVERAGE($C$21:C64)</f>
        <v>10.761590909090907</v>
      </c>
    </row>
    <row r="65" spans="2:4" x14ac:dyDescent="0.25">
      <c r="B65" s="2">
        <v>45</v>
      </c>
      <c r="C65" s="2">
        <v>10.61</v>
      </c>
      <c r="D65" s="2">
        <f>AVERAGE($C$21:C65)</f>
        <v>10.758222222222221</v>
      </c>
    </row>
    <row r="66" spans="2:4" x14ac:dyDescent="0.25">
      <c r="B66" s="2">
        <v>46</v>
      </c>
      <c r="C66" s="2">
        <v>13.23</v>
      </c>
      <c r="D66" s="2">
        <f>AVERAGE($C$21:C66)</f>
        <v>10.81195652173913</v>
      </c>
    </row>
    <row r="67" spans="2:4" x14ac:dyDescent="0.25">
      <c r="B67" s="2">
        <v>47</v>
      </c>
      <c r="C67" s="2">
        <v>10.87</v>
      </c>
      <c r="D67" s="2">
        <f>AVERAGE($C$21:C67)</f>
        <v>10.813191489361701</v>
      </c>
    </row>
    <row r="68" spans="2:4" x14ac:dyDescent="0.25">
      <c r="B68" s="2">
        <v>48</v>
      </c>
      <c r="C68" s="2">
        <v>11.17</v>
      </c>
      <c r="D68" s="2">
        <f>AVERAGE($C$21:C68)</f>
        <v>10.820625</v>
      </c>
    </row>
    <row r="69" spans="2:4" x14ac:dyDescent="0.25">
      <c r="B69" s="2">
        <v>49</v>
      </c>
      <c r="C69" s="2">
        <v>11.08</v>
      </c>
      <c r="D69" s="2">
        <f>AVERAGE($C$21:C69)</f>
        <v>10.82591836734694</v>
      </c>
    </row>
    <row r="70" spans="2:4" x14ac:dyDescent="0.25">
      <c r="B70" s="2">
        <v>50</v>
      </c>
      <c r="C70" s="2">
        <v>12.17</v>
      </c>
      <c r="D70" s="2">
        <f>AVERAGE($C$21:C70)</f>
        <v>10.8528</v>
      </c>
    </row>
    <row r="71" spans="2:4" x14ac:dyDescent="0.25">
      <c r="B71" s="2">
        <v>51</v>
      </c>
      <c r="C71" s="2">
        <v>10.17</v>
      </c>
      <c r="D71" s="2">
        <f>AVERAGE($C$21:C71)</f>
        <v>10.839411764705881</v>
      </c>
    </row>
    <row r="72" spans="2:4" x14ac:dyDescent="0.25">
      <c r="B72" s="2">
        <v>52</v>
      </c>
      <c r="C72" s="2">
        <v>9.64</v>
      </c>
      <c r="D72" s="2">
        <f>AVERAGE($C$21:C72)</f>
        <v>10.816346153846153</v>
      </c>
    </row>
    <row r="73" spans="2:4" x14ac:dyDescent="0.25">
      <c r="B73" s="2">
        <v>53</v>
      </c>
      <c r="C73" s="2">
        <v>9.6199999999999992</v>
      </c>
      <c r="D73" s="2">
        <f>AVERAGE($C$21:C73)</f>
        <v>10.79377358490566</v>
      </c>
    </row>
    <row r="74" spans="2:4" x14ac:dyDescent="0.25">
      <c r="B74" s="2">
        <v>54</v>
      </c>
      <c r="C74" s="2">
        <v>10.9</v>
      </c>
      <c r="D74" s="2">
        <f>AVERAGE($C$21:C74)</f>
        <v>10.795740740740738</v>
      </c>
    </row>
    <row r="75" spans="2:4" x14ac:dyDescent="0.25">
      <c r="B75" s="2">
        <v>55</v>
      </c>
      <c r="C75" s="2">
        <v>9.19</v>
      </c>
      <c r="D75" s="2">
        <f>AVERAGE($C$21:C75)</f>
        <v>10.766545454545454</v>
      </c>
    </row>
    <row r="76" spans="2:4" x14ac:dyDescent="0.25">
      <c r="B76" s="2">
        <v>56</v>
      </c>
      <c r="C76" s="2">
        <v>10.31</v>
      </c>
      <c r="D76" s="2">
        <f>AVERAGE($C$21:C76)</f>
        <v>10.758392857142855</v>
      </c>
    </row>
    <row r="77" spans="2:4" x14ac:dyDescent="0.25">
      <c r="B77" s="2">
        <v>57</v>
      </c>
      <c r="C77" s="2">
        <v>9.7799999999999994</v>
      </c>
      <c r="D77" s="2">
        <f>AVERAGE($C$21:C77)</f>
        <v>10.741228070175437</v>
      </c>
    </row>
    <row r="78" spans="2:4" x14ac:dyDescent="0.25">
      <c r="B78" s="2">
        <v>58</v>
      </c>
      <c r="C78" s="2">
        <v>12.86</v>
      </c>
      <c r="D78" s="2">
        <f>AVERAGE($C$21:C78)</f>
        <v>10.777758620689653</v>
      </c>
    </row>
    <row r="79" spans="2:4" x14ac:dyDescent="0.25">
      <c r="B79" s="2">
        <v>59</v>
      </c>
      <c r="C79" s="2">
        <v>8.26</v>
      </c>
      <c r="D79" s="2">
        <f>AVERAGE($C$21:C79)</f>
        <v>10.735084745762711</v>
      </c>
    </row>
    <row r="80" spans="2:4" x14ac:dyDescent="0.25">
      <c r="B80" s="2">
        <v>60</v>
      </c>
      <c r="C80" s="2">
        <v>13.49</v>
      </c>
      <c r="D80" s="2">
        <f>AVERAGE($C$21:C80)</f>
        <v>10.780999999999999</v>
      </c>
    </row>
    <row r="81" spans="2:4" x14ac:dyDescent="0.25">
      <c r="B81" s="2">
        <v>61</v>
      </c>
      <c r="C81" s="2">
        <v>8.2899999999999991</v>
      </c>
      <c r="D81" s="2">
        <f>AVERAGE($C$21:C81)</f>
        <v>10.740163934426228</v>
      </c>
    </row>
    <row r="82" spans="2:4" x14ac:dyDescent="0.25">
      <c r="B82" s="2">
        <v>62</v>
      </c>
      <c r="C82" s="2">
        <v>10.85</v>
      </c>
      <c r="D82" s="2">
        <f>AVERAGE($C$21:C82)</f>
        <v>10.741935483870966</v>
      </c>
    </row>
    <row r="83" spans="2:4" x14ac:dyDescent="0.25">
      <c r="B83" s="2">
        <v>63</v>
      </c>
      <c r="C83" s="2">
        <v>0.63</v>
      </c>
      <c r="D83" s="2">
        <f>AVERAGE($C$21:C83)</f>
        <v>10.581428571428569</v>
      </c>
    </row>
    <row r="84" spans="2:4" x14ac:dyDescent="0.25">
      <c r="B84" s="2">
        <v>64</v>
      </c>
      <c r="C84" s="2">
        <v>10.83</v>
      </c>
      <c r="D84" s="2">
        <f>AVERAGE($C$21:C84)</f>
        <v>10.585312499999999</v>
      </c>
    </row>
    <row r="85" spans="2:4" x14ac:dyDescent="0.25">
      <c r="B85" s="2">
        <v>65</v>
      </c>
      <c r="C85" s="2">
        <v>5.22</v>
      </c>
      <c r="D85" s="2">
        <f>AVERAGE($C$21:C85)</f>
        <v>10.50276923076923</v>
      </c>
    </row>
    <row r="86" spans="2:4" x14ac:dyDescent="0.25">
      <c r="B86" s="2">
        <v>66</v>
      </c>
      <c r="C86" s="2">
        <v>15.31</v>
      </c>
      <c r="D86" s="2">
        <f>AVERAGE($C$21:C86)</f>
        <v>10.575606060606059</v>
      </c>
    </row>
    <row r="87" spans="2:4" x14ac:dyDescent="0.25">
      <c r="B87" s="2">
        <v>67</v>
      </c>
      <c r="C87" s="2">
        <v>9.7799999999999994</v>
      </c>
      <c r="D87" s="2">
        <f>AVERAGE($C$21:C87)</f>
        <v>10.56373134328358</v>
      </c>
    </row>
    <row r="88" spans="2:4" x14ac:dyDescent="0.25">
      <c r="B88" s="2">
        <v>68</v>
      </c>
      <c r="C88" s="2">
        <v>13.36</v>
      </c>
      <c r="D88" s="2">
        <f>AVERAGE($C$21:C88)</f>
        <v>10.604852941176469</v>
      </c>
    </row>
    <row r="89" spans="2:4" x14ac:dyDescent="0.25">
      <c r="B89" s="2">
        <v>69</v>
      </c>
      <c r="C89" s="2">
        <v>9.8000000000000007</v>
      </c>
      <c r="D89" s="2">
        <f>AVERAGE($C$21:C89)</f>
        <v>10.593188405797099</v>
      </c>
    </row>
    <row r="90" spans="2:4" x14ac:dyDescent="0.25">
      <c r="B90" s="2">
        <v>70</v>
      </c>
      <c r="C90" s="2">
        <v>13.02</v>
      </c>
      <c r="D90" s="2">
        <f>AVERAGE($C$21:C90)</f>
        <v>10.62785714285714</v>
      </c>
    </row>
    <row r="91" spans="2:4" x14ac:dyDescent="0.25">
      <c r="B91" s="2">
        <v>71</v>
      </c>
      <c r="C91" s="2">
        <v>8.5</v>
      </c>
      <c r="D91" s="2">
        <f>AVERAGE($C$21:C91)</f>
        <v>10.59788732394366</v>
      </c>
    </row>
    <row r="92" spans="2:4" x14ac:dyDescent="0.25">
      <c r="B92" s="2">
        <v>72</v>
      </c>
      <c r="C92" s="2">
        <v>14.53</v>
      </c>
      <c r="D92" s="2">
        <f>AVERAGE($C$21:C92)</f>
        <v>10.652499999999996</v>
      </c>
    </row>
    <row r="93" spans="2:4" x14ac:dyDescent="0.25">
      <c r="B93" s="2">
        <v>73</v>
      </c>
      <c r="C93" s="2">
        <v>10.42</v>
      </c>
      <c r="D93" s="2">
        <f>AVERAGE($C$21:C93)</f>
        <v>10.649315068493147</v>
      </c>
    </row>
    <row r="94" spans="2:4" x14ac:dyDescent="0.25">
      <c r="B94" s="2">
        <v>74</v>
      </c>
      <c r="C94" s="2">
        <v>12.88</v>
      </c>
      <c r="D94" s="2">
        <f>AVERAGE($C$21:C94)</f>
        <v>10.679459459459457</v>
      </c>
    </row>
    <row r="95" spans="2:4" x14ac:dyDescent="0.25">
      <c r="B95" s="2">
        <v>75</v>
      </c>
      <c r="C95" s="2">
        <v>8.5</v>
      </c>
      <c r="D95" s="2">
        <f>AVERAGE($C$21:C95)</f>
        <v>10.650399999999996</v>
      </c>
    </row>
    <row r="96" spans="2:4" x14ac:dyDescent="0.25">
      <c r="B96" s="2">
        <v>76</v>
      </c>
      <c r="C96" s="2">
        <v>10.78</v>
      </c>
      <c r="D96" s="2">
        <f>AVERAGE($C$21:C96)</f>
        <v>10.652105263157891</v>
      </c>
    </row>
    <row r="97" spans="2:4" x14ac:dyDescent="0.25">
      <c r="B97" s="2">
        <v>77</v>
      </c>
      <c r="C97" s="2">
        <v>9.6199999999999992</v>
      </c>
      <c r="D97" s="2">
        <f>AVERAGE($C$21:C97)</f>
        <v>10.638701298701296</v>
      </c>
    </row>
    <row r="98" spans="2:4" x14ac:dyDescent="0.25">
      <c r="B98" s="2">
        <v>78</v>
      </c>
      <c r="C98" s="2">
        <v>11.85</v>
      </c>
      <c r="D98" s="2">
        <f>AVERAGE($C$21:C98)</f>
        <v>10.654230769230766</v>
      </c>
    </row>
    <row r="99" spans="2:4" x14ac:dyDescent="0.25">
      <c r="B99" s="2">
        <v>79</v>
      </c>
      <c r="C99" s="2">
        <v>8.01</v>
      </c>
      <c r="D99" s="2">
        <f>AVERAGE($C$21:C99)</f>
        <v>10.620759493670883</v>
      </c>
    </row>
    <row r="100" spans="2:4" x14ac:dyDescent="0.25">
      <c r="B100" s="2">
        <v>80</v>
      </c>
      <c r="C100" s="2">
        <v>13.13</v>
      </c>
      <c r="D100" s="2">
        <f>AVERAGE($C$21:C100)</f>
        <v>10.652124999999996</v>
      </c>
    </row>
    <row r="101" spans="2:4" x14ac:dyDescent="0.25">
      <c r="B101" s="2">
        <v>81</v>
      </c>
      <c r="C101" s="2">
        <v>8.4700000000000006</v>
      </c>
      <c r="D101" s="2">
        <f>AVERAGE($C$21:C101)</f>
        <v>10.625185185185183</v>
      </c>
    </row>
    <row r="102" spans="2:4" x14ac:dyDescent="0.25">
      <c r="B102" s="2">
        <v>82</v>
      </c>
      <c r="C102" s="2">
        <v>10.37</v>
      </c>
      <c r="D102" s="2">
        <f>AVERAGE($C$21:C102)</f>
        <v>10.622073170731705</v>
      </c>
    </row>
    <row r="103" spans="2:4" ht="15" customHeight="1" x14ac:dyDescent="0.25">
      <c r="B103" s="2">
        <v>83</v>
      </c>
      <c r="C103" s="2">
        <v>9.69</v>
      </c>
      <c r="D103" s="2">
        <f>AVERAGE($C$21:C103)</f>
        <v>10.610843373493974</v>
      </c>
    </row>
    <row r="104" spans="2:4" x14ac:dyDescent="0.25">
      <c r="B104" s="2">
        <v>84</v>
      </c>
      <c r="C104" s="2">
        <v>8.44</v>
      </c>
      <c r="D104" s="2">
        <f>AVERAGE($C$21:C104)</f>
        <v>10.584999999999999</v>
      </c>
    </row>
    <row r="105" spans="2:4" ht="13.5" customHeight="1" x14ac:dyDescent="0.25">
      <c r="B105" s="2">
        <v>85</v>
      </c>
      <c r="C105" s="2">
        <v>11</v>
      </c>
      <c r="D105" s="2">
        <f>AVERAGE($C$21:C105)</f>
        <v>10.589882352941174</v>
      </c>
    </row>
    <row r="106" spans="2:4" x14ac:dyDescent="0.25">
      <c r="B106" s="2">
        <v>86</v>
      </c>
      <c r="C106" s="2">
        <v>9.83</v>
      </c>
      <c r="D106" s="2">
        <f>AVERAGE($C$21:C106)</f>
        <v>10.581046511627905</v>
      </c>
    </row>
    <row r="107" spans="2:4" x14ac:dyDescent="0.25">
      <c r="B107" s="2">
        <v>87</v>
      </c>
      <c r="C107" s="2">
        <v>9.1300000000000008</v>
      </c>
      <c r="D107" s="2">
        <f>AVERAGE($C$21:C107)</f>
        <v>10.564367816091954</v>
      </c>
    </row>
    <row r="108" spans="2:4" x14ac:dyDescent="0.25">
      <c r="B108" s="2">
        <v>88</v>
      </c>
      <c r="C108" s="2">
        <v>8.6199999999999992</v>
      </c>
      <c r="D108" s="2">
        <f>AVERAGE($C$21:C108)</f>
        <v>10.542272727272726</v>
      </c>
    </row>
    <row r="109" spans="2:4" x14ac:dyDescent="0.25">
      <c r="B109" s="2">
        <v>89</v>
      </c>
      <c r="C109" s="2">
        <v>10.65</v>
      </c>
      <c r="D109" s="2">
        <f>AVERAGE($C$21:C109)</f>
        <v>10.543483146067414</v>
      </c>
    </row>
    <row r="110" spans="2:4" x14ac:dyDescent="0.25">
      <c r="B110" s="2">
        <v>90</v>
      </c>
      <c r="C110" s="2">
        <v>8.0399999999999991</v>
      </c>
      <c r="D110" s="2">
        <f>AVERAGE($C$21:C110)</f>
        <v>10.515666666666664</v>
      </c>
    </row>
    <row r="111" spans="2:4" x14ac:dyDescent="0.25">
      <c r="B111" s="2">
        <v>91</v>
      </c>
      <c r="C111" s="2">
        <v>11.21</v>
      </c>
      <c r="D111" s="2">
        <f>AVERAGE($C$21:C111)</f>
        <v>10.523296703296703</v>
      </c>
    </row>
    <row r="112" spans="2:4" x14ac:dyDescent="0.25">
      <c r="B112" s="2">
        <v>92</v>
      </c>
      <c r="C112" s="2">
        <v>8.2899999999999991</v>
      </c>
      <c r="D112" s="2">
        <f>AVERAGE($C$21:C112)</f>
        <v>10.499021739130432</v>
      </c>
    </row>
  </sheetData>
  <mergeCells count="3">
    <mergeCell ref="B2:D2"/>
    <mergeCell ref="B19:D19"/>
    <mergeCell ref="F33:K33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326"/>
  <sheetViews>
    <sheetView topLeftCell="A17" zoomScale="85" zoomScaleNormal="85" workbookViewId="0">
      <selection activeCell="F20" sqref="F20:J21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7" max="7" width="11.85546875" bestFit="1" customWidth="1"/>
  </cols>
  <sheetData>
    <row r="2" spans="2:10" x14ac:dyDescent="0.25">
      <c r="B2" s="73" t="s">
        <v>87</v>
      </c>
      <c r="C2" s="74"/>
      <c r="D2" s="75"/>
    </row>
    <row r="3" spans="2:10" x14ac:dyDescent="0.25">
      <c r="B3" s="5" t="s">
        <v>12</v>
      </c>
      <c r="C3" s="6" t="s">
        <v>20</v>
      </c>
      <c r="D3" s="6" t="s">
        <v>16</v>
      </c>
      <c r="F3" s="2" t="s">
        <v>13</v>
      </c>
      <c r="G3" s="2" t="s">
        <v>14</v>
      </c>
      <c r="H3" s="2" t="s">
        <v>15</v>
      </c>
      <c r="I3" s="2"/>
      <c r="J3" s="7" t="s">
        <v>21</v>
      </c>
    </row>
    <row r="4" spans="2:10" x14ac:dyDescent="0.25">
      <c r="B4" s="2">
        <v>1</v>
      </c>
      <c r="C4" s="2">
        <v>1.23</v>
      </c>
      <c r="D4" s="2">
        <f>AVERAGE(C4)</f>
        <v>1.23</v>
      </c>
      <c r="F4" s="2">
        <v>2.262</v>
      </c>
      <c r="G4" s="2">
        <f>_xlfn.STDEV.S(C4:C13)</f>
        <v>0.63240633913471989</v>
      </c>
      <c r="H4" s="2">
        <v>0.05</v>
      </c>
      <c r="I4" s="2">
        <f>AVERAGE(C4:C13)</f>
        <v>1.6359999999999999</v>
      </c>
      <c r="J4" s="2">
        <f>ROUND(((F4*G4)/(H4*I4))^2,0)</f>
        <v>306</v>
      </c>
    </row>
    <row r="5" spans="2:10" x14ac:dyDescent="0.25">
      <c r="B5" s="2">
        <v>2</v>
      </c>
      <c r="C5" s="2">
        <v>1.45</v>
      </c>
      <c r="D5" s="2">
        <f>AVERAGE($C$4:C5)</f>
        <v>1.3399999999999999</v>
      </c>
    </row>
    <row r="6" spans="2:10" x14ac:dyDescent="0.25">
      <c r="B6" s="2">
        <v>3</v>
      </c>
      <c r="C6" s="2">
        <v>1.52</v>
      </c>
      <c r="D6" s="2">
        <f>AVERAGE($C$4:C6)</f>
        <v>1.3999999999999997</v>
      </c>
    </row>
    <row r="7" spans="2:10" x14ac:dyDescent="0.25">
      <c r="B7" s="2">
        <v>4</v>
      </c>
      <c r="C7" s="2">
        <v>0.96</v>
      </c>
      <c r="D7" s="2">
        <f>AVERAGE($C$4:C7)</f>
        <v>1.2899999999999998</v>
      </c>
      <c r="F7" s="2" t="s">
        <v>64</v>
      </c>
    </row>
    <row r="8" spans="2:10" x14ac:dyDescent="0.25">
      <c r="B8" s="2">
        <v>5</v>
      </c>
      <c r="C8" s="2">
        <v>1.58</v>
      </c>
      <c r="D8" s="2">
        <f>AVERAGE($C$4:C8)</f>
        <v>1.3479999999999999</v>
      </c>
      <c r="F8" s="2">
        <f>((_xlfn.STDEV.S(C4:C13)*2.262)/(AVERAGE(C4:C13)*0.05))^2</f>
        <v>305.82361879711425</v>
      </c>
    </row>
    <row r="9" spans="2:10" x14ac:dyDescent="0.25">
      <c r="B9" s="2">
        <v>6</v>
      </c>
      <c r="C9" s="2">
        <v>3.14</v>
      </c>
      <c r="D9" s="2">
        <f>AVERAGE($C$4:C9)</f>
        <v>1.6466666666666665</v>
      </c>
      <c r="F9" s="2">
        <f>ROUND(F8,0)</f>
        <v>306</v>
      </c>
    </row>
    <row r="10" spans="2:10" x14ac:dyDescent="0.25">
      <c r="B10" s="2">
        <v>7</v>
      </c>
      <c r="C10" s="2">
        <v>1.93</v>
      </c>
      <c r="D10" s="2">
        <f>AVERAGE($C$4:C10)</f>
        <v>1.6871428571428571</v>
      </c>
    </row>
    <row r="11" spans="2:10" x14ac:dyDescent="0.25">
      <c r="B11" s="2">
        <v>8</v>
      </c>
      <c r="C11" s="2">
        <v>2.06</v>
      </c>
      <c r="D11" s="2">
        <f>AVERAGE($C$4:C11)</f>
        <v>1.7337499999999999</v>
      </c>
    </row>
    <row r="12" spans="2:10" x14ac:dyDescent="0.25">
      <c r="B12" s="2">
        <v>9</v>
      </c>
      <c r="C12" s="2">
        <v>1.46</v>
      </c>
      <c r="D12" s="2">
        <f>AVERAGE($C$4:C12)</f>
        <v>1.7033333333333331</v>
      </c>
    </row>
    <row r="13" spans="2:10" x14ac:dyDescent="0.25">
      <c r="B13" s="2">
        <v>10</v>
      </c>
      <c r="C13" s="14">
        <v>1.03</v>
      </c>
      <c r="D13" s="2">
        <f>AVERAGE($C$4:C13)</f>
        <v>1.6359999999999999</v>
      </c>
    </row>
    <row r="19" spans="2:10" x14ac:dyDescent="0.25">
      <c r="B19" s="73" t="str">
        <f>B2</f>
        <v>Empaque Buena Vida</v>
      </c>
      <c r="C19" s="74"/>
      <c r="D19" s="75"/>
    </row>
    <row r="20" spans="2:10" x14ac:dyDescent="0.25">
      <c r="B20" s="5" t="s">
        <v>12</v>
      </c>
      <c r="C20" s="6" t="s">
        <v>20</v>
      </c>
      <c r="D20" s="6" t="s">
        <v>16</v>
      </c>
      <c r="F20" s="2" t="s">
        <v>13</v>
      </c>
      <c r="G20" s="2" t="s">
        <v>14</v>
      </c>
      <c r="H20" s="2" t="s">
        <v>15</v>
      </c>
      <c r="I20" s="2"/>
      <c r="J20" s="7" t="s">
        <v>21</v>
      </c>
    </row>
    <row r="21" spans="2:10" x14ac:dyDescent="0.25">
      <c r="B21" s="2">
        <v>1</v>
      </c>
      <c r="C21" s="2">
        <f>C4</f>
        <v>1.23</v>
      </c>
      <c r="D21" s="2">
        <f>AVERAGE(C21)</f>
        <v>1.23</v>
      </c>
      <c r="F21" s="2">
        <v>2.0299999999999998</v>
      </c>
      <c r="G21" s="2">
        <f>_xlfn.STDEV.S(C21:C326)</f>
        <v>0.70070031934735166</v>
      </c>
      <c r="H21" s="2">
        <v>0.05</v>
      </c>
      <c r="I21" s="2">
        <f>AVERAGE(C21:C326)</f>
        <v>2.4054575163398701</v>
      </c>
      <c r="J21" s="2">
        <f>ROUND(((F21*G21)/(H21*I21))^2,0)</f>
        <v>140</v>
      </c>
    </row>
    <row r="22" spans="2:10" x14ac:dyDescent="0.25">
      <c r="B22" s="2">
        <v>2</v>
      </c>
      <c r="C22" s="2">
        <f t="shared" ref="C22:C29" si="0">C5</f>
        <v>1.45</v>
      </c>
      <c r="D22" s="2">
        <f>AVERAGE($C$21:C22)</f>
        <v>1.3399999999999999</v>
      </c>
    </row>
    <row r="23" spans="2:10" x14ac:dyDescent="0.25">
      <c r="B23" s="2">
        <v>3</v>
      </c>
      <c r="C23" s="2">
        <f t="shared" si="0"/>
        <v>1.52</v>
      </c>
      <c r="D23" s="2">
        <f>AVERAGE($C$21:C23)</f>
        <v>1.3999999999999997</v>
      </c>
    </row>
    <row r="24" spans="2:10" x14ac:dyDescent="0.25">
      <c r="B24" s="2">
        <v>4</v>
      </c>
      <c r="C24" s="2">
        <f t="shared" si="0"/>
        <v>0.96</v>
      </c>
      <c r="D24" s="2">
        <f>AVERAGE($C$21:C24)</f>
        <v>1.2899999999999998</v>
      </c>
      <c r="F24" s="2" t="s">
        <v>64</v>
      </c>
    </row>
    <row r="25" spans="2:10" x14ac:dyDescent="0.25">
      <c r="B25" s="2">
        <v>5</v>
      </c>
      <c r="C25" s="2">
        <f t="shared" si="0"/>
        <v>1.58</v>
      </c>
      <c r="D25" s="2">
        <f>AVERAGE($C$21:C25)</f>
        <v>1.3479999999999999</v>
      </c>
      <c r="F25" s="2">
        <f>((_xlfn.STDEV.S(C21:C326)*2.03)/(AVERAGE(C21:C326)*0.05))^2</f>
        <v>139.8689503946936</v>
      </c>
    </row>
    <row r="26" spans="2:10" x14ac:dyDescent="0.25">
      <c r="B26" s="2">
        <v>6</v>
      </c>
      <c r="C26" s="2">
        <f t="shared" si="0"/>
        <v>3.14</v>
      </c>
      <c r="D26" s="2">
        <f>AVERAGE($C$21:C26)</f>
        <v>1.6466666666666665</v>
      </c>
      <c r="F26" s="2">
        <f>ROUND(F25,0)</f>
        <v>140</v>
      </c>
    </row>
    <row r="27" spans="2:10" x14ac:dyDescent="0.25">
      <c r="B27" s="2">
        <v>7</v>
      </c>
      <c r="C27" s="2">
        <f t="shared" si="0"/>
        <v>1.93</v>
      </c>
      <c r="D27" s="2">
        <f>AVERAGE($C$21:C27)</f>
        <v>1.6871428571428571</v>
      </c>
    </row>
    <row r="28" spans="2:10" x14ac:dyDescent="0.25">
      <c r="B28" s="2">
        <v>8</v>
      </c>
      <c r="C28" s="2">
        <f t="shared" si="0"/>
        <v>2.06</v>
      </c>
      <c r="D28" s="2">
        <f>AVERAGE($C$21:C28)</f>
        <v>1.7337499999999999</v>
      </c>
    </row>
    <row r="29" spans="2:10" x14ac:dyDescent="0.25">
      <c r="B29" s="2">
        <v>9</v>
      </c>
      <c r="C29" s="2">
        <f t="shared" si="0"/>
        <v>1.46</v>
      </c>
      <c r="D29" s="2">
        <f>AVERAGE($C$21:C29)</f>
        <v>1.7033333333333331</v>
      </c>
    </row>
    <row r="30" spans="2:10" x14ac:dyDescent="0.25">
      <c r="B30" s="2">
        <v>10</v>
      </c>
      <c r="C30" s="2">
        <f>C13</f>
        <v>1.03</v>
      </c>
      <c r="D30" s="2">
        <f>AVERAGE($C$21:C30)</f>
        <v>1.6359999999999999</v>
      </c>
    </row>
    <row r="31" spans="2:10" x14ac:dyDescent="0.25">
      <c r="B31" s="2">
        <v>11</v>
      </c>
      <c r="C31" s="2">
        <v>1.4</v>
      </c>
      <c r="D31" s="2">
        <f>AVERAGE($C$21:C31)</f>
        <v>1.6145454545454543</v>
      </c>
    </row>
    <row r="32" spans="2:10" x14ac:dyDescent="0.25">
      <c r="B32" s="2">
        <v>12</v>
      </c>
      <c r="C32" s="2">
        <v>2.02</v>
      </c>
      <c r="D32" s="2">
        <f>AVERAGE($C$21:C32)</f>
        <v>1.6483333333333332</v>
      </c>
    </row>
    <row r="33" spans="2:12" ht="15.75" thickBot="1" x14ac:dyDescent="0.3">
      <c r="B33" s="2">
        <v>13</v>
      </c>
      <c r="C33" s="2">
        <v>2.5</v>
      </c>
      <c r="D33" s="2">
        <f>AVERAGE($C$21:C33)</f>
        <v>1.7138461538461536</v>
      </c>
    </row>
    <row r="34" spans="2:12" ht="15.75" thickBot="1" x14ac:dyDescent="0.3">
      <c r="B34" s="2">
        <v>14</v>
      </c>
      <c r="C34" s="2">
        <v>1.31</v>
      </c>
      <c r="D34" s="2">
        <f>AVERAGE($C$21:C34)</f>
        <v>1.6849999999999998</v>
      </c>
      <c r="F34" s="81" t="s">
        <v>153</v>
      </c>
      <c r="G34" s="82"/>
      <c r="H34" s="82"/>
      <c r="I34" s="82"/>
      <c r="J34" s="82"/>
      <c r="K34" s="83"/>
      <c r="L34" t="s">
        <v>152</v>
      </c>
    </row>
    <row r="35" spans="2:12" ht="15.75" thickBot="1" x14ac:dyDescent="0.3">
      <c r="B35" s="2">
        <v>15</v>
      </c>
      <c r="C35" s="2">
        <v>1.95</v>
      </c>
      <c r="D35" s="2">
        <f>AVERAGE($C$21:C35)</f>
        <v>1.7026666666666663</v>
      </c>
      <c r="F35" s="29" t="s">
        <v>154</v>
      </c>
      <c r="G35" s="30" t="s">
        <v>144</v>
      </c>
      <c r="H35" s="30" t="s">
        <v>155</v>
      </c>
      <c r="I35" s="30" t="s">
        <v>156</v>
      </c>
      <c r="J35" s="30" t="s">
        <v>130</v>
      </c>
      <c r="K35" s="30" t="s">
        <v>157</v>
      </c>
    </row>
    <row r="36" spans="2:12" ht="15.75" thickBot="1" x14ac:dyDescent="0.3">
      <c r="B36" s="2">
        <v>16</v>
      </c>
      <c r="C36" s="2">
        <v>3.52</v>
      </c>
      <c r="D36" s="2">
        <f>AVERAGE($C$21:C36)</f>
        <v>1.8162499999999997</v>
      </c>
      <c r="F36" s="31">
        <v>306</v>
      </c>
      <c r="G36" s="32">
        <v>1</v>
      </c>
      <c r="H36" s="33">
        <f>I21</f>
        <v>2.4054575163398701</v>
      </c>
      <c r="I36" s="33">
        <f>H36/60</f>
        <v>4.0090958605664501E-2</v>
      </c>
      <c r="J36" s="32">
        <v>0.21</v>
      </c>
      <c r="K36" s="34">
        <f>I36*(1+J36)</f>
        <v>4.8510059912854044E-2</v>
      </c>
    </row>
    <row r="37" spans="2:12" x14ac:dyDescent="0.25">
      <c r="B37" s="2">
        <v>17</v>
      </c>
      <c r="C37" s="2">
        <v>2.8</v>
      </c>
      <c r="D37" s="2">
        <f>AVERAGE($C$21:C37)</f>
        <v>1.8741176470588232</v>
      </c>
    </row>
    <row r="38" spans="2:12" x14ac:dyDescent="0.25">
      <c r="B38" s="2">
        <v>18</v>
      </c>
      <c r="C38" s="2">
        <v>2.17</v>
      </c>
      <c r="D38" s="2">
        <f>AVERAGE($C$21:C38)</f>
        <v>1.8905555555555553</v>
      </c>
      <c r="J38" s="2" t="s">
        <v>152</v>
      </c>
      <c r="K38" s="2">
        <f>K36*180</f>
        <v>8.731810784313728</v>
      </c>
    </row>
    <row r="39" spans="2:12" x14ac:dyDescent="0.25">
      <c r="B39" s="2">
        <v>19</v>
      </c>
      <c r="C39" s="2">
        <v>3.04</v>
      </c>
      <c r="D39" s="2">
        <f>AVERAGE($C$21:C39)</f>
        <v>1.9510526315789469</v>
      </c>
    </row>
    <row r="40" spans="2:12" x14ac:dyDescent="0.25">
      <c r="B40" s="2">
        <v>20</v>
      </c>
      <c r="C40" s="2">
        <v>0.54</v>
      </c>
      <c r="D40" s="2">
        <f>AVERAGE($C$21:C40)</f>
        <v>1.8804999999999996</v>
      </c>
    </row>
    <row r="41" spans="2:12" x14ac:dyDescent="0.25">
      <c r="B41" s="2">
        <v>21</v>
      </c>
      <c r="C41" s="2">
        <v>1.71</v>
      </c>
      <c r="D41" s="2">
        <f>AVERAGE($C$21:C41)</f>
        <v>1.872380952380952</v>
      </c>
    </row>
    <row r="42" spans="2:12" x14ac:dyDescent="0.25">
      <c r="B42" s="2">
        <v>22</v>
      </c>
      <c r="C42" s="2">
        <v>1.64</v>
      </c>
      <c r="D42" s="2">
        <f>AVERAGE($C$21:C42)</f>
        <v>1.8618181818181816</v>
      </c>
    </row>
    <row r="43" spans="2:12" x14ac:dyDescent="0.25">
      <c r="B43" s="2">
        <v>23</v>
      </c>
      <c r="C43" s="2">
        <v>1.96</v>
      </c>
      <c r="D43" s="2">
        <f>AVERAGE($C$21:C43)</f>
        <v>1.8660869565217388</v>
      </c>
    </row>
    <row r="44" spans="2:12" x14ac:dyDescent="0.25">
      <c r="B44" s="2">
        <v>24</v>
      </c>
      <c r="C44" s="2">
        <v>1.77</v>
      </c>
      <c r="D44" s="2">
        <f>AVERAGE($C$21:C44)</f>
        <v>1.8620833333333333</v>
      </c>
    </row>
    <row r="45" spans="2:12" x14ac:dyDescent="0.25">
      <c r="B45" s="2">
        <v>25</v>
      </c>
      <c r="C45" s="2">
        <v>1.61</v>
      </c>
      <c r="D45" s="2">
        <f>AVERAGE($C$21:C45)</f>
        <v>1.8519999999999999</v>
      </c>
    </row>
    <row r="46" spans="2:12" x14ac:dyDescent="0.25">
      <c r="B46" s="2">
        <v>26</v>
      </c>
      <c r="C46" s="2">
        <v>1.55</v>
      </c>
      <c r="D46" s="2">
        <f>AVERAGE($C$21:C46)</f>
        <v>1.8403846153846151</v>
      </c>
    </row>
    <row r="47" spans="2:12" x14ac:dyDescent="0.25">
      <c r="B47" s="2">
        <v>27</v>
      </c>
      <c r="C47" s="2">
        <v>3.29</v>
      </c>
      <c r="D47" s="2">
        <f>AVERAGE($C$21:C47)</f>
        <v>1.8940740740740738</v>
      </c>
    </row>
    <row r="48" spans="2:12" x14ac:dyDescent="0.25">
      <c r="B48" s="2">
        <v>28</v>
      </c>
      <c r="C48" s="2">
        <v>3.97</v>
      </c>
      <c r="D48" s="2">
        <f>AVERAGE($C$21:C48)</f>
        <v>1.9682142857142855</v>
      </c>
    </row>
    <row r="49" spans="2:4" x14ac:dyDescent="0.25">
      <c r="B49" s="2">
        <v>29</v>
      </c>
      <c r="C49" s="2">
        <v>2.82</v>
      </c>
      <c r="D49" s="2">
        <f>AVERAGE($C$21:C49)</f>
        <v>1.9975862068965515</v>
      </c>
    </row>
    <row r="50" spans="2:4" x14ac:dyDescent="0.25">
      <c r="B50" s="2">
        <v>30</v>
      </c>
      <c r="C50" s="2">
        <v>2.4699999999999998</v>
      </c>
      <c r="D50" s="2">
        <f>AVERAGE($C$21:C50)</f>
        <v>2.0133333333333332</v>
      </c>
    </row>
    <row r="51" spans="2:4" x14ac:dyDescent="0.25">
      <c r="B51" s="2">
        <v>31</v>
      </c>
      <c r="C51" s="2">
        <v>1.32</v>
      </c>
      <c r="D51" s="2">
        <f>AVERAGE($C$21:C51)</f>
        <v>1.9909677419354836</v>
      </c>
    </row>
    <row r="52" spans="2:4" x14ac:dyDescent="0.25">
      <c r="B52" s="2">
        <v>32</v>
      </c>
      <c r="C52" s="2">
        <v>1.9100000000000001</v>
      </c>
      <c r="D52" s="2">
        <f>AVERAGE($C$21:C52)</f>
        <v>1.9884374999999999</v>
      </c>
    </row>
    <row r="53" spans="2:4" x14ac:dyDescent="0.25">
      <c r="B53" s="2">
        <v>33</v>
      </c>
      <c r="C53" s="2">
        <v>1.88</v>
      </c>
      <c r="D53" s="2">
        <f>AVERAGE($C$21:C53)</f>
        <v>1.9851515151515149</v>
      </c>
    </row>
    <row r="54" spans="2:4" x14ac:dyDescent="0.25">
      <c r="B54" s="2">
        <v>34</v>
      </c>
      <c r="C54" s="2">
        <v>3.12</v>
      </c>
      <c r="D54" s="2">
        <f>AVERAGE($C$21:C54)</f>
        <v>2.0185294117647059</v>
      </c>
    </row>
    <row r="55" spans="2:4" x14ac:dyDescent="0.25">
      <c r="B55" s="2">
        <v>35</v>
      </c>
      <c r="C55" s="2">
        <v>3.25</v>
      </c>
      <c r="D55" s="2">
        <f>AVERAGE($C$21:C55)</f>
        <v>2.0537142857142854</v>
      </c>
    </row>
    <row r="56" spans="2:4" x14ac:dyDescent="0.25">
      <c r="B56" s="2">
        <v>36</v>
      </c>
      <c r="C56" s="2">
        <v>2.54</v>
      </c>
      <c r="D56" s="2">
        <f>AVERAGE($C$21:C56)</f>
        <v>2.0672222222222221</v>
      </c>
    </row>
    <row r="57" spans="2:4" x14ac:dyDescent="0.25">
      <c r="B57" s="2">
        <v>37</v>
      </c>
      <c r="C57" s="2">
        <v>2.94</v>
      </c>
      <c r="D57" s="2">
        <f>AVERAGE($C$21:C57)</f>
        <v>2.0908108108108108</v>
      </c>
    </row>
    <row r="58" spans="2:4" x14ac:dyDescent="0.25">
      <c r="B58" s="2">
        <v>38</v>
      </c>
      <c r="C58" s="2">
        <v>2.1799999999999997</v>
      </c>
      <c r="D58" s="2">
        <f>AVERAGE($C$21:C58)</f>
        <v>2.0931578947368421</v>
      </c>
    </row>
    <row r="59" spans="2:4" x14ac:dyDescent="0.25">
      <c r="B59" s="2">
        <v>39</v>
      </c>
      <c r="C59" s="2">
        <v>2.0099999999999998</v>
      </c>
      <c r="D59" s="2">
        <f>AVERAGE($C$21:C59)</f>
        <v>2.0910256410256411</v>
      </c>
    </row>
    <row r="60" spans="2:4" x14ac:dyDescent="0.25">
      <c r="B60" s="2">
        <v>40</v>
      </c>
      <c r="C60" s="2">
        <v>1.97</v>
      </c>
      <c r="D60" s="2">
        <f>AVERAGE($C$21:C60)</f>
        <v>2.0880000000000001</v>
      </c>
    </row>
    <row r="61" spans="2:4" x14ac:dyDescent="0.25">
      <c r="B61" s="2">
        <v>41</v>
      </c>
      <c r="C61" s="2">
        <v>3.1399999999999997</v>
      </c>
      <c r="D61" s="2">
        <f>AVERAGE($C$21:C61)</f>
        <v>2.113658536585366</v>
      </c>
    </row>
    <row r="62" spans="2:4" x14ac:dyDescent="0.25">
      <c r="B62" s="2">
        <v>42</v>
      </c>
      <c r="C62" s="2">
        <v>2.98</v>
      </c>
      <c r="D62" s="2">
        <f>AVERAGE($C$21:C62)</f>
        <v>2.1342857142857143</v>
      </c>
    </row>
    <row r="63" spans="2:4" x14ac:dyDescent="0.25">
      <c r="B63" s="2">
        <v>43</v>
      </c>
      <c r="C63" s="2">
        <v>2.5099999999999998</v>
      </c>
      <c r="D63" s="2">
        <f>AVERAGE($C$21:C63)</f>
        <v>2.1430232558139535</v>
      </c>
    </row>
    <row r="64" spans="2:4" x14ac:dyDescent="0.25">
      <c r="B64" s="2">
        <v>44</v>
      </c>
      <c r="C64" s="2">
        <v>3.33</v>
      </c>
      <c r="D64" s="2">
        <f>AVERAGE($C$21:C64)</f>
        <v>2.17</v>
      </c>
    </row>
    <row r="65" spans="2:4" x14ac:dyDescent="0.25">
      <c r="B65" s="2">
        <v>45</v>
      </c>
      <c r="C65" s="2">
        <v>2.2599999999999998</v>
      </c>
      <c r="D65" s="2">
        <f>AVERAGE($C$21:C65)</f>
        <v>2.1720000000000002</v>
      </c>
    </row>
    <row r="66" spans="2:4" x14ac:dyDescent="0.25">
      <c r="B66" s="2">
        <v>46</v>
      </c>
      <c r="C66" s="2">
        <v>2.3600000000000003</v>
      </c>
      <c r="D66" s="2">
        <f>AVERAGE($C$21:C66)</f>
        <v>2.1760869565217393</v>
      </c>
    </row>
    <row r="67" spans="2:4" x14ac:dyDescent="0.25">
      <c r="B67" s="2">
        <v>47</v>
      </c>
      <c r="C67" s="2">
        <v>2.1399999999999997</v>
      </c>
      <c r="D67" s="2">
        <f>AVERAGE($C$21:C67)</f>
        <v>2.1753191489361705</v>
      </c>
    </row>
    <row r="68" spans="2:4" x14ac:dyDescent="0.25">
      <c r="B68" s="2">
        <v>48</v>
      </c>
      <c r="C68" s="2">
        <v>2.4500000000000002</v>
      </c>
      <c r="D68" s="2">
        <f>AVERAGE($C$21:C68)</f>
        <v>2.1810416666666668</v>
      </c>
    </row>
    <row r="69" spans="2:4" x14ac:dyDescent="0.25">
      <c r="B69" s="2">
        <v>49</v>
      </c>
      <c r="C69" s="2">
        <v>2.3199999999999998</v>
      </c>
      <c r="D69" s="2">
        <f>AVERAGE($C$21:C69)</f>
        <v>2.1838775510204083</v>
      </c>
    </row>
    <row r="70" spans="2:4" x14ac:dyDescent="0.25">
      <c r="B70" s="2">
        <v>50</v>
      </c>
      <c r="C70" s="2">
        <v>2.34</v>
      </c>
      <c r="D70" s="2">
        <f>AVERAGE($C$21:C70)</f>
        <v>2.1870000000000003</v>
      </c>
    </row>
    <row r="71" spans="2:4" x14ac:dyDescent="0.25">
      <c r="B71" s="2">
        <v>51</v>
      </c>
      <c r="C71" s="2">
        <v>1.83</v>
      </c>
      <c r="D71" s="2">
        <f>AVERAGE($C$21:C71)</f>
        <v>2.1800000000000002</v>
      </c>
    </row>
    <row r="72" spans="2:4" x14ac:dyDescent="0.25">
      <c r="B72" s="2">
        <v>52</v>
      </c>
      <c r="C72" s="2">
        <v>1.6800000000000002</v>
      </c>
      <c r="D72" s="2">
        <f>AVERAGE($C$21:C72)</f>
        <v>2.1703846153846156</v>
      </c>
    </row>
    <row r="73" spans="2:4" x14ac:dyDescent="0.25">
      <c r="B73" s="2">
        <v>53</v>
      </c>
      <c r="C73" s="2">
        <v>1.6600000000000001</v>
      </c>
      <c r="D73" s="2">
        <f>AVERAGE($C$21:C73)</f>
        <v>2.1607547169811321</v>
      </c>
    </row>
    <row r="74" spans="2:4" x14ac:dyDescent="0.25">
      <c r="B74" s="2">
        <v>54</v>
      </c>
      <c r="C74" s="2">
        <v>2.94</v>
      </c>
      <c r="D74" s="2">
        <f>AVERAGE($C$21:C74)</f>
        <v>2.1751851851851853</v>
      </c>
    </row>
    <row r="75" spans="2:4" x14ac:dyDescent="0.25">
      <c r="B75" s="2">
        <v>55</v>
      </c>
      <c r="C75" s="2">
        <v>2.2800000000000002</v>
      </c>
      <c r="D75" s="2">
        <f>AVERAGE($C$21:C75)</f>
        <v>2.1770909090909094</v>
      </c>
    </row>
    <row r="76" spans="2:4" x14ac:dyDescent="0.25">
      <c r="B76" s="2">
        <v>56</v>
      </c>
      <c r="C76" s="2">
        <v>1.74</v>
      </c>
      <c r="D76" s="2">
        <f>AVERAGE($C$21:C76)</f>
        <v>2.1692857142857145</v>
      </c>
    </row>
    <row r="77" spans="2:4" x14ac:dyDescent="0.25">
      <c r="B77" s="2">
        <v>57</v>
      </c>
      <c r="C77" s="2">
        <v>2.62</v>
      </c>
      <c r="D77" s="2">
        <f>AVERAGE($C$21:C77)</f>
        <v>2.1771929824561407</v>
      </c>
    </row>
    <row r="78" spans="2:4" x14ac:dyDescent="0.25">
      <c r="B78" s="2">
        <v>58</v>
      </c>
      <c r="C78" s="2">
        <v>2.83</v>
      </c>
      <c r="D78" s="2">
        <f>AVERAGE($C$21:C78)</f>
        <v>2.1884482758620689</v>
      </c>
    </row>
    <row r="79" spans="2:4" x14ac:dyDescent="0.25">
      <c r="B79" s="2">
        <v>59</v>
      </c>
      <c r="C79" s="2">
        <v>3.16</v>
      </c>
      <c r="D79" s="2">
        <f>AVERAGE($C$21:C79)</f>
        <v>2.2049152542372883</v>
      </c>
    </row>
    <row r="80" spans="2:4" x14ac:dyDescent="0.25">
      <c r="B80" s="2">
        <v>60</v>
      </c>
      <c r="C80" s="2">
        <v>2.25</v>
      </c>
      <c r="D80" s="2">
        <f>AVERAGE($C$21:C80)</f>
        <v>2.2056666666666667</v>
      </c>
    </row>
    <row r="81" spans="2:4" x14ac:dyDescent="0.25">
      <c r="B81" s="2">
        <v>61</v>
      </c>
      <c r="C81" s="2">
        <v>2.89</v>
      </c>
      <c r="D81" s="2">
        <f>AVERAGE($C$21:C81)</f>
        <v>2.216885245901639</v>
      </c>
    </row>
    <row r="82" spans="2:4" x14ac:dyDescent="0.25">
      <c r="B82" s="2">
        <v>62</v>
      </c>
      <c r="C82" s="2">
        <v>2.13</v>
      </c>
      <c r="D82" s="2">
        <f>AVERAGE($C$21:C82)</f>
        <v>2.2154838709677418</v>
      </c>
    </row>
    <row r="83" spans="2:4" x14ac:dyDescent="0.25">
      <c r="B83" s="2">
        <v>63</v>
      </c>
      <c r="C83" s="2">
        <v>1.05</v>
      </c>
      <c r="D83" s="2">
        <f>AVERAGE($C$21:C83)</f>
        <v>2.1969841269841268</v>
      </c>
    </row>
    <row r="84" spans="2:4" x14ac:dyDescent="0.25">
      <c r="B84" s="2">
        <v>64</v>
      </c>
      <c r="C84" s="2">
        <v>1.81</v>
      </c>
      <c r="D84" s="2">
        <f>AVERAGE($C$21:C84)</f>
        <v>2.1909375</v>
      </c>
    </row>
    <row r="85" spans="2:4" x14ac:dyDescent="0.25">
      <c r="B85" s="2">
        <v>65</v>
      </c>
      <c r="C85" s="2">
        <v>1.77</v>
      </c>
      <c r="D85" s="2">
        <f>AVERAGE($C$21:C85)</f>
        <v>2.1844615384615387</v>
      </c>
    </row>
    <row r="86" spans="2:4" x14ac:dyDescent="0.25">
      <c r="B86" s="2">
        <v>66</v>
      </c>
      <c r="C86" s="2">
        <v>1.95</v>
      </c>
      <c r="D86" s="2">
        <f>AVERAGE($C$21:C86)</f>
        <v>2.1809090909090907</v>
      </c>
    </row>
    <row r="87" spans="2:4" x14ac:dyDescent="0.25">
      <c r="B87" s="2">
        <v>67</v>
      </c>
      <c r="C87" s="2">
        <v>2.34</v>
      </c>
      <c r="D87" s="2">
        <f>AVERAGE($C$21:C87)</f>
        <v>2.1832835820895524</v>
      </c>
    </row>
    <row r="88" spans="2:4" x14ac:dyDescent="0.25">
      <c r="B88" s="2">
        <v>68</v>
      </c>
      <c r="C88" s="2">
        <v>3.45</v>
      </c>
      <c r="D88" s="2">
        <f>AVERAGE($C$21:C88)</f>
        <v>2.2019117647058821</v>
      </c>
    </row>
    <row r="89" spans="2:4" x14ac:dyDescent="0.25">
      <c r="B89" s="2">
        <v>69</v>
      </c>
      <c r="C89" s="2">
        <v>2.63</v>
      </c>
      <c r="D89" s="2">
        <f>AVERAGE($C$21:C89)</f>
        <v>2.2081159420289853</v>
      </c>
    </row>
    <row r="90" spans="2:4" x14ac:dyDescent="0.25">
      <c r="B90" s="2">
        <v>70</v>
      </c>
      <c r="C90" s="2">
        <v>3</v>
      </c>
      <c r="D90" s="2">
        <f>AVERAGE($C$21:C90)</f>
        <v>2.2194285714285713</v>
      </c>
    </row>
    <row r="91" spans="2:4" x14ac:dyDescent="0.25">
      <c r="B91" s="2">
        <v>71</v>
      </c>
      <c r="C91" s="2">
        <v>1.96</v>
      </c>
      <c r="D91" s="2">
        <f>AVERAGE($C$21:C91)</f>
        <v>2.2157746478873239</v>
      </c>
    </row>
    <row r="92" spans="2:4" x14ac:dyDescent="0.25">
      <c r="B92" s="2">
        <v>72</v>
      </c>
      <c r="C92" s="2">
        <v>1.58</v>
      </c>
      <c r="D92" s="2">
        <f>AVERAGE($C$21:C92)</f>
        <v>2.2069444444444444</v>
      </c>
    </row>
    <row r="93" spans="2:4" x14ac:dyDescent="0.25">
      <c r="B93" s="2">
        <v>73</v>
      </c>
      <c r="C93" s="2">
        <v>1.47</v>
      </c>
      <c r="D93" s="2">
        <f>AVERAGE($C$21:C93)</f>
        <v>2.1968493150684933</v>
      </c>
    </row>
    <row r="94" spans="2:4" x14ac:dyDescent="0.25">
      <c r="B94" s="2">
        <v>74</v>
      </c>
      <c r="C94" s="2">
        <v>1.7</v>
      </c>
      <c r="D94" s="2">
        <f>AVERAGE($C$21:C94)</f>
        <v>2.1901351351351352</v>
      </c>
    </row>
    <row r="95" spans="2:4" x14ac:dyDescent="0.25">
      <c r="B95" s="2">
        <v>75</v>
      </c>
      <c r="C95" s="2">
        <v>2.58</v>
      </c>
      <c r="D95" s="2">
        <f>AVERAGE($C$21:C95)</f>
        <v>2.1953333333333336</v>
      </c>
    </row>
    <row r="96" spans="2:4" x14ac:dyDescent="0.25">
      <c r="B96" s="2">
        <v>76</v>
      </c>
      <c r="C96" s="2">
        <v>2.69</v>
      </c>
      <c r="D96" s="2">
        <f>AVERAGE($C$21:C96)</f>
        <v>2.2018421052631578</v>
      </c>
    </row>
    <row r="97" spans="2:4" x14ac:dyDescent="0.25">
      <c r="B97" s="2">
        <v>77</v>
      </c>
      <c r="C97" s="2">
        <v>2.2200000000000002</v>
      </c>
      <c r="D97" s="2">
        <f>AVERAGE($C$21:C97)</f>
        <v>2.2020779220779221</v>
      </c>
    </row>
    <row r="98" spans="2:4" x14ac:dyDescent="0.25">
      <c r="B98" s="2">
        <v>78</v>
      </c>
      <c r="C98" s="2">
        <v>3.37</v>
      </c>
      <c r="D98" s="2">
        <f>AVERAGE($C$21:C98)</f>
        <v>2.217051282051282</v>
      </c>
    </row>
    <row r="99" spans="2:4" x14ac:dyDescent="0.25">
      <c r="B99" s="2">
        <v>79</v>
      </c>
      <c r="C99" s="2">
        <v>1.26</v>
      </c>
      <c r="D99" s="2">
        <f>AVERAGE($C$21:C99)</f>
        <v>2.2049367088607594</v>
      </c>
    </row>
    <row r="100" spans="2:4" x14ac:dyDescent="0.25">
      <c r="B100" s="2">
        <v>80</v>
      </c>
      <c r="C100" s="2">
        <v>1.9300000000000002</v>
      </c>
      <c r="D100" s="2">
        <f>AVERAGE($C$21:C100)</f>
        <v>2.2015000000000002</v>
      </c>
    </row>
    <row r="101" spans="2:4" x14ac:dyDescent="0.25">
      <c r="B101" s="2">
        <v>81</v>
      </c>
      <c r="C101" s="2">
        <v>2.87</v>
      </c>
      <c r="D101" s="2">
        <f>AVERAGE($C$21:C101)</f>
        <v>2.2097530864197532</v>
      </c>
    </row>
    <row r="102" spans="2:4" x14ac:dyDescent="0.25">
      <c r="B102" s="2">
        <v>82</v>
      </c>
      <c r="C102" s="2">
        <v>2.62</v>
      </c>
      <c r="D102" s="2">
        <f>AVERAGE($C$21:C102)</f>
        <v>2.2147560975609757</v>
      </c>
    </row>
    <row r="103" spans="2:4" ht="15" customHeight="1" x14ac:dyDescent="0.25">
      <c r="B103" s="2">
        <v>83</v>
      </c>
      <c r="C103" s="2">
        <v>3.1399999999999997</v>
      </c>
      <c r="D103" s="2">
        <f>AVERAGE($C$21:C103)</f>
        <v>2.2259036144578315</v>
      </c>
    </row>
    <row r="104" spans="2:4" x14ac:dyDescent="0.25">
      <c r="B104" s="2">
        <v>84</v>
      </c>
      <c r="C104" s="2">
        <v>2.91</v>
      </c>
      <c r="D104" s="2">
        <f>AVERAGE($C$21:C104)</f>
        <v>2.2340476190476188</v>
      </c>
    </row>
    <row r="105" spans="2:4" ht="13.5" customHeight="1" x14ac:dyDescent="0.25">
      <c r="B105" s="2">
        <v>85</v>
      </c>
      <c r="C105" s="2">
        <v>3.77</v>
      </c>
      <c r="D105" s="2">
        <f>AVERAGE($C$21:C105)</f>
        <v>2.2521176470588236</v>
      </c>
    </row>
    <row r="106" spans="2:4" x14ac:dyDescent="0.25">
      <c r="B106" s="2">
        <v>86</v>
      </c>
      <c r="C106" s="2">
        <v>3.26</v>
      </c>
      <c r="D106" s="2">
        <f>AVERAGE($C$21:C106)</f>
        <v>2.2638372093023253</v>
      </c>
    </row>
    <row r="107" spans="2:4" x14ac:dyDescent="0.25">
      <c r="B107" s="2">
        <v>87</v>
      </c>
      <c r="C107" s="2">
        <v>3.31</v>
      </c>
      <c r="D107" s="2">
        <f>AVERAGE($C$21:C107)</f>
        <v>2.2758620689655173</v>
      </c>
    </row>
    <row r="108" spans="2:4" x14ac:dyDescent="0.25">
      <c r="B108" s="2">
        <v>88</v>
      </c>
      <c r="C108" s="2">
        <v>3.1399999999999997</v>
      </c>
      <c r="D108" s="2">
        <f>AVERAGE($C$21:C108)</f>
        <v>2.2856818181818181</v>
      </c>
    </row>
    <row r="109" spans="2:4" x14ac:dyDescent="0.25">
      <c r="B109" s="2">
        <v>89</v>
      </c>
      <c r="C109" s="2">
        <v>3.04</v>
      </c>
      <c r="D109" s="2">
        <f>AVERAGE($C$21:C109)</f>
        <v>2.2941573033707865</v>
      </c>
    </row>
    <row r="110" spans="2:4" x14ac:dyDescent="0.25">
      <c r="B110" s="2">
        <v>90</v>
      </c>
      <c r="C110" s="2">
        <v>3.6</v>
      </c>
      <c r="D110" s="2">
        <f>AVERAGE($C$21:C110)</f>
        <v>2.3086666666666664</v>
      </c>
    </row>
    <row r="111" spans="2:4" x14ac:dyDescent="0.25">
      <c r="B111" s="2">
        <v>91</v>
      </c>
      <c r="C111" s="2">
        <v>2.04</v>
      </c>
      <c r="D111" s="2">
        <f>AVERAGE($C$21:C111)</f>
        <v>2.3057142857142852</v>
      </c>
    </row>
    <row r="112" spans="2:4" x14ac:dyDescent="0.25">
      <c r="B112" s="2">
        <v>92</v>
      </c>
      <c r="C112" s="2">
        <v>3.26</v>
      </c>
      <c r="D112" s="2">
        <f>AVERAGE($C$21:C112)</f>
        <v>2.3160869565217386</v>
      </c>
    </row>
    <row r="113" spans="2:4" x14ac:dyDescent="0.25">
      <c r="B113" s="2">
        <v>93</v>
      </c>
      <c r="C113" s="2">
        <v>1.05</v>
      </c>
      <c r="D113" s="2">
        <f>AVERAGE($C$21:C113)</f>
        <v>2.3024731182795697</v>
      </c>
    </row>
    <row r="114" spans="2:4" x14ac:dyDescent="0.25">
      <c r="B114" s="2">
        <v>94</v>
      </c>
      <c r="C114" s="2">
        <v>2.88</v>
      </c>
      <c r="D114" s="2">
        <f>AVERAGE($C$21:C114)</f>
        <v>2.3086170212765955</v>
      </c>
    </row>
    <row r="115" spans="2:4" x14ac:dyDescent="0.25">
      <c r="B115" s="2">
        <v>95</v>
      </c>
      <c r="C115" s="2">
        <v>1.9100000000000001</v>
      </c>
      <c r="D115" s="2">
        <f>AVERAGE($C$21:C115)</f>
        <v>2.3044210526315787</v>
      </c>
    </row>
    <row r="116" spans="2:4" x14ac:dyDescent="0.25">
      <c r="B116" s="2">
        <v>96</v>
      </c>
      <c r="C116" s="2">
        <v>3.2</v>
      </c>
      <c r="D116" s="2">
        <f>AVERAGE($C$21:C116)</f>
        <v>2.3137499999999993</v>
      </c>
    </row>
    <row r="117" spans="2:4" x14ac:dyDescent="0.25">
      <c r="B117" s="2">
        <v>97</v>
      </c>
      <c r="C117" s="2">
        <v>0.74</v>
      </c>
      <c r="D117" s="2">
        <f>AVERAGE($C$21:C117)</f>
        <v>2.297525773195876</v>
      </c>
    </row>
    <row r="118" spans="2:4" x14ac:dyDescent="0.25">
      <c r="B118" s="2">
        <v>98</v>
      </c>
      <c r="C118" s="2">
        <v>3.34</v>
      </c>
      <c r="D118" s="2">
        <f>AVERAGE($C$21:C118)</f>
        <v>2.3081632653061219</v>
      </c>
    </row>
    <row r="119" spans="2:4" x14ac:dyDescent="0.25">
      <c r="B119" s="2">
        <v>99</v>
      </c>
      <c r="C119" s="2">
        <v>3.27</v>
      </c>
      <c r="D119" s="2">
        <f>AVERAGE($C$21:C119)</f>
        <v>2.3178787878787874</v>
      </c>
    </row>
    <row r="120" spans="2:4" x14ac:dyDescent="0.25">
      <c r="B120" s="2">
        <v>100</v>
      </c>
      <c r="C120" s="2">
        <v>3.38</v>
      </c>
      <c r="D120" s="2">
        <f>AVERAGE($C$21:C120)</f>
        <v>2.3284999999999996</v>
      </c>
    </row>
    <row r="121" spans="2:4" x14ac:dyDescent="0.25">
      <c r="B121" s="2">
        <v>101</v>
      </c>
      <c r="C121" s="2">
        <v>1.1499999999999999</v>
      </c>
      <c r="D121" s="2">
        <f>AVERAGE($C$21:C121)</f>
        <v>2.3168316831683167</v>
      </c>
    </row>
    <row r="122" spans="2:4" x14ac:dyDescent="0.25">
      <c r="B122" s="2">
        <v>102</v>
      </c>
      <c r="C122" s="2">
        <v>2.12</v>
      </c>
      <c r="D122" s="2">
        <f>AVERAGE($C$21:C122)</f>
        <v>2.3149019607843133</v>
      </c>
    </row>
    <row r="123" spans="2:4" x14ac:dyDescent="0.25">
      <c r="B123" s="2">
        <v>103</v>
      </c>
      <c r="C123" s="2">
        <v>2.5499999999999998</v>
      </c>
      <c r="D123" s="2">
        <f>AVERAGE($C$21:C123)</f>
        <v>2.3171844660194174</v>
      </c>
    </row>
    <row r="124" spans="2:4" x14ac:dyDescent="0.25">
      <c r="B124" s="2">
        <v>104</v>
      </c>
      <c r="C124" s="2">
        <v>3.1799999999999997</v>
      </c>
      <c r="D124" s="2">
        <f>AVERAGE($C$21:C124)</f>
        <v>2.3254807692307691</v>
      </c>
    </row>
    <row r="125" spans="2:4" x14ac:dyDescent="0.25">
      <c r="B125" s="2">
        <v>105</v>
      </c>
      <c r="C125" s="2">
        <v>1.18</v>
      </c>
      <c r="D125" s="2">
        <f>AVERAGE($C$21:C125)</f>
        <v>2.3145714285714285</v>
      </c>
    </row>
    <row r="126" spans="2:4" x14ac:dyDescent="0.25">
      <c r="B126" s="2">
        <v>106</v>
      </c>
      <c r="C126" s="2">
        <v>1.49</v>
      </c>
      <c r="D126" s="2">
        <f>AVERAGE($C$21:C126)</f>
        <v>2.3067924528301886</v>
      </c>
    </row>
    <row r="127" spans="2:4" x14ac:dyDescent="0.25">
      <c r="B127" s="2">
        <v>107</v>
      </c>
      <c r="C127" s="2">
        <v>3.41</v>
      </c>
      <c r="D127" s="2">
        <f>AVERAGE($C$21:C127)</f>
        <v>2.3171028037383179</v>
      </c>
    </row>
    <row r="128" spans="2:4" x14ac:dyDescent="0.25">
      <c r="B128" s="2">
        <v>108</v>
      </c>
      <c r="C128" s="2">
        <v>3</v>
      </c>
      <c r="D128" s="2">
        <f>AVERAGE($C$21:C128)</f>
        <v>2.323425925925926</v>
      </c>
    </row>
    <row r="129" spans="2:4" x14ac:dyDescent="0.25">
      <c r="B129" s="2">
        <v>109</v>
      </c>
      <c r="C129" s="2">
        <v>3.04</v>
      </c>
      <c r="D129" s="2">
        <f>AVERAGE($C$21:C129)</f>
        <v>2.33</v>
      </c>
    </row>
    <row r="130" spans="2:4" x14ac:dyDescent="0.25">
      <c r="B130" s="2">
        <v>110</v>
      </c>
      <c r="C130" s="2">
        <v>1.6</v>
      </c>
      <c r="D130" s="2">
        <f>AVERAGE($C$21:C130)</f>
        <v>2.3233636363636365</v>
      </c>
    </row>
    <row r="131" spans="2:4" x14ac:dyDescent="0.25">
      <c r="B131" s="2">
        <v>111</v>
      </c>
      <c r="C131" s="2">
        <v>3.04</v>
      </c>
      <c r="D131" s="2">
        <f>AVERAGE($C$21:C131)</f>
        <v>2.3298198198198201</v>
      </c>
    </row>
    <row r="132" spans="2:4" x14ac:dyDescent="0.25">
      <c r="B132" s="2">
        <v>112</v>
      </c>
      <c r="C132" s="2">
        <v>3.44</v>
      </c>
      <c r="D132" s="2">
        <f>AVERAGE($C$21:C132)</f>
        <v>2.3397321428571431</v>
      </c>
    </row>
    <row r="133" spans="2:4" x14ac:dyDescent="0.25">
      <c r="B133" s="2">
        <v>113</v>
      </c>
      <c r="C133" s="2">
        <v>2.19</v>
      </c>
      <c r="D133" s="2">
        <f>AVERAGE($C$21:C133)</f>
        <v>2.3384070796460179</v>
      </c>
    </row>
    <row r="134" spans="2:4" x14ac:dyDescent="0.25">
      <c r="B134" s="2">
        <v>114</v>
      </c>
      <c r="C134" s="2">
        <v>2.17</v>
      </c>
      <c r="D134" s="2">
        <f>AVERAGE($C$21:C134)</f>
        <v>2.3369298245614036</v>
      </c>
    </row>
    <row r="135" spans="2:4" x14ac:dyDescent="0.25">
      <c r="B135" s="2">
        <v>115</v>
      </c>
      <c r="C135" s="2">
        <v>2.2999999999999998</v>
      </c>
      <c r="D135" s="2">
        <f>AVERAGE($C$21:C135)</f>
        <v>2.3366086956521741</v>
      </c>
    </row>
    <row r="136" spans="2:4" x14ac:dyDescent="0.25">
      <c r="B136" s="2">
        <v>116</v>
      </c>
      <c r="C136" s="2">
        <v>1.98</v>
      </c>
      <c r="D136" s="2">
        <f>AVERAGE($C$21:C136)</f>
        <v>2.3335344827586213</v>
      </c>
    </row>
    <row r="137" spans="2:4" x14ac:dyDescent="0.25">
      <c r="B137" s="2">
        <v>117</v>
      </c>
      <c r="C137" s="2">
        <v>3.25</v>
      </c>
      <c r="D137" s="2">
        <f>AVERAGE($C$21:C137)</f>
        <v>2.341367521367522</v>
      </c>
    </row>
    <row r="138" spans="2:4" x14ac:dyDescent="0.25">
      <c r="B138" s="2">
        <v>118</v>
      </c>
      <c r="C138" s="2">
        <v>1.9300000000000002</v>
      </c>
      <c r="D138" s="2">
        <f>AVERAGE($C$21:C138)</f>
        <v>2.337881355932204</v>
      </c>
    </row>
    <row r="139" spans="2:4" x14ac:dyDescent="0.25">
      <c r="B139" s="2">
        <v>119</v>
      </c>
      <c r="C139" s="2">
        <v>0.64</v>
      </c>
      <c r="D139" s="2">
        <f>AVERAGE($C$21:C139)</f>
        <v>2.3236134453781516</v>
      </c>
    </row>
    <row r="140" spans="2:4" x14ac:dyDescent="0.25">
      <c r="B140" s="2">
        <v>120</v>
      </c>
      <c r="C140" s="2">
        <v>0.73</v>
      </c>
      <c r="D140" s="2">
        <f>AVERAGE($C$21:C140)</f>
        <v>2.3103333333333338</v>
      </c>
    </row>
    <row r="141" spans="2:4" x14ac:dyDescent="0.25">
      <c r="B141" s="2">
        <v>121</v>
      </c>
      <c r="C141" s="2">
        <v>3.15</v>
      </c>
      <c r="D141" s="2">
        <f>AVERAGE($C$21:C141)</f>
        <v>2.3172727272727278</v>
      </c>
    </row>
    <row r="142" spans="2:4" x14ac:dyDescent="0.25">
      <c r="B142" s="2">
        <v>122</v>
      </c>
      <c r="C142" s="2">
        <v>1.6</v>
      </c>
      <c r="D142" s="2">
        <f>AVERAGE($C$21:C142)</f>
        <v>2.3113934426229514</v>
      </c>
    </row>
    <row r="143" spans="2:4" x14ac:dyDescent="0.25">
      <c r="B143" s="2">
        <v>123</v>
      </c>
      <c r="C143" s="2">
        <v>1.48</v>
      </c>
      <c r="D143" s="2">
        <f>AVERAGE($C$21:C143)</f>
        <v>2.3046341463414639</v>
      </c>
    </row>
    <row r="144" spans="2:4" x14ac:dyDescent="0.25">
      <c r="B144" s="2">
        <v>124</v>
      </c>
      <c r="C144" s="2">
        <v>2.2800000000000002</v>
      </c>
      <c r="D144" s="2">
        <f>AVERAGE($C$21:C144)</f>
        <v>2.3044354838709684</v>
      </c>
    </row>
    <row r="145" spans="2:4" x14ac:dyDescent="0.25">
      <c r="B145" s="2">
        <v>125</v>
      </c>
      <c r="C145" s="2">
        <v>3.01</v>
      </c>
      <c r="D145" s="2">
        <f>AVERAGE($C$21:C145)</f>
        <v>2.3100800000000006</v>
      </c>
    </row>
    <row r="146" spans="2:4" x14ac:dyDescent="0.25">
      <c r="B146" s="2">
        <v>126</v>
      </c>
      <c r="C146" s="2">
        <v>2.46</v>
      </c>
      <c r="D146" s="2">
        <f>AVERAGE($C$21:C146)</f>
        <v>2.3112698412698416</v>
      </c>
    </row>
    <row r="147" spans="2:4" x14ac:dyDescent="0.25">
      <c r="B147" s="2">
        <v>127</v>
      </c>
      <c r="C147" s="2">
        <v>3.0300000000000002</v>
      </c>
      <c r="D147" s="2">
        <f>AVERAGE($C$21:C147)</f>
        <v>2.3169291338582676</v>
      </c>
    </row>
    <row r="148" spans="2:4" x14ac:dyDescent="0.25">
      <c r="B148" s="2">
        <v>128</v>
      </c>
      <c r="C148" s="2">
        <v>2.82</v>
      </c>
      <c r="D148" s="2">
        <f>AVERAGE($C$21:C148)</f>
        <v>2.3208593749999999</v>
      </c>
    </row>
    <row r="149" spans="2:4" x14ac:dyDescent="0.25">
      <c r="B149" s="2">
        <v>129</v>
      </c>
      <c r="C149" s="2">
        <v>3.17</v>
      </c>
      <c r="D149" s="2">
        <f>AVERAGE($C$21:C149)</f>
        <v>2.3274418604651164</v>
      </c>
    </row>
    <row r="150" spans="2:4" x14ac:dyDescent="0.25">
      <c r="B150" s="2">
        <v>130</v>
      </c>
      <c r="C150" s="2">
        <v>1.38</v>
      </c>
      <c r="D150" s="2">
        <f>AVERAGE($C$21:C150)</f>
        <v>2.320153846153846</v>
      </c>
    </row>
    <row r="151" spans="2:4" x14ac:dyDescent="0.25">
      <c r="B151" s="2">
        <v>131</v>
      </c>
      <c r="C151" s="2">
        <v>2.4699999999999998</v>
      </c>
      <c r="D151" s="2">
        <f>AVERAGE($C$21:C151)</f>
        <v>2.3212977099236642</v>
      </c>
    </row>
    <row r="152" spans="2:4" x14ac:dyDescent="0.25">
      <c r="B152" s="2">
        <v>132</v>
      </c>
      <c r="C152" s="2">
        <v>2.35</v>
      </c>
      <c r="D152" s="2">
        <f>AVERAGE($C$21:C152)</f>
        <v>2.3215151515151518</v>
      </c>
    </row>
    <row r="153" spans="2:4" x14ac:dyDescent="0.25">
      <c r="B153" s="2">
        <v>133</v>
      </c>
      <c r="C153" s="2">
        <v>1.65</v>
      </c>
      <c r="D153" s="2">
        <f>AVERAGE($C$21:C153)</f>
        <v>2.3164661654135341</v>
      </c>
    </row>
    <row r="154" spans="2:4" x14ac:dyDescent="0.25">
      <c r="B154" s="2">
        <v>134</v>
      </c>
      <c r="C154" s="2">
        <v>3.29</v>
      </c>
      <c r="D154" s="2">
        <f>AVERAGE($C$21:C154)</f>
        <v>2.3237313432835824</v>
      </c>
    </row>
    <row r="155" spans="2:4" x14ac:dyDescent="0.25">
      <c r="B155" s="2">
        <v>135</v>
      </c>
      <c r="C155" s="2">
        <v>2.27</v>
      </c>
      <c r="D155" s="2">
        <f>AVERAGE($C$21:C155)</f>
        <v>2.3233333333333337</v>
      </c>
    </row>
    <row r="156" spans="2:4" x14ac:dyDescent="0.25">
      <c r="B156" s="2">
        <v>136</v>
      </c>
      <c r="C156" s="2">
        <v>3.42</v>
      </c>
      <c r="D156" s="2">
        <f>AVERAGE($C$21:C156)</f>
        <v>2.33139705882353</v>
      </c>
    </row>
    <row r="157" spans="2:4" x14ac:dyDescent="0.25">
      <c r="B157" s="2">
        <v>137</v>
      </c>
      <c r="C157" s="2">
        <v>2.8</v>
      </c>
      <c r="D157" s="2">
        <f>AVERAGE($C$21:C157)</f>
        <v>2.3348175182481756</v>
      </c>
    </row>
    <row r="158" spans="2:4" x14ac:dyDescent="0.25">
      <c r="B158" s="2">
        <v>138</v>
      </c>
      <c r="C158" s="2">
        <v>2.86</v>
      </c>
      <c r="D158" s="2">
        <f>AVERAGE($C$21:C158)</f>
        <v>2.3386231884057977</v>
      </c>
    </row>
    <row r="159" spans="2:4" x14ac:dyDescent="0.25">
      <c r="B159" s="2">
        <v>139</v>
      </c>
      <c r="C159" s="2">
        <v>3.4299999999999997</v>
      </c>
      <c r="D159" s="2">
        <f>AVERAGE($C$21:C159)</f>
        <v>2.3464748201438854</v>
      </c>
    </row>
    <row r="160" spans="2:4" x14ac:dyDescent="0.25">
      <c r="B160" s="2">
        <v>140</v>
      </c>
      <c r="C160" s="2">
        <v>2.7800000000000002</v>
      </c>
      <c r="D160" s="2">
        <f>AVERAGE($C$21:C160)</f>
        <v>2.3495714285714291</v>
      </c>
    </row>
    <row r="161" spans="2:4" x14ac:dyDescent="0.25">
      <c r="B161" s="2">
        <v>141</v>
      </c>
      <c r="C161" s="2">
        <v>2.0099999999999998</v>
      </c>
      <c r="D161" s="2">
        <f>AVERAGE($C$21:C161)</f>
        <v>2.3471631205673762</v>
      </c>
    </row>
    <row r="162" spans="2:4" x14ac:dyDescent="0.25">
      <c r="B162" s="2">
        <v>142</v>
      </c>
      <c r="C162" s="2">
        <v>1.69</v>
      </c>
      <c r="D162" s="2">
        <f>AVERAGE($C$21:C162)</f>
        <v>2.3425352112676059</v>
      </c>
    </row>
    <row r="163" spans="2:4" x14ac:dyDescent="0.25">
      <c r="B163" s="2">
        <v>143</v>
      </c>
      <c r="C163" s="2">
        <v>2.4</v>
      </c>
      <c r="D163" s="2">
        <f>AVERAGE($C$21:C163)</f>
        <v>2.3429370629370632</v>
      </c>
    </row>
    <row r="164" spans="2:4" x14ac:dyDescent="0.25">
      <c r="B164" s="2">
        <v>144</v>
      </c>
      <c r="C164" s="2">
        <v>2.31</v>
      </c>
      <c r="D164" s="2">
        <f>AVERAGE($C$21:C164)</f>
        <v>2.3427083333333334</v>
      </c>
    </row>
    <row r="165" spans="2:4" x14ac:dyDescent="0.25">
      <c r="B165" s="2">
        <v>145</v>
      </c>
      <c r="C165" s="2">
        <v>1.99</v>
      </c>
      <c r="D165" s="2">
        <f>AVERAGE($C$21:C165)</f>
        <v>2.3402758620689657</v>
      </c>
    </row>
    <row r="166" spans="2:4" x14ac:dyDescent="0.25">
      <c r="B166" s="2">
        <v>146</v>
      </c>
      <c r="C166" s="2">
        <v>2.38</v>
      </c>
      <c r="D166" s="2">
        <f>AVERAGE($C$21:C166)</f>
        <v>2.3405479452054796</v>
      </c>
    </row>
    <row r="167" spans="2:4" x14ac:dyDescent="0.25">
      <c r="B167" s="2">
        <v>147</v>
      </c>
      <c r="C167" s="2">
        <v>3.55</v>
      </c>
      <c r="D167" s="2">
        <f>AVERAGE($C$21:C167)</f>
        <v>2.3487755102040819</v>
      </c>
    </row>
    <row r="168" spans="2:4" x14ac:dyDescent="0.25">
      <c r="B168" s="2">
        <v>148</v>
      </c>
      <c r="C168" s="2">
        <v>2.96</v>
      </c>
      <c r="D168" s="2">
        <f>AVERAGE($C$21:C168)</f>
        <v>2.3529054054054055</v>
      </c>
    </row>
    <row r="169" spans="2:4" x14ac:dyDescent="0.25">
      <c r="B169" s="2">
        <v>149</v>
      </c>
      <c r="C169" s="2">
        <v>2.77</v>
      </c>
      <c r="D169" s="2">
        <f>AVERAGE($C$21:C169)</f>
        <v>2.3557046979865772</v>
      </c>
    </row>
    <row r="170" spans="2:4" x14ac:dyDescent="0.25">
      <c r="B170" s="2">
        <v>150</v>
      </c>
      <c r="C170" s="2">
        <v>2.1100000000000003</v>
      </c>
      <c r="D170" s="2">
        <f>AVERAGE($C$21:C170)</f>
        <v>2.3540666666666668</v>
      </c>
    </row>
    <row r="171" spans="2:4" x14ac:dyDescent="0.25">
      <c r="B171" s="2">
        <v>151</v>
      </c>
      <c r="C171" s="2">
        <v>3.01</v>
      </c>
      <c r="D171" s="2">
        <f>AVERAGE($C$21:C171)</f>
        <v>2.3584105960264901</v>
      </c>
    </row>
    <row r="172" spans="2:4" x14ac:dyDescent="0.25">
      <c r="B172" s="2">
        <v>152</v>
      </c>
      <c r="C172" s="2">
        <v>1.75</v>
      </c>
      <c r="D172" s="2">
        <f>AVERAGE($C$21:C172)</f>
        <v>2.3544078947368421</v>
      </c>
    </row>
    <row r="173" spans="2:4" x14ac:dyDescent="0.25">
      <c r="B173" s="2">
        <v>153</v>
      </c>
      <c r="C173" s="2">
        <v>1.38</v>
      </c>
      <c r="D173" s="2">
        <f>AVERAGE($C$21:C173)</f>
        <v>2.3480392156862746</v>
      </c>
    </row>
    <row r="174" spans="2:4" x14ac:dyDescent="0.25">
      <c r="B174" s="2">
        <v>154</v>
      </c>
      <c r="C174" s="2">
        <v>3.17</v>
      </c>
      <c r="D174" s="2">
        <f>AVERAGE($C$21:C174)</f>
        <v>2.3533766233766236</v>
      </c>
    </row>
    <row r="175" spans="2:4" x14ac:dyDescent="0.25">
      <c r="B175" s="2">
        <v>155</v>
      </c>
      <c r="C175" s="2">
        <v>3.6</v>
      </c>
      <c r="D175" s="2">
        <f>AVERAGE($C$21:C175)</f>
        <v>2.3614193548387101</v>
      </c>
    </row>
    <row r="176" spans="2:4" x14ac:dyDescent="0.25">
      <c r="B176" s="2">
        <v>156</v>
      </c>
      <c r="C176" s="2">
        <v>3.2199999999999998</v>
      </c>
      <c r="D176" s="2">
        <f>AVERAGE($C$21:C176)</f>
        <v>2.3669230769230771</v>
      </c>
    </row>
    <row r="177" spans="2:4" x14ac:dyDescent="0.25">
      <c r="B177" s="2">
        <v>157</v>
      </c>
      <c r="C177" s="2">
        <v>2.88</v>
      </c>
      <c r="D177" s="2">
        <f>AVERAGE($C$21:C177)</f>
        <v>2.3701910828025481</v>
      </c>
    </row>
    <row r="178" spans="2:4" x14ac:dyDescent="0.25">
      <c r="B178" s="2">
        <v>158</v>
      </c>
      <c r="C178" s="2">
        <v>2.48</v>
      </c>
      <c r="D178" s="2">
        <f>AVERAGE($C$21:C178)</f>
        <v>2.3708860759493677</v>
      </c>
    </row>
    <row r="179" spans="2:4" x14ac:dyDescent="0.25">
      <c r="B179" s="2">
        <v>159</v>
      </c>
      <c r="C179" s="2">
        <v>2.59</v>
      </c>
      <c r="D179" s="2">
        <f>AVERAGE($C$21:C179)</f>
        <v>2.3722641509433964</v>
      </c>
    </row>
    <row r="180" spans="2:4" x14ac:dyDescent="0.25">
      <c r="B180" s="2">
        <v>160</v>
      </c>
      <c r="C180" s="2">
        <v>1.94</v>
      </c>
      <c r="D180" s="2">
        <f>AVERAGE($C$21:C180)</f>
        <v>2.3695625000000002</v>
      </c>
    </row>
    <row r="181" spans="2:4" x14ac:dyDescent="0.25">
      <c r="B181" s="2">
        <v>161</v>
      </c>
      <c r="C181" s="2">
        <v>2.15</v>
      </c>
      <c r="D181" s="2">
        <f>AVERAGE($C$21:C181)</f>
        <v>2.3681987577639751</v>
      </c>
    </row>
    <row r="182" spans="2:4" x14ac:dyDescent="0.25">
      <c r="B182" s="2">
        <v>162</v>
      </c>
      <c r="C182" s="2">
        <v>2.95</v>
      </c>
      <c r="D182" s="2">
        <f>AVERAGE($C$21:C182)</f>
        <v>2.3717901234567904</v>
      </c>
    </row>
    <row r="183" spans="2:4" x14ac:dyDescent="0.25">
      <c r="B183" s="2">
        <v>163</v>
      </c>
      <c r="C183" s="2">
        <v>1.18</v>
      </c>
      <c r="D183" s="2">
        <f>AVERAGE($C$21:C183)</f>
        <v>2.3644785276073623</v>
      </c>
    </row>
    <row r="184" spans="2:4" x14ac:dyDescent="0.25">
      <c r="B184" s="2">
        <v>164</v>
      </c>
      <c r="C184" s="2">
        <v>3.08</v>
      </c>
      <c r="D184" s="2">
        <f>AVERAGE($C$21:C184)</f>
        <v>2.3688414634146344</v>
      </c>
    </row>
    <row r="185" spans="2:4" x14ac:dyDescent="0.25">
      <c r="B185" s="2">
        <v>165</v>
      </c>
      <c r="C185" s="2">
        <v>2.65</v>
      </c>
      <c r="D185" s="2">
        <f>AVERAGE($C$21:C185)</f>
        <v>2.3705454545454545</v>
      </c>
    </row>
    <row r="186" spans="2:4" x14ac:dyDescent="0.25">
      <c r="B186" s="2">
        <v>166</v>
      </c>
      <c r="C186" s="2">
        <v>2.34</v>
      </c>
      <c r="D186" s="2">
        <f>AVERAGE($C$21:C186)</f>
        <v>2.3703614457831321</v>
      </c>
    </row>
    <row r="187" spans="2:4" x14ac:dyDescent="0.25">
      <c r="B187" s="2">
        <v>167</v>
      </c>
      <c r="C187" s="2">
        <v>1.56</v>
      </c>
      <c r="D187" s="2">
        <f>AVERAGE($C$21:C187)</f>
        <v>2.3655089820359279</v>
      </c>
    </row>
    <row r="188" spans="2:4" x14ac:dyDescent="0.25">
      <c r="B188" s="2">
        <v>168</v>
      </c>
      <c r="C188" s="2">
        <v>1.77</v>
      </c>
      <c r="D188" s="2">
        <f>AVERAGE($C$21:C188)</f>
        <v>2.3619642857142855</v>
      </c>
    </row>
    <row r="189" spans="2:4" x14ac:dyDescent="0.25">
      <c r="B189" s="2">
        <v>169</v>
      </c>
      <c r="C189" s="2">
        <v>2.04</v>
      </c>
      <c r="D189" s="2">
        <f>AVERAGE($C$21:C189)</f>
        <v>2.3600591715976331</v>
      </c>
    </row>
    <row r="190" spans="2:4" x14ac:dyDescent="0.25">
      <c r="B190" s="2">
        <v>170</v>
      </c>
      <c r="C190" s="2">
        <v>2.4699999999999998</v>
      </c>
      <c r="D190" s="2">
        <f>AVERAGE($C$21:C190)</f>
        <v>2.3607058823529412</v>
      </c>
    </row>
    <row r="191" spans="2:4" x14ac:dyDescent="0.25">
      <c r="B191" s="2">
        <v>171</v>
      </c>
      <c r="C191" s="2">
        <v>3.04</v>
      </c>
      <c r="D191" s="2">
        <f>AVERAGE($C$21:C191)</f>
        <v>2.3646783625730996</v>
      </c>
    </row>
    <row r="192" spans="2:4" x14ac:dyDescent="0.25">
      <c r="B192" s="2">
        <v>172</v>
      </c>
      <c r="C192" s="2">
        <v>3.44</v>
      </c>
      <c r="D192" s="2">
        <f>AVERAGE($C$21:C192)</f>
        <v>2.3709302325581394</v>
      </c>
    </row>
    <row r="193" spans="2:4" x14ac:dyDescent="0.25">
      <c r="B193" s="2">
        <v>173</v>
      </c>
      <c r="C193" s="2">
        <v>1.92</v>
      </c>
      <c r="D193" s="2">
        <f>AVERAGE($C$21:C193)</f>
        <v>2.3683236994219654</v>
      </c>
    </row>
    <row r="194" spans="2:4" x14ac:dyDescent="0.25">
      <c r="B194" s="2">
        <v>174</v>
      </c>
      <c r="C194" s="2">
        <v>2.94</v>
      </c>
      <c r="D194" s="2">
        <f>AVERAGE($C$21:C194)</f>
        <v>2.3716091954022991</v>
      </c>
    </row>
    <row r="195" spans="2:4" x14ac:dyDescent="0.25">
      <c r="B195" s="2">
        <v>175</v>
      </c>
      <c r="C195" s="2">
        <v>1.54</v>
      </c>
      <c r="D195" s="2">
        <f>AVERAGE($C$21:C195)</f>
        <v>2.366857142857143</v>
      </c>
    </row>
    <row r="196" spans="2:4" x14ac:dyDescent="0.25">
      <c r="B196" s="2">
        <v>176</v>
      </c>
      <c r="C196" s="2">
        <v>1.42</v>
      </c>
      <c r="D196" s="2">
        <f>AVERAGE($C$21:C196)</f>
        <v>2.361477272727273</v>
      </c>
    </row>
    <row r="197" spans="2:4" x14ac:dyDescent="0.25">
      <c r="B197" s="2">
        <v>177</v>
      </c>
      <c r="C197" s="2">
        <v>1.74</v>
      </c>
      <c r="D197" s="2">
        <f>AVERAGE($C$21:C197)</f>
        <v>2.3579661016949158</v>
      </c>
    </row>
    <row r="198" spans="2:4" x14ac:dyDescent="0.25">
      <c r="B198" s="2">
        <v>178</v>
      </c>
      <c r="C198" s="2">
        <v>1.8900000000000001</v>
      </c>
      <c r="D198" s="2">
        <f>AVERAGE($C$21:C198)</f>
        <v>2.3553370786516856</v>
      </c>
    </row>
    <row r="199" spans="2:4" x14ac:dyDescent="0.25">
      <c r="B199" s="2">
        <v>179</v>
      </c>
      <c r="C199" s="2">
        <v>3.05</v>
      </c>
      <c r="D199" s="2">
        <f>AVERAGE($C$21:C199)</f>
        <v>2.3592178770949723</v>
      </c>
    </row>
    <row r="200" spans="2:4" x14ac:dyDescent="0.25">
      <c r="B200" s="2">
        <v>180</v>
      </c>
      <c r="C200" s="2">
        <v>2.7199999999999998</v>
      </c>
      <c r="D200" s="2">
        <f>AVERAGE($C$21:C200)</f>
        <v>2.3612222222222226</v>
      </c>
    </row>
    <row r="201" spans="2:4" x14ac:dyDescent="0.25">
      <c r="B201" s="2">
        <v>181</v>
      </c>
      <c r="C201" s="2">
        <v>1.83</v>
      </c>
      <c r="D201" s="2">
        <f>AVERAGE($C$21:C201)</f>
        <v>2.3582872928176801</v>
      </c>
    </row>
    <row r="202" spans="2:4" x14ac:dyDescent="0.25">
      <c r="B202" s="2">
        <v>182</v>
      </c>
      <c r="C202" s="2">
        <v>2.61</v>
      </c>
      <c r="D202" s="2">
        <f>AVERAGE($C$21:C202)</f>
        <v>2.3596703296703301</v>
      </c>
    </row>
    <row r="203" spans="2:4" x14ac:dyDescent="0.25">
      <c r="B203" s="2">
        <v>183</v>
      </c>
      <c r="C203" s="2">
        <v>2.1</v>
      </c>
      <c r="D203" s="2">
        <f>AVERAGE($C$21:C203)</f>
        <v>2.3582513661202191</v>
      </c>
    </row>
    <row r="204" spans="2:4" x14ac:dyDescent="0.25">
      <c r="B204" s="2">
        <v>184</v>
      </c>
      <c r="C204" s="2">
        <v>3.33</v>
      </c>
      <c r="D204" s="2">
        <f>AVERAGE($C$21:C204)</f>
        <v>2.3635326086956527</v>
      </c>
    </row>
    <row r="205" spans="2:4" x14ac:dyDescent="0.25">
      <c r="B205" s="2">
        <v>185</v>
      </c>
      <c r="C205" s="2">
        <v>2.66</v>
      </c>
      <c r="D205" s="2">
        <f>AVERAGE($C$21:C205)</f>
        <v>2.365135135135136</v>
      </c>
    </row>
    <row r="206" spans="2:4" x14ac:dyDescent="0.25">
      <c r="B206" s="2">
        <v>186</v>
      </c>
      <c r="C206" s="2">
        <v>2.77</v>
      </c>
      <c r="D206" s="2">
        <f>AVERAGE($C$21:C206)</f>
        <v>2.36731182795699</v>
      </c>
    </row>
    <row r="207" spans="2:4" x14ac:dyDescent="0.25">
      <c r="B207" s="2">
        <v>187</v>
      </c>
      <c r="C207" s="2">
        <v>2.83</v>
      </c>
      <c r="D207" s="2">
        <f>AVERAGE($C$21:C207)</f>
        <v>2.3697860962566848</v>
      </c>
    </row>
    <row r="208" spans="2:4" x14ac:dyDescent="0.25">
      <c r="B208" s="2">
        <v>188</v>
      </c>
      <c r="C208" s="2">
        <v>2.25</v>
      </c>
      <c r="D208" s="2">
        <f>AVERAGE($C$21:C208)</f>
        <v>2.3691489361702134</v>
      </c>
    </row>
    <row r="209" spans="2:4" x14ac:dyDescent="0.25">
      <c r="B209" s="2">
        <v>189</v>
      </c>
      <c r="C209" s="2">
        <v>2.2000000000000002</v>
      </c>
      <c r="D209" s="2">
        <f>AVERAGE($C$21:C209)</f>
        <v>2.3682539682539687</v>
      </c>
    </row>
    <row r="210" spans="2:4" x14ac:dyDescent="0.25">
      <c r="B210" s="2">
        <v>190</v>
      </c>
      <c r="C210" s="2">
        <v>3.66</v>
      </c>
      <c r="D210" s="2">
        <f>AVERAGE($C$21:C210)</f>
        <v>2.375052631578948</v>
      </c>
    </row>
    <row r="211" spans="2:4" x14ac:dyDescent="0.25">
      <c r="B211" s="2">
        <v>191</v>
      </c>
      <c r="C211" s="2">
        <v>2.95</v>
      </c>
      <c r="D211" s="2">
        <f>AVERAGE($C$21:C211)</f>
        <v>2.3780628272251314</v>
      </c>
    </row>
    <row r="212" spans="2:4" x14ac:dyDescent="0.25">
      <c r="B212" s="2">
        <v>192</v>
      </c>
      <c r="C212" s="2">
        <v>3.27</v>
      </c>
      <c r="D212" s="2">
        <f>AVERAGE($C$21:C212)</f>
        <v>2.3827083333333339</v>
      </c>
    </row>
    <row r="213" spans="2:4" x14ac:dyDescent="0.25">
      <c r="B213" s="2">
        <v>193</v>
      </c>
      <c r="C213" s="2">
        <v>1.31</v>
      </c>
      <c r="D213" s="2">
        <f>AVERAGE($C$21:C213)</f>
        <v>2.3771502590673581</v>
      </c>
    </row>
    <row r="214" spans="2:4" x14ac:dyDescent="0.25">
      <c r="B214" s="2">
        <v>194</v>
      </c>
      <c r="C214" s="2">
        <v>3.42</v>
      </c>
      <c r="D214" s="2">
        <f>AVERAGE($C$21:C214)</f>
        <v>2.3825257731958769</v>
      </c>
    </row>
    <row r="215" spans="2:4" x14ac:dyDescent="0.25">
      <c r="B215" s="2">
        <v>195</v>
      </c>
      <c r="C215" s="2">
        <v>2.5300000000000002</v>
      </c>
      <c r="D215" s="2">
        <f>AVERAGE($C$21:C215)</f>
        <v>2.3832820512820518</v>
      </c>
    </row>
    <row r="216" spans="2:4" x14ac:dyDescent="0.25">
      <c r="B216" s="2">
        <v>196</v>
      </c>
      <c r="C216" s="2">
        <v>3.1399999999999997</v>
      </c>
      <c r="D216" s="2">
        <f>AVERAGE($C$21:C216)</f>
        <v>2.3871428571428575</v>
      </c>
    </row>
    <row r="217" spans="2:4" x14ac:dyDescent="0.25">
      <c r="B217" s="2">
        <v>197</v>
      </c>
      <c r="C217" s="2">
        <v>2.4299999999999997</v>
      </c>
      <c r="D217" s="2">
        <f>AVERAGE($C$21:C217)</f>
        <v>2.3873604060913709</v>
      </c>
    </row>
    <row r="218" spans="2:4" x14ac:dyDescent="0.25">
      <c r="B218" s="2">
        <v>198</v>
      </c>
      <c r="C218" s="2">
        <v>2.4300000000000002</v>
      </c>
      <c r="D218" s="2">
        <f>AVERAGE($C$21:C218)</f>
        <v>2.3875757575757581</v>
      </c>
    </row>
    <row r="219" spans="2:4" x14ac:dyDescent="0.25">
      <c r="B219" s="2">
        <v>199</v>
      </c>
      <c r="C219" s="2">
        <v>2.44</v>
      </c>
      <c r="D219" s="2">
        <f>AVERAGE($C$21:C219)</f>
        <v>2.3878391959798999</v>
      </c>
    </row>
    <row r="220" spans="2:4" x14ac:dyDescent="0.25">
      <c r="B220" s="2">
        <v>200</v>
      </c>
      <c r="C220" s="2">
        <v>2.0300000000000002</v>
      </c>
      <c r="D220" s="2">
        <f>AVERAGE($C$21:C220)</f>
        <v>2.38605</v>
      </c>
    </row>
    <row r="221" spans="2:4" x14ac:dyDescent="0.25">
      <c r="B221" s="2">
        <v>201</v>
      </c>
      <c r="C221" s="2">
        <v>2.37</v>
      </c>
      <c r="D221" s="2">
        <f>AVERAGE($C$21:C221)</f>
        <v>2.3859701492537315</v>
      </c>
    </row>
    <row r="222" spans="2:4" x14ac:dyDescent="0.25">
      <c r="B222" s="2">
        <v>202</v>
      </c>
      <c r="C222" s="2">
        <v>3.09</v>
      </c>
      <c r="D222" s="2">
        <f>AVERAGE($C$21:C222)</f>
        <v>2.3894554455445545</v>
      </c>
    </row>
    <row r="223" spans="2:4" x14ac:dyDescent="0.25">
      <c r="B223" s="2">
        <v>203</v>
      </c>
      <c r="C223" s="2">
        <v>2.48</v>
      </c>
      <c r="D223" s="2">
        <f>AVERAGE($C$21:C223)</f>
        <v>2.3899014778325123</v>
      </c>
    </row>
    <row r="224" spans="2:4" x14ac:dyDescent="0.25">
      <c r="B224" s="2">
        <v>204</v>
      </c>
      <c r="C224" s="2">
        <v>2.76</v>
      </c>
      <c r="D224" s="2">
        <f>AVERAGE($C$21:C224)</f>
        <v>2.3917156862745101</v>
      </c>
    </row>
    <row r="225" spans="2:4" x14ac:dyDescent="0.25">
      <c r="B225" s="2">
        <v>205</v>
      </c>
      <c r="C225" s="2">
        <v>2.39</v>
      </c>
      <c r="D225" s="2">
        <f>AVERAGE($C$21:C225)</f>
        <v>2.3917073170731706</v>
      </c>
    </row>
    <row r="226" spans="2:4" x14ac:dyDescent="0.25">
      <c r="B226" s="2">
        <v>206</v>
      </c>
      <c r="C226" s="2">
        <v>3</v>
      </c>
      <c r="D226" s="2">
        <f>AVERAGE($C$21:C226)</f>
        <v>2.3946601941747572</v>
      </c>
    </row>
    <row r="227" spans="2:4" x14ac:dyDescent="0.25">
      <c r="B227" s="2">
        <v>207</v>
      </c>
      <c r="C227" s="2">
        <v>3.4</v>
      </c>
      <c r="D227" s="2">
        <f>AVERAGE($C$21:C227)</f>
        <v>2.3995169082125605</v>
      </c>
    </row>
    <row r="228" spans="2:4" x14ac:dyDescent="0.25">
      <c r="B228" s="2">
        <v>208</v>
      </c>
      <c r="C228" s="2">
        <v>2.04</v>
      </c>
      <c r="D228" s="2">
        <f>AVERAGE($C$21:C228)</f>
        <v>2.3977884615384615</v>
      </c>
    </row>
    <row r="229" spans="2:4" x14ac:dyDescent="0.25">
      <c r="B229" s="2">
        <v>209</v>
      </c>
      <c r="C229" s="2">
        <v>2.33</v>
      </c>
      <c r="D229" s="2">
        <f>AVERAGE($C$21:C229)</f>
        <v>2.3974641148325357</v>
      </c>
    </row>
    <row r="230" spans="2:4" x14ac:dyDescent="0.25">
      <c r="B230" s="2">
        <v>210</v>
      </c>
      <c r="C230" s="2">
        <v>2.7199999999999998</v>
      </c>
      <c r="D230" s="2">
        <f>AVERAGE($C$21:C230)</f>
        <v>2.399</v>
      </c>
    </row>
    <row r="231" spans="2:4" x14ac:dyDescent="0.25">
      <c r="B231" s="2">
        <v>211</v>
      </c>
      <c r="C231" s="2">
        <v>2.4900000000000002</v>
      </c>
      <c r="D231" s="2">
        <f>AVERAGE($C$21:C231)</f>
        <v>2.399431279620853</v>
      </c>
    </row>
    <row r="232" spans="2:4" x14ac:dyDescent="0.25">
      <c r="B232" s="2">
        <v>212</v>
      </c>
      <c r="C232" s="2">
        <v>2.14</v>
      </c>
      <c r="D232" s="2">
        <f>AVERAGE($C$21:C232)</f>
        <v>2.3982075471698114</v>
      </c>
    </row>
    <row r="233" spans="2:4" x14ac:dyDescent="0.25">
      <c r="B233" s="2">
        <v>213</v>
      </c>
      <c r="C233" s="2">
        <v>2.61</v>
      </c>
      <c r="D233" s="2">
        <f>AVERAGE($C$21:C233)</f>
        <v>2.3992018779342725</v>
      </c>
    </row>
    <row r="234" spans="2:4" x14ac:dyDescent="0.25">
      <c r="B234" s="2">
        <v>214</v>
      </c>
      <c r="C234" s="2">
        <v>1.73</v>
      </c>
      <c r="D234" s="2">
        <f>AVERAGE($C$21:C234)</f>
        <v>2.3960747663551403</v>
      </c>
    </row>
    <row r="235" spans="2:4" x14ac:dyDescent="0.25">
      <c r="B235" s="2">
        <v>215</v>
      </c>
      <c r="C235" s="2">
        <v>1.45</v>
      </c>
      <c r="D235" s="2">
        <f>AVERAGE($C$21:C235)</f>
        <v>2.3916744186046515</v>
      </c>
    </row>
    <row r="236" spans="2:4" x14ac:dyDescent="0.25">
      <c r="B236" s="2">
        <v>216</v>
      </c>
      <c r="C236" s="2">
        <v>3.6100000000000003</v>
      </c>
      <c r="D236" s="2">
        <f>AVERAGE($C$21:C236)</f>
        <v>2.3973148148148149</v>
      </c>
    </row>
    <row r="237" spans="2:4" x14ac:dyDescent="0.25">
      <c r="B237" s="2">
        <v>217</v>
      </c>
      <c r="C237" s="2">
        <v>3.7800000000000002</v>
      </c>
      <c r="D237" s="2">
        <f>AVERAGE($C$21:C237)</f>
        <v>2.4036866359447004</v>
      </c>
    </row>
    <row r="238" spans="2:4" x14ac:dyDescent="0.25">
      <c r="B238" s="2">
        <v>218</v>
      </c>
      <c r="C238" s="2">
        <v>1.8399999999999999</v>
      </c>
      <c r="D238" s="2">
        <f>AVERAGE($C$21:C238)</f>
        <v>2.4011009174311928</v>
      </c>
    </row>
    <row r="239" spans="2:4" x14ac:dyDescent="0.25">
      <c r="B239" s="2">
        <v>219</v>
      </c>
      <c r="C239" s="2">
        <v>1.26</v>
      </c>
      <c r="D239" s="2">
        <f>AVERAGE($C$21:C239)</f>
        <v>2.3958904109589043</v>
      </c>
    </row>
    <row r="240" spans="2:4" x14ac:dyDescent="0.25">
      <c r="B240" s="2">
        <v>220</v>
      </c>
      <c r="C240" s="2">
        <v>2.7800000000000002</v>
      </c>
      <c r="D240" s="2">
        <f>AVERAGE($C$21:C240)</f>
        <v>2.3976363636363636</v>
      </c>
    </row>
    <row r="241" spans="2:4" x14ac:dyDescent="0.25">
      <c r="B241" s="2">
        <v>221</v>
      </c>
      <c r="C241" s="2">
        <v>3.94</v>
      </c>
      <c r="D241" s="2">
        <f>AVERAGE($C$21:C241)</f>
        <v>2.404615384615385</v>
      </c>
    </row>
    <row r="242" spans="2:4" x14ac:dyDescent="0.25">
      <c r="B242" s="2">
        <v>222</v>
      </c>
      <c r="C242" s="2">
        <v>1.75</v>
      </c>
      <c r="D242" s="2">
        <f>AVERAGE($C$21:C242)</f>
        <v>2.4016666666666668</v>
      </c>
    </row>
    <row r="243" spans="2:4" x14ac:dyDescent="0.25">
      <c r="B243" s="2">
        <v>223</v>
      </c>
      <c r="C243" s="2">
        <v>2.44</v>
      </c>
      <c r="D243" s="2">
        <f>AVERAGE($C$21:C243)</f>
        <v>2.4018385650224219</v>
      </c>
    </row>
    <row r="244" spans="2:4" x14ac:dyDescent="0.25">
      <c r="B244" s="2">
        <v>224</v>
      </c>
      <c r="C244" s="2">
        <v>3.12</v>
      </c>
      <c r="D244" s="2">
        <f>AVERAGE($C$21:C244)</f>
        <v>2.4050446428571433</v>
      </c>
    </row>
    <row r="245" spans="2:4" x14ac:dyDescent="0.25">
      <c r="B245" s="2">
        <v>225</v>
      </c>
      <c r="C245" s="2">
        <v>2.6</v>
      </c>
      <c r="D245" s="2">
        <f>AVERAGE($C$21:C245)</f>
        <v>2.405911111111112</v>
      </c>
    </row>
    <row r="246" spans="2:4" x14ac:dyDescent="0.25">
      <c r="B246" s="2">
        <v>226</v>
      </c>
      <c r="C246" s="2">
        <v>2.98</v>
      </c>
      <c r="D246" s="2">
        <f>AVERAGE($C$21:C246)</f>
        <v>2.408451327433629</v>
      </c>
    </row>
    <row r="247" spans="2:4" x14ac:dyDescent="0.25">
      <c r="B247" s="2">
        <v>227</v>
      </c>
      <c r="C247" s="2">
        <v>2.33</v>
      </c>
      <c r="D247" s="2">
        <f>AVERAGE($C$21:C247)</f>
        <v>2.4081057268722477</v>
      </c>
    </row>
    <row r="248" spans="2:4" x14ac:dyDescent="0.25">
      <c r="B248" s="2">
        <v>228</v>
      </c>
      <c r="C248" s="2">
        <v>1.5699999999999998</v>
      </c>
      <c r="D248" s="2">
        <f>AVERAGE($C$21:C248)</f>
        <v>2.4044298245614049</v>
      </c>
    </row>
    <row r="249" spans="2:4" x14ac:dyDescent="0.25">
      <c r="B249" s="2">
        <v>229</v>
      </c>
      <c r="C249" s="2">
        <v>2.46</v>
      </c>
      <c r="D249" s="2">
        <f>AVERAGE($C$21:C249)</f>
        <v>2.4046724890829707</v>
      </c>
    </row>
    <row r="250" spans="2:4" x14ac:dyDescent="0.25">
      <c r="B250" s="2">
        <v>230</v>
      </c>
      <c r="C250" s="2">
        <v>3.41</v>
      </c>
      <c r="D250" s="2">
        <f>AVERAGE($C$21:C250)</f>
        <v>2.409043478260871</v>
      </c>
    </row>
    <row r="251" spans="2:4" x14ac:dyDescent="0.25">
      <c r="B251" s="2">
        <v>231</v>
      </c>
      <c r="C251" s="2">
        <v>3.27</v>
      </c>
      <c r="D251" s="2">
        <f>AVERAGE($C$21:C251)</f>
        <v>2.412770562770564</v>
      </c>
    </row>
    <row r="252" spans="2:4" x14ac:dyDescent="0.25">
      <c r="B252" s="2">
        <v>232</v>
      </c>
      <c r="C252" s="2">
        <v>1.9</v>
      </c>
      <c r="D252" s="2">
        <f>AVERAGE($C$21:C252)</f>
        <v>2.4105603448275872</v>
      </c>
    </row>
    <row r="253" spans="2:4" x14ac:dyDescent="0.25">
      <c r="B253" s="2">
        <v>233</v>
      </c>
      <c r="C253" s="2">
        <v>1.28</v>
      </c>
      <c r="D253" s="2">
        <f>AVERAGE($C$21:C253)</f>
        <v>2.4057081545064385</v>
      </c>
    </row>
    <row r="254" spans="2:4" x14ac:dyDescent="0.25">
      <c r="B254" s="2">
        <v>234</v>
      </c>
      <c r="C254" s="2">
        <v>2.67</v>
      </c>
      <c r="D254" s="2">
        <f>AVERAGE($C$21:C254)</f>
        <v>2.4068376068376076</v>
      </c>
    </row>
    <row r="255" spans="2:4" x14ac:dyDescent="0.25">
      <c r="B255" s="2">
        <v>235</v>
      </c>
      <c r="C255" s="2">
        <v>2.38</v>
      </c>
      <c r="D255" s="2">
        <f>AVERAGE($C$21:C255)</f>
        <v>2.4067234042553198</v>
      </c>
    </row>
    <row r="256" spans="2:4" x14ac:dyDescent="0.25">
      <c r="B256" s="2">
        <v>236</v>
      </c>
      <c r="C256" s="2">
        <v>2.1800000000000002</v>
      </c>
      <c r="D256" s="2">
        <f>AVERAGE($C$21:C256)</f>
        <v>2.4057627118644072</v>
      </c>
    </row>
    <row r="257" spans="2:4" x14ac:dyDescent="0.25">
      <c r="B257" s="2">
        <v>237</v>
      </c>
      <c r="C257" s="2">
        <v>2.38</v>
      </c>
      <c r="D257" s="2">
        <f>AVERAGE($C$21:C257)</f>
        <v>2.4056540084388192</v>
      </c>
    </row>
    <row r="258" spans="2:4" x14ac:dyDescent="0.25">
      <c r="B258" s="2">
        <v>238</v>
      </c>
      <c r="C258" s="2">
        <v>3.17</v>
      </c>
      <c r="D258" s="2">
        <f>AVERAGE($C$21:C258)</f>
        <v>2.4088655462184878</v>
      </c>
    </row>
    <row r="259" spans="2:4" x14ac:dyDescent="0.25">
      <c r="B259" s="2">
        <v>239</v>
      </c>
      <c r="C259" s="2">
        <v>1.94</v>
      </c>
      <c r="D259" s="2">
        <f>AVERAGE($C$21:C259)</f>
        <v>2.4069037656903771</v>
      </c>
    </row>
    <row r="260" spans="2:4" x14ac:dyDescent="0.25">
      <c r="B260" s="2">
        <v>240</v>
      </c>
      <c r="C260" s="2">
        <v>3.8</v>
      </c>
      <c r="D260" s="2">
        <f>AVERAGE($C$21:C260)</f>
        <v>2.4127083333333337</v>
      </c>
    </row>
    <row r="261" spans="2:4" x14ac:dyDescent="0.25">
      <c r="B261" s="2">
        <v>241</v>
      </c>
      <c r="C261" s="2">
        <v>2.0099999999999998</v>
      </c>
      <c r="D261" s="2">
        <f>AVERAGE($C$21:C261)</f>
        <v>2.4110373443983404</v>
      </c>
    </row>
    <row r="262" spans="2:4" x14ac:dyDescent="0.25">
      <c r="B262" s="2">
        <v>242</v>
      </c>
      <c r="C262" s="2">
        <v>1.7</v>
      </c>
      <c r="D262" s="2">
        <f>AVERAGE($C$21:C262)</f>
        <v>2.4080991735537194</v>
      </c>
    </row>
    <row r="263" spans="2:4" x14ac:dyDescent="0.25">
      <c r="B263" s="2">
        <v>243</v>
      </c>
      <c r="C263" s="2">
        <v>2.2800000000000002</v>
      </c>
      <c r="D263" s="2">
        <f>AVERAGE($C$21:C263)</f>
        <v>2.4075720164609056</v>
      </c>
    </row>
    <row r="264" spans="2:4" x14ac:dyDescent="0.25">
      <c r="B264" s="2">
        <v>244</v>
      </c>
      <c r="C264" s="2">
        <v>1.6</v>
      </c>
      <c r="D264" s="2">
        <f>AVERAGE($C$21:C264)</f>
        <v>2.4042622950819674</v>
      </c>
    </row>
    <row r="265" spans="2:4" x14ac:dyDescent="0.25">
      <c r="B265" s="2">
        <v>245</v>
      </c>
      <c r="C265" s="2">
        <v>1.97</v>
      </c>
      <c r="D265" s="2">
        <f>AVERAGE($C$21:C265)</f>
        <v>2.4024897959183678</v>
      </c>
    </row>
    <row r="266" spans="2:4" x14ac:dyDescent="0.25">
      <c r="B266" s="2">
        <v>246</v>
      </c>
      <c r="C266" s="2">
        <v>1.8399999999999999</v>
      </c>
      <c r="D266" s="2">
        <f>AVERAGE($C$21:C266)</f>
        <v>2.4002032520325209</v>
      </c>
    </row>
    <row r="267" spans="2:4" x14ac:dyDescent="0.25">
      <c r="B267" s="2">
        <v>247</v>
      </c>
      <c r="C267" s="2">
        <v>2.25</v>
      </c>
      <c r="D267" s="2">
        <f>AVERAGE($C$21:C267)</f>
        <v>2.3995951417004053</v>
      </c>
    </row>
    <row r="268" spans="2:4" x14ac:dyDescent="0.25">
      <c r="B268" s="2">
        <v>248</v>
      </c>
      <c r="C268" s="2">
        <v>2.38</v>
      </c>
      <c r="D268" s="2">
        <f>AVERAGE($C$21:C268)</f>
        <v>2.3995161290322589</v>
      </c>
    </row>
    <row r="269" spans="2:4" x14ac:dyDescent="0.25">
      <c r="B269" s="2">
        <v>249</v>
      </c>
      <c r="C269" s="2">
        <v>2.5499999999999998</v>
      </c>
      <c r="D269" s="2">
        <f>AVERAGE($C$21:C269)</f>
        <v>2.4001204819277113</v>
      </c>
    </row>
    <row r="270" spans="2:4" x14ac:dyDescent="0.25">
      <c r="B270" s="2">
        <v>250</v>
      </c>
      <c r="C270" s="2">
        <v>1.46</v>
      </c>
      <c r="D270" s="2">
        <f>AVERAGE($C$21:C270)</f>
        <v>2.3963600000000005</v>
      </c>
    </row>
    <row r="271" spans="2:4" x14ac:dyDescent="0.25">
      <c r="B271" s="2">
        <v>251</v>
      </c>
      <c r="C271" s="2">
        <v>2.95</v>
      </c>
      <c r="D271" s="2">
        <f>AVERAGE($C$21:C271)</f>
        <v>2.3985657370517934</v>
      </c>
    </row>
    <row r="272" spans="2:4" x14ac:dyDescent="0.25">
      <c r="B272" s="2">
        <v>252</v>
      </c>
      <c r="C272" s="2">
        <v>2.88</v>
      </c>
      <c r="D272" s="2">
        <f>AVERAGE($C$21:C272)</f>
        <v>2.4004761904761911</v>
      </c>
    </row>
    <row r="273" spans="2:4" x14ac:dyDescent="0.25">
      <c r="B273" s="2">
        <v>253</v>
      </c>
      <c r="C273" s="2">
        <v>2.82</v>
      </c>
      <c r="D273" s="2">
        <f>AVERAGE($C$21:C273)</f>
        <v>2.4021343873517798</v>
      </c>
    </row>
    <row r="274" spans="2:4" x14ac:dyDescent="0.25">
      <c r="B274" s="2">
        <v>254</v>
      </c>
      <c r="C274" s="2">
        <v>1.83</v>
      </c>
      <c r="D274" s="2">
        <f>AVERAGE($C$21:C274)</f>
        <v>2.3998818897637806</v>
      </c>
    </row>
    <row r="275" spans="2:4" x14ac:dyDescent="0.25">
      <c r="B275" s="2">
        <v>255</v>
      </c>
      <c r="C275" s="2">
        <v>2.1799999999999997</v>
      </c>
      <c r="D275" s="2">
        <f>AVERAGE($C$21:C275)</f>
        <v>2.3990196078431381</v>
      </c>
    </row>
    <row r="276" spans="2:4" x14ac:dyDescent="0.25">
      <c r="B276" s="2">
        <v>256</v>
      </c>
      <c r="C276" s="2">
        <v>3.3</v>
      </c>
      <c r="D276" s="2">
        <f>AVERAGE($C$21:C276)</f>
        <v>2.4025390625000007</v>
      </c>
    </row>
    <row r="277" spans="2:4" x14ac:dyDescent="0.25">
      <c r="B277" s="2">
        <v>257</v>
      </c>
      <c r="C277" s="2">
        <v>1.88</v>
      </c>
      <c r="D277" s="2">
        <f>AVERAGE($C$21:C277)</f>
        <v>2.400505836575876</v>
      </c>
    </row>
    <row r="278" spans="2:4" x14ac:dyDescent="0.25">
      <c r="B278" s="2">
        <v>258</v>
      </c>
      <c r="C278" s="2">
        <v>2.2599999999999998</v>
      </c>
      <c r="D278" s="2">
        <f>AVERAGE($C$21:C278)</f>
        <v>2.3999612403100783</v>
      </c>
    </row>
    <row r="279" spans="2:4" x14ac:dyDescent="0.25">
      <c r="B279" s="2">
        <v>259</v>
      </c>
      <c r="C279" s="2">
        <v>2.1399999999999997</v>
      </c>
      <c r="D279" s="2">
        <f>AVERAGE($C$21:C279)</f>
        <v>2.3989575289575296</v>
      </c>
    </row>
    <row r="280" spans="2:4" x14ac:dyDescent="0.25">
      <c r="B280" s="2">
        <v>260</v>
      </c>
      <c r="C280" s="2">
        <v>2.41</v>
      </c>
      <c r="D280" s="2">
        <f>AVERAGE($C$21:C280)</f>
        <v>2.3990000000000005</v>
      </c>
    </row>
    <row r="281" spans="2:4" x14ac:dyDescent="0.25">
      <c r="B281" s="2">
        <v>261</v>
      </c>
      <c r="C281" s="2">
        <v>3.01</v>
      </c>
      <c r="D281" s="2">
        <f>AVERAGE($C$21:C281)</f>
        <v>2.401340996168583</v>
      </c>
    </row>
    <row r="282" spans="2:4" x14ac:dyDescent="0.25">
      <c r="B282" s="2">
        <v>262</v>
      </c>
      <c r="C282" s="2">
        <v>2.0700000000000003</v>
      </c>
      <c r="D282" s="2">
        <f>AVERAGE($C$21:C282)</f>
        <v>2.4000763358778632</v>
      </c>
    </row>
    <row r="283" spans="2:4" x14ac:dyDescent="0.25">
      <c r="B283" s="2">
        <v>263</v>
      </c>
      <c r="C283" s="2">
        <v>1.7</v>
      </c>
      <c r="D283" s="2">
        <f>AVERAGE($C$21:C283)</f>
        <v>2.3974144486692022</v>
      </c>
    </row>
    <row r="284" spans="2:4" x14ac:dyDescent="0.25">
      <c r="B284" s="2">
        <v>264</v>
      </c>
      <c r="C284" s="2">
        <v>2.21</v>
      </c>
      <c r="D284" s="2">
        <f>AVERAGE($C$21:C284)</f>
        <v>2.3967045454545466</v>
      </c>
    </row>
    <row r="285" spans="2:4" x14ac:dyDescent="0.25">
      <c r="B285" s="2">
        <v>265</v>
      </c>
      <c r="C285" s="2">
        <v>3.01</v>
      </c>
      <c r="D285" s="2">
        <f>AVERAGE($C$21:C285)</f>
        <v>2.399018867924529</v>
      </c>
    </row>
    <row r="286" spans="2:4" x14ac:dyDescent="0.25">
      <c r="B286" s="2">
        <v>266</v>
      </c>
      <c r="C286" s="2">
        <v>2.13</v>
      </c>
      <c r="D286" s="2">
        <f>AVERAGE($C$21:C286)</f>
        <v>2.3980075187969931</v>
      </c>
    </row>
    <row r="287" spans="2:4" x14ac:dyDescent="0.25">
      <c r="B287" s="2">
        <v>267</v>
      </c>
      <c r="C287" s="2">
        <v>2.74</v>
      </c>
      <c r="D287" s="2">
        <f>AVERAGE($C$21:C287)</f>
        <v>2.3992883895131096</v>
      </c>
    </row>
    <row r="288" spans="2:4" x14ac:dyDescent="0.25">
      <c r="B288" s="2">
        <v>268</v>
      </c>
      <c r="C288" s="2">
        <v>1.9100000000000001</v>
      </c>
      <c r="D288" s="2">
        <f>AVERAGE($C$21:C288)</f>
        <v>2.3974626865671649</v>
      </c>
    </row>
    <row r="289" spans="2:4" x14ac:dyDescent="0.25">
      <c r="B289" s="2">
        <v>269</v>
      </c>
      <c r="C289" s="2">
        <v>3.27</v>
      </c>
      <c r="D289" s="2">
        <f>AVERAGE($C$21:C289)</f>
        <v>2.4007063197026031</v>
      </c>
    </row>
    <row r="290" spans="2:4" x14ac:dyDescent="0.25">
      <c r="B290" s="2">
        <v>270</v>
      </c>
      <c r="C290" s="2">
        <v>1.82</v>
      </c>
      <c r="D290" s="2">
        <f>AVERAGE($C$21:C290)</f>
        <v>2.3985555555555567</v>
      </c>
    </row>
    <row r="291" spans="2:4" x14ac:dyDescent="0.25">
      <c r="B291" s="2">
        <v>271</v>
      </c>
      <c r="C291" s="2">
        <v>2.06</v>
      </c>
      <c r="D291" s="2">
        <f>AVERAGE($C$21:C291)</f>
        <v>2.3973062730627315</v>
      </c>
    </row>
    <row r="292" spans="2:4" x14ac:dyDescent="0.25">
      <c r="B292" s="2">
        <v>272</v>
      </c>
      <c r="C292" s="2">
        <v>2.21</v>
      </c>
      <c r="D292" s="2">
        <f>AVERAGE($C$21:C292)</f>
        <v>2.3966176470588243</v>
      </c>
    </row>
    <row r="293" spans="2:4" x14ac:dyDescent="0.25">
      <c r="B293" s="2">
        <v>273</v>
      </c>
      <c r="C293" s="2">
        <v>3.42</v>
      </c>
      <c r="D293" s="2">
        <f>AVERAGE($C$21:C293)</f>
        <v>2.4003663003663012</v>
      </c>
    </row>
    <row r="294" spans="2:4" x14ac:dyDescent="0.25">
      <c r="B294" s="2">
        <v>274</v>
      </c>
      <c r="C294" s="2">
        <v>3.09</v>
      </c>
      <c r="D294" s="2">
        <f>AVERAGE($C$21:C294)</f>
        <v>2.4028832116788328</v>
      </c>
    </row>
    <row r="295" spans="2:4" x14ac:dyDescent="0.25">
      <c r="B295" s="2">
        <v>275</v>
      </c>
      <c r="C295" s="2">
        <v>1.95</v>
      </c>
      <c r="D295" s="2">
        <f>AVERAGE($C$21:C295)</f>
        <v>2.4012363636363645</v>
      </c>
    </row>
    <row r="296" spans="2:4" x14ac:dyDescent="0.25">
      <c r="B296" s="2">
        <v>276</v>
      </c>
      <c r="C296" s="2">
        <v>1.73</v>
      </c>
      <c r="D296" s="2">
        <f>AVERAGE($C$21:C296)</f>
        <v>2.3988043478260881</v>
      </c>
    </row>
    <row r="297" spans="2:4" x14ac:dyDescent="0.25">
      <c r="B297" s="2">
        <v>277</v>
      </c>
      <c r="C297" s="2">
        <v>2.81</v>
      </c>
      <c r="D297" s="2">
        <f>AVERAGE($C$21:C297)</f>
        <v>2.4002888086642606</v>
      </c>
    </row>
    <row r="298" spans="2:4" x14ac:dyDescent="0.25">
      <c r="B298" s="2">
        <v>278</v>
      </c>
      <c r="C298" s="2">
        <v>2.0700000000000003</v>
      </c>
      <c r="D298" s="2">
        <f>AVERAGE($C$21:C298)</f>
        <v>2.3991007194244616</v>
      </c>
    </row>
    <row r="299" spans="2:4" x14ac:dyDescent="0.25">
      <c r="B299" s="2">
        <v>279</v>
      </c>
      <c r="C299" s="2">
        <v>2.9</v>
      </c>
      <c r="D299" s="2">
        <f>AVERAGE($C$21:C299)</f>
        <v>2.400896057347671</v>
      </c>
    </row>
    <row r="300" spans="2:4" x14ac:dyDescent="0.25">
      <c r="B300" s="2">
        <v>280</v>
      </c>
      <c r="C300" s="2">
        <v>2.65</v>
      </c>
      <c r="D300" s="2">
        <f>AVERAGE($C$21:C300)</f>
        <v>2.4017857142857153</v>
      </c>
    </row>
    <row r="301" spans="2:4" x14ac:dyDescent="0.25">
      <c r="B301" s="2">
        <v>281</v>
      </c>
      <c r="C301" s="2">
        <v>2.95</v>
      </c>
      <c r="D301" s="2">
        <f>AVERAGE($C$21:C301)</f>
        <v>2.4037366548042716</v>
      </c>
    </row>
    <row r="302" spans="2:4" x14ac:dyDescent="0.25">
      <c r="B302" s="2">
        <v>282</v>
      </c>
      <c r="C302" s="2">
        <v>1.56</v>
      </c>
      <c r="D302" s="2">
        <f>AVERAGE($C$21:C302)</f>
        <v>2.4007446808510644</v>
      </c>
    </row>
    <row r="303" spans="2:4" x14ac:dyDescent="0.25">
      <c r="B303" s="2">
        <v>283</v>
      </c>
      <c r="C303" s="2">
        <v>3.56</v>
      </c>
      <c r="D303" s="2">
        <f>AVERAGE($C$21:C303)</f>
        <v>2.4048409893992937</v>
      </c>
    </row>
    <row r="304" spans="2:4" x14ac:dyDescent="0.25">
      <c r="B304" s="2">
        <v>284</v>
      </c>
      <c r="C304" s="2">
        <v>3.6100000000000003</v>
      </c>
      <c r="D304" s="2">
        <f>AVERAGE($C$21:C304)</f>
        <v>2.409084507042254</v>
      </c>
    </row>
    <row r="305" spans="2:4" x14ac:dyDescent="0.25">
      <c r="B305" s="2">
        <v>285</v>
      </c>
      <c r="C305" s="2">
        <v>2.85</v>
      </c>
      <c r="D305" s="2">
        <f>AVERAGE($C$21:C305)</f>
        <v>2.4106315789473691</v>
      </c>
    </row>
    <row r="306" spans="2:4" x14ac:dyDescent="0.25">
      <c r="B306" s="2">
        <v>286</v>
      </c>
      <c r="C306" s="2">
        <v>2.06</v>
      </c>
      <c r="D306" s="2">
        <f>AVERAGE($C$21:C306)</f>
        <v>2.409405594405595</v>
      </c>
    </row>
    <row r="307" spans="2:4" x14ac:dyDescent="0.25">
      <c r="B307" s="2">
        <v>287</v>
      </c>
      <c r="C307" s="2">
        <v>3.29</v>
      </c>
      <c r="D307" s="2">
        <f>AVERAGE($C$21:C307)</f>
        <v>2.4124738675958191</v>
      </c>
    </row>
    <row r="308" spans="2:4" x14ac:dyDescent="0.25">
      <c r="B308" s="2">
        <v>288</v>
      </c>
      <c r="C308" s="2">
        <v>3.71</v>
      </c>
      <c r="D308" s="2">
        <f>AVERAGE($C$21:C308)</f>
        <v>2.4169791666666671</v>
      </c>
    </row>
    <row r="309" spans="2:4" x14ac:dyDescent="0.25">
      <c r="B309" s="2">
        <v>289</v>
      </c>
      <c r="C309" s="2">
        <v>1.45</v>
      </c>
      <c r="D309" s="2">
        <f>AVERAGE($C$21:C309)</f>
        <v>2.4136332179930804</v>
      </c>
    </row>
    <row r="310" spans="2:4" x14ac:dyDescent="0.25">
      <c r="B310" s="2">
        <v>290</v>
      </c>
      <c r="C310" s="2">
        <v>1.69</v>
      </c>
      <c r="D310" s="2">
        <f>AVERAGE($C$21:C310)</f>
        <v>2.4111379310344838</v>
      </c>
    </row>
    <row r="311" spans="2:4" x14ac:dyDescent="0.25">
      <c r="B311" s="2">
        <v>291</v>
      </c>
      <c r="C311" s="2">
        <v>1.3599999999999999</v>
      </c>
      <c r="D311" s="2">
        <f>AVERAGE($C$21:C311)</f>
        <v>2.4075257731958772</v>
      </c>
    </row>
    <row r="312" spans="2:4" x14ac:dyDescent="0.25">
      <c r="B312" s="2">
        <v>292</v>
      </c>
      <c r="C312" s="2">
        <v>2.74</v>
      </c>
      <c r="D312" s="2">
        <f>AVERAGE($C$21:C312)</f>
        <v>2.4086643835616446</v>
      </c>
    </row>
    <row r="313" spans="2:4" x14ac:dyDescent="0.25">
      <c r="B313" s="2">
        <v>293</v>
      </c>
      <c r="C313" s="2">
        <v>1.8</v>
      </c>
      <c r="D313" s="2">
        <f>AVERAGE($C$21:C313)</f>
        <v>2.4065870307167243</v>
      </c>
    </row>
    <row r="314" spans="2:4" x14ac:dyDescent="0.25">
      <c r="B314" s="2">
        <v>294</v>
      </c>
      <c r="C314" s="2">
        <v>1.67</v>
      </c>
      <c r="D314" s="2">
        <f>AVERAGE($C$21:C314)</f>
        <v>2.4040816326530616</v>
      </c>
    </row>
    <row r="315" spans="2:4" x14ac:dyDescent="0.25">
      <c r="B315" s="2">
        <v>295</v>
      </c>
      <c r="C315" s="2">
        <v>2.74</v>
      </c>
      <c r="D315" s="2">
        <f>AVERAGE($C$21:C315)</f>
        <v>2.4052203389830513</v>
      </c>
    </row>
    <row r="316" spans="2:4" x14ac:dyDescent="0.25">
      <c r="B316" s="2">
        <v>296</v>
      </c>
      <c r="C316" s="2">
        <v>3.12</v>
      </c>
      <c r="D316" s="2">
        <f>AVERAGE($C$21:C316)</f>
        <v>2.4076351351351359</v>
      </c>
    </row>
    <row r="317" spans="2:4" x14ac:dyDescent="0.25">
      <c r="B317" s="2">
        <v>297</v>
      </c>
      <c r="C317" s="2">
        <v>1.96</v>
      </c>
      <c r="D317" s="2">
        <f>AVERAGE($C$21:C317)</f>
        <v>2.4061279461279468</v>
      </c>
    </row>
    <row r="318" spans="2:4" x14ac:dyDescent="0.25">
      <c r="B318" s="2">
        <v>298</v>
      </c>
      <c r="C318" s="2">
        <v>1.69</v>
      </c>
      <c r="D318" s="2">
        <f>AVERAGE($C$21:C318)</f>
        <v>2.403724832214766</v>
      </c>
    </row>
    <row r="319" spans="2:4" x14ac:dyDescent="0.25">
      <c r="B319" s="2">
        <v>299</v>
      </c>
      <c r="C319" s="2">
        <v>2.86</v>
      </c>
      <c r="D319" s="2">
        <f>AVERAGE($C$21:C319)</f>
        <v>2.4052508361204024</v>
      </c>
    </row>
    <row r="320" spans="2:4" x14ac:dyDescent="0.25">
      <c r="B320" s="2">
        <v>300</v>
      </c>
      <c r="C320" s="2">
        <v>1.41</v>
      </c>
      <c r="D320" s="2">
        <f>AVERAGE($C$21:C320)</f>
        <v>2.4019333333333344</v>
      </c>
    </row>
    <row r="321" spans="2:4" x14ac:dyDescent="0.25">
      <c r="B321" s="2">
        <v>301</v>
      </c>
      <c r="C321" s="2">
        <v>3.12</v>
      </c>
      <c r="D321" s="2">
        <f>AVERAGE($C$21:C321)</f>
        <v>2.4043189368770772</v>
      </c>
    </row>
    <row r="322" spans="2:4" x14ac:dyDescent="0.25">
      <c r="B322" s="2">
        <v>302</v>
      </c>
      <c r="C322" s="2">
        <v>1.87</v>
      </c>
      <c r="D322" s="2">
        <f>AVERAGE($C$21:C322)</f>
        <v>2.402549668874173</v>
      </c>
    </row>
    <row r="323" spans="2:4" x14ac:dyDescent="0.25">
      <c r="B323" s="2">
        <v>303</v>
      </c>
      <c r="C323" s="2">
        <v>2.4699999999999998</v>
      </c>
      <c r="D323" s="2">
        <f>AVERAGE($C$21:C323)</f>
        <v>2.4027722772277236</v>
      </c>
    </row>
    <row r="324" spans="2:4" x14ac:dyDescent="0.25">
      <c r="B324" s="2">
        <v>304</v>
      </c>
      <c r="C324" s="2">
        <v>2.48</v>
      </c>
      <c r="D324" s="2">
        <f>AVERAGE($C$21:C324)</f>
        <v>2.4030263157894747</v>
      </c>
    </row>
    <row r="325" spans="2:4" x14ac:dyDescent="0.25">
      <c r="B325" s="2">
        <v>305</v>
      </c>
      <c r="C325" s="2">
        <v>3.1399999999999997</v>
      </c>
      <c r="D325" s="2">
        <f>AVERAGE($C$21:C325)</f>
        <v>2.4054426229508206</v>
      </c>
    </row>
    <row r="326" spans="2:4" x14ac:dyDescent="0.25">
      <c r="B326" s="2">
        <v>306</v>
      </c>
      <c r="C326" s="2">
        <v>2.41</v>
      </c>
      <c r="D326" s="2">
        <f>AVERAGE($C$21:C326)</f>
        <v>2.4054575163398701</v>
      </c>
    </row>
  </sheetData>
  <mergeCells count="3">
    <mergeCell ref="B19:D19"/>
    <mergeCell ref="B2:D2"/>
    <mergeCell ref="F34:K34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49"/>
  <sheetViews>
    <sheetView zoomScale="85" zoomScaleNormal="85" workbookViewId="0">
      <selection activeCell="F22" sqref="F22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6" max="7" width="11.85546875" bestFit="1" customWidth="1"/>
  </cols>
  <sheetData>
    <row r="2" spans="2:10" x14ac:dyDescent="0.25">
      <c r="B2" s="73" t="s">
        <v>88</v>
      </c>
      <c r="C2" s="74"/>
      <c r="D2" s="75"/>
    </row>
    <row r="3" spans="2:10" x14ac:dyDescent="0.25">
      <c r="B3" s="5" t="s">
        <v>12</v>
      </c>
      <c r="C3" s="6" t="s">
        <v>20</v>
      </c>
      <c r="D3" s="6" t="s">
        <v>16</v>
      </c>
      <c r="F3" s="2" t="s">
        <v>13</v>
      </c>
      <c r="G3" s="2" t="s">
        <v>14</v>
      </c>
      <c r="H3" s="2" t="s">
        <v>15</v>
      </c>
      <c r="I3" s="2"/>
      <c r="J3" s="7" t="s">
        <v>21</v>
      </c>
    </row>
    <row r="4" spans="2:10" x14ac:dyDescent="0.25">
      <c r="B4" s="2">
        <v>1</v>
      </c>
      <c r="C4" s="2">
        <v>4.59</v>
      </c>
      <c r="D4" s="2">
        <f>AVERAGE(C4)</f>
        <v>4.59</v>
      </c>
      <c r="F4" s="2">
        <v>2.262</v>
      </c>
      <c r="G4" s="2">
        <f>_xlfn.STDEV.S(C4:C13)</f>
        <v>1.5270581739628222</v>
      </c>
      <c r="H4" s="2">
        <v>0.05</v>
      </c>
      <c r="I4" s="2">
        <f>AVERAGE(C4:C13)</f>
        <v>6.0920000000000005</v>
      </c>
      <c r="J4" s="2">
        <f>ROUND(((F4*G4)/(H4*I4))^2,0)</f>
        <v>129</v>
      </c>
    </row>
    <row r="5" spans="2:10" x14ac:dyDescent="0.25">
      <c r="B5" s="2">
        <v>2</v>
      </c>
      <c r="C5" s="2">
        <v>5.16</v>
      </c>
      <c r="D5" s="2">
        <f>AVERAGE($C$4:C5)</f>
        <v>4.875</v>
      </c>
    </row>
    <row r="6" spans="2:10" x14ac:dyDescent="0.25">
      <c r="B6" s="2">
        <v>3</v>
      </c>
      <c r="C6" s="2">
        <v>5.75</v>
      </c>
      <c r="D6" s="2">
        <f>AVERAGE($C$4:C6)</f>
        <v>5.166666666666667</v>
      </c>
    </row>
    <row r="7" spans="2:10" x14ac:dyDescent="0.25">
      <c r="B7" s="2">
        <v>4</v>
      </c>
      <c r="C7" s="2">
        <v>5.27</v>
      </c>
      <c r="D7" s="2">
        <f>AVERAGE($C$4:C7)</f>
        <v>5.1924999999999999</v>
      </c>
      <c r="F7" s="2" t="s">
        <v>64</v>
      </c>
    </row>
    <row r="8" spans="2:10" x14ac:dyDescent="0.25">
      <c r="B8" s="2">
        <v>5</v>
      </c>
      <c r="C8" s="2">
        <v>7.07</v>
      </c>
      <c r="D8" s="2">
        <f>AVERAGE($C$4:C8)</f>
        <v>5.5679999999999996</v>
      </c>
      <c r="F8" s="2">
        <f>((_xlfn.STDEV.S(C4:C13)*2.262)/(AVERAGE(C4:C13)*0.05))^2</f>
        <v>128.59869670264965</v>
      </c>
    </row>
    <row r="9" spans="2:10" x14ac:dyDescent="0.25">
      <c r="B9" s="2">
        <v>6</v>
      </c>
      <c r="C9" s="2">
        <v>5.23</v>
      </c>
      <c r="D9" s="2">
        <f>AVERAGE($C$4:C9)</f>
        <v>5.5116666666666667</v>
      </c>
      <c r="F9" s="2">
        <f>ROUND(F8,0)</f>
        <v>129</v>
      </c>
    </row>
    <row r="10" spans="2:10" x14ac:dyDescent="0.25">
      <c r="B10" s="2">
        <v>7</v>
      </c>
      <c r="C10" s="2">
        <v>6.13</v>
      </c>
      <c r="D10" s="2">
        <f>AVERAGE($C$4:C10)</f>
        <v>5.6000000000000005</v>
      </c>
    </row>
    <row r="11" spans="2:10" x14ac:dyDescent="0.25">
      <c r="B11" s="2">
        <v>8</v>
      </c>
      <c r="C11" s="2">
        <v>4.74</v>
      </c>
      <c r="D11" s="2">
        <f>AVERAGE($C$4:C11)</f>
        <v>5.4925000000000006</v>
      </c>
    </row>
    <row r="12" spans="2:10" x14ac:dyDescent="0.25">
      <c r="B12" s="2">
        <v>9</v>
      </c>
      <c r="C12" s="2">
        <v>9.5</v>
      </c>
      <c r="D12" s="2">
        <f>AVERAGE($C$4:C12)</f>
        <v>5.9377777777777787</v>
      </c>
    </row>
    <row r="13" spans="2:10" x14ac:dyDescent="0.25">
      <c r="B13" s="2">
        <v>10</v>
      </c>
      <c r="C13" s="14">
        <v>7.48</v>
      </c>
      <c r="D13" s="2">
        <f>AVERAGE($C$4:C13)</f>
        <v>6.0920000000000005</v>
      </c>
    </row>
    <row r="19" spans="2:6" x14ac:dyDescent="0.25">
      <c r="B19" s="73" t="str">
        <f>B2</f>
        <v xml:space="preserve"> Codificacion Buena Vida</v>
      </c>
      <c r="C19" s="74"/>
      <c r="D19" s="75"/>
    </row>
    <row r="20" spans="2:6" x14ac:dyDescent="0.25">
      <c r="B20" s="5" t="s">
        <v>12</v>
      </c>
      <c r="C20" s="6" t="s">
        <v>20</v>
      </c>
      <c r="D20" s="6" t="s">
        <v>16</v>
      </c>
      <c r="F20" t="s">
        <v>16</v>
      </c>
    </row>
    <row r="21" spans="2:6" x14ac:dyDescent="0.25">
      <c r="B21" s="2">
        <v>1</v>
      </c>
      <c r="C21" s="2">
        <f>C4</f>
        <v>4.59</v>
      </c>
      <c r="D21" s="2">
        <f>AVERAGE(C21)</f>
        <v>4.59</v>
      </c>
      <c r="F21">
        <f>AVERAGE(C21:C149)</f>
        <v>6.4876744186046498</v>
      </c>
    </row>
    <row r="22" spans="2:6" x14ac:dyDescent="0.25">
      <c r="B22" s="2">
        <v>2</v>
      </c>
      <c r="C22" s="2">
        <f t="shared" ref="C22:C29" si="0">C5</f>
        <v>5.16</v>
      </c>
      <c r="D22" s="2">
        <f>AVERAGE($C$21:C22)</f>
        <v>4.875</v>
      </c>
    </row>
    <row r="23" spans="2:6" x14ac:dyDescent="0.25">
      <c r="B23" s="2">
        <v>3</v>
      </c>
      <c r="C23" s="2">
        <f t="shared" si="0"/>
        <v>5.75</v>
      </c>
      <c r="D23" s="2">
        <f>AVERAGE($C$21:C23)</f>
        <v>5.166666666666667</v>
      </c>
    </row>
    <row r="24" spans="2:6" x14ac:dyDescent="0.25">
      <c r="B24" s="2">
        <v>4</v>
      </c>
      <c r="C24" s="2">
        <f t="shared" si="0"/>
        <v>5.27</v>
      </c>
      <c r="D24" s="2">
        <f>AVERAGE($C$21:C24)</f>
        <v>5.1924999999999999</v>
      </c>
    </row>
    <row r="25" spans="2:6" x14ac:dyDescent="0.25">
      <c r="B25" s="2">
        <v>5</v>
      </c>
      <c r="C25" s="2">
        <f t="shared" si="0"/>
        <v>7.07</v>
      </c>
      <c r="D25" s="2">
        <f>AVERAGE($C$21:C25)</f>
        <v>5.5679999999999996</v>
      </c>
    </row>
    <row r="26" spans="2:6" x14ac:dyDescent="0.25">
      <c r="B26" s="2">
        <v>6</v>
      </c>
      <c r="C26" s="2">
        <f t="shared" si="0"/>
        <v>5.23</v>
      </c>
      <c r="D26" s="2">
        <f>AVERAGE($C$21:C26)</f>
        <v>5.5116666666666667</v>
      </c>
    </row>
    <row r="27" spans="2:6" x14ac:dyDescent="0.25">
      <c r="B27" s="2">
        <v>7</v>
      </c>
      <c r="C27" s="2">
        <f t="shared" si="0"/>
        <v>6.13</v>
      </c>
      <c r="D27" s="2">
        <f>AVERAGE($C$21:C27)</f>
        <v>5.6000000000000005</v>
      </c>
    </row>
    <row r="28" spans="2:6" x14ac:dyDescent="0.25">
      <c r="B28" s="2">
        <v>8</v>
      </c>
      <c r="C28" s="2">
        <f t="shared" si="0"/>
        <v>4.74</v>
      </c>
      <c r="D28" s="2">
        <f>AVERAGE($C$21:C28)</f>
        <v>5.4925000000000006</v>
      </c>
    </row>
    <row r="29" spans="2:6" x14ac:dyDescent="0.25">
      <c r="B29" s="2">
        <v>9</v>
      </c>
      <c r="C29" s="2">
        <f t="shared" si="0"/>
        <v>9.5</v>
      </c>
      <c r="D29" s="2">
        <f>AVERAGE($C$21:C29)</f>
        <v>5.9377777777777787</v>
      </c>
    </row>
    <row r="30" spans="2:6" x14ac:dyDescent="0.25">
      <c r="B30" s="2">
        <v>10</v>
      </c>
      <c r="C30" s="2">
        <f>C13</f>
        <v>7.48</v>
      </c>
      <c r="D30" s="2">
        <f>AVERAGE($C$21:C30)</f>
        <v>6.0920000000000005</v>
      </c>
    </row>
    <row r="31" spans="2:6" x14ac:dyDescent="0.25">
      <c r="B31" s="2">
        <v>11</v>
      </c>
      <c r="C31" s="2">
        <v>5.52</v>
      </c>
      <c r="D31" s="2">
        <f>AVERAGE($C$21:C31)</f>
        <v>6.04</v>
      </c>
    </row>
    <row r="32" spans="2:6" x14ac:dyDescent="0.25">
      <c r="B32" s="2">
        <v>12</v>
      </c>
      <c r="C32" s="2">
        <v>4.8600000000000003</v>
      </c>
      <c r="D32" s="2">
        <f>AVERAGE($C$21:C32)</f>
        <v>5.9416666666666664</v>
      </c>
    </row>
    <row r="33" spans="2:4" x14ac:dyDescent="0.25">
      <c r="B33" s="2">
        <v>13</v>
      </c>
      <c r="C33" s="2">
        <v>6.17</v>
      </c>
      <c r="D33" s="2">
        <f>AVERAGE($C$21:C33)</f>
        <v>5.9592307692307696</v>
      </c>
    </row>
    <row r="34" spans="2:4" x14ac:dyDescent="0.25">
      <c r="B34" s="2">
        <v>14</v>
      </c>
      <c r="C34" s="2">
        <v>5.9</v>
      </c>
      <c r="D34" s="2">
        <f>AVERAGE($C$21:C34)</f>
        <v>5.9550000000000001</v>
      </c>
    </row>
    <row r="35" spans="2:4" x14ac:dyDescent="0.25">
      <c r="B35" s="2">
        <v>15</v>
      </c>
      <c r="C35" s="2">
        <v>6.88</v>
      </c>
      <c r="D35" s="2">
        <f>AVERAGE($C$21:C35)</f>
        <v>6.0166666666666666</v>
      </c>
    </row>
    <row r="36" spans="2:4" x14ac:dyDescent="0.25">
      <c r="B36" s="2">
        <v>16</v>
      </c>
      <c r="C36" s="2">
        <v>5.51</v>
      </c>
      <c r="D36" s="2">
        <f>AVERAGE($C$21:C36)</f>
        <v>5.9850000000000003</v>
      </c>
    </row>
    <row r="37" spans="2:4" x14ac:dyDescent="0.25">
      <c r="B37" s="2">
        <v>17</v>
      </c>
      <c r="C37" s="2">
        <v>5.98</v>
      </c>
      <c r="D37" s="2">
        <f>AVERAGE($C$21:C37)</f>
        <v>5.9847058823529418</v>
      </c>
    </row>
    <row r="38" spans="2:4" x14ac:dyDescent="0.25">
      <c r="B38" s="2">
        <v>18</v>
      </c>
      <c r="C38" s="2">
        <v>6.87</v>
      </c>
      <c r="D38" s="2">
        <f>AVERAGE($C$21:C38)</f>
        <v>6.0338888888888897</v>
      </c>
    </row>
    <row r="39" spans="2:4" x14ac:dyDescent="0.25">
      <c r="B39" s="2">
        <v>19</v>
      </c>
      <c r="C39" s="2">
        <v>8.7100000000000009</v>
      </c>
      <c r="D39" s="2">
        <f>AVERAGE($C$21:C39)</f>
        <v>6.174736842105264</v>
      </c>
    </row>
    <row r="40" spans="2:4" x14ac:dyDescent="0.25">
      <c r="B40" s="2">
        <v>20</v>
      </c>
      <c r="C40" s="2">
        <v>5.97</v>
      </c>
      <c r="D40" s="2">
        <f>AVERAGE($C$21:C40)</f>
        <v>6.1645000000000012</v>
      </c>
    </row>
    <row r="41" spans="2:4" x14ac:dyDescent="0.25">
      <c r="B41" s="2">
        <v>21</v>
      </c>
      <c r="C41" s="2">
        <v>5.24</v>
      </c>
      <c r="D41" s="2">
        <f>AVERAGE($C$21:C41)</f>
        <v>6.1204761904761922</v>
      </c>
    </row>
    <row r="42" spans="2:4" x14ac:dyDescent="0.25">
      <c r="B42" s="2">
        <v>22</v>
      </c>
      <c r="C42" s="2">
        <v>5.12</v>
      </c>
      <c r="D42" s="2">
        <f>AVERAGE($C$21:C42)</f>
        <v>6.075000000000002</v>
      </c>
    </row>
    <row r="43" spans="2:4" x14ac:dyDescent="0.25">
      <c r="B43" s="2">
        <v>23</v>
      </c>
      <c r="C43" s="2">
        <v>6.83</v>
      </c>
      <c r="D43" s="2">
        <f>AVERAGE($C$21:C43)</f>
        <v>6.107826086956524</v>
      </c>
    </row>
    <row r="44" spans="2:4" x14ac:dyDescent="0.25">
      <c r="B44" s="2">
        <v>24</v>
      </c>
      <c r="C44" s="2">
        <v>6.14</v>
      </c>
      <c r="D44" s="2">
        <f>AVERAGE($C$21:C44)</f>
        <v>6.1091666666666677</v>
      </c>
    </row>
    <row r="45" spans="2:4" x14ac:dyDescent="0.25">
      <c r="B45" s="2">
        <v>25</v>
      </c>
      <c r="C45" s="2">
        <v>6.45</v>
      </c>
      <c r="D45" s="2">
        <f>AVERAGE($C$21:C45)</f>
        <v>6.1228000000000007</v>
      </c>
    </row>
    <row r="46" spans="2:4" x14ac:dyDescent="0.25">
      <c r="B46" s="2">
        <v>26</v>
      </c>
      <c r="C46" s="2">
        <v>5.49</v>
      </c>
      <c r="D46" s="2">
        <f>AVERAGE($C$21:C46)</f>
        <v>6.0984615384615397</v>
      </c>
    </row>
    <row r="47" spans="2:4" x14ac:dyDescent="0.25">
      <c r="B47" s="2">
        <v>27</v>
      </c>
      <c r="C47" s="2">
        <v>6.59</v>
      </c>
      <c r="D47" s="2">
        <f>AVERAGE($C$21:C47)</f>
        <v>6.116666666666668</v>
      </c>
    </row>
    <row r="48" spans="2:4" x14ac:dyDescent="0.25">
      <c r="B48" s="2">
        <v>28</v>
      </c>
      <c r="C48" s="2">
        <v>7.27</v>
      </c>
      <c r="D48" s="2">
        <f>AVERAGE($C$21:C48)</f>
        <v>6.1578571428571447</v>
      </c>
    </row>
    <row r="49" spans="2:4" x14ac:dyDescent="0.25">
      <c r="B49" s="2">
        <v>29</v>
      </c>
      <c r="C49" s="2">
        <v>7.63</v>
      </c>
      <c r="D49" s="2">
        <f>AVERAGE($C$21:C49)</f>
        <v>6.2086206896551737</v>
      </c>
    </row>
    <row r="50" spans="2:4" x14ac:dyDescent="0.25">
      <c r="B50" s="2">
        <v>30</v>
      </c>
      <c r="C50" s="2">
        <v>5</v>
      </c>
      <c r="D50" s="2">
        <f>AVERAGE($C$21:C50)</f>
        <v>6.1683333333333348</v>
      </c>
    </row>
    <row r="51" spans="2:4" x14ac:dyDescent="0.25">
      <c r="B51" s="2">
        <v>31</v>
      </c>
      <c r="C51" s="2">
        <v>5.86</v>
      </c>
      <c r="D51" s="2">
        <f>AVERAGE($C$21:C51)</f>
        <v>6.1583870967741952</v>
      </c>
    </row>
    <row r="52" spans="2:4" x14ac:dyDescent="0.25">
      <c r="B52" s="2">
        <v>32</v>
      </c>
      <c r="C52" s="2">
        <v>5.93</v>
      </c>
      <c r="D52" s="2">
        <f>AVERAGE($C$21:C52)</f>
        <v>6.1512500000000019</v>
      </c>
    </row>
    <row r="53" spans="2:4" x14ac:dyDescent="0.25">
      <c r="B53" s="2">
        <v>33</v>
      </c>
      <c r="C53" s="2">
        <v>7.04</v>
      </c>
      <c r="D53" s="2">
        <f>AVERAGE($C$21:C53)</f>
        <v>6.1781818181818196</v>
      </c>
    </row>
    <row r="54" spans="2:4" x14ac:dyDescent="0.25">
      <c r="B54" s="2">
        <v>34</v>
      </c>
      <c r="C54" s="2">
        <v>5.64</v>
      </c>
      <c r="D54" s="2">
        <f>AVERAGE($C$21:C54)</f>
        <v>6.1623529411764721</v>
      </c>
    </row>
    <row r="55" spans="2:4" x14ac:dyDescent="0.25">
      <c r="B55" s="2">
        <v>35</v>
      </c>
      <c r="C55" s="2">
        <v>6</v>
      </c>
      <c r="D55" s="2">
        <f>AVERAGE($C$21:C55)</f>
        <v>6.1577142857142873</v>
      </c>
    </row>
    <row r="56" spans="2:4" x14ac:dyDescent="0.25">
      <c r="B56" s="2">
        <v>36</v>
      </c>
      <c r="C56" s="2">
        <v>5.35</v>
      </c>
      <c r="D56" s="2">
        <f>AVERAGE($C$21:C56)</f>
        <v>6.1352777777777785</v>
      </c>
    </row>
    <row r="57" spans="2:4" x14ac:dyDescent="0.25">
      <c r="B57" s="2">
        <v>37</v>
      </c>
      <c r="C57" s="2">
        <v>7.27</v>
      </c>
      <c r="D57" s="2">
        <f>AVERAGE($C$21:C57)</f>
        <v>6.1659459459459471</v>
      </c>
    </row>
    <row r="58" spans="2:4" x14ac:dyDescent="0.25">
      <c r="B58" s="2">
        <v>38</v>
      </c>
      <c r="C58" s="2">
        <v>7.41</v>
      </c>
      <c r="D58" s="2">
        <f>AVERAGE($C$21:C58)</f>
        <v>6.1986842105263165</v>
      </c>
    </row>
    <row r="59" spans="2:4" x14ac:dyDescent="0.25">
      <c r="B59" s="2">
        <v>39</v>
      </c>
      <c r="C59" s="2">
        <v>6.71</v>
      </c>
      <c r="D59" s="2">
        <f>AVERAGE($C$21:C59)</f>
        <v>6.211794871794873</v>
      </c>
    </row>
    <row r="60" spans="2:4" x14ac:dyDescent="0.25">
      <c r="B60" s="2">
        <v>40</v>
      </c>
      <c r="C60" s="2">
        <v>5.36</v>
      </c>
      <c r="D60" s="2">
        <f>AVERAGE($C$21:C60)</f>
        <v>6.1905000000000019</v>
      </c>
    </row>
    <row r="61" spans="2:4" x14ac:dyDescent="0.25">
      <c r="B61" s="2">
        <v>41</v>
      </c>
      <c r="C61" s="2">
        <v>6.67</v>
      </c>
      <c r="D61" s="2">
        <f>AVERAGE($C$21:C61)</f>
        <v>6.2021951219512204</v>
      </c>
    </row>
    <row r="62" spans="2:4" x14ac:dyDescent="0.25">
      <c r="B62" s="2">
        <v>42</v>
      </c>
      <c r="C62" s="2">
        <v>5.86</v>
      </c>
      <c r="D62" s="2">
        <f>AVERAGE($C$21:C62)</f>
        <v>6.1940476190476197</v>
      </c>
    </row>
    <row r="63" spans="2:4" x14ac:dyDescent="0.25">
      <c r="B63" s="2">
        <v>43</v>
      </c>
      <c r="C63" s="2">
        <v>6.94</v>
      </c>
      <c r="D63" s="2">
        <f>AVERAGE($C$21:C63)</f>
        <v>6.2113953488372102</v>
      </c>
    </row>
    <row r="64" spans="2:4" x14ac:dyDescent="0.25">
      <c r="B64" s="2">
        <v>44</v>
      </c>
      <c r="C64" s="2">
        <v>5.48</v>
      </c>
      <c r="D64" s="2">
        <f>AVERAGE($C$21:C64)</f>
        <v>6.1947727272727287</v>
      </c>
    </row>
    <row r="65" spans="2:4" x14ac:dyDescent="0.25">
      <c r="B65" s="2">
        <v>45</v>
      </c>
      <c r="C65" s="2">
        <v>6.43</v>
      </c>
      <c r="D65" s="2">
        <f>AVERAGE($C$21:C65)</f>
        <v>6.2000000000000011</v>
      </c>
    </row>
    <row r="66" spans="2:4" x14ac:dyDescent="0.25">
      <c r="B66" s="2">
        <v>46</v>
      </c>
      <c r="C66" s="2">
        <v>6.11</v>
      </c>
      <c r="D66" s="2">
        <f>AVERAGE($C$21:C66)</f>
        <v>6.1980434782608711</v>
      </c>
    </row>
    <row r="67" spans="2:4" x14ac:dyDescent="0.25">
      <c r="B67" s="2">
        <v>47</v>
      </c>
      <c r="C67" s="2">
        <v>7.9</v>
      </c>
      <c r="D67" s="2">
        <f>AVERAGE($C$21:C67)</f>
        <v>6.2342553191489376</v>
      </c>
    </row>
    <row r="68" spans="2:4" x14ac:dyDescent="0.25">
      <c r="B68" s="2">
        <v>48</v>
      </c>
      <c r="C68" s="2">
        <v>6.95</v>
      </c>
      <c r="D68" s="2">
        <f>AVERAGE($C$21:C68)</f>
        <v>6.2491666666666674</v>
      </c>
    </row>
    <row r="69" spans="2:4" x14ac:dyDescent="0.25">
      <c r="B69" s="2">
        <v>49</v>
      </c>
      <c r="C69" s="2">
        <v>6.89</v>
      </c>
      <c r="D69" s="2">
        <f>AVERAGE($C$21:C69)</f>
        <v>6.2622448979591843</v>
      </c>
    </row>
    <row r="70" spans="2:4" x14ac:dyDescent="0.25">
      <c r="B70" s="2">
        <v>50</v>
      </c>
      <c r="C70" s="2">
        <v>5.98</v>
      </c>
      <c r="D70" s="2">
        <f>AVERAGE($C$21:C70)</f>
        <v>6.2566000000000006</v>
      </c>
    </row>
    <row r="71" spans="2:4" x14ac:dyDescent="0.25">
      <c r="B71" s="2">
        <v>51</v>
      </c>
      <c r="C71" s="2">
        <v>6.75</v>
      </c>
      <c r="D71" s="2">
        <f>AVERAGE($C$21:C71)</f>
        <v>6.2662745098039228</v>
      </c>
    </row>
    <row r="72" spans="2:4" x14ac:dyDescent="0.25">
      <c r="B72" s="2">
        <v>52</v>
      </c>
      <c r="C72" s="2">
        <v>6.09</v>
      </c>
      <c r="D72" s="2">
        <f>AVERAGE($C$21:C72)</f>
        <v>6.2628846153846158</v>
      </c>
    </row>
    <row r="73" spans="2:4" x14ac:dyDescent="0.25">
      <c r="B73" s="2">
        <v>53</v>
      </c>
      <c r="C73" s="2">
        <v>6.95</v>
      </c>
      <c r="D73" s="2">
        <f>AVERAGE($C$21:C73)</f>
        <v>6.2758490566037732</v>
      </c>
    </row>
    <row r="74" spans="2:4" x14ac:dyDescent="0.25">
      <c r="B74" s="2">
        <v>54</v>
      </c>
      <c r="C74" s="2">
        <v>5.88</v>
      </c>
      <c r="D74" s="2">
        <f>AVERAGE($C$21:C74)</f>
        <v>6.2685185185185182</v>
      </c>
    </row>
    <row r="75" spans="2:4" x14ac:dyDescent="0.25">
      <c r="B75" s="2">
        <v>55</v>
      </c>
      <c r="C75" s="2">
        <v>6.57</v>
      </c>
      <c r="D75" s="2">
        <f>AVERAGE($C$21:C75)</f>
        <v>6.274</v>
      </c>
    </row>
    <row r="76" spans="2:4" x14ac:dyDescent="0.25">
      <c r="B76" s="2">
        <v>56</v>
      </c>
      <c r="C76" s="2">
        <v>6.78</v>
      </c>
      <c r="D76" s="2">
        <f>AVERAGE($C$21:C76)</f>
        <v>6.2830357142857141</v>
      </c>
    </row>
    <row r="77" spans="2:4" x14ac:dyDescent="0.25">
      <c r="B77" s="2">
        <v>57</v>
      </c>
      <c r="C77" s="2">
        <v>8.2100000000000009</v>
      </c>
      <c r="D77" s="2">
        <f>AVERAGE($C$21:C77)</f>
        <v>6.3168421052631567</v>
      </c>
    </row>
    <row r="78" spans="2:4" x14ac:dyDescent="0.25">
      <c r="B78" s="2">
        <v>58</v>
      </c>
      <c r="C78" s="2">
        <v>6.68</v>
      </c>
      <c r="D78" s="2">
        <f>AVERAGE($C$21:C78)</f>
        <v>6.3231034482758615</v>
      </c>
    </row>
    <row r="79" spans="2:4" x14ac:dyDescent="0.25">
      <c r="B79" s="2">
        <v>59</v>
      </c>
      <c r="C79" s="2">
        <v>6.59</v>
      </c>
      <c r="D79" s="2">
        <f>AVERAGE($C$21:C79)</f>
        <v>6.3276271186440667</v>
      </c>
    </row>
    <row r="80" spans="2:4" x14ac:dyDescent="0.25">
      <c r="B80" s="2">
        <v>60</v>
      </c>
      <c r="C80" s="2">
        <v>5.46</v>
      </c>
      <c r="D80" s="2">
        <f>AVERAGE($C$21:C80)</f>
        <v>6.3131666666666648</v>
      </c>
    </row>
    <row r="81" spans="2:4" x14ac:dyDescent="0.25">
      <c r="B81" s="2">
        <v>61</v>
      </c>
      <c r="C81" s="2">
        <v>7.26</v>
      </c>
      <c r="D81" s="2">
        <f>AVERAGE($C$21:C81)</f>
        <v>6.3286885245901621</v>
      </c>
    </row>
    <row r="82" spans="2:4" x14ac:dyDescent="0.25">
      <c r="B82" s="2">
        <v>62</v>
      </c>
      <c r="C82" s="2">
        <v>6.48</v>
      </c>
      <c r="D82" s="2">
        <f>AVERAGE($C$21:C82)</f>
        <v>6.3311290322580636</v>
      </c>
    </row>
    <row r="83" spans="2:4" x14ac:dyDescent="0.25">
      <c r="B83" s="2">
        <v>63</v>
      </c>
      <c r="C83" s="2">
        <v>6.51</v>
      </c>
      <c r="D83" s="2">
        <f>AVERAGE($C$21:C83)</f>
        <v>6.3339682539682522</v>
      </c>
    </row>
    <row r="84" spans="2:4" x14ac:dyDescent="0.25">
      <c r="B84" s="2">
        <v>64</v>
      </c>
      <c r="C84" s="2">
        <v>5.3</v>
      </c>
      <c r="D84" s="2">
        <f>AVERAGE($C$21:C84)</f>
        <v>6.3178124999999987</v>
      </c>
    </row>
    <row r="85" spans="2:4" x14ac:dyDescent="0.25">
      <c r="B85" s="2">
        <v>65</v>
      </c>
      <c r="C85" s="2">
        <v>6.96</v>
      </c>
      <c r="D85" s="2">
        <f>AVERAGE($C$21:C85)</f>
        <v>6.3276923076923062</v>
      </c>
    </row>
    <row r="86" spans="2:4" x14ac:dyDescent="0.25">
      <c r="B86" s="2">
        <v>66</v>
      </c>
      <c r="C86" s="2">
        <v>7.33</v>
      </c>
      <c r="D86" s="2">
        <f>AVERAGE($C$21:C86)</f>
        <v>6.342878787878786</v>
      </c>
    </row>
    <row r="87" spans="2:4" x14ac:dyDescent="0.25">
      <c r="B87" s="2">
        <v>67</v>
      </c>
      <c r="C87" s="2">
        <v>7.59</v>
      </c>
      <c r="D87" s="2">
        <f>AVERAGE($C$21:C87)</f>
        <v>6.3614925373134303</v>
      </c>
    </row>
    <row r="88" spans="2:4" x14ac:dyDescent="0.25">
      <c r="B88" s="2">
        <v>68</v>
      </c>
      <c r="C88" s="2">
        <v>6.03</v>
      </c>
      <c r="D88" s="2">
        <f>AVERAGE($C$21:C88)</f>
        <v>6.3566176470588207</v>
      </c>
    </row>
    <row r="89" spans="2:4" x14ac:dyDescent="0.25">
      <c r="B89" s="2">
        <v>69</v>
      </c>
      <c r="C89" s="2">
        <v>6.57</v>
      </c>
      <c r="D89" s="2">
        <f>AVERAGE($C$21:C89)</f>
        <v>6.3597101449275337</v>
      </c>
    </row>
    <row r="90" spans="2:4" x14ac:dyDescent="0.25">
      <c r="B90" s="2">
        <v>70</v>
      </c>
      <c r="C90" s="2">
        <v>5.58</v>
      </c>
      <c r="D90" s="2">
        <f>AVERAGE($C$21:C90)</f>
        <v>6.3485714285714261</v>
      </c>
    </row>
    <row r="91" spans="2:4" x14ac:dyDescent="0.25">
      <c r="B91" s="2">
        <v>71</v>
      </c>
      <c r="C91" s="2">
        <v>7.06</v>
      </c>
      <c r="D91" s="2">
        <f>AVERAGE($C$21:C91)</f>
        <v>6.3585915492957721</v>
      </c>
    </row>
    <row r="92" spans="2:4" x14ac:dyDescent="0.25">
      <c r="B92" s="2">
        <v>72</v>
      </c>
      <c r="C92" s="2">
        <v>6.29</v>
      </c>
      <c r="D92" s="2">
        <f>AVERAGE($C$21:C92)</f>
        <v>6.3576388888888866</v>
      </c>
    </row>
    <row r="93" spans="2:4" x14ac:dyDescent="0.25">
      <c r="B93" s="2">
        <v>73</v>
      </c>
      <c r="C93" s="2">
        <v>6.57</v>
      </c>
      <c r="D93" s="2">
        <f>AVERAGE($C$21:C93)</f>
        <v>6.3605479452054769</v>
      </c>
    </row>
    <row r="94" spans="2:4" x14ac:dyDescent="0.25">
      <c r="B94" s="2">
        <v>74</v>
      </c>
      <c r="C94" s="2">
        <v>5.35</v>
      </c>
      <c r="D94" s="2">
        <f>AVERAGE($C$21:C94)</f>
        <v>6.3468918918918895</v>
      </c>
    </row>
    <row r="95" spans="2:4" x14ac:dyDescent="0.25">
      <c r="B95" s="2">
        <v>75</v>
      </c>
      <c r="C95" s="2">
        <v>8.0299999999999994</v>
      </c>
      <c r="D95" s="2">
        <f>AVERAGE($C$21:C95)</f>
        <v>6.3693333333333308</v>
      </c>
    </row>
    <row r="96" spans="2:4" x14ac:dyDescent="0.25">
      <c r="B96" s="2">
        <v>76</v>
      </c>
      <c r="C96" s="2">
        <v>7.09</v>
      </c>
      <c r="D96" s="2">
        <f>AVERAGE($C$21:C96)</f>
        <v>6.3788157894736814</v>
      </c>
    </row>
    <row r="97" spans="2:4" x14ac:dyDescent="0.25">
      <c r="B97" s="2">
        <v>77</v>
      </c>
      <c r="C97" s="2">
        <v>7.41</v>
      </c>
      <c r="D97" s="2">
        <f>AVERAGE($C$21:C97)</f>
        <v>6.39220779220779</v>
      </c>
    </row>
    <row r="98" spans="2:4" x14ac:dyDescent="0.25">
      <c r="B98" s="2">
        <v>78</v>
      </c>
      <c r="C98" s="2">
        <v>5.47</v>
      </c>
      <c r="D98" s="2">
        <f>AVERAGE($C$21:C98)</f>
        <v>6.3803846153846138</v>
      </c>
    </row>
    <row r="99" spans="2:4" x14ac:dyDescent="0.25">
      <c r="B99" s="2">
        <v>79</v>
      </c>
      <c r="C99" s="2">
        <v>7.01</v>
      </c>
      <c r="D99" s="2">
        <f>AVERAGE($C$21:C99)</f>
        <v>6.3883544303797448</v>
      </c>
    </row>
    <row r="100" spans="2:4" x14ac:dyDescent="0.25">
      <c r="B100" s="2">
        <v>80</v>
      </c>
      <c r="C100" s="2">
        <v>5.95</v>
      </c>
      <c r="D100" s="2">
        <f>AVERAGE($C$21:C100)</f>
        <v>6.3828749999999976</v>
      </c>
    </row>
    <row r="101" spans="2:4" x14ac:dyDescent="0.25">
      <c r="B101" s="2">
        <v>81</v>
      </c>
      <c r="C101" s="2">
        <v>6.86</v>
      </c>
      <c r="D101" s="2">
        <f>AVERAGE($C$21:C101)</f>
        <v>6.3887654320987624</v>
      </c>
    </row>
    <row r="102" spans="2:4" x14ac:dyDescent="0.25">
      <c r="B102" s="2">
        <v>82</v>
      </c>
      <c r="C102" s="2">
        <v>6.32</v>
      </c>
      <c r="D102" s="2">
        <f>AVERAGE($C$21:C102)</f>
        <v>6.3879268292682907</v>
      </c>
    </row>
    <row r="103" spans="2:4" ht="15" customHeight="1" x14ac:dyDescent="0.25">
      <c r="B103" s="2">
        <v>83</v>
      </c>
      <c r="C103" s="2">
        <v>6.1</v>
      </c>
      <c r="D103" s="2">
        <f>AVERAGE($C$21:C103)</f>
        <v>6.3844578313252995</v>
      </c>
    </row>
    <row r="104" spans="2:4" x14ac:dyDescent="0.25">
      <c r="B104" s="2">
        <v>84</v>
      </c>
      <c r="C104" s="2">
        <v>6.58</v>
      </c>
      <c r="D104" s="2">
        <f>AVERAGE($C$21:C104)</f>
        <v>6.386785714285713</v>
      </c>
    </row>
    <row r="105" spans="2:4" ht="13.5" customHeight="1" x14ac:dyDescent="0.25">
      <c r="B105" s="2">
        <v>85</v>
      </c>
      <c r="C105" s="2">
        <v>8.1199999999999992</v>
      </c>
      <c r="D105" s="2">
        <f>AVERAGE($C$21:C105)</f>
        <v>6.4071764705882339</v>
      </c>
    </row>
    <row r="106" spans="2:4" x14ac:dyDescent="0.25">
      <c r="B106" s="2">
        <v>86</v>
      </c>
      <c r="C106" s="2">
        <v>6.65</v>
      </c>
      <c r="D106" s="2">
        <f>AVERAGE($C$21:C106)</f>
        <v>6.4099999999999984</v>
      </c>
    </row>
    <row r="107" spans="2:4" x14ac:dyDescent="0.25">
      <c r="B107" s="2">
        <v>87</v>
      </c>
      <c r="C107" s="2">
        <v>6.73</v>
      </c>
      <c r="D107" s="2">
        <f>AVERAGE($C$21:C107)</f>
        <v>6.413678160919539</v>
      </c>
    </row>
    <row r="108" spans="2:4" x14ac:dyDescent="0.25">
      <c r="B108" s="2">
        <v>88</v>
      </c>
      <c r="C108" s="2">
        <v>5.83</v>
      </c>
      <c r="D108" s="2">
        <f>AVERAGE($C$21:C108)</f>
        <v>6.4070454545454538</v>
      </c>
    </row>
    <row r="109" spans="2:4" x14ac:dyDescent="0.25">
      <c r="B109" s="2">
        <v>89</v>
      </c>
      <c r="C109" s="2">
        <v>6.59</v>
      </c>
      <c r="D109" s="2">
        <f>AVERAGE($C$21:C109)</f>
        <v>6.4091011235955051</v>
      </c>
    </row>
    <row r="110" spans="2:4" x14ac:dyDescent="0.25">
      <c r="B110" s="2">
        <v>90</v>
      </c>
      <c r="C110" s="2">
        <v>6.23</v>
      </c>
      <c r="D110" s="2">
        <f>AVERAGE($C$21:C110)</f>
        <v>6.407111111111111</v>
      </c>
    </row>
    <row r="111" spans="2:4" x14ac:dyDescent="0.25">
      <c r="B111" s="2">
        <v>91</v>
      </c>
      <c r="C111" s="2">
        <v>7.38</v>
      </c>
      <c r="D111" s="2">
        <f>AVERAGE($C$21:C111)</f>
        <v>6.4178021978021977</v>
      </c>
    </row>
    <row r="112" spans="2:4" x14ac:dyDescent="0.25">
      <c r="B112" s="2">
        <v>92</v>
      </c>
      <c r="C112" s="2">
        <v>5.54</v>
      </c>
      <c r="D112" s="2">
        <f>AVERAGE($C$21:C112)</f>
        <v>6.4082608695652166</v>
      </c>
    </row>
    <row r="113" spans="2:4" x14ac:dyDescent="0.25">
      <c r="B113" s="2">
        <v>93</v>
      </c>
      <c r="C113" s="2">
        <v>6.51</v>
      </c>
      <c r="D113" s="2">
        <f>AVERAGE($C$21:C113)</f>
        <v>6.4093548387096764</v>
      </c>
    </row>
    <row r="114" spans="2:4" x14ac:dyDescent="0.25">
      <c r="B114" s="2">
        <v>94</v>
      </c>
      <c r="C114" s="2">
        <v>7.01</v>
      </c>
      <c r="D114" s="2">
        <f>AVERAGE($C$21:C114)</f>
        <v>6.4157446808510628</v>
      </c>
    </row>
    <row r="115" spans="2:4" x14ac:dyDescent="0.25">
      <c r="B115" s="2">
        <v>95</v>
      </c>
      <c r="C115" s="2">
        <v>8.07</v>
      </c>
      <c r="D115" s="2">
        <f>AVERAGE($C$21:C115)</f>
        <v>6.4331578947368415</v>
      </c>
    </row>
    <row r="116" spans="2:4" x14ac:dyDescent="0.25">
      <c r="B116" s="2">
        <v>96</v>
      </c>
      <c r="C116" s="2">
        <v>5.89</v>
      </c>
      <c r="D116" s="2">
        <f>AVERAGE($C$21:C116)</f>
        <v>6.4274999999999993</v>
      </c>
    </row>
    <row r="117" spans="2:4" x14ac:dyDescent="0.25">
      <c r="B117" s="2">
        <v>97</v>
      </c>
      <c r="C117" s="2">
        <v>6.42</v>
      </c>
      <c r="D117" s="2">
        <f>AVERAGE($C$21:C117)</f>
        <v>6.42742268041237</v>
      </c>
    </row>
    <row r="118" spans="2:4" x14ac:dyDescent="0.25">
      <c r="B118" s="2">
        <v>98</v>
      </c>
      <c r="C118" s="2">
        <v>6.08</v>
      </c>
      <c r="D118" s="2">
        <f>AVERAGE($C$21:C118)</f>
        <v>6.423877551020408</v>
      </c>
    </row>
    <row r="119" spans="2:4" x14ac:dyDescent="0.25">
      <c r="B119" s="2">
        <v>99</v>
      </c>
      <c r="C119" s="2">
        <v>7.2</v>
      </c>
      <c r="D119" s="2">
        <f>AVERAGE($C$21:C119)</f>
        <v>6.4317171717171719</v>
      </c>
    </row>
    <row r="120" spans="2:4" x14ac:dyDescent="0.25">
      <c r="B120" s="2">
        <v>100</v>
      </c>
      <c r="C120" s="2">
        <v>6.2</v>
      </c>
      <c r="D120" s="2">
        <f>AVERAGE($C$21:C120)</f>
        <v>6.4294000000000002</v>
      </c>
    </row>
    <row r="121" spans="2:4" x14ac:dyDescent="0.25">
      <c r="B121" s="2">
        <v>101</v>
      </c>
      <c r="C121" s="2">
        <v>6.78</v>
      </c>
      <c r="D121" s="2">
        <f>AVERAGE($C$21:C121)</f>
        <v>6.4328712871287133</v>
      </c>
    </row>
    <row r="122" spans="2:4" x14ac:dyDescent="0.25">
      <c r="B122" s="2">
        <v>102</v>
      </c>
      <c r="C122" s="2">
        <v>5.16</v>
      </c>
      <c r="D122" s="2">
        <f>AVERAGE($C$21:C122)</f>
        <v>6.4203921568627447</v>
      </c>
    </row>
    <row r="123" spans="2:4" x14ac:dyDescent="0.25">
      <c r="B123" s="2">
        <v>103</v>
      </c>
      <c r="C123" s="2">
        <v>7.55</v>
      </c>
      <c r="D123" s="2">
        <f>AVERAGE($C$21:C123)</f>
        <v>6.4313592233009702</v>
      </c>
    </row>
    <row r="124" spans="2:4" x14ac:dyDescent="0.25">
      <c r="B124" s="2">
        <v>104</v>
      </c>
      <c r="C124" s="2">
        <v>7.26</v>
      </c>
      <c r="D124" s="2">
        <f>AVERAGE($C$21:C124)</f>
        <v>6.4393269230769228</v>
      </c>
    </row>
    <row r="125" spans="2:4" x14ac:dyDescent="0.25">
      <c r="B125" s="2">
        <v>105</v>
      </c>
      <c r="C125" s="2">
        <v>7.48</v>
      </c>
      <c r="D125" s="2">
        <f>AVERAGE($C$21:C125)</f>
        <v>6.449238095238095</v>
      </c>
    </row>
    <row r="126" spans="2:4" x14ac:dyDescent="0.25">
      <c r="B126" s="2">
        <v>106</v>
      </c>
      <c r="C126" s="2">
        <v>5.6</v>
      </c>
      <c r="D126" s="2">
        <f>AVERAGE($C$21:C126)</f>
        <v>6.4412264150943397</v>
      </c>
    </row>
    <row r="127" spans="2:4" x14ac:dyDescent="0.25">
      <c r="B127" s="2">
        <v>107</v>
      </c>
      <c r="C127" s="2">
        <v>6.76</v>
      </c>
      <c r="D127" s="2">
        <f>AVERAGE($C$21:C127)</f>
        <v>6.4442056074766354</v>
      </c>
    </row>
    <row r="128" spans="2:4" x14ac:dyDescent="0.25">
      <c r="B128" s="2">
        <v>108</v>
      </c>
      <c r="C128" s="2">
        <v>5.73</v>
      </c>
      <c r="D128" s="2">
        <f>AVERAGE($C$21:C128)</f>
        <v>6.4375925925925923</v>
      </c>
    </row>
    <row r="129" spans="2:4" x14ac:dyDescent="0.25">
      <c r="B129" s="2">
        <v>109</v>
      </c>
      <c r="C129" s="2">
        <v>7.15</v>
      </c>
      <c r="D129" s="2">
        <f>AVERAGE($C$21:C129)</f>
        <v>6.4441284403669723</v>
      </c>
    </row>
    <row r="130" spans="2:4" x14ac:dyDescent="0.25">
      <c r="B130" s="2">
        <v>110</v>
      </c>
      <c r="C130" s="2">
        <v>5.92</v>
      </c>
      <c r="D130" s="2">
        <f>AVERAGE($C$21:C130)</f>
        <v>6.4393636363636357</v>
      </c>
    </row>
    <row r="131" spans="2:4" x14ac:dyDescent="0.25">
      <c r="B131" s="2">
        <v>111</v>
      </c>
      <c r="C131" s="2">
        <v>6.79</v>
      </c>
      <c r="D131" s="2">
        <f>AVERAGE($C$21:C131)</f>
        <v>6.4425225225225216</v>
      </c>
    </row>
    <row r="132" spans="2:4" x14ac:dyDescent="0.25">
      <c r="B132" s="2">
        <v>112</v>
      </c>
      <c r="C132" s="2">
        <v>6.34</v>
      </c>
      <c r="D132" s="2">
        <f>AVERAGE($C$21:C132)</f>
        <v>6.4416071428571424</v>
      </c>
    </row>
    <row r="133" spans="2:4" x14ac:dyDescent="0.25">
      <c r="B133" s="2">
        <v>113</v>
      </c>
      <c r="C133" s="2">
        <v>8.2799999999999994</v>
      </c>
      <c r="D133" s="2">
        <f>AVERAGE($C$21:C133)</f>
        <v>6.4578761061946892</v>
      </c>
    </row>
    <row r="134" spans="2:4" x14ac:dyDescent="0.25">
      <c r="B134" s="2">
        <v>114</v>
      </c>
      <c r="C134" s="2">
        <v>6.73</v>
      </c>
      <c r="D134" s="2">
        <f>AVERAGE($C$21:C134)</f>
        <v>6.4602631578947358</v>
      </c>
    </row>
    <row r="135" spans="2:4" x14ac:dyDescent="0.25">
      <c r="B135" s="2">
        <v>115</v>
      </c>
      <c r="C135" s="2">
        <v>7.11</v>
      </c>
      <c r="D135" s="2">
        <f>AVERAGE($C$21:C135)</f>
        <v>6.4659130434782606</v>
      </c>
    </row>
    <row r="136" spans="2:4" x14ac:dyDescent="0.25">
      <c r="B136" s="2">
        <v>116</v>
      </c>
      <c r="C136" s="2">
        <v>5.48</v>
      </c>
      <c r="D136" s="2">
        <f>AVERAGE($C$21:C136)</f>
        <v>6.4574137931034477</v>
      </c>
    </row>
    <row r="137" spans="2:4" x14ac:dyDescent="0.25">
      <c r="B137" s="2">
        <v>117</v>
      </c>
      <c r="C137" s="2">
        <v>6.85</v>
      </c>
      <c r="D137" s="2">
        <f>AVERAGE($C$21:C137)</f>
        <v>6.4607692307692304</v>
      </c>
    </row>
    <row r="138" spans="2:4" x14ac:dyDescent="0.25">
      <c r="B138" s="2">
        <v>118</v>
      </c>
      <c r="C138" s="2">
        <v>6.41</v>
      </c>
      <c r="D138" s="2">
        <f>AVERAGE($C$21:C138)</f>
        <v>6.4603389830508471</v>
      </c>
    </row>
    <row r="139" spans="2:4" x14ac:dyDescent="0.25">
      <c r="B139" s="2">
        <v>119</v>
      </c>
      <c r="C139" s="2">
        <v>7.41</v>
      </c>
      <c r="D139" s="2">
        <f>AVERAGE($C$21:C139)</f>
        <v>6.4683193277310913</v>
      </c>
    </row>
    <row r="140" spans="2:4" x14ac:dyDescent="0.25">
      <c r="B140" s="2">
        <v>120</v>
      </c>
      <c r="C140" s="2">
        <v>5.84</v>
      </c>
      <c r="D140" s="2">
        <f>AVERAGE($C$21:C140)</f>
        <v>6.4630833333333326</v>
      </c>
    </row>
    <row r="141" spans="2:4" x14ac:dyDescent="0.25">
      <c r="B141" s="2">
        <v>121</v>
      </c>
      <c r="C141" s="2">
        <v>6.93</v>
      </c>
      <c r="D141" s="2">
        <f>AVERAGE($C$21:C141)</f>
        <v>6.4669421487603298</v>
      </c>
    </row>
    <row r="142" spans="2:4" x14ac:dyDescent="0.25">
      <c r="B142" s="2">
        <v>122</v>
      </c>
      <c r="C142" s="2">
        <v>6.7</v>
      </c>
      <c r="D142" s="2">
        <f>AVERAGE($C$21:C142)</f>
        <v>6.4688524590163929</v>
      </c>
    </row>
    <row r="143" spans="2:4" x14ac:dyDescent="0.25">
      <c r="B143" s="2">
        <v>123</v>
      </c>
      <c r="C143" s="2">
        <v>7.88</v>
      </c>
      <c r="D143" s="2">
        <f>AVERAGE($C$21:C143)</f>
        <v>6.4803252032520318</v>
      </c>
    </row>
    <row r="144" spans="2:4" x14ac:dyDescent="0.25">
      <c r="B144" s="2">
        <v>124</v>
      </c>
      <c r="C144" s="2">
        <v>6.27</v>
      </c>
      <c r="D144" s="2">
        <f>AVERAGE($C$21:C144)</f>
        <v>6.4786290322580635</v>
      </c>
    </row>
    <row r="145" spans="2:4" x14ac:dyDescent="0.25">
      <c r="B145" s="2">
        <v>125</v>
      </c>
      <c r="C145" s="2">
        <v>6.65</v>
      </c>
      <c r="D145" s="2">
        <f>AVERAGE($C$21:C145)</f>
        <v>6.4799999999999986</v>
      </c>
    </row>
    <row r="146" spans="2:4" x14ac:dyDescent="0.25">
      <c r="B146" s="2">
        <v>126</v>
      </c>
      <c r="C146" s="2">
        <v>5.36</v>
      </c>
      <c r="D146" s="2">
        <f>AVERAGE($C$21:C146)</f>
        <v>6.4711111111111101</v>
      </c>
    </row>
    <row r="147" spans="2:4" x14ac:dyDescent="0.25">
      <c r="B147" s="2">
        <v>127</v>
      </c>
      <c r="C147" s="2">
        <v>7.54</v>
      </c>
      <c r="D147" s="2">
        <f>AVERAGE($C$21:C147)</f>
        <v>6.4795275590551169</v>
      </c>
    </row>
    <row r="148" spans="2:4" x14ac:dyDescent="0.25">
      <c r="B148" s="2">
        <v>128</v>
      </c>
      <c r="C148" s="2">
        <v>6.5</v>
      </c>
      <c r="D148" s="2">
        <f>AVERAGE($C$21:C148)</f>
        <v>6.4796874999999989</v>
      </c>
    </row>
    <row r="149" spans="2:4" x14ac:dyDescent="0.25">
      <c r="B149" s="2">
        <v>129</v>
      </c>
      <c r="C149" s="2">
        <v>7.51</v>
      </c>
      <c r="D149" s="2">
        <f>AVERAGE($C$21:C149)</f>
        <v>6.4876744186046498</v>
      </c>
    </row>
  </sheetData>
  <mergeCells count="2">
    <mergeCell ref="B2:D2"/>
    <mergeCell ref="B19:D19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05"/>
  <sheetViews>
    <sheetView zoomScale="85" zoomScaleNormal="85" workbookViewId="0">
      <selection activeCell="D13" sqref="D13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6" max="7" width="11.85546875" bestFit="1" customWidth="1"/>
  </cols>
  <sheetData>
    <row r="2" spans="2:10" x14ac:dyDescent="0.25">
      <c r="B2" s="73" t="s">
        <v>89</v>
      </c>
      <c r="C2" s="74"/>
      <c r="D2" s="75"/>
    </row>
    <row r="3" spans="2:10" x14ac:dyDescent="0.25">
      <c r="B3" s="5" t="s">
        <v>12</v>
      </c>
      <c r="C3" s="6" t="s">
        <v>20</v>
      </c>
      <c r="D3" s="6" t="s">
        <v>16</v>
      </c>
      <c r="F3" s="2" t="s">
        <v>13</v>
      </c>
      <c r="G3" s="2" t="s">
        <v>14</v>
      </c>
      <c r="H3" s="2" t="s">
        <v>15</v>
      </c>
      <c r="I3" s="2"/>
      <c r="J3" s="7" t="s">
        <v>21</v>
      </c>
    </row>
    <row r="4" spans="2:10" x14ac:dyDescent="0.25">
      <c r="B4" s="2">
        <v>1</v>
      </c>
      <c r="C4" s="2">
        <v>4.55</v>
      </c>
      <c r="D4" s="2">
        <f>AVERAGE(C4)</f>
        <v>4.55</v>
      </c>
      <c r="F4" s="2">
        <v>2.262</v>
      </c>
      <c r="G4" s="2">
        <f>_xlfn.STDEV.S(C4:C13)</f>
        <v>0.83839860580885328</v>
      </c>
      <c r="H4" s="2">
        <v>0.05</v>
      </c>
      <c r="I4" s="2">
        <f>AVERAGE(C4:C13)</f>
        <v>5.4769999999999994</v>
      </c>
      <c r="J4" s="2">
        <f>ROUND(((F4*G4)/(H4*I4))^2,0)</f>
        <v>48</v>
      </c>
    </row>
    <row r="5" spans="2:10" x14ac:dyDescent="0.25">
      <c r="B5" s="2">
        <v>2</v>
      </c>
      <c r="C5" s="2">
        <v>4.82</v>
      </c>
      <c r="D5" s="2">
        <f>AVERAGE($C$4:C5)</f>
        <v>4.6850000000000005</v>
      </c>
    </row>
    <row r="6" spans="2:10" x14ac:dyDescent="0.25">
      <c r="B6" s="2">
        <v>3</v>
      </c>
      <c r="C6" s="2">
        <v>5.91</v>
      </c>
      <c r="D6" s="2">
        <f>AVERAGE($C$4:C6)</f>
        <v>5.0933333333333337</v>
      </c>
    </row>
    <row r="7" spans="2:10" x14ac:dyDescent="0.25">
      <c r="B7" s="2">
        <v>4</v>
      </c>
      <c r="C7" s="2">
        <v>4.7300000000000004</v>
      </c>
      <c r="D7" s="2">
        <f>AVERAGE($C$4:C7)</f>
        <v>5.0025000000000004</v>
      </c>
      <c r="F7" s="2" t="s">
        <v>64</v>
      </c>
    </row>
    <row r="8" spans="2:10" x14ac:dyDescent="0.25">
      <c r="B8" s="2">
        <v>5</v>
      </c>
      <c r="C8" s="2">
        <v>6.28</v>
      </c>
      <c r="D8" s="2">
        <f>AVERAGE($C$4:C8)</f>
        <v>5.2580000000000009</v>
      </c>
      <c r="F8" s="2">
        <f>((_xlfn.STDEV.S(C4:C13)*2.262)/(AVERAGE(C4:C13)*0.05))^2</f>
        <v>47.95797152972213</v>
      </c>
    </row>
    <row r="9" spans="2:10" x14ac:dyDescent="0.25">
      <c r="B9" s="2">
        <v>6</v>
      </c>
      <c r="C9" s="2">
        <v>5.22</v>
      </c>
      <c r="D9" s="2">
        <f>AVERAGE($C$4:C9)</f>
        <v>5.2516666666666669</v>
      </c>
      <c r="F9" s="2">
        <f>ROUND(F8,0)</f>
        <v>48</v>
      </c>
    </row>
    <row r="10" spans="2:10" x14ac:dyDescent="0.25">
      <c r="B10" s="2">
        <v>7</v>
      </c>
      <c r="C10" s="2">
        <v>4.46</v>
      </c>
      <c r="D10" s="2">
        <f>AVERAGE($C$4:C10)</f>
        <v>5.1385714285714288</v>
      </c>
    </row>
    <row r="11" spans="2:10" x14ac:dyDescent="0.25">
      <c r="B11" s="2">
        <v>8</v>
      </c>
      <c r="C11" s="2">
        <v>6.66</v>
      </c>
      <c r="D11" s="2">
        <f>AVERAGE($C$4:C11)</f>
        <v>5.3287499999999994</v>
      </c>
    </row>
    <row r="12" spans="2:10" x14ac:dyDescent="0.25">
      <c r="B12" s="2">
        <v>9</v>
      </c>
      <c r="C12" s="2">
        <v>5.6000000000000005</v>
      </c>
      <c r="D12" s="2">
        <f>AVERAGE($C$4:C12)</f>
        <v>5.3588888888888881</v>
      </c>
    </row>
    <row r="13" spans="2:10" x14ac:dyDescent="0.25">
      <c r="B13" s="2">
        <v>10</v>
      </c>
      <c r="C13" s="14">
        <v>6.54</v>
      </c>
      <c r="D13" s="2">
        <f>AVERAGE($C$4:C13)</f>
        <v>5.4769999999999994</v>
      </c>
    </row>
    <row r="19" spans="2:6" x14ac:dyDescent="0.25">
      <c r="B19" s="73" t="str">
        <f>B2</f>
        <v>Engrase moldde</v>
      </c>
      <c r="C19" s="74"/>
      <c r="D19" s="75"/>
    </row>
    <row r="20" spans="2:6" x14ac:dyDescent="0.25">
      <c r="B20" s="5" t="s">
        <v>12</v>
      </c>
      <c r="C20" s="6" t="s">
        <v>20</v>
      </c>
      <c r="D20" s="6" t="s">
        <v>16</v>
      </c>
      <c r="F20" s="2" t="s">
        <v>16</v>
      </c>
    </row>
    <row r="21" spans="2:6" x14ac:dyDescent="0.25">
      <c r="B21" s="2">
        <v>1</v>
      </c>
      <c r="C21" s="2">
        <f>C4</f>
        <v>4.55</v>
      </c>
      <c r="D21" s="2">
        <f>AVERAGE(C21)</f>
        <v>4.55</v>
      </c>
      <c r="F21" s="2">
        <f>AVERAGE(C21:C68)</f>
        <v>6.13</v>
      </c>
    </row>
    <row r="22" spans="2:6" x14ac:dyDescent="0.25">
      <c r="B22" s="2">
        <v>2</v>
      </c>
      <c r="C22" s="2">
        <f t="shared" ref="C22:C29" si="0">C5</f>
        <v>4.82</v>
      </c>
      <c r="D22" s="2">
        <f>AVERAGE($C$21:C22)</f>
        <v>4.6850000000000005</v>
      </c>
    </row>
    <row r="23" spans="2:6" x14ac:dyDescent="0.25">
      <c r="B23" s="2">
        <v>3</v>
      </c>
      <c r="C23" s="2">
        <f t="shared" si="0"/>
        <v>5.91</v>
      </c>
      <c r="D23" s="2">
        <f>AVERAGE($C$21:C23)</f>
        <v>5.0933333333333337</v>
      </c>
    </row>
    <row r="24" spans="2:6" x14ac:dyDescent="0.25">
      <c r="B24" s="2">
        <v>4</v>
      </c>
      <c r="C24" s="2">
        <f t="shared" si="0"/>
        <v>4.7300000000000004</v>
      </c>
      <c r="D24" s="2">
        <f>AVERAGE($C$21:C24)</f>
        <v>5.0025000000000004</v>
      </c>
    </row>
    <row r="25" spans="2:6" x14ac:dyDescent="0.25">
      <c r="B25" s="2">
        <v>5</v>
      </c>
      <c r="C25" s="2">
        <f t="shared" si="0"/>
        <v>6.28</v>
      </c>
      <c r="D25" s="2">
        <f>AVERAGE($C$21:C25)</f>
        <v>5.2580000000000009</v>
      </c>
    </row>
    <row r="26" spans="2:6" x14ac:dyDescent="0.25">
      <c r="B26" s="2">
        <v>6</v>
      </c>
      <c r="C26" s="2">
        <f t="shared" si="0"/>
        <v>5.22</v>
      </c>
      <c r="D26" s="2">
        <f>AVERAGE($C$21:C26)</f>
        <v>5.2516666666666669</v>
      </c>
    </row>
    <row r="27" spans="2:6" x14ac:dyDescent="0.25">
      <c r="B27" s="2">
        <v>7</v>
      </c>
      <c r="C27" s="2">
        <f t="shared" si="0"/>
        <v>4.46</v>
      </c>
      <c r="D27" s="2">
        <f>AVERAGE($C$21:C27)</f>
        <v>5.1385714285714288</v>
      </c>
    </row>
    <row r="28" spans="2:6" x14ac:dyDescent="0.25">
      <c r="B28" s="2">
        <v>8</v>
      </c>
      <c r="C28" s="2">
        <f t="shared" si="0"/>
        <v>6.66</v>
      </c>
      <c r="D28" s="2">
        <f>AVERAGE($C$21:C28)</f>
        <v>5.3287499999999994</v>
      </c>
    </row>
    <row r="29" spans="2:6" x14ac:dyDescent="0.25">
      <c r="B29" s="2">
        <v>9</v>
      </c>
      <c r="C29" s="2">
        <f t="shared" si="0"/>
        <v>5.6000000000000005</v>
      </c>
      <c r="D29" s="2">
        <f>AVERAGE($C$21:C29)</f>
        <v>5.3588888888888881</v>
      </c>
    </row>
    <row r="30" spans="2:6" x14ac:dyDescent="0.25">
      <c r="B30" s="2">
        <v>10</v>
      </c>
      <c r="C30" s="2">
        <f>C13</f>
        <v>6.54</v>
      </c>
      <c r="D30" s="2">
        <f>AVERAGE($C$21:C30)</f>
        <v>5.4769999999999994</v>
      </c>
    </row>
    <row r="31" spans="2:6" x14ac:dyDescent="0.25">
      <c r="B31" s="2">
        <v>11</v>
      </c>
      <c r="C31" s="2">
        <v>5.42</v>
      </c>
      <c r="D31" s="2">
        <f>AVERAGE($C$21:C31)</f>
        <v>5.4718181818181817</v>
      </c>
    </row>
    <row r="32" spans="2:6" x14ac:dyDescent="0.25">
      <c r="B32" s="2">
        <v>12</v>
      </c>
      <c r="C32" s="2">
        <v>4.8499999999999996</v>
      </c>
      <c r="D32" s="2">
        <f>AVERAGE($C$21:C32)</f>
        <v>5.419999999999999</v>
      </c>
    </row>
    <row r="33" spans="2:4" x14ac:dyDescent="0.25">
      <c r="B33" s="2">
        <v>13</v>
      </c>
      <c r="C33" s="2">
        <v>6.4</v>
      </c>
      <c r="D33" s="2">
        <f>AVERAGE($C$21:C33)</f>
        <v>5.4953846153846149</v>
      </c>
    </row>
    <row r="34" spans="2:4" x14ac:dyDescent="0.25">
      <c r="B34" s="2">
        <v>14</v>
      </c>
      <c r="C34" s="2">
        <v>4.7300000000000004</v>
      </c>
      <c r="D34" s="2">
        <f>AVERAGE($C$21:C34)</f>
        <v>5.4407142857142858</v>
      </c>
    </row>
    <row r="35" spans="2:4" x14ac:dyDescent="0.25">
      <c r="B35" s="2">
        <v>15</v>
      </c>
      <c r="C35" s="2">
        <v>5.79</v>
      </c>
      <c r="D35" s="2">
        <f>AVERAGE($C$21:C35)</f>
        <v>5.4640000000000004</v>
      </c>
    </row>
    <row r="36" spans="2:4" x14ac:dyDescent="0.25">
      <c r="B36" s="2">
        <v>16</v>
      </c>
      <c r="C36" s="2">
        <v>4.7300000000000004</v>
      </c>
      <c r="D36" s="2">
        <f>AVERAGE($C$21:C36)</f>
        <v>5.4181250000000007</v>
      </c>
    </row>
    <row r="37" spans="2:4" x14ac:dyDescent="0.25">
      <c r="B37" s="2">
        <v>17</v>
      </c>
      <c r="C37" s="2">
        <v>5.37</v>
      </c>
      <c r="D37" s="2">
        <f>AVERAGE($C$21:C37)</f>
        <v>5.4152941176470595</v>
      </c>
    </row>
    <row r="38" spans="2:4" x14ac:dyDescent="0.25">
      <c r="B38" s="2">
        <v>18</v>
      </c>
      <c r="C38" s="2">
        <v>6.04</v>
      </c>
      <c r="D38" s="2">
        <f>AVERAGE($C$21:C38)</f>
        <v>5.4500000000000011</v>
      </c>
    </row>
    <row r="39" spans="2:4" x14ac:dyDescent="0.25">
      <c r="B39" s="2">
        <v>19</v>
      </c>
      <c r="C39" s="2">
        <v>6.49</v>
      </c>
      <c r="D39" s="2">
        <f>AVERAGE($C$21:C39)</f>
        <v>5.504736842105264</v>
      </c>
    </row>
    <row r="40" spans="2:4" x14ac:dyDescent="0.25">
      <c r="B40" s="2">
        <v>20</v>
      </c>
      <c r="C40" s="2">
        <v>5.1100000000000003</v>
      </c>
      <c r="D40" s="2">
        <f>AVERAGE($C$21:C40)</f>
        <v>5.4850000000000012</v>
      </c>
    </row>
    <row r="41" spans="2:4" x14ac:dyDescent="0.25">
      <c r="B41" s="2">
        <v>21</v>
      </c>
      <c r="C41" s="2">
        <v>6.03</v>
      </c>
      <c r="D41" s="2">
        <f>AVERAGE($C$21:C41)</f>
        <v>5.5109523809523822</v>
      </c>
    </row>
    <row r="42" spans="2:4" x14ac:dyDescent="0.25">
      <c r="B42" s="2">
        <v>22</v>
      </c>
      <c r="C42" s="2">
        <v>4.9800000000000004</v>
      </c>
      <c r="D42" s="2">
        <f>AVERAGE($C$21:C42)</f>
        <v>5.4868181818181831</v>
      </c>
    </row>
    <row r="43" spans="2:4" x14ac:dyDescent="0.25">
      <c r="B43" s="2">
        <v>23</v>
      </c>
      <c r="C43" s="2">
        <v>6.85</v>
      </c>
      <c r="D43" s="2">
        <f>AVERAGE($C$21:C43)</f>
        <v>5.5460869565217399</v>
      </c>
    </row>
    <row r="44" spans="2:4" x14ac:dyDescent="0.25">
      <c r="B44" s="2">
        <v>24</v>
      </c>
      <c r="C44" s="2">
        <v>10.74</v>
      </c>
      <c r="D44" s="2">
        <f>AVERAGE($C$21:C44)</f>
        <v>5.7625000000000002</v>
      </c>
    </row>
    <row r="45" spans="2:4" x14ac:dyDescent="0.25">
      <c r="B45" s="2">
        <v>25</v>
      </c>
      <c r="C45" s="2">
        <v>6.43</v>
      </c>
      <c r="D45" s="2">
        <f>AVERAGE($C$21:C45)</f>
        <v>5.789200000000001</v>
      </c>
    </row>
    <row r="46" spans="2:4" x14ac:dyDescent="0.25">
      <c r="B46" s="2">
        <v>26</v>
      </c>
      <c r="C46" s="2">
        <v>5.5</v>
      </c>
      <c r="D46" s="2">
        <f>AVERAGE($C$21:C46)</f>
        <v>5.7780769230769238</v>
      </c>
    </row>
    <row r="47" spans="2:4" x14ac:dyDescent="0.25">
      <c r="B47" s="2">
        <v>27</v>
      </c>
      <c r="C47" s="2">
        <v>7.8</v>
      </c>
      <c r="D47" s="2">
        <f>AVERAGE($C$21:C47)</f>
        <v>5.8529629629629643</v>
      </c>
    </row>
    <row r="48" spans="2:4" x14ac:dyDescent="0.25">
      <c r="B48" s="2">
        <v>28</v>
      </c>
      <c r="C48" s="2">
        <v>6.34</v>
      </c>
      <c r="D48" s="2">
        <f>AVERAGE($C$21:C48)</f>
        <v>5.8703571428571442</v>
      </c>
    </row>
    <row r="49" spans="2:4" x14ac:dyDescent="0.25">
      <c r="B49" s="2">
        <v>29</v>
      </c>
      <c r="C49" s="2">
        <v>7.39</v>
      </c>
      <c r="D49" s="2">
        <f>AVERAGE($C$21:C49)</f>
        <v>5.9227586206896561</v>
      </c>
    </row>
    <row r="50" spans="2:4" x14ac:dyDescent="0.25">
      <c r="B50" s="2">
        <v>30</v>
      </c>
      <c r="C50" s="2">
        <v>5.2</v>
      </c>
      <c r="D50" s="2">
        <f>AVERAGE($C$21:C50)</f>
        <v>5.8986666666666672</v>
      </c>
    </row>
    <row r="51" spans="2:4" x14ac:dyDescent="0.25">
      <c r="B51" s="2">
        <v>31</v>
      </c>
      <c r="C51" s="2">
        <v>8.39</v>
      </c>
      <c r="D51" s="2">
        <f>AVERAGE($C$21:C51)</f>
        <v>5.9790322580645165</v>
      </c>
    </row>
    <row r="52" spans="2:4" x14ac:dyDescent="0.25">
      <c r="B52" s="2">
        <v>32</v>
      </c>
      <c r="C52" s="2">
        <v>5.98</v>
      </c>
      <c r="D52" s="2">
        <f>AVERAGE($C$21:C52)</f>
        <v>5.9790625000000004</v>
      </c>
    </row>
    <row r="53" spans="2:4" x14ac:dyDescent="0.25">
      <c r="B53" s="2">
        <v>33</v>
      </c>
      <c r="C53" s="2">
        <v>7.34</v>
      </c>
      <c r="D53" s="2">
        <f>AVERAGE($C$21:C53)</f>
        <v>6.0203030303030305</v>
      </c>
    </row>
    <row r="54" spans="2:4" x14ac:dyDescent="0.25">
      <c r="B54" s="2">
        <v>34</v>
      </c>
      <c r="C54" s="2">
        <v>5.32</v>
      </c>
      <c r="D54" s="2">
        <f>AVERAGE($C$21:C54)</f>
        <v>5.9997058823529414</v>
      </c>
    </row>
    <row r="55" spans="2:4" x14ac:dyDescent="0.25">
      <c r="B55" s="2">
        <v>35</v>
      </c>
      <c r="C55" s="2">
        <v>7.14</v>
      </c>
      <c r="D55" s="2">
        <f>AVERAGE($C$21:C55)</f>
        <v>6.032285714285714</v>
      </c>
    </row>
    <row r="56" spans="2:4" x14ac:dyDescent="0.25">
      <c r="B56" s="2">
        <v>36</v>
      </c>
      <c r="C56" s="2">
        <v>6.3</v>
      </c>
      <c r="D56" s="2">
        <f>AVERAGE($C$21:C56)</f>
        <v>6.0397222222222222</v>
      </c>
    </row>
    <row r="57" spans="2:4" x14ac:dyDescent="0.25">
      <c r="B57" s="2">
        <v>37</v>
      </c>
      <c r="C57" s="2">
        <v>7.57</v>
      </c>
      <c r="D57" s="2">
        <f>AVERAGE($C$21:C57)</f>
        <v>6.0810810810810807</v>
      </c>
    </row>
    <row r="58" spans="2:4" x14ac:dyDescent="0.25">
      <c r="B58" s="2">
        <v>38</v>
      </c>
      <c r="C58" s="2">
        <v>6.33</v>
      </c>
      <c r="D58" s="2">
        <f>AVERAGE($C$21:C58)</f>
        <v>6.0876315789473692</v>
      </c>
    </row>
    <row r="59" spans="2:4" x14ac:dyDescent="0.25">
      <c r="B59" s="2">
        <v>39</v>
      </c>
      <c r="C59" s="2">
        <v>6.51</v>
      </c>
      <c r="D59" s="2">
        <f>AVERAGE($C$21:C59)</f>
        <v>6.0984615384615388</v>
      </c>
    </row>
    <row r="60" spans="2:4" x14ac:dyDescent="0.25">
      <c r="B60" s="2">
        <v>40</v>
      </c>
      <c r="C60" s="2">
        <v>5.38</v>
      </c>
      <c r="D60" s="2">
        <f>AVERAGE($C$21:C60)</f>
        <v>6.0804999999999998</v>
      </c>
    </row>
    <row r="61" spans="2:4" x14ac:dyDescent="0.25">
      <c r="B61" s="2">
        <v>41</v>
      </c>
      <c r="C61" s="2">
        <v>5.53</v>
      </c>
      <c r="D61" s="2">
        <f>AVERAGE($C$21:C61)</f>
        <v>6.0670731707317076</v>
      </c>
    </row>
    <row r="62" spans="2:4" x14ac:dyDescent="0.25">
      <c r="B62" s="2">
        <v>42</v>
      </c>
      <c r="C62" s="2">
        <v>5.81</v>
      </c>
      <c r="D62" s="2">
        <f>AVERAGE($C$21:C62)</f>
        <v>6.0609523809523811</v>
      </c>
    </row>
    <row r="63" spans="2:4" x14ac:dyDescent="0.25">
      <c r="B63" s="2">
        <v>43</v>
      </c>
      <c r="C63" s="2">
        <v>10.06</v>
      </c>
      <c r="D63" s="2">
        <f>AVERAGE($C$21:C63)</f>
        <v>6.1539534883720934</v>
      </c>
    </row>
    <row r="64" spans="2:4" x14ac:dyDescent="0.25">
      <c r="B64" s="2">
        <v>44</v>
      </c>
      <c r="C64" s="2">
        <v>4.99</v>
      </c>
      <c r="D64" s="2">
        <f>AVERAGE($C$21:C64)</f>
        <v>6.1275000000000004</v>
      </c>
    </row>
    <row r="65" spans="2:4" x14ac:dyDescent="0.25">
      <c r="B65" s="2">
        <v>45</v>
      </c>
      <c r="C65" s="2">
        <v>6.41</v>
      </c>
      <c r="D65" s="2">
        <f>AVERAGE($C$21:C65)</f>
        <v>6.1337777777777784</v>
      </c>
    </row>
    <row r="66" spans="2:4" x14ac:dyDescent="0.25">
      <c r="B66" s="2">
        <v>46</v>
      </c>
      <c r="C66" s="2">
        <v>5.7</v>
      </c>
      <c r="D66" s="2">
        <f>AVERAGE($C$21:C66)</f>
        <v>6.1243478260869573</v>
      </c>
    </row>
    <row r="67" spans="2:4" x14ac:dyDescent="0.25">
      <c r="B67" s="2">
        <v>47</v>
      </c>
      <c r="C67" s="2">
        <v>7.27</v>
      </c>
      <c r="D67" s="2">
        <f>AVERAGE($C$21:C67)</f>
        <v>6.1487234042553194</v>
      </c>
    </row>
    <row r="68" spans="2:4" x14ac:dyDescent="0.25">
      <c r="B68" s="2">
        <v>48</v>
      </c>
      <c r="C68" s="2">
        <v>5.25</v>
      </c>
      <c r="D68" s="2">
        <f>AVERAGE($C$21:C68)</f>
        <v>6.13</v>
      </c>
    </row>
    <row r="103" ht="15" customHeight="1" x14ac:dyDescent="0.25"/>
    <row r="105" ht="13.5" customHeight="1" x14ac:dyDescent="0.25"/>
  </sheetData>
  <mergeCells count="2">
    <mergeCell ref="B2:D2"/>
    <mergeCell ref="B19:D19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79"/>
  <sheetViews>
    <sheetView tabSelected="1" zoomScaleNormal="100" workbookViewId="0">
      <selection activeCell="F17" sqref="F17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7" max="7" width="9.5703125" bestFit="1" customWidth="1"/>
  </cols>
  <sheetData>
    <row r="2" spans="2:10" x14ac:dyDescent="0.25">
      <c r="B2" s="73" t="s">
        <v>90</v>
      </c>
      <c r="C2" s="74"/>
      <c r="D2" s="75"/>
    </row>
    <row r="3" spans="2:10" x14ac:dyDescent="0.25">
      <c r="B3" s="5" t="s">
        <v>12</v>
      </c>
      <c r="C3" s="6" t="s">
        <v>20</v>
      </c>
      <c r="D3" s="6" t="s">
        <v>16</v>
      </c>
      <c r="F3" s="2" t="s">
        <v>13</v>
      </c>
      <c r="G3" s="2" t="s">
        <v>14</v>
      </c>
      <c r="H3" s="2" t="s">
        <v>15</v>
      </c>
      <c r="I3" s="2"/>
      <c r="J3" s="7" t="s">
        <v>21</v>
      </c>
    </row>
    <row r="4" spans="2:10" x14ac:dyDescent="0.25">
      <c r="B4" s="2">
        <v>1</v>
      </c>
      <c r="C4" s="2">
        <v>100.53</v>
      </c>
      <c r="D4" s="2">
        <f>AVERAGE(C4)</f>
        <v>100.53</v>
      </c>
      <c r="F4" s="2">
        <v>2.262</v>
      </c>
      <c r="G4" s="2">
        <f>_xlfn.STDEV.S(C4:C13)</f>
        <v>8.0999029486641252</v>
      </c>
      <c r="H4" s="2">
        <v>0.05</v>
      </c>
      <c r="I4" s="2">
        <f>AVERAGE(C4:C13)</f>
        <v>109.675</v>
      </c>
      <c r="J4" s="2">
        <f>ROUND(((F4*G4)/(H4*I4))^2,0)</f>
        <v>11</v>
      </c>
    </row>
    <row r="5" spans="2:10" x14ac:dyDescent="0.25">
      <c r="B5" s="2">
        <v>2</v>
      </c>
      <c r="C5" s="2">
        <v>110.67</v>
      </c>
      <c r="D5" s="2">
        <f>AVERAGE($C$4:C5)</f>
        <v>105.6</v>
      </c>
    </row>
    <row r="6" spans="2:10" x14ac:dyDescent="0.25">
      <c r="B6" s="2">
        <v>3</v>
      </c>
      <c r="C6" s="2">
        <v>106.99</v>
      </c>
      <c r="D6" s="2">
        <f>AVERAGE($C$4:C6)</f>
        <v>106.06333333333333</v>
      </c>
    </row>
    <row r="7" spans="2:10" x14ac:dyDescent="0.25">
      <c r="B7" s="2">
        <v>4</v>
      </c>
      <c r="C7" s="2">
        <v>106.88</v>
      </c>
      <c r="D7" s="2">
        <f>AVERAGE($C$4:C7)</f>
        <v>106.2675</v>
      </c>
      <c r="F7" s="2" t="s">
        <v>1</v>
      </c>
    </row>
    <row r="8" spans="2:10" x14ac:dyDescent="0.25">
      <c r="B8" s="2">
        <v>5</v>
      </c>
      <c r="C8" s="2">
        <v>115.12</v>
      </c>
      <c r="D8" s="2">
        <f>AVERAGE($C$4:C8)</f>
        <v>108.03800000000001</v>
      </c>
      <c r="F8" s="2">
        <f>((_xlfn.STDEV.S(C4:C13)*2.262)/(AVERAGE(C4:C13)*0.05))^2</f>
        <v>11.163221367600535</v>
      </c>
    </row>
    <row r="9" spans="2:10" x14ac:dyDescent="0.25">
      <c r="B9" s="2">
        <v>6</v>
      </c>
      <c r="C9" s="2">
        <v>100.98</v>
      </c>
      <c r="D9" s="2">
        <f>AVERAGE($C$4:C9)</f>
        <v>106.86166666666668</v>
      </c>
      <c r="F9" s="2">
        <f>ROUND(F8,0)</f>
        <v>11</v>
      </c>
    </row>
    <row r="10" spans="2:10" x14ac:dyDescent="0.25">
      <c r="B10" s="2">
        <v>7</v>
      </c>
      <c r="C10" s="2">
        <v>120.45</v>
      </c>
      <c r="D10" s="2">
        <f>AVERAGE($C$4:C10)</f>
        <v>108.80285714285716</v>
      </c>
    </row>
    <row r="11" spans="2:10" x14ac:dyDescent="0.25">
      <c r="B11" s="2">
        <v>8</v>
      </c>
      <c r="C11" s="2">
        <v>107.45</v>
      </c>
      <c r="D11" s="2">
        <f>AVERAGE($C$4:C11)</f>
        <v>108.63375000000002</v>
      </c>
    </row>
    <row r="12" spans="2:10" x14ac:dyDescent="0.25">
      <c r="B12" s="2">
        <v>9</v>
      </c>
      <c r="C12" s="2">
        <v>124.56</v>
      </c>
      <c r="D12" s="2">
        <f>AVERAGE($C$4:C12)</f>
        <v>110.40333333333335</v>
      </c>
    </row>
    <row r="13" spans="2:10" x14ac:dyDescent="0.25">
      <c r="B13" s="2">
        <v>10</v>
      </c>
      <c r="C13" s="2">
        <v>103.12</v>
      </c>
      <c r="D13" s="2">
        <f>AVERAGE($C$4:C13)</f>
        <v>109.675</v>
      </c>
    </row>
    <row r="17" spans="2:10" x14ac:dyDescent="0.25">
      <c r="B17" s="73" t="s">
        <v>91</v>
      </c>
      <c r="C17" s="74"/>
      <c r="D17" s="75"/>
    </row>
    <row r="18" spans="2:10" x14ac:dyDescent="0.25">
      <c r="B18" s="5" t="s">
        <v>12</v>
      </c>
      <c r="C18" s="6" t="s">
        <v>20</v>
      </c>
      <c r="D18" s="6" t="s">
        <v>16</v>
      </c>
      <c r="F18" s="2" t="s">
        <v>13</v>
      </c>
      <c r="G18" s="2" t="s">
        <v>14</v>
      </c>
      <c r="H18" s="2" t="s">
        <v>15</v>
      </c>
      <c r="I18" s="3"/>
      <c r="J18" s="7" t="s">
        <v>21</v>
      </c>
    </row>
    <row r="19" spans="2:10" x14ac:dyDescent="0.25">
      <c r="B19" s="2">
        <v>1</v>
      </c>
      <c r="C19" s="2">
        <v>105.77</v>
      </c>
      <c r="D19" s="2">
        <f>AVERAGE(C19)</f>
        <v>105.77</v>
      </c>
      <c r="F19" s="2">
        <v>2.262</v>
      </c>
      <c r="G19" s="2">
        <f>_xlfn.STDEV.S(C19:C28)</f>
        <v>4.1096017649726928</v>
      </c>
      <c r="H19" s="2">
        <v>0.05</v>
      </c>
      <c r="I19" s="2">
        <f>AVERAGE(C19:C28)</f>
        <v>109.74600000000001</v>
      </c>
      <c r="J19" s="2">
        <f>ROUND(((F19*G19)/(H19*I19))^2,0)</f>
        <v>3</v>
      </c>
    </row>
    <row r="20" spans="2:10" x14ac:dyDescent="0.25">
      <c r="B20" s="2">
        <v>2</v>
      </c>
      <c r="C20" s="2">
        <v>108.16</v>
      </c>
      <c r="D20" s="2">
        <f>AVERAGE($C$19:C20)</f>
        <v>106.965</v>
      </c>
    </row>
    <row r="21" spans="2:10" x14ac:dyDescent="0.25">
      <c r="B21" s="2">
        <v>3</v>
      </c>
      <c r="C21" s="2">
        <v>107.23</v>
      </c>
      <c r="D21" s="2">
        <f>AVERAGE($C$19:C21)</f>
        <v>107.05333333333334</v>
      </c>
    </row>
    <row r="22" spans="2:10" x14ac:dyDescent="0.25">
      <c r="B22" s="2">
        <v>4</v>
      </c>
      <c r="C22" s="2">
        <v>110.04</v>
      </c>
      <c r="D22" s="2">
        <f>AVERAGE($C$19:C22)</f>
        <v>107.80000000000001</v>
      </c>
      <c r="F22" s="2" t="s">
        <v>1</v>
      </c>
    </row>
    <row r="23" spans="2:10" x14ac:dyDescent="0.25">
      <c r="B23" s="2">
        <v>5</v>
      </c>
      <c r="C23" s="2">
        <v>108.23</v>
      </c>
      <c r="D23" s="2">
        <f>AVERAGE($C$19:C23)</f>
        <v>107.88600000000001</v>
      </c>
      <c r="F23" s="2">
        <f>((_xlfn.STDEV.S(C19:C28)*2.262)/(AVERAGE(C19:C28)*0.05))^2</f>
        <v>2.8699033468390942</v>
      </c>
    </row>
    <row r="24" spans="2:10" x14ac:dyDescent="0.25">
      <c r="B24" s="2">
        <v>6</v>
      </c>
      <c r="C24" s="2">
        <v>110.13</v>
      </c>
      <c r="D24" s="2">
        <f>AVERAGE($C$19:C24)</f>
        <v>108.26</v>
      </c>
      <c r="F24" s="2">
        <f>ROUND(F23,0)</f>
        <v>3</v>
      </c>
    </row>
    <row r="25" spans="2:10" x14ac:dyDescent="0.25">
      <c r="B25" s="2">
        <v>7</v>
      </c>
      <c r="C25" s="2">
        <v>114.88</v>
      </c>
      <c r="D25" s="2">
        <f>AVERAGE($C$19:C25)</f>
        <v>109.20571428571429</v>
      </c>
    </row>
    <row r="26" spans="2:10" x14ac:dyDescent="0.25">
      <c r="B26" s="2">
        <v>8</v>
      </c>
      <c r="C26" s="2">
        <v>115.23</v>
      </c>
      <c r="D26" s="2">
        <f>AVERAGE($C$19:C26)</f>
        <v>109.95875000000001</v>
      </c>
    </row>
    <row r="27" spans="2:10" x14ac:dyDescent="0.25">
      <c r="B27" s="2">
        <v>9</v>
      </c>
      <c r="C27" s="2">
        <v>114.68</v>
      </c>
      <c r="D27" s="2">
        <f>AVERAGE($C$19:C27)</f>
        <v>110.48333333333335</v>
      </c>
    </row>
    <row r="28" spans="2:10" x14ac:dyDescent="0.25">
      <c r="B28" s="2">
        <v>10</v>
      </c>
      <c r="C28" s="2">
        <v>103.11</v>
      </c>
      <c r="D28" s="2">
        <f>AVERAGE($C$19:C28)</f>
        <v>109.74600000000001</v>
      </c>
    </row>
    <row r="34" spans="2:10" x14ac:dyDescent="0.25">
      <c r="B34" s="73" t="s">
        <v>92</v>
      </c>
      <c r="C34" s="74"/>
      <c r="D34" s="75"/>
    </row>
    <row r="35" spans="2:10" x14ac:dyDescent="0.25">
      <c r="B35" s="5" t="s">
        <v>12</v>
      </c>
      <c r="C35" s="6" t="s">
        <v>20</v>
      </c>
      <c r="D35" s="6" t="s">
        <v>16</v>
      </c>
      <c r="F35" s="2" t="s">
        <v>13</v>
      </c>
      <c r="G35" s="2" t="s">
        <v>14</v>
      </c>
      <c r="H35" s="2" t="s">
        <v>15</v>
      </c>
      <c r="I35" s="3"/>
      <c r="J35" s="7" t="s">
        <v>21</v>
      </c>
    </row>
    <row r="36" spans="2:10" x14ac:dyDescent="0.25">
      <c r="B36" s="2">
        <v>1</v>
      </c>
      <c r="C36" s="2">
        <v>107.16</v>
      </c>
      <c r="D36" s="2">
        <f>AVERAGE(C36)</f>
        <v>107.16</v>
      </c>
      <c r="F36" s="2">
        <v>2.262</v>
      </c>
      <c r="G36" s="2">
        <f>_xlfn.STDEV.S(C36:C45)</f>
        <v>2.6386814889258634</v>
      </c>
      <c r="H36" s="2">
        <v>0.05</v>
      </c>
      <c r="I36" s="2">
        <f>AVERAGE(C36:C45)</f>
        <v>110.958</v>
      </c>
      <c r="J36" s="2">
        <f>ROUNDUP(((F36*G36)/(H36*I36))^2,0)</f>
        <v>2</v>
      </c>
    </row>
    <row r="37" spans="2:10" x14ac:dyDescent="0.25">
      <c r="B37" s="2">
        <v>2</v>
      </c>
      <c r="C37" s="2">
        <v>108.68</v>
      </c>
      <c r="D37" s="2">
        <f>AVERAGE($C$36:C37)</f>
        <v>107.92</v>
      </c>
    </row>
    <row r="38" spans="2:10" x14ac:dyDescent="0.25">
      <c r="B38" s="2">
        <v>3</v>
      </c>
      <c r="C38" s="2">
        <v>108.74</v>
      </c>
      <c r="D38" s="2">
        <f>AVERAGE($C$36:C38)</f>
        <v>108.19333333333333</v>
      </c>
    </row>
    <row r="39" spans="2:10" x14ac:dyDescent="0.25">
      <c r="B39" s="2">
        <v>4</v>
      </c>
      <c r="C39" s="2">
        <v>109.88</v>
      </c>
      <c r="D39" s="2">
        <f>AVERAGE($C$36:C39)</f>
        <v>108.61499999999999</v>
      </c>
      <c r="F39" s="2" t="s">
        <v>1</v>
      </c>
    </row>
    <row r="40" spans="2:10" x14ac:dyDescent="0.25">
      <c r="B40" s="2">
        <v>5</v>
      </c>
      <c r="C40" s="2">
        <v>111.85</v>
      </c>
      <c r="D40" s="2">
        <f>AVERAGE($C$36:C40)</f>
        <v>109.26199999999999</v>
      </c>
      <c r="F40" s="2">
        <f>((_xlfn.STDEV.S(C36:C45)*2.262)/(AVERAGE(C36:C45)*0.05))^2</f>
        <v>1.1574490776336095</v>
      </c>
    </row>
    <row r="41" spans="2:10" x14ac:dyDescent="0.25">
      <c r="B41" s="2">
        <v>6</v>
      </c>
      <c r="C41" s="2">
        <v>114.31</v>
      </c>
      <c r="D41" s="2">
        <f>AVERAGE($C$36:C41)</f>
        <v>110.10333333333331</v>
      </c>
      <c r="F41" s="2">
        <f>ROUNDUP(F40,0)</f>
        <v>2</v>
      </c>
    </row>
    <row r="42" spans="2:10" x14ac:dyDescent="0.25">
      <c r="B42" s="2">
        <v>7</v>
      </c>
      <c r="C42" s="2">
        <v>115.04</v>
      </c>
      <c r="D42" s="2">
        <f>AVERAGE($C$36:C42)</f>
        <v>110.80857142857141</v>
      </c>
    </row>
    <row r="43" spans="2:10" x14ac:dyDescent="0.25">
      <c r="B43" s="2">
        <v>8</v>
      </c>
      <c r="C43" s="2">
        <v>111.62</v>
      </c>
      <c r="D43" s="2">
        <f>AVERAGE($C$36:C43)</f>
        <v>110.90999999999998</v>
      </c>
    </row>
    <row r="44" spans="2:10" x14ac:dyDescent="0.25">
      <c r="B44" s="2">
        <v>9</v>
      </c>
      <c r="C44" s="2">
        <v>109.18</v>
      </c>
      <c r="D44" s="2">
        <f>AVERAGE($C$36:C44)</f>
        <v>110.71777777777775</v>
      </c>
    </row>
    <row r="45" spans="2:10" x14ac:dyDescent="0.25">
      <c r="B45" s="2">
        <v>10</v>
      </c>
      <c r="C45" s="2">
        <v>113.12</v>
      </c>
      <c r="D45" s="2">
        <f>AVERAGE($C$36:C45)</f>
        <v>110.958</v>
      </c>
    </row>
    <row r="48" spans="2:10" x14ac:dyDescent="0.25">
      <c r="B48" s="73" t="s">
        <v>93</v>
      </c>
      <c r="C48" s="74"/>
      <c r="D48" s="75"/>
    </row>
    <row r="49" spans="2:10" x14ac:dyDescent="0.25">
      <c r="B49" s="5" t="s">
        <v>12</v>
      </c>
      <c r="C49" s="6" t="s">
        <v>20</v>
      </c>
      <c r="D49" s="6" t="s">
        <v>16</v>
      </c>
      <c r="F49" s="2" t="s">
        <v>13</v>
      </c>
      <c r="G49" s="2" t="s">
        <v>14</v>
      </c>
      <c r="H49" s="2" t="s">
        <v>15</v>
      </c>
      <c r="I49" s="3"/>
      <c r="J49" s="7" t="s">
        <v>21</v>
      </c>
    </row>
    <row r="50" spans="2:10" x14ac:dyDescent="0.25">
      <c r="B50" s="2">
        <v>1</v>
      </c>
      <c r="C50" s="2">
        <v>108.79</v>
      </c>
      <c r="D50" s="2">
        <f>AVERAGE(C50)</f>
        <v>108.79</v>
      </c>
      <c r="F50" s="2">
        <v>2.262</v>
      </c>
      <c r="G50" s="2">
        <f>_xlfn.STDEV.S(C50:C59)</f>
        <v>5.9865256108104061</v>
      </c>
      <c r="H50" s="2">
        <v>0.05</v>
      </c>
      <c r="I50" s="2">
        <f>AVERAGE(C50:C59)</f>
        <v>110.3</v>
      </c>
      <c r="J50" s="2">
        <f>ROUND(((F50*G50)/(H50*I50))^2,0)</f>
        <v>6</v>
      </c>
    </row>
    <row r="51" spans="2:10" x14ac:dyDescent="0.25">
      <c r="B51" s="2">
        <v>2</v>
      </c>
      <c r="C51" s="2">
        <v>108.36</v>
      </c>
      <c r="D51" s="2">
        <f>AVERAGE($C$50:C51)</f>
        <v>108.575</v>
      </c>
    </row>
    <row r="52" spans="2:10" x14ac:dyDescent="0.25">
      <c r="B52" s="2">
        <v>3</v>
      </c>
      <c r="C52" s="2">
        <v>121.47</v>
      </c>
      <c r="D52" s="2">
        <f>AVERAGE($C$50:C52)</f>
        <v>112.87333333333333</v>
      </c>
    </row>
    <row r="53" spans="2:10" x14ac:dyDescent="0.25">
      <c r="B53" s="2">
        <v>4</v>
      </c>
      <c r="C53" s="2">
        <v>112.39</v>
      </c>
      <c r="D53" s="2">
        <f>AVERAGE($C$50:C53)</f>
        <v>112.7525</v>
      </c>
      <c r="F53" s="2" t="s">
        <v>1</v>
      </c>
    </row>
    <row r="54" spans="2:10" x14ac:dyDescent="0.25">
      <c r="B54" s="2">
        <v>5</v>
      </c>
      <c r="C54" s="2">
        <v>115.47</v>
      </c>
      <c r="D54" s="2">
        <f>AVERAGE($C$50:C54)</f>
        <v>113.29600000000001</v>
      </c>
      <c r="F54" s="2">
        <f>((_xlfn.STDEV.S(C50:C59)*2.262)/(AVERAGE(C50:C59)*0.05))^2</f>
        <v>6.028980194701834</v>
      </c>
    </row>
    <row r="55" spans="2:10" x14ac:dyDescent="0.25">
      <c r="B55" s="2">
        <v>6</v>
      </c>
      <c r="C55" s="2">
        <v>102.49</v>
      </c>
      <c r="D55" s="2">
        <f>AVERAGE($C$50:C55)</f>
        <v>111.495</v>
      </c>
      <c r="F55" s="2">
        <f>ROUND(F54,0)</f>
        <v>6</v>
      </c>
    </row>
    <row r="56" spans="2:10" x14ac:dyDescent="0.25">
      <c r="B56" s="2">
        <v>7</v>
      </c>
      <c r="C56" s="2">
        <v>110.61</v>
      </c>
      <c r="D56" s="2">
        <f>AVERAGE($C$50:C56)</f>
        <v>111.36857142857143</v>
      </c>
    </row>
    <row r="57" spans="2:10" x14ac:dyDescent="0.25">
      <c r="B57" s="2">
        <v>8</v>
      </c>
      <c r="C57" s="2">
        <v>100.91</v>
      </c>
      <c r="D57" s="2">
        <f>AVERAGE($C$50:C57)</f>
        <v>110.06125</v>
      </c>
    </row>
    <row r="58" spans="2:10" x14ac:dyDescent="0.25">
      <c r="B58" s="2">
        <v>9</v>
      </c>
      <c r="C58" s="2">
        <v>113.44</v>
      </c>
      <c r="D58" s="2">
        <f>AVERAGE($C$50:C58)</f>
        <v>110.43666666666667</v>
      </c>
    </row>
    <row r="59" spans="2:10" x14ac:dyDescent="0.25">
      <c r="B59" s="2">
        <v>10</v>
      </c>
      <c r="C59" s="2">
        <v>109.07</v>
      </c>
      <c r="D59" s="2">
        <f>AVERAGE($C$50:C59)</f>
        <v>110.3</v>
      </c>
    </row>
    <row r="62" spans="2:10" x14ac:dyDescent="0.25">
      <c r="B62" s="73" t="s">
        <v>94</v>
      </c>
      <c r="C62" s="74"/>
      <c r="D62" s="75"/>
    </row>
    <row r="63" spans="2:10" x14ac:dyDescent="0.25">
      <c r="B63" s="5" t="s">
        <v>12</v>
      </c>
      <c r="C63" s="6" t="s">
        <v>20</v>
      </c>
      <c r="D63" s="6" t="s">
        <v>16</v>
      </c>
      <c r="F63" s="2" t="s">
        <v>13</v>
      </c>
      <c r="G63" s="2" t="s">
        <v>14</v>
      </c>
      <c r="H63" s="2" t="s">
        <v>15</v>
      </c>
      <c r="I63" s="3"/>
      <c r="J63" s="7" t="s">
        <v>21</v>
      </c>
    </row>
    <row r="64" spans="2:10" x14ac:dyDescent="0.25">
      <c r="B64" s="2">
        <v>1</v>
      </c>
      <c r="C64" s="2">
        <v>101.44</v>
      </c>
      <c r="D64" s="2">
        <f>AVERAGE(C64)</f>
        <v>101.44</v>
      </c>
      <c r="F64" s="2">
        <v>2.262</v>
      </c>
      <c r="G64" s="2">
        <f>_xlfn.STDEV.S(C64:C73)</f>
        <v>7.1436847790354108</v>
      </c>
      <c r="H64" s="2">
        <v>0.05</v>
      </c>
      <c r="I64" s="2">
        <f>AVERAGE(C64:C73)</f>
        <v>109.271</v>
      </c>
      <c r="J64" s="2">
        <f>ROUND(((F64*G64)/(H64*I64))^2,0)</f>
        <v>9</v>
      </c>
    </row>
    <row r="65" spans="2:10" x14ac:dyDescent="0.25">
      <c r="B65" s="2">
        <v>2</v>
      </c>
      <c r="C65" s="2">
        <v>111.14</v>
      </c>
      <c r="D65" s="2">
        <f>AVERAGE($C$64:C65)</f>
        <v>106.28999999999999</v>
      </c>
    </row>
    <row r="66" spans="2:10" x14ac:dyDescent="0.25">
      <c r="B66" s="2">
        <v>3</v>
      </c>
      <c r="C66" s="2">
        <v>112.57</v>
      </c>
      <c r="D66" s="2">
        <f>AVERAGE($C$64:C66)</f>
        <v>108.38333333333333</v>
      </c>
    </row>
    <row r="67" spans="2:10" x14ac:dyDescent="0.25">
      <c r="B67" s="2">
        <v>4</v>
      </c>
      <c r="C67" s="2">
        <v>112.44</v>
      </c>
      <c r="D67" s="2">
        <f>AVERAGE($C$64:C67)</f>
        <v>109.39749999999999</v>
      </c>
      <c r="F67" s="2" t="s">
        <v>1</v>
      </c>
    </row>
    <row r="68" spans="2:10" x14ac:dyDescent="0.25">
      <c r="B68" s="2">
        <v>5</v>
      </c>
      <c r="C68" s="2">
        <v>100.89</v>
      </c>
      <c r="D68" s="2">
        <f>AVERAGE($C$64:C68)</f>
        <v>107.696</v>
      </c>
      <c r="F68" s="2">
        <f>((_xlfn.STDEV.S(C64:C73)*2.262)/(AVERAGE(C64:C73)*0.05))^2</f>
        <v>8.747418861366512</v>
      </c>
    </row>
    <row r="69" spans="2:10" x14ac:dyDescent="0.25">
      <c r="B69" s="2">
        <v>6</v>
      </c>
      <c r="C69" s="2">
        <v>123.83</v>
      </c>
      <c r="D69" s="2">
        <f>AVERAGE($C$64:C69)</f>
        <v>110.38500000000001</v>
      </c>
      <c r="F69" s="2">
        <f>ROUND(F68,0)</f>
        <v>9</v>
      </c>
    </row>
    <row r="70" spans="2:10" x14ac:dyDescent="0.25">
      <c r="B70" s="2">
        <v>7</v>
      </c>
      <c r="C70" s="2">
        <v>111.72</v>
      </c>
      <c r="D70" s="2">
        <f>AVERAGE($C$64:C70)</f>
        <v>110.5757142857143</v>
      </c>
    </row>
    <row r="71" spans="2:10" x14ac:dyDescent="0.25">
      <c r="B71" s="2">
        <v>8</v>
      </c>
      <c r="C71" s="2">
        <v>110.02</v>
      </c>
      <c r="D71" s="2">
        <f>AVERAGE($C$64:C71)</f>
        <v>110.50625000000001</v>
      </c>
    </row>
    <row r="72" spans="2:10" x14ac:dyDescent="0.25">
      <c r="B72" s="2">
        <v>9</v>
      </c>
      <c r="C72" s="2">
        <v>108.57</v>
      </c>
      <c r="D72" s="2">
        <f>AVERAGE($C$64:C72)</f>
        <v>110.29111111111112</v>
      </c>
    </row>
    <row r="73" spans="2:10" x14ac:dyDescent="0.25">
      <c r="B73" s="2">
        <v>10</v>
      </c>
      <c r="C73" s="2">
        <v>100.09</v>
      </c>
      <c r="D73" s="2">
        <f>AVERAGE($C$64:C73)</f>
        <v>109.271</v>
      </c>
    </row>
    <row r="77" spans="2:10" x14ac:dyDescent="0.25">
      <c r="B77" s="73" t="s">
        <v>95</v>
      </c>
      <c r="C77" s="74"/>
      <c r="D77" s="75"/>
    </row>
    <row r="78" spans="2:10" x14ac:dyDescent="0.25">
      <c r="B78" s="5" t="s">
        <v>12</v>
      </c>
      <c r="C78" s="6" t="s">
        <v>20</v>
      </c>
      <c r="D78" s="6" t="s">
        <v>16</v>
      </c>
      <c r="F78" s="2" t="s">
        <v>13</v>
      </c>
      <c r="G78" s="2" t="s">
        <v>14</v>
      </c>
      <c r="H78" s="2" t="s">
        <v>15</v>
      </c>
      <c r="I78" s="3"/>
      <c r="J78" s="7" t="s">
        <v>21</v>
      </c>
    </row>
    <row r="79" spans="2:10" x14ac:dyDescent="0.25">
      <c r="B79" s="2">
        <v>1</v>
      </c>
      <c r="C79" s="2">
        <v>105.94</v>
      </c>
      <c r="D79" s="2">
        <f>AVERAGE(C79)</f>
        <v>105.94</v>
      </c>
      <c r="F79" s="2">
        <v>2.262</v>
      </c>
      <c r="G79" s="2">
        <f>_xlfn.STDEV.S(C79:C88)</f>
        <v>8.7847570636111865</v>
      </c>
      <c r="H79" s="2">
        <v>0.05</v>
      </c>
      <c r="I79" s="2">
        <f>AVERAGE(C79:C88)</f>
        <v>110.997</v>
      </c>
      <c r="J79" s="2">
        <f>ROUND(((F79*G79)/(H79*I79))^2,0)</f>
        <v>13</v>
      </c>
    </row>
    <row r="80" spans="2:10" x14ac:dyDescent="0.25">
      <c r="B80" s="2">
        <v>2</v>
      </c>
      <c r="C80" s="2">
        <v>106.94</v>
      </c>
      <c r="D80" s="2">
        <f>AVERAGE($C$64:C80)</f>
        <v>108.79916666666668</v>
      </c>
    </row>
    <row r="81" spans="2:7" x14ac:dyDescent="0.25">
      <c r="B81" s="2">
        <v>3</v>
      </c>
      <c r="C81" s="2">
        <v>125.96</v>
      </c>
      <c r="D81" s="2">
        <f>AVERAGE($C$64:C81)</f>
        <v>110.11923076923078</v>
      </c>
    </row>
    <row r="82" spans="2:7" x14ac:dyDescent="0.25">
      <c r="B82" s="2">
        <v>4</v>
      </c>
      <c r="C82" s="2">
        <v>105.37</v>
      </c>
      <c r="D82" s="2">
        <f>AVERAGE($C$64:C82)</f>
        <v>109.78</v>
      </c>
      <c r="F82" s="2" t="s">
        <v>1</v>
      </c>
    </row>
    <row r="83" spans="2:7" x14ac:dyDescent="0.25">
      <c r="B83" s="2">
        <v>5</v>
      </c>
      <c r="C83" s="2">
        <v>103.18</v>
      </c>
      <c r="D83" s="2">
        <f>AVERAGE($C$64:C83)</f>
        <v>109.34</v>
      </c>
      <c r="F83" s="2">
        <f>((_xlfn.STDEV.S(C79:C88)*2.262)/(AVERAGE(C79:C88)*0.05))^2</f>
        <v>12.819828707835798</v>
      </c>
    </row>
    <row r="84" spans="2:7" x14ac:dyDescent="0.25">
      <c r="B84" s="2">
        <v>6</v>
      </c>
      <c r="C84" s="2">
        <v>125.71</v>
      </c>
      <c r="D84" s="2">
        <f>AVERAGE($C$64:C84)</f>
        <v>110.36312500000001</v>
      </c>
      <c r="F84" s="2">
        <f>ROUND(F83,0)</f>
        <v>13</v>
      </c>
    </row>
    <row r="85" spans="2:7" x14ac:dyDescent="0.25">
      <c r="B85" s="2">
        <v>7</v>
      </c>
      <c r="C85" s="2">
        <v>113.53</v>
      </c>
      <c r="D85" s="2">
        <f>AVERAGE($C$64:C85)</f>
        <v>110.54941176470589</v>
      </c>
    </row>
    <row r="86" spans="2:7" x14ac:dyDescent="0.25">
      <c r="B86" s="2">
        <v>8</v>
      </c>
      <c r="C86" s="2">
        <v>111.45</v>
      </c>
      <c r="D86" s="2">
        <f>AVERAGE($C$64:C86)</f>
        <v>110.59944444444446</v>
      </c>
    </row>
    <row r="87" spans="2:7" x14ac:dyDescent="0.25">
      <c r="B87" s="2">
        <v>9</v>
      </c>
      <c r="C87" s="2">
        <v>111.5</v>
      </c>
      <c r="D87" s="2">
        <f>AVERAGE($C$64:C87)</f>
        <v>110.64684210526316</v>
      </c>
    </row>
    <row r="88" spans="2:7" x14ac:dyDescent="0.25">
      <c r="B88" s="2">
        <v>10</v>
      </c>
      <c r="C88" s="2">
        <v>100.39</v>
      </c>
      <c r="D88" s="2">
        <f>AVERAGE($C$64:C88)</f>
        <v>110.13399999999999</v>
      </c>
    </row>
    <row r="95" spans="2:7" ht="15" customHeight="1" x14ac:dyDescent="0.25">
      <c r="B95" s="4" t="s">
        <v>96</v>
      </c>
      <c r="C95" s="4" t="s">
        <v>26</v>
      </c>
      <c r="D95" s="4" t="s">
        <v>97</v>
      </c>
      <c r="E95" s="4" t="s">
        <v>29</v>
      </c>
      <c r="F95" s="4" t="s">
        <v>28</v>
      </c>
      <c r="G95" s="4" t="s">
        <v>27</v>
      </c>
    </row>
    <row r="96" spans="2:7" x14ac:dyDescent="0.25">
      <c r="B96" s="2">
        <f t="shared" ref="B96:B105" si="0">C4</f>
        <v>100.53</v>
      </c>
      <c r="C96" s="2">
        <f t="shared" ref="C96:C105" si="1">C19</f>
        <v>105.77</v>
      </c>
      <c r="D96" s="2">
        <f t="shared" ref="D96:D105" si="2">C36</f>
        <v>107.16</v>
      </c>
      <c r="E96" s="2">
        <f t="shared" ref="E96:E105" si="3">C50</f>
        <v>108.79</v>
      </c>
      <c r="F96" s="2">
        <f t="shared" ref="F96:F105" si="4">C64</f>
        <v>101.44</v>
      </c>
      <c r="G96" s="2">
        <f>C79</f>
        <v>105.94</v>
      </c>
    </row>
    <row r="97" spans="2:11" x14ac:dyDescent="0.25">
      <c r="B97" s="2">
        <f t="shared" si="0"/>
        <v>110.67</v>
      </c>
      <c r="C97" s="2">
        <f t="shared" si="1"/>
        <v>108.16</v>
      </c>
      <c r="D97" s="2">
        <f t="shared" si="2"/>
        <v>108.68</v>
      </c>
      <c r="E97" s="2">
        <f t="shared" si="3"/>
        <v>108.36</v>
      </c>
      <c r="F97" s="2">
        <f t="shared" si="4"/>
        <v>111.14</v>
      </c>
      <c r="G97" s="2">
        <f t="shared" ref="G97:G105" si="5">C80</f>
        <v>106.94</v>
      </c>
    </row>
    <row r="98" spans="2:11" x14ac:dyDescent="0.25">
      <c r="B98" s="2">
        <f t="shared" si="0"/>
        <v>106.99</v>
      </c>
      <c r="C98" s="2">
        <f t="shared" si="1"/>
        <v>107.23</v>
      </c>
      <c r="D98" s="2">
        <f t="shared" si="2"/>
        <v>108.74</v>
      </c>
      <c r="E98" s="2">
        <f t="shared" si="3"/>
        <v>121.47</v>
      </c>
      <c r="F98" s="2">
        <f t="shared" si="4"/>
        <v>112.57</v>
      </c>
      <c r="G98" s="2">
        <f t="shared" si="5"/>
        <v>125.96</v>
      </c>
    </row>
    <row r="99" spans="2:11" x14ac:dyDescent="0.25">
      <c r="B99" s="2">
        <f t="shared" si="0"/>
        <v>106.88</v>
      </c>
      <c r="C99" s="2">
        <f t="shared" si="1"/>
        <v>110.04</v>
      </c>
      <c r="D99" s="2">
        <f t="shared" si="2"/>
        <v>109.88</v>
      </c>
      <c r="E99" s="2">
        <f t="shared" si="3"/>
        <v>112.39</v>
      </c>
      <c r="F99" s="2">
        <f t="shared" si="4"/>
        <v>112.44</v>
      </c>
      <c r="G99" s="2">
        <f t="shared" si="5"/>
        <v>105.37</v>
      </c>
      <c r="I99" s="11" t="s">
        <v>31</v>
      </c>
      <c r="J99" s="11"/>
      <c r="K99" s="11"/>
    </row>
    <row r="100" spans="2:11" x14ac:dyDescent="0.25">
      <c r="B100" s="2">
        <f t="shared" si="0"/>
        <v>115.12</v>
      </c>
      <c r="C100" s="2">
        <f t="shared" si="1"/>
        <v>108.23</v>
      </c>
      <c r="D100" s="2">
        <f t="shared" si="2"/>
        <v>111.85</v>
      </c>
      <c r="E100" s="2">
        <f t="shared" si="3"/>
        <v>115.47</v>
      </c>
      <c r="F100" s="2">
        <f t="shared" si="4"/>
        <v>100.89</v>
      </c>
      <c r="G100" s="2">
        <f t="shared" si="5"/>
        <v>103.18</v>
      </c>
      <c r="I100" s="11" t="s">
        <v>66</v>
      </c>
      <c r="J100" s="11"/>
      <c r="K100" s="11"/>
    </row>
    <row r="101" spans="2:11" x14ac:dyDescent="0.25">
      <c r="B101" s="2">
        <f t="shared" si="0"/>
        <v>100.98</v>
      </c>
      <c r="C101" s="2">
        <f t="shared" si="1"/>
        <v>110.13</v>
      </c>
      <c r="D101" s="2">
        <f t="shared" si="2"/>
        <v>114.31</v>
      </c>
      <c r="E101" s="2">
        <f t="shared" si="3"/>
        <v>102.49</v>
      </c>
      <c r="F101" s="2">
        <f t="shared" si="4"/>
        <v>123.83</v>
      </c>
      <c r="G101" s="2">
        <f t="shared" si="5"/>
        <v>125.71</v>
      </c>
    </row>
    <row r="102" spans="2:11" x14ac:dyDescent="0.25">
      <c r="B102" s="2">
        <f t="shared" si="0"/>
        <v>120.45</v>
      </c>
      <c r="C102" s="2">
        <f t="shared" si="1"/>
        <v>114.88</v>
      </c>
      <c r="D102" s="2">
        <f t="shared" si="2"/>
        <v>115.04</v>
      </c>
      <c r="E102" s="2">
        <f t="shared" si="3"/>
        <v>110.61</v>
      </c>
      <c r="F102" s="2">
        <f t="shared" si="4"/>
        <v>111.72</v>
      </c>
      <c r="G102" s="2">
        <f t="shared" si="5"/>
        <v>113.53</v>
      </c>
    </row>
    <row r="103" spans="2:11" x14ac:dyDescent="0.25">
      <c r="B103" s="2">
        <f t="shared" si="0"/>
        <v>107.45</v>
      </c>
      <c r="C103" s="2">
        <f t="shared" si="1"/>
        <v>115.23</v>
      </c>
      <c r="D103" s="2">
        <f t="shared" si="2"/>
        <v>111.62</v>
      </c>
      <c r="E103" s="2">
        <f t="shared" si="3"/>
        <v>100.91</v>
      </c>
      <c r="F103" s="2">
        <f t="shared" si="4"/>
        <v>110.02</v>
      </c>
      <c r="G103" s="2">
        <f t="shared" si="5"/>
        <v>111.45</v>
      </c>
    </row>
    <row r="104" spans="2:11" x14ac:dyDescent="0.25">
      <c r="B104" s="2">
        <f t="shared" si="0"/>
        <v>124.56</v>
      </c>
      <c r="C104" s="2">
        <f t="shared" si="1"/>
        <v>114.68</v>
      </c>
      <c r="D104" s="2">
        <f t="shared" si="2"/>
        <v>109.18</v>
      </c>
      <c r="E104" s="2">
        <f t="shared" si="3"/>
        <v>113.44</v>
      </c>
      <c r="F104" s="2">
        <f t="shared" si="4"/>
        <v>108.57</v>
      </c>
      <c r="G104" s="2">
        <f t="shared" si="5"/>
        <v>111.5</v>
      </c>
    </row>
    <row r="105" spans="2:11" x14ac:dyDescent="0.25">
      <c r="B105" s="2">
        <f t="shared" si="0"/>
        <v>103.12</v>
      </c>
      <c r="C105" s="2">
        <f t="shared" si="1"/>
        <v>103.11</v>
      </c>
      <c r="D105" s="2">
        <f t="shared" si="2"/>
        <v>113.12</v>
      </c>
      <c r="E105" s="2">
        <f t="shared" si="3"/>
        <v>109.07</v>
      </c>
      <c r="F105" s="2">
        <f t="shared" si="4"/>
        <v>100.09</v>
      </c>
      <c r="G105" s="2">
        <f t="shared" si="5"/>
        <v>100.39</v>
      </c>
    </row>
    <row r="107" spans="2:11" x14ac:dyDescent="0.25">
      <c r="B107" t="s">
        <v>32</v>
      </c>
    </row>
    <row r="109" spans="2:11" ht="15.75" thickBot="1" x14ac:dyDescent="0.3">
      <c r="B109" t="s">
        <v>33</v>
      </c>
    </row>
    <row r="110" spans="2:11" x14ac:dyDescent="0.25">
      <c r="B110" s="10" t="s">
        <v>34</v>
      </c>
      <c r="C110" s="10" t="s">
        <v>35</v>
      </c>
      <c r="D110" s="10" t="s">
        <v>36</v>
      </c>
      <c r="E110" s="10" t="s">
        <v>37</v>
      </c>
      <c r="F110" s="10" t="s">
        <v>38</v>
      </c>
    </row>
    <row r="111" spans="2:11" x14ac:dyDescent="0.25">
      <c r="B111" s="8" t="s">
        <v>96</v>
      </c>
      <c r="C111" s="8">
        <v>10</v>
      </c>
      <c r="D111" s="8">
        <v>1096.75</v>
      </c>
      <c r="E111" s="8">
        <v>109.675</v>
      </c>
      <c r="F111" s="8">
        <v>65.608427777777777</v>
      </c>
    </row>
    <row r="112" spans="2:11" x14ac:dyDescent="0.25">
      <c r="B112" s="8" t="s">
        <v>26</v>
      </c>
      <c r="C112" s="8">
        <v>10</v>
      </c>
      <c r="D112" s="8">
        <v>1097.46</v>
      </c>
      <c r="E112" s="8">
        <v>109.74600000000001</v>
      </c>
      <c r="F112" s="8">
        <v>16.888826666666674</v>
      </c>
    </row>
    <row r="113" spans="2:14" x14ac:dyDescent="0.25">
      <c r="B113" s="8" t="s">
        <v>97</v>
      </c>
      <c r="C113" s="8">
        <v>10</v>
      </c>
      <c r="D113" s="8">
        <v>1109.58</v>
      </c>
      <c r="E113" s="8">
        <v>110.958</v>
      </c>
      <c r="F113" s="8">
        <v>6.962640000000011</v>
      </c>
    </row>
    <row r="114" spans="2:14" ht="14.25" customHeight="1" x14ac:dyDescent="0.25">
      <c r="B114" s="8" t="s">
        <v>29</v>
      </c>
      <c r="C114" s="8">
        <v>10</v>
      </c>
      <c r="D114" s="8">
        <v>1103</v>
      </c>
      <c r="E114" s="8">
        <v>110.3</v>
      </c>
      <c r="F114" s="8">
        <v>35.838488888888904</v>
      </c>
      <c r="J114" s="71" t="s">
        <v>98</v>
      </c>
      <c r="K114" s="71"/>
      <c r="L114" s="71"/>
      <c r="M114" s="71"/>
      <c r="N114" s="13"/>
    </row>
    <row r="115" spans="2:14" x14ac:dyDescent="0.25">
      <c r="B115" s="8" t="s">
        <v>28</v>
      </c>
      <c r="C115" s="8">
        <v>10</v>
      </c>
      <c r="D115" s="8">
        <v>1092.71</v>
      </c>
      <c r="E115" s="8">
        <v>109.271</v>
      </c>
      <c r="F115" s="8">
        <v>51.032232222222206</v>
      </c>
      <c r="J115" s="71"/>
      <c r="K115" s="71"/>
      <c r="L115" s="71"/>
      <c r="M115" s="71"/>
      <c r="N115" s="13"/>
    </row>
    <row r="116" spans="2:14" ht="15.75" thickBot="1" x14ac:dyDescent="0.3">
      <c r="B116" s="9" t="s">
        <v>27</v>
      </c>
      <c r="C116" s="9">
        <v>10</v>
      </c>
      <c r="D116" s="9">
        <v>1109.97</v>
      </c>
      <c r="E116" s="9">
        <v>110.997</v>
      </c>
      <c r="F116" s="9">
        <v>77.171956666666631</v>
      </c>
      <c r="J116" s="71"/>
      <c r="K116" s="71"/>
      <c r="L116" s="71"/>
      <c r="M116" s="71"/>
      <c r="N116" s="13"/>
    </row>
    <row r="117" spans="2:14" x14ac:dyDescent="0.25">
      <c r="J117" s="13"/>
      <c r="K117" s="13"/>
      <c r="L117" s="13"/>
      <c r="M117" s="13"/>
      <c r="N117" s="13"/>
    </row>
    <row r="119" spans="2:14" ht="15.75" thickBot="1" x14ac:dyDescent="0.3">
      <c r="B119" t="s">
        <v>39</v>
      </c>
    </row>
    <row r="120" spans="2:14" x14ac:dyDescent="0.25">
      <c r="B120" s="10" t="s">
        <v>40</v>
      </c>
      <c r="C120" s="10" t="s">
        <v>41</v>
      </c>
      <c r="D120" s="10" t="s">
        <v>42</v>
      </c>
      <c r="E120" s="10" t="s">
        <v>43</v>
      </c>
      <c r="F120" s="10" t="s">
        <v>44</v>
      </c>
      <c r="G120" s="10" t="s">
        <v>45</v>
      </c>
      <c r="H120" s="10" t="s">
        <v>46</v>
      </c>
    </row>
    <row r="121" spans="2:14" x14ac:dyDescent="0.25">
      <c r="B121" s="8" t="s">
        <v>47</v>
      </c>
      <c r="C121" s="8">
        <v>25.53886833333263</v>
      </c>
      <c r="D121" s="8">
        <v>5</v>
      </c>
      <c r="E121" s="8">
        <v>5.1077736666665263</v>
      </c>
      <c r="F121" s="19">
        <v>0.12089282460271876</v>
      </c>
      <c r="G121" s="8">
        <v>0.98718265632748436</v>
      </c>
      <c r="H121" s="8">
        <v>2.3860698615742186</v>
      </c>
    </row>
    <row r="122" spans="2:14" x14ac:dyDescent="0.25">
      <c r="B122" s="8" t="s">
        <v>48</v>
      </c>
      <c r="C122" s="8">
        <v>2281.52315</v>
      </c>
      <c r="D122" s="8">
        <v>54</v>
      </c>
      <c r="E122" s="8">
        <v>42.250428703703705</v>
      </c>
      <c r="F122" s="8"/>
      <c r="G122" s="8"/>
      <c r="H122" s="8"/>
    </row>
    <row r="123" spans="2:14" x14ac:dyDescent="0.25">
      <c r="B123" s="8"/>
      <c r="C123" s="8"/>
      <c r="D123" s="8"/>
      <c r="E123" s="8"/>
      <c r="F123" s="8"/>
      <c r="G123" s="8"/>
      <c r="H123" s="8"/>
    </row>
    <row r="124" spans="2:14" ht="15.75" thickBot="1" x14ac:dyDescent="0.3">
      <c r="B124" s="9" t="s">
        <v>49</v>
      </c>
      <c r="C124" s="9">
        <v>2307.0620183333326</v>
      </c>
      <c r="D124" s="9">
        <v>59</v>
      </c>
      <c r="E124" s="9"/>
      <c r="F124" s="9"/>
      <c r="G124" s="9"/>
      <c r="H124" s="9"/>
    </row>
    <row r="127" spans="2:14" x14ac:dyDescent="0.25">
      <c r="G127" s="2" t="s">
        <v>13</v>
      </c>
      <c r="H127" s="2" t="s">
        <v>14</v>
      </c>
      <c r="I127" s="2" t="s">
        <v>15</v>
      </c>
      <c r="J127" s="35"/>
      <c r="K127" s="7" t="s">
        <v>21</v>
      </c>
    </row>
    <row r="128" spans="2:14" x14ac:dyDescent="0.25">
      <c r="B128" s="85" t="s">
        <v>99</v>
      </c>
      <c r="C128" s="85"/>
      <c r="D128" s="85"/>
      <c r="G128" s="2">
        <v>2.262</v>
      </c>
      <c r="H128" s="2">
        <f>_xlfn.STDEV.S(C130:C179)</f>
        <v>5.7215382547003912</v>
      </c>
      <c r="I128" s="2">
        <v>0.05</v>
      </c>
      <c r="J128" s="2">
        <f>AVERAGE(C130:C179)</f>
        <v>109.98999999999997</v>
      </c>
      <c r="K128" s="2">
        <f>ROUND(((G128*H128)/(I128*J128))^2,0)</f>
        <v>6</v>
      </c>
    </row>
    <row r="129" spans="2:7" x14ac:dyDescent="0.25">
      <c r="B129" s="5" t="s">
        <v>12</v>
      </c>
      <c r="C129" s="6" t="s">
        <v>20</v>
      </c>
      <c r="D129" s="6" t="s">
        <v>16</v>
      </c>
    </row>
    <row r="130" spans="2:7" x14ac:dyDescent="0.25">
      <c r="B130" s="2">
        <v>1</v>
      </c>
      <c r="C130" s="2">
        <f t="shared" ref="C130:C139" si="6">C4</f>
        <v>100.53</v>
      </c>
      <c r="D130" s="2">
        <f>AVERAGE(C130)</f>
        <v>100.53</v>
      </c>
    </row>
    <row r="131" spans="2:7" x14ac:dyDescent="0.25">
      <c r="B131" s="2">
        <v>2</v>
      </c>
      <c r="C131" s="2">
        <f t="shared" si="6"/>
        <v>110.67</v>
      </c>
      <c r="D131" s="2">
        <f>AVERAGE($C$130:C131)</f>
        <v>105.6</v>
      </c>
      <c r="G131" s="2" t="s">
        <v>50</v>
      </c>
    </row>
    <row r="132" spans="2:7" x14ac:dyDescent="0.25">
      <c r="B132" s="2">
        <v>3</v>
      </c>
      <c r="C132" s="2">
        <f t="shared" si="6"/>
        <v>106.99</v>
      </c>
      <c r="D132" s="2">
        <f>AVERAGE($C$130:C132)</f>
        <v>106.06333333333333</v>
      </c>
      <c r="G132" s="2">
        <f>AVERAGE(C130:C179)</f>
        <v>109.98999999999997</v>
      </c>
    </row>
    <row r="133" spans="2:7" x14ac:dyDescent="0.25">
      <c r="B133" s="2">
        <v>4</v>
      </c>
      <c r="C133" s="2">
        <f t="shared" si="6"/>
        <v>106.88</v>
      </c>
      <c r="D133" s="2">
        <f>AVERAGE($C$130:C133)</f>
        <v>106.2675</v>
      </c>
    </row>
    <row r="134" spans="2:7" x14ac:dyDescent="0.25">
      <c r="B134" s="2">
        <v>5</v>
      </c>
      <c r="C134" s="2">
        <f t="shared" si="6"/>
        <v>115.12</v>
      </c>
      <c r="D134" s="2">
        <f>AVERAGE($C$130:C134)</f>
        <v>108.03800000000001</v>
      </c>
    </row>
    <row r="135" spans="2:7" x14ac:dyDescent="0.25">
      <c r="B135" s="2">
        <v>6</v>
      </c>
      <c r="C135" s="2">
        <f t="shared" si="6"/>
        <v>100.98</v>
      </c>
      <c r="D135" s="2">
        <f>AVERAGE($C$130:C135)</f>
        <v>106.86166666666668</v>
      </c>
    </row>
    <row r="136" spans="2:7" x14ac:dyDescent="0.25">
      <c r="B136" s="2">
        <v>7</v>
      </c>
      <c r="C136" s="2">
        <f t="shared" si="6"/>
        <v>120.45</v>
      </c>
      <c r="D136" s="2">
        <f>AVERAGE($C$130:C136)</f>
        <v>108.80285714285716</v>
      </c>
    </row>
    <row r="137" spans="2:7" x14ac:dyDescent="0.25">
      <c r="B137" s="2">
        <v>8</v>
      </c>
      <c r="C137" s="2">
        <f t="shared" si="6"/>
        <v>107.45</v>
      </c>
      <c r="D137" s="2">
        <f>AVERAGE($C$130:C137)</f>
        <v>108.63375000000002</v>
      </c>
    </row>
    <row r="138" spans="2:7" x14ac:dyDescent="0.25">
      <c r="B138" s="2">
        <v>9</v>
      </c>
      <c r="C138" s="2">
        <f t="shared" si="6"/>
        <v>124.56</v>
      </c>
      <c r="D138" s="2">
        <f>AVERAGE($C$130:C138)</f>
        <v>110.40333333333335</v>
      </c>
    </row>
    <row r="139" spans="2:7" x14ac:dyDescent="0.25">
      <c r="B139" s="2">
        <v>10</v>
      </c>
      <c r="C139" s="2">
        <f t="shared" si="6"/>
        <v>103.12</v>
      </c>
      <c r="D139" s="2">
        <f>AVERAGE($C$130:C139)</f>
        <v>109.675</v>
      </c>
    </row>
    <row r="140" spans="2:7" x14ac:dyDescent="0.25">
      <c r="B140" s="2">
        <v>11</v>
      </c>
      <c r="C140" s="2">
        <f t="shared" ref="C140:C149" si="7">C19</f>
        <v>105.77</v>
      </c>
      <c r="D140" s="2">
        <f>AVERAGE($C$130:C139)</f>
        <v>109.675</v>
      </c>
    </row>
    <row r="141" spans="2:7" x14ac:dyDescent="0.25">
      <c r="B141" s="2">
        <v>12</v>
      </c>
      <c r="C141" s="2">
        <f t="shared" si="7"/>
        <v>108.16</v>
      </c>
      <c r="D141" s="2">
        <f>AVERAGE($C$130:C139)</f>
        <v>109.675</v>
      </c>
    </row>
    <row r="142" spans="2:7" x14ac:dyDescent="0.25">
      <c r="B142" s="2">
        <v>13</v>
      </c>
      <c r="C142" s="2">
        <f t="shared" si="7"/>
        <v>107.23</v>
      </c>
      <c r="D142" s="2">
        <f>AVERAGE($C$130:C139)</f>
        <v>109.675</v>
      </c>
    </row>
    <row r="143" spans="2:7" x14ac:dyDescent="0.25">
      <c r="B143" s="2">
        <v>14</v>
      </c>
      <c r="C143" s="2">
        <f t="shared" si="7"/>
        <v>110.04</v>
      </c>
      <c r="D143" s="2">
        <f>AVERAGE($C$130:C139)</f>
        <v>109.675</v>
      </c>
    </row>
    <row r="144" spans="2:7" x14ac:dyDescent="0.25">
      <c r="B144" s="2">
        <v>15</v>
      </c>
      <c r="C144" s="2">
        <f t="shared" si="7"/>
        <v>108.23</v>
      </c>
      <c r="D144" s="2">
        <f>AVERAGE($C$130:C139)</f>
        <v>109.675</v>
      </c>
    </row>
    <row r="145" spans="2:12" x14ac:dyDescent="0.25">
      <c r="B145" s="2">
        <v>16</v>
      </c>
      <c r="C145" s="2">
        <f t="shared" si="7"/>
        <v>110.13</v>
      </c>
      <c r="D145" s="2">
        <f>AVERAGE($C$130:C140)</f>
        <v>109.32</v>
      </c>
    </row>
    <row r="146" spans="2:12" x14ac:dyDescent="0.25">
      <c r="B146" s="2">
        <v>17</v>
      </c>
      <c r="C146" s="2">
        <f t="shared" si="7"/>
        <v>114.88</v>
      </c>
      <c r="D146" s="2">
        <f>AVERAGE($C$130:C141)</f>
        <v>109.22333333333334</v>
      </c>
    </row>
    <row r="147" spans="2:12" ht="15.75" thickBot="1" x14ac:dyDescent="0.3">
      <c r="B147" s="2">
        <v>18</v>
      </c>
      <c r="C147" s="2">
        <f t="shared" si="7"/>
        <v>115.23</v>
      </c>
      <c r="D147" s="2">
        <f>AVERAGE($C$130:C142)</f>
        <v>109.07000000000001</v>
      </c>
    </row>
    <row r="148" spans="2:12" ht="15.75" thickBot="1" x14ac:dyDescent="0.3">
      <c r="B148" s="2">
        <v>19</v>
      </c>
      <c r="C148" s="2">
        <f t="shared" si="7"/>
        <v>114.68</v>
      </c>
      <c r="D148" s="2">
        <f>AVERAGE($C$130:C143)</f>
        <v>109.13928571428572</v>
      </c>
      <c r="G148" s="81" t="s">
        <v>165</v>
      </c>
      <c r="H148" s="82"/>
      <c r="I148" s="82"/>
      <c r="J148" s="82"/>
      <c r="K148" s="82"/>
      <c r="L148" s="84"/>
    </row>
    <row r="149" spans="2:12" ht="14.25" customHeight="1" thickBot="1" x14ac:dyDescent="0.3">
      <c r="B149" s="2">
        <v>20</v>
      </c>
      <c r="C149" s="2">
        <f t="shared" si="7"/>
        <v>103.11</v>
      </c>
      <c r="D149" s="2">
        <f>AVERAGE($C$130:C144)</f>
        <v>109.07866666666668</v>
      </c>
      <c r="G149" s="29" t="s">
        <v>10</v>
      </c>
      <c r="H149" s="42" t="s">
        <v>144</v>
      </c>
      <c r="I149" s="30" t="s">
        <v>159</v>
      </c>
      <c r="J149" s="30" t="s">
        <v>160</v>
      </c>
      <c r="K149" s="47" t="s">
        <v>130</v>
      </c>
      <c r="L149" s="48" t="s">
        <v>157</v>
      </c>
    </row>
    <row r="150" spans="2:12" ht="15.75" thickBot="1" x14ac:dyDescent="0.3">
      <c r="B150" s="2">
        <v>21</v>
      </c>
      <c r="C150" s="2">
        <f t="shared" ref="C150:C159" si="8">C36</f>
        <v>107.16</v>
      </c>
      <c r="D150" s="2">
        <f>AVERAGE($C$130:C145)</f>
        <v>109.144375</v>
      </c>
      <c r="G150" s="43">
        <v>50</v>
      </c>
      <c r="H150" s="44">
        <v>1</v>
      </c>
      <c r="I150" s="33">
        <f>G132</f>
        <v>109.98999999999997</v>
      </c>
      <c r="J150" s="33">
        <f>I150/60</f>
        <v>1.8331666666666662</v>
      </c>
      <c r="K150" s="49">
        <v>0.17</v>
      </c>
      <c r="L150" s="50">
        <f>J150*(1+K150)</f>
        <v>2.1448049999999994</v>
      </c>
    </row>
    <row r="151" spans="2:12" ht="15.75" thickBot="1" x14ac:dyDescent="0.3">
      <c r="B151" s="2">
        <v>22</v>
      </c>
      <c r="C151" s="2">
        <f t="shared" si="8"/>
        <v>108.68</v>
      </c>
      <c r="D151" s="2">
        <f>AVERAGE($C$130:C146)</f>
        <v>109.48176470588236</v>
      </c>
      <c r="G151" s="41"/>
    </row>
    <row r="152" spans="2:12" ht="15.75" thickBot="1" x14ac:dyDescent="0.3">
      <c r="B152" s="2">
        <v>23</v>
      </c>
      <c r="C152" s="2">
        <f t="shared" si="8"/>
        <v>108.74</v>
      </c>
      <c r="D152" s="2">
        <f>AVERAGE($C$130:C147)</f>
        <v>109.80111111111111</v>
      </c>
      <c r="G152" s="45" t="s">
        <v>161</v>
      </c>
      <c r="H152" s="38">
        <v>1</v>
      </c>
    </row>
    <row r="153" spans="2:12" ht="15.75" thickBot="1" x14ac:dyDescent="0.3">
      <c r="B153" s="2">
        <v>24</v>
      </c>
      <c r="C153" s="2">
        <f t="shared" si="8"/>
        <v>109.88</v>
      </c>
      <c r="D153" s="2">
        <f>AVERAGE($C$130:C148)</f>
        <v>110.0578947368421</v>
      </c>
      <c r="G153" s="29" t="s">
        <v>162</v>
      </c>
      <c r="H153" s="46"/>
    </row>
    <row r="154" spans="2:12" ht="15.75" thickBot="1" x14ac:dyDescent="0.3">
      <c r="B154" s="2">
        <v>25</v>
      </c>
      <c r="C154" s="2">
        <f t="shared" si="8"/>
        <v>111.85</v>
      </c>
      <c r="D154" s="2">
        <f>AVERAGE($C$130:C149)</f>
        <v>109.7105</v>
      </c>
      <c r="G154" s="29" t="s">
        <v>163</v>
      </c>
      <c r="H154" s="46"/>
    </row>
    <row r="155" spans="2:12" x14ac:dyDescent="0.25">
      <c r="B155" s="2">
        <v>26</v>
      </c>
      <c r="C155" s="2">
        <f t="shared" si="8"/>
        <v>114.31</v>
      </c>
      <c r="D155" s="2">
        <f>AVERAGE($C$130:C149)</f>
        <v>109.7105</v>
      </c>
    </row>
    <row r="156" spans="2:12" x14ac:dyDescent="0.25">
      <c r="B156" s="2">
        <v>27</v>
      </c>
      <c r="C156" s="2">
        <f t="shared" si="8"/>
        <v>115.04</v>
      </c>
      <c r="D156" s="2">
        <f>AVERAGE($C$130:C149)</f>
        <v>109.7105</v>
      </c>
    </row>
    <row r="157" spans="2:12" x14ac:dyDescent="0.25">
      <c r="B157" s="2">
        <v>28</v>
      </c>
      <c r="C157" s="2">
        <f t="shared" si="8"/>
        <v>111.62</v>
      </c>
      <c r="D157" s="2">
        <f>AVERAGE($C$130:C149)</f>
        <v>109.7105</v>
      </c>
    </row>
    <row r="158" spans="2:12" x14ac:dyDescent="0.25">
      <c r="B158" s="2">
        <v>29</v>
      </c>
      <c r="C158" s="2">
        <f t="shared" si="8"/>
        <v>109.18</v>
      </c>
      <c r="D158" s="2">
        <f>AVERAGE($C$130:C149)</f>
        <v>109.7105</v>
      </c>
    </row>
    <row r="159" spans="2:12" x14ac:dyDescent="0.25">
      <c r="B159" s="2">
        <v>30</v>
      </c>
      <c r="C159" s="2">
        <f t="shared" si="8"/>
        <v>113.12</v>
      </c>
      <c r="D159" s="2">
        <f>AVERAGE($C$130:C159)</f>
        <v>110.12633333333331</v>
      </c>
    </row>
    <row r="160" spans="2:12" x14ac:dyDescent="0.25">
      <c r="B160" s="2">
        <v>31</v>
      </c>
      <c r="C160" s="2">
        <f t="shared" ref="C160:C169" si="9">C50</f>
        <v>108.79</v>
      </c>
      <c r="D160" s="2">
        <f>AVERAGE($C$130:C159)</f>
        <v>110.12633333333331</v>
      </c>
    </row>
    <row r="161" spans="2:4" x14ac:dyDescent="0.25">
      <c r="B161" s="2">
        <v>32</v>
      </c>
      <c r="C161" s="2">
        <f t="shared" si="9"/>
        <v>108.36</v>
      </c>
      <c r="D161" s="2">
        <f>AVERAGE($C$130:C159)</f>
        <v>110.12633333333331</v>
      </c>
    </row>
    <row r="162" spans="2:4" x14ac:dyDescent="0.25">
      <c r="B162" s="2">
        <v>33</v>
      </c>
      <c r="C162" s="2">
        <f t="shared" si="9"/>
        <v>121.47</v>
      </c>
      <c r="D162" s="2">
        <f>AVERAGE($C$130:C150)</f>
        <v>109.58904761904762</v>
      </c>
    </row>
    <row r="163" spans="2:4" x14ac:dyDescent="0.25">
      <c r="B163" s="2">
        <v>34</v>
      </c>
      <c r="C163" s="2">
        <f t="shared" si="9"/>
        <v>112.39</v>
      </c>
      <c r="D163" s="2">
        <f>AVERAGE($C$130:C151)</f>
        <v>109.54772727272726</v>
      </c>
    </row>
    <row r="164" spans="2:4" x14ac:dyDescent="0.25">
      <c r="B164" s="2">
        <v>35</v>
      </c>
      <c r="C164" s="2">
        <f t="shared" si="9"/>
        <v>115.47</v>
      </c>
      <c r="D164" s="2">
        <f>AVERAGE($C$130:C152)</f>
        <v>109.51260869565215</v>
      </c>
    </row>
    <row r="165" spans="2:4" x14ac:dyDescent="0.25">
      <c r="B165" s="2">
        <v>36</v>
      </c>
      <c r="C165" s="2">
        <f t="shared" si="9"/>
        <v>102.49</v>
      </c>
      <c r="D165" s="2">
        <f>AVERAGE($C$130:C153)</f>
        <v>109.52791666666666</v>
      </c>
    </row>
    <row r="166" spans="2:4" x14ac:dyDescent="0.25">
      <c r="B166" s="2">
        <v>37</v>
      </c>
      <c r="C166" s="2">
        <f t="shared" si="9"/>
        <v>110.61</v>
      </c>
      <c r="D166" s="2">
        <f>AVERAGE($C$130:C154)</f>
        <v>109.62079999999997</v>
      </c>
    </row>
    <row r="167" spans="2:4" x14ac:dyDescent="0.25">
      <c r="B167" s="2">
        <v>38</v>
      </c>
      <c r="C167" s="2">
        <f t="shared" si="9"/>
        <v>100.91</v>
      </c>
      <c r="D167" s="2">
        <f>AVERAGE($C$130:C155)</f>
        <v>109.80115384615382</v>
      </c>
    </row>
    <row r="168" spans="2:4" x14ac:dyDescent="0.25">
      <c r="B168" s="2">
        <v>39</v>
      </c>
      <c r="C168" s="2">
        <f t="shared" si="9"/>
        <v>113.44</v>
      </c>
      <c r="D168" s="2">
        <f>AVERAGE($C$130:C156)</f>
        <v>109.99518518518516</v>
      </c>
    </row>
    <row r="169" spans="2:4" x14ac:dyDescent="0.25">
      <c r="B169" s="2">
        <v>40</v>
      </c>
      <c r="C169" s="2">
        <f t="shared" si="9"/>
        <v>109.07</v>
      </c>
      <c r="D169" s="2">
        <f>AVERAGE($C$130:C157)</f>
        <v>110.05321428571426</v>
      </c>
    </row>
    <row r="170" spans="2:4" x14ac:dyDescent="0.25">
      <c r="B170" s="2">
        <v>41</v>
      </c>
      <c r="C170" s="2">
        <f t="shared" ref="C170:C179" si="10">C64</f>
        <v>101.44</v>
      </c>
      <c r="D170" s="2">
        <f>AVERAGE($C$130:C158)</f>
        <v>110.02310344827583</v>
      </c>
    </row>
    <row r="171" spans="2:4" x14ac:dyDescent="0.25">
      <c r="B171" s="2">
        <v>42</v>
      </c>
      <c r="C171" s="2">
        <f t="shared" si="10"/>
        <v>111.14</v>
      </c>
      <c r="D171" s="2">
        <f>AVERAGE($C$130:C159)</f>
        <v>110.12633333333331</v>
      </c>
    </row>
    <row r="172" spans="2:4" x14ac:dyDescent="0.25">
      <c r="B172" s="2">
        <v>43</v>
      </c>
      <c r="C172" s="2">
        <f t="shared" si="10"/>
        <v>112.57</v>
      </c>
      <c r="D172" s="2">
        <f>AVERAGE($C$130:C169)</f>
        <v>110.16974999999995</v>
      </c>
    </row>
    <row r="173" spans="2:4" x14ac:dyDescent="0.25">
      <c r="B173" s="2">
        <v>44</v>
      </c>
      <c r="C173" s="2">
        <f t="shared" si="10"/>
        <v>112.44</v>
      </c>
      <c r="D173" s="2">
        <f>AVERAGE($C$130:C169)</f>
        <v>110.16974999999995</v>
      </c>
    </row>
    <row r="174" spans="2:4" x14ac:dyDescent="0.25">
      <c r="B174" s="2">
        <v>45</v>
      </c>
      <c r="C174" s="2">
        <f t="shared" si="10"/>
        <v>100.89</v>
      </c>
      <c r="D174" s="2">
        <f>AVERAGE($C$130:C169)</f>
        <v>110.16974999999995</v>
      </c>
    </row>
    <row r="175" spans="2:4" x14ac:dyDescent="0.25">
      <c r="B175" s="2">
        <v>46</v>
      </c>
      <c r="C175" s="2">
        <f t="shared" si="10"/>
        <v>123.83</v>
      </c>
      <c r="D175" s="2">
        <f>AVERAGE($C$130:C169)</f>
        <v>110.16974999999995</v>
      </c>
    </row>
    <row r="176" spans="2:4" x14ac:dyDescent="0.25">
      <c r="B176" s="2">
        <v>47</v>
      </c>
      <c r="C176" s="2">
        <f t="shared" si="10"/>
        <v>111.72</v>
      </c>
      <c r="D176" s="2">
        <f>AVERAGE($C$130:C160)</f>
        <v>110.08322580645158</v>
      </c>
    </row>
    <row r="177" spans="2:4" x14ac:dyDescent="0.25">
      <c r="B177" s="2">
        <v>48</v>
      </c>
      <c r="C177" s="2">
        <f t="shared" si="10"/>
        <v>110.02</v>
      </c>
      <c r="D177" s="2">
        <f>AVERAGE($C$130:C161)</f>
        <v>110.02937499999997</v>
      </c>
    </row>
    <row r="178" spans="2:4" x14ac:dyDescent="0.25">
      <c r="B178" s="2">
        <v>49</v>
      </c>
      <c r="C178" s="2">
        <f t="shared" si="10"/>
        <v>108.57</v>
      </c>
      <c r="D178" s="2">
        <f>AVERAGE($C$130:C162)</f>
        <v>110.37606060606058</v>
      </c>
    </row>
    <row r="179" spans="2:4" x14ac:dyDescent="0.25">
      <c r="B179" s="2">
        <v>50</v>
      </c>
      <c r="C179" s="2">
        <f t="shared" si="10"/>
        <v>100.09</v>
      </c>
      <c r="D179" s="2">
        <f>AVERAGE($C$130:C163)</f>
        <v>110.43529411764702</v>
      </c>
    </row>
  </sheetData>
  <mergeCells count="9">
    <mergeCell ref="G148:L148"/>
    <mergeCell ref="J114:M116"/>
    <mergeCell ref="B77:D77"/>
    <mergeCell ref="B128:D128"/>
    <mergeCell ref="B2:D2"/>
    <mergeCell ref="B17:D17"/>
    <mergeCell ref="B34:D34"/>
    <mergeCell ref="B48:D48"/>
    <mergeCell ref="B62:D62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80"/>
  <sheetViews>
    <sheetView zoomScaleNormal="100" workbookViewId="0"/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7" max="7" width="9.5703125" bestFit="1" customWidth="1"/>
  </cols>
  <sheetData>
    <row r="2" spans="2:10" x14ac:dyDescent="0.25">
      <c r="B2" s="73" t="s">
        <v>90</v>
      </c>
      <c r="C2" s="74"/>
      <c r="D2" s="75"/>
    </row>
    <row r="3" spans="2:10" x14ac:dyDescent="0.25">
      <c r="B3" s="5" t="s">
        <v>12</v>
      </c>
      <c r="C3" s="6" t="s">
        <v>20</v>
      </c>
      <c r="D3" s="6" t="s">
        <v>16</v>
      </c>
      <c r="F3" s="2" t="s">
        <v>13</v>
      </c>
      <c r="G3" s="2" t="s">
        <v>14</v>
      </c>
      <c r="H3" s="2" t="s">
        <v>15</v>
      </c>
      <c r="I3" s="2"/>
      <c r="J3" s="7" t="s">
        <v>21</v>
      </c>
    </row>
    <row r="4" spans="2:10" x14ac:dyDescent="0.25">
      <c r="B4" s="2">
        <v>1</v>
      </c>
      <c r="C4" s="2">
        <v>90.5</v>
      </c>
      <c r="D4" s="2">
        <f>AVERAGE(C4)</f>
        <v>90.5</v>
      </c>
      <c r="F4" s="2">
        <v>2.262</v>
      </c>
      <c r="G4" s="2">
        <f>_xlfn.STDEV.S(C4:C13)</f>
        <v>10.70676733036948</v>
      </c>
      <c r="H4" s="2">
        <v>0.05</v>
      </c>
      <c r="I4" s="2">
        <f>AVERAGE(C4:C13)</f>
        <v>68.66</v>
      </c>
      <c r="J4" s="2">
        <f>ROUND(((F4*G4)/(H4*I4))^2,0)</f>
        <v>50</v>
      </c>
    </row>
    <row r="5" spans="2:10" x14ac:dyDescent="0.25">
      <c r="B5" s="2">
        <v>2</v>
      </c>
      <c r="C5" s="2">
        <v>76.010000000000005</v>
      </c>
      <c r="D5" s="2">
        <f>AVERAGE($C$4:C5)</f>
        <v>83.254999999999995</v>
      </c>
    </row>
    <row r="6" spans="2:10" x14ac:dyDescent="0.25">
      <c r="B6" s="2">
        <v>3</v>
      </c>
      <c r="C6" s="2">
        <v>62.17</v>
      </c>
      <c r="D6" s="2">
        <f>AVERAGE($C$4:C6)</f>
        <v>76.226666666666674</v>
      </c>
    </row>
    <row r="7" spans="2:10" x14ac:dyDescent="0.25">
      <c r="B7" s="2">
        <v>4</v>
      </c>
      <c r="C7" s="2">
        <v>78.69</v>
      </c>
      <c r="D7" s="2">
        <f>AVERAGE($C$4:C7)</f>
        <v>76.842500000000001</v>
      </c>
      <c r="F7" s="2" t="s">
        <v>1</v>
      </c>
    </row>
    <row r="8" spans="2:10" x14ac:dyDescent="0.25">
      <c r="B8" s="2">
        <v>5</v>
      </c>
      <c r="C8" s="2">
        <v>54.49</v>
      </c>
      <c r="D8" s="2">
        <f>AVERAGE($C$4:C8)</f>
        <v>72.372</v>
      </c>
      <c r="F8" s="2">
        <f>((_xlfn.STDEV.S(C4:C13)*2.262)/(AVERAGE(C4:C13)*0.05))^2</f>
        <v>49.768473987019362</v>
      </c>
    </row>
    <row r="9" spans="2:10" x14ac:dyDescent="0.25">
      <c r="B9" s="2">
        <v>6</v>
      </c>
      <c r="C9" s="2">
        <v>60.65</v>
      </c>
      <c r="D9" s="2">
        <f>AVERAGE($C$4:C9)</f>
        <v>70.418333333333337</v>
      </c>
      <c r="F9" s="2">
        <f>ROUND(F8,0)</f>
        <v>50</v>
      </c>
    </row>
    <row r="10" spans="2:10" x14ac:dyDescent="0.25">
      <c r="B10" s="2">
        <v>7</v>
      </c>
      <c r="C10" s="2">
        <v>68.89</v>
      </c>
      <c r="D10" s="2">
        <f>AVERAGE($C$4:C10)</f>
        <v>70.2</v>
      </c>
    </row>
    <row r="11" spans="2:10" x14ac:dyDescent="0.25">
      <c r="B11" s="2">
        <v>8</v>
      </c>
      <c r="C11" s="2">
        <v>59.7</v>
      </c>
      <c r="D11" s="2">
        <f>AVERAGE($C$4:C11)</f>
        <v>68.887500000000003</v>
      </c>
    </row>
    <row r="12" spans="2:10" x14ac:dyDescent="0.25">
      <c r="B12" s="2">
        <v>9</v>
      </c>
      <c r="C12" s="2">
        <v>70.099999999999994</v>
      </c>
      <c r="D12" s="2">
        <f>AVERAGE($C$4:C12)</f>
        <v>69.022222222222226</v>
      </c>
    </row>
    <row r="13" spans="2:10" x14ac:dyDescent="0.25">
      <c r="B13" s="2">
        <v>10</v>
      </c>
      <c r="C13" s="2">
        <v>65.400000000000006</v>
      </c>
      <c r="D13" s="2">
        <f>AVERAGE($C$4:C13)</f>
        <v>68.66</v>
      </c>
    </row>
    <row r="17" spans="2:10" x14ac:dyDescent="0.25">
      <c r="B17" s="73" t="s">
        <v>91</v>
      </c>
      <c r="C17" s="74"/>
      <c r="D17" s="75"/>
    </row>
    <row r="18" spans="2:10" x14ac:dyDescent="0.25">
      <c r="B18" s="5" t="s">
        <v>12</v>
      </c>
      <c r="C18" s="6" t="s">
        <v>20</v>
      </c>
      <c r="D18" s="6" t="s">
        <v>16</v>
      </c>
      <c r="F18" s="2" t="s">
        <v>13</v>
      </c>
      <c r="G18" s="2" t="s">
        <v>14</v>
      </c>
      <c r="H18" s="2" t="s">
        <v>15</v>
      </c>
      <c r="I18" s="3"/>
      <c r="J18" s="7" t="s">
        <v>21</v>
      </c>
    </row>
    <row r="19" spans="2:10" x14ac:dyDescent="0.25">
      <c r="B19" s="2">
        <v>1</v>
      </c>
      <c r="C19" s="2">
        <v>80.95</v>
      </c>
      <c r="D19" s="2">
        <f>AVERAGE(C19)</f>
        <v>80.95</v>
      </c>
      <c r="F19" s="2">
        <v>2.262</v>
      </c>
      <c r="G19" s="2">
        <f>_xlfn.STDEV.S(C19:C28)</f>
        <v>9.734001632308189</v>
      </c>
      <c r="H19" s="2">
        <v>0.05</v>
      </c>
      <c r="I19" s="2">
        <f>AVERAGE(C19:C28)</f>
        <v>66.530999999999992</v>
      </c>
      <c r="J19" s="2">
        <f>ROUND(((F19*G19)/(H19*I19))^2,0)</f>
        <v>44</v>
      </c>
    </row>
    <row r="20" spans="2:10" x14ac:dyDescent="0.25">
      <c r="B20" s="2">
        <v>2</v>
      </c>
      <c r="C20" s="2">
        <v>57.41</v>
      </c>
      <c r="D20" s="2">
        <f>AVERAGE($C$19:C20)</f>
        <v>69.180000000000007</v>
      </c>
    </row>
    <row r="21" spans="2:10" x14ac:dyDescent="0.25">
      <c r="B21" s="2">
        <v>3</v>
      </c>
      <c r="C21" s="2">
        <v>83.5</v>
      </c>
      <c r="D21" s="2">
        <f>AVERAGE($C$19:C21)</f>
        <v>73.953333333333333</v>
      </c>
    </row>
    <row r="22" spans="2:10" x14ac:dyDescent="0.25">
      <c r="B22" s="2">
        <v>4</v>
      </c>
      <c r="C22" s="2">
        <v>50.81</v>
      </c>
      <c r="D22" s="2">
        <f>AVERAGE($C$19:C22)</f>
        <v>68.167500000000004</v>
      </c>
      <c r="F22" s="2" t="s">
        <v>1</v>
      </c>
    </row>
    <row r="23" spans="2:10" x14ac:dyDescent="0.25">
      <c r="B23" s="2">
        <v>5</v>
      </c>
      <c r="C23" s="2">
        <v>64.95</v>
      </c>
      <c r="D23" s="2">
        <f>AVERAGE($C$19:C23)</f>
        <v>67.524000000000001</v>
      </c>
      <c r="F23" s="2">
        <f>((_xlfn.STDEV.S(C19:C28)*2.262)/(AVERAGE(C19:C28)*0.05))^2</f>
        <v>43.810672487230789</v>
      </c>
    </row>
    <row r="24" spans="2:10" x14ac:dyDescent="0.25">
      <c r="B24" s="2">
        <v>6</v>
      </c>
      <c r="C24" s="2">
        <v>67.5</v>
      </c>
      <c r="D24" s="2">
        <f>AVERAGE($C$19:C24)</f>
        <v>67.52</v>
      </c>
      <c r="F24" s="2">
        <f>ROUND(F23,0)</f>
        <v>44</v>
      </c>
    </row>
    <row r="25" spans="2:10" x14ac:dyDescent="0.25">
      <c r="B25" s="2">
        <v>7</v>
      </c>
      <c r="C25" s="2">
        <v>63.81</v>
      </c>
      <c r="D25" s="2">
        <f>AVERAGE($C$19:C25)</f>
        <v>66.989999999999995</v>
      </c>
    </row>
    <row r="26" spans="2:10" x14ac:dyDescent="0.25">
      <c r="B26" s="2">
        <v>8</v>
      </c>
      <c r="C26" s="2">
        <v>65.59</v>
      </c>
      <c r="D26" s="2">
        <f>AVERAGE($C$19:C26)</f>
        <v>66.814999999999998</v>
      </c>
    </row>
    <row r="27" spans="2:10" x14ac:dyDescent="0.25">
      <c r="B27" s="2">
        <v>9</v>
      </c>
      <c r="C27" s="2">
        <v>67.87</v>
      </c>
      <c r="D27" s="2">
        <f>AVERAGE($C$19:C27)</f>
        <v>66.932222222222222</v>
      </c>
    </row>
    <row r="28" spans="2:10" x14ac:dyDescent="0.25">
      <c r="B28" s="2">
        <v>10</v>
      </c>
      <c r="C28" s="2">
        <v>62.92</v>
      </c>
      <c r="D28" s="2">
        <f>AVERAGE($C$19:C28)</f>
        <v>66.530999999999992</v>
      </c>
    </row>
    <row r="34" spans="2:10" x14ac:dyDescent="0.25">
      <c r="B34" s="73" t="s">
        <v>92</v>
      </c>
      <c r="C34" s="74"/>
      <c r="D34" s="75"/>
    </row>
    <row r="35" spans="2:10" x14ac:dyDescent="0.25">
      <c r="B35" s="5" t="s">
        <v>12</v>
      </c>
      <c r="C35" s="6" t="s">
        <v>20</v>
      </c>
      <c r="D35" s="6" t="s">
        <v>16</v>
      </c>
      <c r="F35" s="2" t="s">
        <v>13</v>
      </c>
      <c r="G35" s="2" t="s">
        <v>14</v>
      </c>
      <c r="H35" s="2" t="s">
        <v>15</v>
      </c>
      <c r="I35" s="3"/>
      <c r="J35" s="7" t="s">
        <v>21</v>
      </c>
    </row>
    <row r="36" spans="2:10" x14ac:dyDescent="0.25">
      <c r="B36" s="2">
        <v>1</v>
      </c>
      <c r="C36" s="2">
        <v>74.03</v>
      </c>
      <c r="D36" s="2">
        <f>AVERAGE(C36)</f>
        <v>74.03</v>
      </c>
      <c r="F36" s="2">
        <v>2.262</v>
      </c>
      <c r="G36" s="2">
        <f>_xlfn.STDEV.S(C36:C45)</f>
        <v>8.9390740882685407</v>
      </c>
      <c r="H36" s="2">
        <v>0.05</v>
      </c>
      <c r="I36" s="2">
        <f>AVERAGE(C36:C45)</f>
        <v>64.027000000000015</v>
      </c>
      <c r="J36" s="2">
        <f>ROUNDUP(((F36*G36)/(H36*I36))^2,0)</f>
        <v>40</v>
      </c>
    </row>
    <row r="37" spans="2:10" x14ac:dyDescent="0.25">
      <c r="B37" s="2">
        <v>2</v>
      </c>
      <c r="C37" s="2">
        <v>52.43</v>
      </c>
      <c r="D37" s="2">
        <f>AVERAGE($C$36:C37)</f>
        <v>63.230000000000004</v>
      </c>
    </row>
    <row r="38" spans="2:10" x14ac:dyDescent="0.25">
      <c r="B38" s="2">
        <v>3</v>
      </c>
      <c r="C38" s="2">
        <v>76.34</v>
      </c>
      <c r="D38" s="2">
        <f>AVERAGE($C$36:C38)</f>
        <v>67.600000000000009</v>
      </c>
    </row>
    <row r="39" spans="2:10" x14ac:dyDescent="0.25">
      <c r="B39" s="2">
        <v>4</v>
      </c>
      <c r="C39" s="2">
        <v>47.65</v>
      </c>
      <c r="D39" s="2">
        <f>AVERAGE($C$36:C39)</f>
        <v>62.612500000000004</v>
      </c>
      <c r="F39" s="2" t="s">
        <v>1</v>
      </c>
    </row>
    <row r="40" spans="2:10" x14ac:dyDescent="0.25">
      <c r="B40" s="2">
        <v>5</v>
      </c>
      <c r="C40" s="2">
        <v>66.52</v>
      </c>
      <c r="D40" s="2">
        <f>AVERAGE($C$36:C40)</f>
        <v>63.394000000000005</v>
      </c>
      <c r="F40" s="2">
        <f>((_xlfn.STDEV.S(C36:C45)*2.262)/(AVERAGE(C36:C45)*0.05))^2</f>
        <v>39.893667110303781</v>
      </c>
    </row>
    <row r="41" spans="2:10" x14ac:dyDescent="0.25">
      <c r="B41" s="2">
        <v>6</v>
      </c>
      <c r="C41" s="2">
        <v>64.08</v>
      </c>
      <c r="D41" s="2">
        <f>AVERAGE($C$36:C41)</f>
        <v>63.508333333333333</v>
      </c>
      <c r="F41" s="2">
        <f>ROUNDUP(F40,0)</f>
        <v>40</v>
      </c>
    </row>
    <row r="42" spans="2:10" x14ac:dyDescent="0.25">
      <c r="B42" s="2">
        <v>7</v>
      </c>
      <c r="C42" s="2">
        <v>66.27</v>
      </c>
      <c r="D42" s="2">
        <f>AVERAGE($C$36:C42)</f>
        <v>63.902857142857144</v>
      </c>
    </row>
    <row r="43" spans="2:10" x14ac:dyDescent="0.25">
      <c r="B43" s="2">
        <v>8</v>
      </c>
      <c r="C43" s="2">
        <v>64.489999999999995</v>
      </c>
      <c r="D43" s="2">
        <f>AVERAGE($C$36:C43)</f>
        <v>63.97625</v>
      </c>
    </row>
    <row r="44" spans="2:10" x14ac:dyDescent="0.25">
      <c r="B44" s="2">
        <v>9</v>
      </c>
      <c r="C44" s="2">
        <v>69.39</v>
      </c>
      <c r="D44" s="2">
        <f>AVERAGE($C$36:C44)</f>
        <v>64.577777777777783</v>
      </c>
    </row>
    <row r="45" spans="2:10" x14ac:dyDescent="0.25">
      <c r="B45" s="2">
        <v>10</v>
      </c>
      <c r="C45" s="2">
        <v>59.07</v>
      </c>
      <c r="D45" s="2">
        <f>AVERAGE($C$36:C45)</f>
        <v>64.027000000000015</v>
      </c>
    </row>
    <row r="48" spans="2:10" x14ac:dyDescent="0.25">
      <c r="B48" s="73" t="s">
        <v>93</v>
      </c>
      <c r="C48" s="74"/>
      <c r="D48" s="75"/>
    </row>
    <row r="49" spans="2:10" x14ac:dyDescent="0.25">
      <c r="B49" s="5" t="s">
        <v>12</v>
      </c>
      <c r="C49" s="6" t="s">
        <v>20</v>
      </c>
      <c r="D49" s="6" t="s">
        <v>16</v>
      </c>
      <c r="F49" s="2" t="s">
        <v>13</v>
      </c>
      <c r="G49" s="2" t="s">
        <v>14</v>
      </c>
      <c r="H49" s="2" t="s">
        <v>15</v>
      </c>
      <c r="I49" s="3"/>
      <c r="J49" s="7" t="s">
        <v>21</v>
      </c>
    </row>
    <row r="50" spans="2:10" x14ac:dyDescent="0.25">
      <c r="B50" s="2">
        <v>1</v>
      </c>
      <c r="C50" s="2">
        <v>57.33</v>
      </c>
      <c r="D50" s="2">
        <f>AVERAGE(C50)</f>
        <v>57.33</v>
      </c>
      <c r="F50" s="2">
        <v>2.262</v>
      </c>
      <c r="G50" s="2">
        <f>_xlfn.STDEV.S(C50:C59)</f>
        <v>6.8028334782893074</v>
      </c>
      <c r="H50" s="2">
        <v>0.05</v>
      </c>
      <c r="I50" s="2">
        <f>AVERAGE(C50:C59)</f>
        <v>62.618999999999993</v>
      </c>
      <c r="J50" s="2">
        <f>ROUND(((F50*G50)/(H50*I50))^2,0)</f>
        <v>24</v>
      </c>
    </row>
    <row r="51" spans="2:10" x14ac:dyDescent="0.25">
      <c r="B51" s="2">
        <v>2</v>
      </c>
      <c r="C51" s="2">
        <v>56.05</v>
      </c>
      <c r="D51" s="2">
        <f>AVERAGE($C$50:C51)</f>
        <v>56.69</v>
      </c>
    </row>
    <row r="52" spans="2:10" x14ac:dyDescent="0.25">
      <c r="B52" s="2">
        <v>3</v>
      </c>
      <c r="C52" s="2">
        <v>51.9</v>
      </c>
      <c r="D52" s="2">
        <f>AVERAGE($C$50:C52)</f>
        <v>55.093333333333334</v>
      </c>
    </row>
    <row r="53" spans="2:10" x14ac:dyDescent="0.25">
      <c r="B53" s="2">
        <v>4</v>
      </c>
      <c r="C53" s="2">
        <v>75.84</v>
      </c>
      <c r="D53" s="2">
        <f>AVERAGE($C$50:C53)</f>
        <v>60.28</v>
      </c>
      <c r="F53" s="2" t="s">
        <v>1</v>
      </c>
    </row>
    <row r="54" spans="2:10" x14ac:dyDescent="0.25">
      <c r="B54" s="2">
        <v>5</v>
      </c>
      <c r="C54" s="2">
        <v>66.31</v>
      </c>
      <c r="D54" s="2">
        <f>AVERAGE($C$50:C54)</f>
        <v>61.486000000000004</v>
      </c>
      <c r="F54" s="2">
        <f>((_xlfn.STDEV.S(C50:C59)*2.262)/(AVERAGE(C50:C59)*0.05))^2</f>
        <v>24.155310112977894</v>
      </c>
    </row>
    <row r="55" spans="2:10" x14ac:dyDescent="0.25">
      <c r="B55" s="2">
        <v>6</v>
      </c>
      <c r="C55" s="2">
        <v>65.72</v>
      </c>
      <c r="D55" s="2">
        <f>AVERAGE($C$50:C55)</f>
        <v>62.191666666666663</v>
      </c>
      <c r="F55" s="2">
        <f>ROUND(F54,0)</f>
        <v>24</v>
      </c>
    </row>
    <row r="56" spans="2:10" x14ac:dyDescent="0.25">
      <c r="B56" s="2">
        <v>7</v>
      </c>
      <c r="C56" s="2">
        <v>67.34</v>
      </c>
      <c r="D56" s="2">
        <f>AVERAGE($C$50:C56)</f>
        <v>62.927142857142861</v>
      </c>
    </row>
    <row r="57" spans="2:10" x14ac:dyDescent="0.25">
      <c r="B57" s="2">
        <v>8</v>
      </c>
      <c r="C57" s="2">
        <v>63.39</v>
      </c>
      <c r="D57" s="2">
        <f>AVERAGE($C$50:C57)</f>
        <v>62.984999999999999</v>
      </c>
    </row>
    <row r="58" spans="2:10" x14ac:dyDescent="0.25">
      <c r="B58" s="2">
        <v>9</v>
      </c>
      <c r="C58" s="2">
        <v>62.78</v>
      </c>
      <c r="D58" s="2">
        <f>AVERAGE($C$50:C58)</f>
        <v>62.962222222222216</v>
      </c>
    </row>
    <row r="59" spans="2:10" x14ac:dyDescent="0.25">
      <c r="B59" s="2">
        <v>10</v>
      </c>
      <c r="C59" s="2">
        <v>59.53</v>
      </c>
      <c r="D59" s="2">
        <f>AVERAGE($C$50:C59)</f>
        <v>62.618999999999993</v>
      </c>
    </row>
    <row r="62" spans="2:10" x14ac:dyDescent="0.25">
      <c r="B62" s="73" t="s">
        <v>94</v>
      </c>
      <c r="C62" s="74"/>
      <c r="D62" s="75"/>
    </row>
    <row r="63" spans="2:10" x14ac:dyDescent="0.25">
      <c r="B63" s="5" t="s">
        <v>12</v>
      </c>
      <c r="C63" s="6" t="s">
        <v>20</v>
      </c>
      <c r="D63" s="6" t="s">
        <v>16</v>
      </c>
      <c r="F63" s="2" t="s">
        <v>13</v>
      </c>
      <c r="G63" s="2" t="s">
        <v>14</v>
      </c>
      <c r="H63" s="2" t="s">
        <v>15</v>
      </c>
      <c r="I63" s="3"/>
      <c r="J63" s="7" t="s">
        <v>21</v>
      </c>
    </row>
    <row r="64" spans="2:10" x14ac:dyDescent="0.25">
      <c r="B64" s="2">
        <v>1</v>
      </c>
      <c r="C64" s="2">
        <v>60.56</v>
      </c>
      <c r="D64" s="2">
        <f>AVERAGE(C64)</f>
        <v>60.56</v>
      </c>
      <c r="F64" s="2">
        <v>2.262</v>
      </c>
      <c r="G64" s="2">
        <f>_xlfn.STDEV.S(C64:C73)</f>
        <v>6.9020323093997575</v>
      </c>
      <c r="H64" s="2">
        <v>0.05</v>
      </c>
      <c r="I64" s="2">
        <f>AVERAGE(C64:C73)</f>
        <v>62.765000000000008</v>
      </c>
      <c r="J64" s="2">
        <f>ROUND(((F64*G64)/(H64*I64))^2,0)</f>
        <v>25</v>
      </c>
    </row>
    <row r="65" spans="2:10" x14ac:dyDescent="0.25">
      <c r="B65" s="2">
        <v>2</v>
      </c>
      <c r="C65" s="2">
        <v>50.3</v>
      </c>
      <c r="D65" s="2">
        <f>AVERAGE($C$64:C65)</f>
        <v>55.43</v>
      </c>
    </row>
    <row r="66" spans="2:10" x14ac:dyDescent="0.25">
      <c r="B66" s="2">
        <v>3</v>
      </c>
      <c r="C66" s="2">
        <v>53.56</v>
      </c>
      <c r="D66" s="2">
        <f>AVERAGE($C$64:C66)</f>
        <v>54.806666666666672</v>
      </c>
    </row>
    <row r="67" spans="2:10" x14ac:dyDescent="0.25">
      <c r="B67" s="2">
        <v>4</v>
      </c>
      <c r="C67" s="2">
        <v>64.760000000000005</v>
      </c>
      <c r="D67" s="2">
        <f>AVERAGE($C$64:C67)</f>
        <v>57.295000000000002</v>
      </c>
      <c r="F67" s="2" t="s">
        <v>1</v>
      </c>
    </row>
    <row r="68" spans="2:10" x14ac:dyDescent="0.25">
      <c r="B68" s="2">
        <v>5</v>
      </c>
      <c r="C68" s="2">
        <v>67.92</v>
      </c>
      <c r="D68" s="2">
        <f>AVERAGE($C$64:C68)</f>
        <v>59.42</v>
      </c>
      <c r="F68" s="2">
        <f>((_xlfn.STDEV.S(C64:C73)*2.262)/(AVERAGE(C64:C73)*0.05))^2</f>
        <v>24.749367363440417</v>
      </c>
    </row>
    <row r="69" spans="2:10" x14ac:dyDescent="0.25">
      <c r="B69" s="2">
        <v>6</v>
      </c>
      <c r="C69" s="2">
        <v>63.24</v>
      </c>
      <c r="D69" s="2">
        <f>AVERAGE($C$64:C69)</f>
        <v>60.056666666666672</v>
      </c>
      <c r="F69" s="2">
        <f>ROUND(F68,0)</f>
        <v>25</v>
      </c>
    </row>
    <row r="70" spans="2:10" x14ac:dyDescent="0.25">
      <c r="B70" s="2">
        <v>7</v>
      </c>
      <c r="C70" s="2">
        <v>68.75</v>
      </c>
      <c r="D70" s="2">
        <f>AVERAGE($C$64:C70)</f>
        <v>61.298571428571435</v>
      </c>
    </row>
    <row r="71" spans="2:10" x14ac:dyDescent="0.25">
      <c r="B71" s="2">
        <v>8</v>
      </c>
      <c r="C71" s="2">
        <v>59.77</v>
      </c>
      <c r="D71" s="2">
        <f>AVERAGE($C$64:C71)</f>
        <v>61.107500000000002</v>
      </c>
    </row>
    <row r="72" spans="2:10" x14ac:dyDescent="0.25">
      <c r="B72" s="2">
        <v>9</v>
      </c>
      <c r="C72" s="2">
        <v>66.209999999999994</v>
      </c>
      <c r="D72" s="2">
        <f>AVERAGE($C$64:C72)</f>
        <v>61.674444444444447</v>
      </c>
    </row>
    <row r="73" spans="2:10" x14ac:dyDescent="0.25">
      <c r="B73" s="2">
        <v>10</v>
      </c>
      <c r="C73" s="2">
        <v>72.58</v>
      </c>
      <c r="D73" s="2">
        <f>AVERAGE($C$64:C73)</f>
        <v>62.765000000000008</v>
      </c>
    </row>
    <row r="77" spans="2:10" x14ac:dyDescent="0.25">
      <c r="B77" s="73" t="s">
        <v>95</v>
      </c>
      <c r="C77" s="74"/>
      <c r="D77" s="75"/>
    </row>
    <row r="78" spans="2:10" x14ac:dyDescent="0.25">
      <c r="B78" s="5" t="s">
        <v>12</v>
      </c>
      <c r="C78" s="6" t="s">
        <v>20</v>
      </c>
      <c r="D78" s="6" t="s">
        <v>16</v>
      </c>
      <c r="F78" s="2" t="s">
        <v>13</v>
      </c>
      <c r="G78" s="2" t="s">
        <v>14</v>
      </c>
      <c r="H78" s="2" t="s">
        <v>15</v>
      </c>
      <c r="I78" s="3"/>
      <c r="J78" s="7" t="s">
        <v>21</v>
      </c>
    </row>
    <row r="79" spans="2:10" x14ac:dyDescent="0.25">
      <c r="B79" s="2">
        <v>1</v>
      </c>
      <c r="C79" s="2">
        <v>63.04</v>
      </c>
      <c r="D79" s="2">
        <f>AVERAGE(C79)</f>
        <v>63.04</v>
      </c>
      <c r="F79" s="2">
        <v>2.262</v>
      </c>
      <c r="G79" s="2">
        <f>_xlfn.STDEV.S(C79:C88)</f>
        <v>7.1196413767360847</v>
      </c>
      <c r="H79" s="2">
        <v>0.05</v>
      </c>
      <c r="I79" s="2">
        <f>AVERAGE(C79:C88)</f>
        <v>61.525999999999996</v>
      </c>
      <c r="J79" s="2">
        <f>ROUND(((F79*G79)/(H79*I79))^2,0)</f>
        <v>27</v>
      </c>
    </row>
    <row r="80" spans="2:10" x14ac:dyDescent="0.25">
      <c r="B80" s="2">
        <v>2</v>
      </c>
      <c r="C80" s="2">
        <v>47.99</v>
      </c>
      <c r="D80" s="2">
        <f>AVERAGE($C$64:C80)</f>
        <v>61.556666666666672</v>
      </c>
    </row>
    <row r="81" spans="2:7" x14ac:dyDescent="0.25">
      <c r="B81" s="2">
        <v>3</v>
      </c>
      <c r="C81" s="2">
        <v>55.66</v>
      </c>
      <c r="D81" s="2">
        <f>AVERAGE($C$64:C81)</f>
        <v>61.103076923076927</v>
      </c>
    </row>
    <row r="82" spans="2:7" x14ac:dyDescent="0.25">
      <c r="B82" s="2">
        <v>4</v>
      </c>
      <c r="C82" s="2">
        <v>61.34</v>
      </c>
      <c r="D82" s="2">
        <f>AVERAGE($C$64:C82)</f>
        <v>61.120000000000005</v>
      </c>
      <c r="F82" s="2" t="s">
        <v>1</v>
      </c>
    </row>
    <row r="83" spans="2:7" x14ac:dyDescent="0.25">
      <c r="B83" s="2">
        <v>5</v>
      </c>
      <c r="C83" s="2">
        <v>69.75</v>
      </c>
      <c r="D83" s="2">
        <f>AVERAGE($C$64:C83)</f>
        <v>61.695333333333338</v>
      </c>
      <c r="F83" s="2">
        <f>((_xlfn.STDEV.S(C79:C88)*2.262)/(AVERAGE(C79:C88)*0.05))^2</f>
        <v>27.405899886329436</v>
      </c>
    </row>
    <row r="84" spans="2:7" x14ac:dyDescent="0.25">
      <c r="B84" s="2">
        <v>6</v>
      </c>
      <c r="C84" s="2">
        <v>62.81</v>
      </c>
      <c r="D84" s="2">
        <f>AVERAGE($C$64:C84)</f>
        <v>61.765000000000001</v>
      </c>
      <c r="F84" s="2">
        <f>ROUND(F83,0)</f>
        <v>27</v>
      </c>
    </row>
    <row r="85" spans="2:7" x14ac:dyDescent="0.25">
      <c r="B85" s="2">
        <v>7</v>
      </c>
      <c r="C85" s="2">
        <v>70.209999999999994</v>
      </c>
      <c r="D85" s="2">
        <f>AVERAGE($C$64:C85)</f>
        <v>62.261764705882356</v>
      </c>
    </row>
    <row r="86" spans="2:7" x14ac:dyDescent="0.25">
      <c r="B86" s="2">
        <v>8</v>
      </c>
      <c r="C86" s="2">
        <v>59.36</v>
      </c>
      <c r="D86" s="2">
        <f>AVERAGE($C$64:C86)</f>
        <v>62.100555555555552</v>
      </c>
    </row>
    <row r="87" spans="2:7" x14ac:dyDescent="0.25">
      <c r="B87" s="2">
        <v>9</v>
      </c>
      <c r="C87" s="2">
        <v>69.06</v>
      </c>
      <c r="D87" s="2">
        <f>AVERAGE($C$64:C87)</f>
        <v>62.466842105263154</v>
      </c>
    </row>
    <row r="88" spans="2:7" x14ac:dyDescent="0.25">
      <c r="B88" s="2">
        <v>10</v>
      </c>
      <c r="C88" s="2">
        <v>56.04</v>
      </c>
      <c r="D88" s="2">
        <f>AVERAGE($C$64:C88)</f>
        <v>62.145499999999991</v>
      </c>
    </row>
    <row r="95" spans="2:7" ht="15" customHeight="1" x14ac:dyDescent="0.25">
      <c r="B95" s="4" t="s">
        <v>96</v>
      </c>
      <c r="C95" s="4" t="s">
        <v>26</v>
      </c>
      <c r="D95" s="4" t="s">
        <v>97</v>
      </c>
      <c r="E95" s="4" t="s">
        <v>29</v>
      </c>
      <c r="F95" s="4" t="s">
        <v>28</v>
      </c>
      <c r="G95" s="4" t="s">
        <v>27</v>
      </c>
    </row>
    <row r="96" spans="2:7" x14ac:dyDescent="0.25">
      <c r="B96" s="2">
        <f t="shared" ref="B96:B105" si="0">C4</f>
        <v>90.5</v>
      </c>
      <c r="C96" s="2">
        <f t="shared" ref="C96:C105" si="1">C19</f>
        <v>80.95</v>
      </c>
      <c r="D96" s="2">
        <f t="shared" ref="D96:D105" si="2">C36</f>
        <v>74.03</v>
      </c>
      <c r="E96" s="2">
        <f t="shared" ref="E96:E105" si="3">C50</f>
        <v>57.33</v>
      </c>
      <c r="F96" s="2">
        <f t="shared" ref="F96:F105" si="4">C64</f>
        <v>60.56</v>
      </c>
      <c r="G96" s="2">
        <f>C79</f>
        <v>63.04</v>
      </c>
    </row>
    <row r="97" spans="2:11" x14ac:dyDescent="0.25">
      <c r="B97" s="2">
        <f t="shared" si="0"/>
        <v>76.010000000000005</v>
      </c>
      <c r="C97" s="2">
        <f t="shared" si="1"/>
        <v>57.41</v>
      </c>
      <c r="D97" s="2">
        <f t="shared" si="2"/>
        <v>52.43</v>
      </c>
      <c r="E97" s="2">
        <f t="shared" si="3"/>
        <v>56.05</v>
      </c>
      <c r="F97" s="2">
        <f t="shared" si="4"/>
        <v>50.3</v>
      </c>
      <c r="G97" s="2">
        <f t="shared" ref="G97:G105" si="5">C80</f>
        <v>47.99</v>
      </c>
    </row>
    <row r="98" spans="2:11" x14ac:dyDescent="0.25">
      <c r="B98" s="2">
        <f t="shared" si="0"/>
        <v>62.17</v>
      </c>
      <c r="C98" s="2">
        <f t="shared" si="1"/>
        <v>83.5</v>
      </c>
      <c r="D98" s="2">
        <f t="shared" si="2"/>
        <v>76.34</v>
      </c>
      <c r="E98" s="2">
        <f t="shared" si="3"/>
        <v>51.9</v>
      </c>
      <c r="F98" s="2">
        <f t="shared" si="4"/>
        <v>53.56</v>
      </c>
      <c r="G98" s="2">
        <f t="shared" si="5"/>
        <v>55.66</v>
      </c>
    </row>
    <row r="99" spans="2:11" x14ac:dyDescent="0.25">
      <c r="B99" s="2">
        <f t="shared" si="0"/>
        <v>78.69</v>
      </c>
      <c r="C99" s="2">
        <f t="shared" si="1"/>
        <v>50.81</v>
      </c>
      <c r="D99" s="2">
        <f t="shared" si="2"/>
        <v>47.65</v>
      </c>
      <c r="E99" s="2">
        <f t="shared" si="3"/>
        <v>75.84</v>
      </c>
      <c r="F99" s="2">
        <f t="shared" si="4"/>
        <v>64.760000000000005</v>
      </c>
      <c r="G99" s="2">
        <f t="shared" si="5"/>
        <v>61.34</v>
      </c>
      <c r="I99" s="11" t="s">
        <v>31</v>
      </c>
      <c r="J99" s="11"/>
      <c r="K99" s="11"/>
    </row>
    <row r="100" spans="2:11" x14ac:dyDescent="0.25">
      <c r="B100" s="2">
        <f t="shared" si="0"/>
        <v>54.49</v>
      </c>
      <c r="C100" s="2">
        <f t="shared" si="1"/>
        <v>64.95</v>
      </c>
      <c r="D100" s="2">
        <f t="shared" si="2"/>
        <v>66.52</v>
      </c>
      <c r="E100" s="2">
        <f t="shared" si="3"/>
        <v>66.31</v>
      </c>
      <c r="F100" s="2">
        <f t="shared" si="4"/>
        <v>67.92</v>
      </c>
      <c r="G100" s="2">
        <f t="shared" si="5"/>
        <v>69.75</v>
      </c>
      <c r="I100" s="11" t="s">
        <v>66</v>
      </c>
      <c r="J100" s="11"/>
      <c r="K100" s="11"/>
    </row>
    <row r="101" spans="2:11" x14ac:dyDescent="0.25">
      <c r="B101" s="2">
        <f t="shared" si="0"/>
        <v>60.65</v>
      </c>
      <c r="C101" s="2">
        <f t="shared" si="1"/>
        <v>67.5</v>
      </c>
      <c r="D101" s="2">
        <f t="shared" si="2"/>
        <v>64.08</v>
      </c>
      <c r="E101" s="2">
        <f t="shared" si="3"/>
        <v>65.72</v>
      </c>
      <c r="F101" s="2">
        <f t="shared" si="4"/>
        <v>63.24</v>
      </c>
      <c r="G101" s="2">
        <f t="shared" si="5"/>
        <v>62.81</v>
      </c>
    </row>
    <row r="102" spans="2:11" x14ac:dyDescent="0.25">
      <c r="B102" s="2">
        <f t="shared" si="0"/>
        <v>68.89</v>
      </c>
      <c r="C102" s="2">
        <f t="shared" si="1"/>
        <v>63.81</v>
      </c>
      <c r="D102" s="2">
        <f t="shared" si="2"/>
        <v>66.27</v>
      </c>
      <c r="E102" s="2">
        <f t="shared" si="3"/>
        <v>67.34</v>
      </c>
      <c r="F102" s="2">
        <f t="shared" si="4"/>
        <v>68.75</v>
      </c>
      <c r="G102" s="2">
        <f t="shared" si="5"/>
        <v>70.209999999999994</v>
      </c>
    </row>
    <row r="103" spans="2:11" x14ac:dyDescent="0.25">
      <c r="B103" s="2">
        <f t="shared" si="0"/>
        <v>59.7</v>
      </c>
      <c r="C103" s="2">
        <f t="shared" si="1"/>
        <v>65.59</v>
      </c>
      <c r="D103" s="2">
        <f t="shared" si="2"/>
        <v>64.489999999999995</v>
      </c>
      <c r="E103" s="2">
        <f t="shared" si="3"/>
        <v>63.39</v>
      </c>
      <c r="F103" s="2">
        <f t="shared" si="4"/>
        <v>59.77</v>
      </c>
      <c r="G103" s="2">
        <f t="shared" si="5"/>
        <v>59.36</v>
      </c>
    </row>
    <row r="104" spans="2:11" x14ac:dyDescent="0.25">
      <c r="B104" s="2">
        <f t="shared" si="0"/>
        <v>70.099999999999994</v>
      </c>
      <c r="C104" s="2">
        <f t="shared" si="1"/>
        <v>67.87</v>
      </c>
      <c r="D104" s="2">
        <f t="shared" si="2"/>
        <v>69.39</v>
      </c>
      <c r="E104" s="2">
        <f t="shared" si="3"/>
        <v>62.78</v>
      </c>
      <c r="F104" s="2">
        <f t="shared" si="4"/>
        <v>66.209999999999994</v>
      </c>
      <c r="G104" s="2">
        <f t="shared" si="5"/>
        <v>69.06</v>
      </c>
    </row>
    <row r="105" spans="2:11" x14ac:dyDescent="0.25">
      <c r="B105" s="2">
        <f t="shared" si="0"/>
        <v>65.400000000000006</v>
      </c>
      <c r="C105" s="2">
        <f t="shared" si="1"/>
        <v>62.92</v>
      </c>
      <c r="D105" s="2">
        <f t="shared" si="2"/>
        <v>59.07</v>
      </c>
      <c r="E105" s="2">
        <f t="shared" si="3"/>
        <v>59.53</v>
      </c>
      <c r="F105" s="2">
        <f t="shared" si="4"/>
        <v>72.58</v>
      </c>
      <c r="G105" s="2">
        <f t="shared" si="5"/>
        <v>56.04</v>
      </c>
    </row>
    <row r="107" spans="2:11" x14ac:dyDescent="0.25">
      <c r="B107" t="s">
        <v>32</v>
      </c>
    </row>
    <row r="109" spans="2:11" ht="15.75" thickBot="1" x14ac:dyDescent="0.3">
      <c r="B109" t="s">
        <v>33</v>
      </c>
    </row>
    <row r="110" spans="2:11" x14ac:dyDescent="0.25">
      <c r="B110" s="10" t="s">
        <v>34</v>
      </c>
      <c r="C110" s="10" t="s">
        <v>35</v>
      </c>
      <c r="D110" s="10" t="s">
        <v>36</v>
      </c>
      <c r="E110" s="10" t="s">
        <v>37</v>
      </c>
      <c r="F110" s="10" t="s">
        <v>38</v>
      </c>
    </row>
    <row r="111" spans="2:11" x14ac:dyDescent="0.25">
      <c r="B111" s="8" t="s">
        <v>96</v>
      </c>
      <c r="C111" s="8">
        <v>10</v>
      </c>
      <c r="D111" s="8">
        <v>686.6</v>
      </c>
      <c r="E111" s="8">
        <v>68.66</v>
      </c>
      <c r="F111" s="8">
        <v>114.63486666666722</v>
      </c>
    </row>
    <row r="112" spans="2:11" x14ac:dyDescent="0.25">
      <c r="B112" s="8" t="s">
        <v>26</v>
      </c>
      <c r="C112" s="8">
        <v>10</v>
      </c>
      <c r="D112" s="8">
        <v>665.31</v>
      </c>
      <c r="E112" s="8">
        <v>66.530999999999992</v>
      </c>
      <c r="F112" s="8">
        <v>94.750787777778498</v>
      </c>
    </row>
    <row r="113" spans="2:14" x14ac:dyDescent="0.25">
      <c r="B113" s="8" t="s">
        <v>97</v>
      </c>
      <c r="C113" s="8">
        <v>10</v>
      </c>
      <c r="D113" s="8">
        <v>640.2700000000001</v>
      </c>
      <c r="E113" s="8">
        <v>64.027000000000015</v>
      </c>
      <c r="F113" s="8">
        <v>79.907045555554049</v>
      </c>
    </row>
    <row r="114" spans="2:14" ht="14.25" customHeight="1" x14ac:dyDescent="0.25">
      <c r="B114" s="8" t="s">
        <v>29</v>
      </c>
      <c r="C114" s="8">
        <v>10</v>
      </c>
      <c r="D114" s="8">
        <v>626.18999999999994</v>
      </c>
      <c r="E114" s="8">
        <v>62.618999999999993</v>
      </c>
      <c r="F114" s="8">
        <v>46.278543333333801</v>
      </c>
      <c r="J114" s="71" t="s">
        <v>98</v>
      </c>
      <c r="K114" s="71"/>
      <c r="L114" s="71"/>
      <c r="M114" s="71"/>
      <c r="N114" s="13"/>
    </row>
    <row r="115" spans="2:14" x14ac:dyDescent="0.25">
      <c r="B115" s="8" t="s">
        <v>28</v>
      </c>
      <c r="C115" s="8">
        <v>10</v>
      </c>
      <c r="D115" s="8">
        <v>627.65000000000009</v>
      </c>
      <c r="E115" s="8">
        <v>62.765000000000008</v>
      </c>
      <c r="F115" s="8">
        <v>47.638049999998152</v>
      </c>
      <c r="J115" s="71"/>
      <c r="K115" s="71"/>
      <c r="L115" s="71"/>
      <c r="M115" s="71"/>
      <c r="N115" s="13"/>
    </row>
    <row r="116" spans="2:14" ht="15.75" thickBot="1" x14ac:dyDescent="0.3">
      <c r="B116" s="9" t="s">
        <v>27</v>
      </c>
      <c r="C116" s="9">
        <v>10</v>
      </c>
      <c r="D116" s="9">
        <v>615.26</v>
      </c>
      <c r="E116" s="9">
        <v>61.525999999999996</v>
      </c>
      <c r="F116" s="9">
        <v>50.689293333332493</v>
      </c>
      <c r="J116" s="71"/>
      <c r="K116" s="71"/>
      <c r="L116" s="71"/>
      <c r="M116" s="71"/>
      <c r="N116" s="13"/>
    </row>
    <row r="117" spans="2:14" x14ac:dyDescent="0.25">
      <c r="J117" s="13"/>
      <c r="K117" s="13"/>
      <c r="L117" s="13"/>
      <c r="M117" s="13"/>
      <c r="N117" s="13"/>
    </row>
    <row r="119" spans="2:14" ht="15.75" thickBot="1" x14ac:dyDescent="0.3">
      <c r="B119" t="s">
        <v>39</v>
      </c>
    </row>
    <row r="120" spans="2:14" x14ac:dyDescent="0.25">
      <c r="B120" s="10" t="s">
        <v>40</v>
      </c>
      <c r="C120" s="10" t="s">
        <v>41</v>
      </c>
      <c r="D120" s="10" t="s">
        <v>42</v>
      </c>
      <c r="E120" s="10" t="s">
        <v>43</v>
      </c>
      <c r="F120" s="10" t="s">
        <v>44</v>
      </c>
      <c r="G120" s="10" t="s">
        <v>45</v>
      </c>
      <c r="H120" s="10" t="s">
        <v>46</v>
      </c>
    </row>
    <row r="121" spans="2:14" x14ac:dyDescent="0.25">
      <c r="B121" s="8" t="s">
        <v>47</v>
      </c>
      <c r="C121" s="8">
        <v>369.20621333333384</v>
      </c>
      <c r="D121" s="8">
        <v>5</v>
      </c>
      <c r="E121" s="8">
        <v>73.841242666666773</v>
      </c>
      <c r="F121" s="19">
        <v>1.0210852711082059</v>
      </c>
      <c r="G121" s="8">
        <v>0.41449624325017637</v>
      </c>
      <c r="H121" s="8">
        <v>2.3860698615742186</v>
      </c>
    </row>
    <row r="122" spans="2:14" x14ac:dyDescent="0.25">
      <c r="B122" s="8" t="s">
        <v>48</v>
      </c>
      <c r="C122" s="8">
        <v>3905.0872799999997</v>
      </c>
      <c r="D122" s="8">
        <v>54</v>
      </c>
      <c r="E122" s="8">
        <v>72.3164311111111</v>
      </c>
      <c r="F122" s="8"/>
      <c r="G122" s="8"/>
      <c r="H122" s="8"/>
    </row>
    <row r="123" spans="2:14" x14ac:dyDescent="0.25">
      <c r="B123" s="8"/>
      <c r="C123" s="8"/>
      <c r="D123" s="8"/>
      <c r="E123" s="8"/>
      <c r="F123" s="8"/>
      <c r="G123" s="8"/>
      <c r="H123" s="8"/>
    </row>
    <row r="124" spans="2:14" ht="15.75" thickBot="1" x14ac:dyDescent="0.3">
      <c r="B124" s="9" t="s">
        <v>49</v>
      </c>
      <c r="C124" s="9">
        <v>4274.2934933333336</v>
      </c>
      <c r="D124" s="9">
        <v>59</v>
      </c>
      <c r="E124" s="9"/>
      <c r="F124" s="9"/>
      <c r="G124" s="9"/>
      <c r="H124" s="9"/>
    </row>
    <row r="128" spans="2:14" x14ac:dyDescent="0.25">
      <c r="G128" s="2" t="s">
        <v>13</v>
      </c>
      <c r="H128" s="2" t="s">
        <v>14</v>
      </c>
      <c r="I128" s="2" t="s">
        <v>15</v>
      </c>
      <c r="J128" s="35"/>
      <c r="K128" s="7" t="s">
        <v>21</v>
      </c>
    </row>
    <row r="129" spans="2:11" x14ac:dyDescent="0.25">
      <c r="B129" s="72" t="s">
        <v>106</v>
      </c>
      <c r="C129" s="72"/>
      <c r="D129" s="72"/>
      <c r="G129" s="2">
        <v>2.032</v>
      </c>
      <c r="H129" s="2">
        <f>_xlfn.STDEV.S(C131:C180)</f>
        <v>8.715542757110347</v>
      </c>
      <c r="I129" s="2">
        <v>0.05</v>
      </c>
      <c r="J129" s="2">
        <f>AVERAGE(C131:C180)</f>
        <v>64.920400000000015</v>
      </c>
      <c r="K129" s="2">
        <f>ROUND(((G129*H129)/(I129*J129))^2,0)</f>
        <v>30</v>
      </c>
    </row>
    <row r="130" spans="2:11" x14ac:dyDescent="0.25">
      <c r="B130" s="5" t="s">
        <v>12</v>
      </c>
      <c r="C130" s="6" t="s">
        <v>20</v>
      </c>
      <c r="D130" s="6" t="s">
        <v>16</v>
      </c>
    </row>
    <row r="131" spans="2:11" x14ac:dyDescent="0.25">
      <c r="B131" s="2">
        <v>1</v>
      </c>
      <c r="C131" s="2">
        <f t="shared" ref="C131:C140" si="6">C4</f>
        <v>90.5</v>
      </c>
      <c r="D131" s="2">
        <f>AVERAGE(C131)</f>
        <v>90.5</v>
      </c>
      <c r="G131" s="2" t="s">
        <v>50</v>
      </c>
    </row>
    <row r="132" spans="2:11" x14ac:dyDescent="0.25">
      <c r="B132" s="2">
        <v>2</v>
      </c>
      <c r="C132" s="2">
        <f t="shared" si="6"/>
        <v>76.010000000000005</v>
      </c>
      <c r="D132" s="2">
        <f>AVERAGE($C$131:C132)</f>
        <v>83.254999999999995</v>
      </c>
      <c r="G132" s="2">
        <f>AVERAGE(C131:C180)</f>
        <v>64.920400000000015</v>
      </c>
    </row>
    <row r="133" spans="2:11" x14ac:dyDescent="0.25">
      <c r="B133" s="2">
        <v>3</v>
      </c>
      <c r="C133" s="2">
        <f t="shared" si="6"/>
        <v>62.17</v>
      </c>
      <c r="D133" s="2">
        <f>AVERAGE($C$131:C133)</f>
        <v>76.226666666666674</v>
      </c>
    </row>
    <row r="134" spans="2:11" x14ac:dyDescent="0.25">
      <c r="B134" s="2">
        <v>4</v>
      </c>
      <c r="C134" s="2">
        <f t="shared" si="6"/>
        <v>78.69</v>
      </c>
      <c r="D134" s="2">
        <f>AVERAGE($C$131:C134)</f>
        <v>76.842500000000001</v>
      </c>
    </row>
    <row r="135" spans="2:11" x14ac:dyDescent="0.25">
      <c r="B135" s="2">
        <v>5</v>
      </c>
      <c r="C135" s="2">
        <f t="shared" si="6"/>
        <v>54.49</v>
      </c>
      <c r="D135" s="2">
        <f>AVERAGE($C$131:C135)</f>
        <v>72.372</v>
      </c>
    </row>
    <row r="136" spans="2:11" x14ac:dyDescent="0.25">
      <c r="B136" s="2">
        <v>6</v>
      </c>
      <c r="C136" s="2">
        <f t="shared" si="6"/>
        <v>60.65</v>
      </c>
      <c r="D136" s="2">
        <f>AVERAGE($C$131:C136)</f>
        <v>70.418333333333337</v>
      </c>
    </row>
    <row r="137" spans="2:11" x14ac:dyDescent="0.25">
      <c r="B137" s="2">
        <v>7</v>
      </c>
      <c r="C137" s="2">
        <f t="shared" si="6"/>
        <v>68.89</v>
      </c>
      <c r="D137" s="2">
        <f>AVERAGE($C$131:C137)</f>
        <v>70.2</v>
      </c>
    </row>
    <row r="138" spans="2:11" x14ac:dyDescent="0.25">
      <c r="B138" s="2">
        <v>8</v>
      </c>
      <c r="C138" s="2">
        <f t="shared" si="6"/>
        <v>59.7</v>
      </c>
      <c r="D138" s="2">
        <f>AVERAGE($C$131:C138)</f>
        <v>68.887500000000003</v>
      </c>
    </row>
    <row r="139" spans="2:11" x14ac:dyDescent="0.25">
      <c r="B139" s="2">
        <v>9</v>
      </c>
      <c r="C139" s="2">
        <f t="shared" si="6"/>
        <v>70.099999999999994</v>
      </c>
      <c r="D139" s="2">
        <f>AVERAGE($C$131:C139)</f>
        <v>69.022222222222226</v>
      </c>
    </row>
    <row r="140" spans="2:11" x14ac:dyDescent="0.25">
      <c r="B140" s="2">
        <v>10</v>
      </c>
      <c r="C140" s="2">
        <f t="shared" si="6"/>
        <v>65.400000000000006</v>
      </c>
      <c r="D140" s="2">
        <f>AVERAGE($C$131:C140)</f>
        <v>68.66</v>
      </c>
    </row>
    <row r="141" spans="2:11" x14ac:dyDescent="0.25">
      <c r="B141" s="2">
        <v>11</v>
      </c>
      <c r="C141" s="2">
        <f t="shared" ref="C141:C150" si="7">C19</f>
        <v>80.95</v>
      </c>
      <c r="D141" s="2">
        <f>AVERAGE($C$131:C140)</f>
        <v>68.66</v>
      </c>
    </row>
    <row r="142" spans="2:11" x14ac:dyDescent="0.25">
      <c r="B142" s="2">
        <v>12</v>
      </c>
      <c r="C142" s="2">
        <f t="shared" si="7"/>
        <v>57.41</v>
      </c>
      <c r="D142" s="2">
        <f>AVERAGE($C$131:C140)</f>
        <v>68.66</v>
      </c>
    </row>
    <row r="143" spans="2:11" x14ac:dyDescent="0.25">
      <c r="B143" s="2">
        <v>13</v>
      </c>
      <c r="C143" s="2">
        <f t="shared" si="7"/>
        <v>83.5</v>
      </c>
      <c r="D143" s="2">
        <f>AVERAGE($C$131:C140)</f>
        <v>68.66</v>
      </c>
    </row>
    <row r="144" spans="2:11" x14ac:dyDescent="0.25">
      <c r="B144" s="2">
        <v>14</v>
      </c>
      <c r="C144" s="2">
        <f t="shared" si="7"/>
        <v>50.81</v>
      </c>
      <c r="D144" s="2">
        <f>AVERAGE($C$131:C140)</f>
        <v>68.66</v>
      </c>
    </row>
    <row r="145" spans="2:12" x14ac:dyDescent="0.25">
      <c r="B145" s="2">
        <v>15</v>
      </c>
      <c r="C145" s="2">
        <f t="shared" si="7"/>
        <v>64.95</v>
      </c>
      <c r="D145" s="2">
        <f>AVERAGE($C$131:C140)</f>
        <v>68.66</v>
      </c>
    </row>
    <row r="146" spans="2:12" x14ac:dyDescent="0.25">
      <c r="B146" s="2">
        <v>16</v>
      </c>
      <c r="C146" s="2">
        <f t="shared" si="7"/>
        <v>67.5</v>
      </c>
      <c r="D146" s="2">
        <f>AVERAGE($C$131:C141)</f>
        <v>69.777272727272731</v>
      </c>
    </row>
    <row r="147" spans="2:12" ht="15.75" thickBot="1" x14ac:dyDescent="0.3">
      <c r="B147" s="2">
        <v>17</v>
      </c>
      <c r="C147" s="2">
        <f t="shared" si="7"/>
        <v>63.81</v>
      </c>
      <c r="D147" s="2">
        <f>AVERAGE($C$131:C142)</f>
        <v>68.74666666666667</v>
      </c>
      <c r="G147" s="41"/>
    </row>
    <row r="148" spans="2:12" ht="15.75" thickBot="1" x14ac:dyDescent="0.3">
      <c r="B148" s="2">
        <v>18</v>
      </c>
      <c r="C148" s="2">
        <f t="shared" si="7"/>
        <v>65.59</v>
      </c>
      <c r="D148" s="2">
        <f>AVERAGE($C$131:C143)</f>
        <v>69.881538461538469</v>
      </c>
      <c r="G148" s="81" t="s">
        <v>166</v>
      </c>
      <c r="H148" s="82"/>
      <c r="I148" s="82"/>
      <c r="J148" s="82"/>
      <c r="K148" s="82"/>
      <c r="L148" s="84"/>
    </row>
    <row r="149" spans="2:12" ht="13.5" customHeight="1" thickBot="1" x14ac:dyDescent="0.3">
      <c r="B149" s="2">
        <v>19</v>
      </c>
      <c r="C149" s="2">
        <f t="shared" si="7"/>
        <v>67.87</v>
      </c>
      <c r="D149" s="2">
        <f>AVERAGE($C$131:C144)</f>
        <v>68.519285714285715</v>
      </c>
      <c r="G149" s="29" t="s">
        <v>10</v>
      </c>
      <c r="H149" s="42" t="s">
        <v>144</v>
      </c>
      <c r="I149" s="30" t="s">
        <v>159</v>
      </c>
      <c r="J149" s="30" t="s">
        <v>160</v>
      </c>
      <c r="K149" s="47" t="s">
        <v>130</v>
      </c>
      <c r="L149" s="48" t="s">
        <v>157</v>
      </c>
    </row>
    <row r="150" spans="2:12" ht="15.75" thickBot="1" x14ac:dyDescent="0.3">
      <c r="B150" s="2">
        <v>20</v>
      </c>
      <c r="C150" s="2">
        <f t="shared" si="7"/>
        <v>62.92</v>
      </c>
      <c r="D150" s="2">
        <f>AVERAGE($C$131:C145)</f>
        <v>68.281333333333336</v>
      </c>
      <c r="G150" s="43">
        <f>J4</f>
        <v>50</v>
      </c>
      <c r="H150" s="44">
        <v>1</v>
      </c>
      <c r="I150" s="33">
        <f>G132</f>
        <v>64.920400000000015</v>
      </c>
      <c r="J150" s="33">
        <f>I150/60</f>
        <v>1.082006666666667</v>
      </c>
      <c r="K150" s="49">
        <v>0.17</v>
      </c>
      <c r="L150" s="50">
        <f>J150*(1+0.17)</f>
        <v>1.2659478000000004</v>
      </c>
    </row>
    <row r="151" spans="2:12" ht="15.75" thickBot="1" x14ac:dyDescent="0.3">
      <c r="B151" s="2">
        <v>21</v>
      </c>
      <c r="C151" s="2">
        <f t="shared" ref="C151:C160" si="8">C36</f>
        <v>74.03</v>
      </c>
      <c r="D151" s="2">
        <f>AVERAGE($C$131:C146)</f>
        <v>68.232500000000002</v>
      </c>
      <c r="G151" s="41"/>
    </row>
    <row r="152" spans="2:12" ht="15.75" thickBot="1" x14ac:dyDescent="0.3">
      <c r="B152" s="2">
        <v>22</v>
      </c>
      <c r="C152" s="2">
        <f t="shared" si="8"/>
        <v>52.43</v>
      </c>
      <c r="D152" s="2">
        <f>AVERAGE($C$131:C147)</f>
        <v>67.972352941176467</v>
      </c>
      <c r="G152" s="45" t="s">
        <v>161</v>
      </c>
      <c r="H152" s="38">
        <v>1</v>
      </c>
    </row>
    <row r="153" spans="2:12" ht="15.75" thickBot="1" x14ac:dyDescent="0.3">
      <c r="B153" s="2">
        <v>23</v>
      </c>
      <c r="C153" s="2">
        <f t="shared" si="8"/>
        <v>76.34</v>
      </c>
      <c r="D153" s="2">
        <f>AVERAGE($C$131:C148)</f>
        <v>67.839999999999989</v>
      </c>
      <c r="G153" s="29" t="s">
        <v>162</v>
      </c>
      <c r="H153" s="46"/>
    </row>
    <row r="154" spans="2:12" ht="15.75" thickBot="1" x14ac:dyDescent="0.3">
      <c r="B154" s="2">
        <v>24</v>
      </c>
      <c r="C154" s="2">
        <f t="shared" si="8"/>
        <v>47.65</v>
      </c>
      <c r="D154" s="2">
        <f>AVERAGE($C$131:C149)</f>
        <v>67.841578947368404</v>
      </c>
      <c r="G154" s="29" t="s">
        <v>163</v>
      </c>
      <c r="H154" s="46" t="s">
        <v>164</v>
      </c>
    </row>
    <row r="155" spans="2:12" x14ac:dyDescent="0.25">
      <c r="B155" s="2">
        <v>25</v>
      </c>
      <c r="C155" s="2">
        <f t="shared" si="8"/>
        <v>66.52</v>
      </c>
      <c r="D155" s="2">
        <f>AVERAGE($C$131:C150)</f>
        <v>67.595499999999987</v>
      </c>
    </row>
    <row r="156" spans="2:12" x14ac:dyDescent="0.25">
      <c r="B156" s="2">
        <v>26</v>
      </c>
      <c r="C156" s="2">
        <f t="shared" si="8"/>
        <v>64.08</v>
      </c>
      <c r="D156" s="2">
        <f>AVERAGE($C$131:C150)</f>
        <v>67.595499999999987</v>
      </c>
    </row>
    <row r="157" spans="2:12" x14ac:dyDescent="0.25">
      <c r="B157" s="2">
        <v>27</v>
      </c>
      <c r="C157" s="2">
        <f t="shared" si="8"/>
        <v>66.27</v>
      </c>
      <c r="D157" s="2">
        <f>AVERAGE($C$131:C150)</f>
        <v>67.595499999999987</v>
      </c>
    </row>
    <row r="158" spans="2:12" x14ac:dyDescent="0.25">
      <c r="B158" s="2">
        <v>28</v>
      </c>
      <c r="C158" s="2">
        <f t="shared" si="8"/>
        <v>64.489999999999995</v>
      </c>
      <c r="D158" s="2">
        <f>AVERAGE($C$131:C150)</f>
        <v>67.595499999999987</v>
      </c>
    </row>
    <row r="159" spans="2:12" x14ac:dyDescent="0.25">
      <c r="B159" s="2">
        <v>29</v>
      </c>
      <c r="C159" s="2">
        <f t="shared" si="8"/>
        <v>69.39</v>
      </c>
      <c r="D159" s="2">
        <f>AVERAGE($C$131:C150)</f>
        <v>67.595499999999987</v>
      </c>
    </row>
    <row r="160" spans="2:12" x14ac:dyDescent="0.25">
      <c r="B160" s="2">
        <v>30</v>
      </c>
      <c r="C160" s="2">
        <f t="shared" si="8"/>
        <v>59.07</v>
      </c>
      <c r="D160" s="2">
        <f>AVERAGE($C$131:C160)</f>
        <v>66.405999999999992</v>
      </c>
    </row>
    <row r="161" spans="2:4" x14ac:dyDescent="0.25">
      <c r="B161" s="2">
        <v>31</v>
      </c>
      <c r="C161" s="2">
        <f t="shared" ref="C161:C170" si="9">C50</f>
        <v>57.33</v>
      </c>
      <c r="D161" s="2">
        <f>AVERAGE($C$131:C160)</f>
        <v>66.405999999999992</v>
      </c>
    </row>
    <row r="162" spans="2:4" x14ac:dyDescent="0.25">
      <c r="B162" s="2">
        <v>32</v>
      </c>
      <c r="C162" s="2">
        <f t="shared" si="9"/>
        <v>56.05</v>
      </c>
      <c r="D162" s="2">
        <f>AVERAGE($C$131:C160)</f>
        <v>66.405999999999992</v>
      </c>
    </row>
    <row r="163" spans="2:4" x14ac:dyDescent="0.25">
      <c r="B163" s="2">
        <v>33</v>
      </c>
      <c r="C163" s="2">
        <f t="shared" si="9"/>
        <v>51.9</v>
      </c>
      <c r="D163" s="2">
        <f>AVERAGE($C$131:C151)</f>
        <v>67.90190476190476</v>
      </c>
    </row>
    <row r="164" spans="2:4" x14ac:dyDescent="0.25">
      <c r="B164" s="2">
        <v>34</v>
      </c>
      <c r="C164" s="2">
        <f t="shared" si="9"/>
        <v>75.84</v>
      </c>
      <c r="D164" s="2">
        <f>AVERAGE($C$131:C152)</f>
        <v>67.198636363636354</v>
      </c>
    </row>
    <row r="165" spans="2:4" x14ac:dyDescent="0.25">
      <c r="B165" s="2">
        <v>35</v>
      </c>
      <c r="C165" s="2">
        <f t="shared" si="9"/>
        <v>66.31</v>
      </c>
      <c r="D165" s="2">
        <f>AVERAGE($C$131:C153)</f>
        <v>67.596086956521731</v>
      </c>
    </row>
    <row r="166" spans="2:4" x14ac:dyDescent="0.25">
      <c r="B166" s="2">
        <v>36</v>
      </c>
      <c r="C166" s="2">
        <f t="shared" si="9"/>
        <v>65.72</v>
      </c>
      <c r="D166" s="2">
        <f>AVERAGE($C$131:C154)</f>
        <v>66.765000000000001</v>
      </c>
    </row>
    <row r="167" spans="2:4" x14ac:dyDescent="0.25">
      <c r="B167" s="2">
        <v>37</v>
      </c>
      <c r="C167" s="2">
        <f t="shared" si="9"/>
        <v>67.34</v>
      </c>
      <c r="D167" s="2">
        <f>AVERAGE($C$131:C155)</f>
        <v>66.755200000000002</v>
      </c>
    </row>
    <row r="168" spans="2:4" x14ac:dyDescent="0.25">
      <c r="B168" s="2">
        <v>38</v>
      </c>
      <c r="C168" s="2">
        <f t="shared" si="9"/>
        <v>63.39</v>
      </c>
      <c r="D168" s="2">
        <f>AVERAGE($C$131:C156)</f>
        <v>66.652307692307687</v>
      </c>
    </row>
    <row r="169" spans="2:4" x14ac:dyDescent="0.25">
      <c r="B169" s="2">
        <v>39</v>
      </c>
      <c r="C169" s="2">
        <f t="shared" si="9"/>
        <v>62.78</v>
      </c>
      <c r="D169" s="2">
        <f>AVERAGE($C$131:C157)</f>
        <v>66.638148148148147</v>
      </c>
    </row>
    <row r="170" spans="2:4" x14ac:dyDescent="0.25">
      <c r="B170" s="2">
        <v>40</v>
      </c>
      <c r="C170" s="2">
        <f t="shared" si="9"/>
        <v>59.53</v>
      </c>
      <c r="D170" s="2">
        <f>AVERAGE($C$131:C158)</f>
        <v>66.561428571428564</v>
      </c>
    </row>
    <row r="171" spans="2:4" x14ac:dyDescent="0.25">
      <c r="B171" s="2">
        <v>41</v>
      </c>
      <c r="C171" s="2">
        <f t="shared" ref="C171:C180" si="10">C64</f>
        <v>60.56</v>
      </c>
      <c r="D171" s="2">
        <f>AVERAGE($C$131:C159)</f>
        <v>66.65896551724137</v>
      </c>
    </row>
    <row r="172" spans="2:4" x14ac:dyDescent="0.25">
      <c r="B172" s="2">
        <v>42</v>
      </c>
      <c r="C172" s="2">
        <f t="shared" si="10"/>
        <v>50.3</v>
      </c>
      <c r="D172" s="2">
        <f>AVERAGE($C$131:C160)</f>
        <v>66.405999999999992</v>
      </c>
    </row>
    <row r="173" spans="2:4" x14ac:dyDescent="0.25">
      <c r="B173" s="2">
        <v>43</v>
      </c>
      <c r="C173" s="2">
        <f t="shared" si="10"/>
        <v>53.56</v>
      </c>
      <c r="D173" s="2">
        <f>AVERAGE($C$131:C170)</f>
        <v>65.459250000000011</v>
      </c>
    </row>
    <row r="174" spans="2:4" x14ac:dyDescent="0.25">
      <c r="B174" s="2">
        <v>44</v>
      </c>
      <c r="C174" s="2">
        <f t="shared" si="10"/>
        <v>64.760000000000005</v>
      </c>
      <c r="D174" s="2">
        <f>AVERAGE($C$131:C170)</f>
        <v>65.459250000000011</v>
      </c>
    </row>
    <row r="175" spans="2:4" x14ac:dyDescent="0.25">
      <c r="B175" s="2">
        <v>45</v>
      </c>
      <c r="C175" s="2">
        <f t="shared" si="10"/>
        <v>67.92</v>
      </c>
      <c r="D175" s="2">
        <f>AVERAGE($C$131:C170)</f>
        <v>65.459250000000011</v>
      </c>
    </row>
    <row r="176" spans="2:4" x14ac:dyDescent="0.25">
      <c r="B176" s="2">
        <v>46</v>
      </c>
      <c r="C176" s="2">
        <f t="shared" si="10"/>
        <v>63.24</v>
      </c>
      <c r="D176" s="2">
        <f>AVERAGE($C$131:C170)</f>
        <v>65.459250000000011</v>
      </c>
    </row>
    <row r="177" spans="2:4" x14ac:dyDescent="0.25">
      <c r="B177" s="2">
        <v>47</v>
      </c>
      <c r="C177" s="2">
        <f t="shared" si="10"/>
        <v>68.75</v>
      </c>
      <c r="D177" s="2">
        <f>AVERAGE($C$131:C161)</f>
        <v>66.113225806451609</v>
      </c>
    </row>
    <row r="178" spans="2:4" x14ac:dyDescent="0.25">
      <c r="B178" s="2">
        <v>48</v>
      </c>
      <c r="C178" s="2">
        <f t="shared" si="10"/>
        <v>59.77</v>
      </c>
      <c r="D178" s="2">
        <f>AVERAGE($C$131:C162)</f>
        <v>65.798749999999998</v>
      </c>
    </row>
    <row r="179" spans="2:4" x14ac:dyDescent="0.25">
      <c r="B179" s="2">
        <v>49</v>
      </c>
      <c r="C179" s="2">
        <f t="shared" si="10"/>
        <v>66.209999999999994</v>
      </c>
      <c r="D179" s="2">
        <f>AVERAGE($C$131:C163)</f>
        <v>65.377575757575755</v>
      </c>
    </row>
    <row r="180" spans="2:4" x14ac:dyDescent="0.25">
      <c r="B180" s="2">
        <v>50</v>
      </c>
      <c r="C180" s="2">
        <f t="shared" si="10"/>
        <v>72.58</v>
      </c>
      <c r="D180" s="2">
        <f>AVERAGE($C$131:C164)</f>
        <v>65.685294117647061</v>
      </c>
    </row>
  </sheetData>
  <mergeCells count="9">
    <mergeCell ref="G148:L148"/>
    <mergeCell ref="J114:M116"/>
    <mergeCell ref="B129:D129"/>
    <mergeCell ref="B2:D2"/>
    <mergeCell ref="B17:D17"/>
    <mergeCell ref="B34:D34"/>
    <mergeCell ref="B48:D48"/>
    <mergeCell ref="B62:D62"/>
    <mergeCell ref="B77:D77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U156"/>
  <sheetViews>
    <sheetView zoomScaleNormal="100" workbookViewId="0">
      <selection activeCell="H9" sqref="H9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3.42578125" bestFit="1" customWidth="1"/>
    <col min="6" max="6" width="18.28515625" bestFit="1" customWidth="1"/>
    <col min="7" max="7" width="9.5703125" bestFit="1" customWidth="1"/>
    <col min="8" max="8" width="12" bestFit="1" customWidth="1"/>
  </cols>
  <sheetData>
    <row r="7" spans="2:10" x14ac:dyDescent="0.25">
      <c r="B7" s="77" t="s">
        <v>148</v>
      </c>
      <c r="C7" s="77" t="s">
        <v>140</v>
      </c>
      <c r="D7" s="77" t="s">
        <v>141</v>
      </c>
      <c r="E7" s="77" t="s">
        <v>134</v>
      </c>
      <c r="F7" s="77" t="s">
        <v>142</v>
      </c>
    </row>
    <row r="8" spans="2:10" x14ac:dyDescent="0.25">
      <c r="B8" s="77"/>
      <c r="C8" s="77"/>
      <c r="D8" s="77"/>
      <c r="E8" s="77"/>
      <c r="F8" s="77"/>
    </row>
    <row r="9" spans="2:10" x14ac:dyDescent="0.25">
      <c r="B9" s="36" t="s">
        <v>129</v>
      </c>
      <c r="C9" s="36" t="s">
        <v>143</v>
      </c>
      <c r="D9" s="36">
        <v>360</v>
      </c>
      <c r="E9" s="36" t="s">
        <v>143</v>
      </c>
      <c r="F9" s="36">
        <v>180</v>
      </c>
    </row>
    <row r="10" spans="2:10" x14ac:dyDescent="0.25">
      <c r="B10" s="77" t="s">
        <v>10</v>
      </c>
      <c r="C10" s="77">
        <v>114</v>
      </c>
      <c r="D10" s="77" t="s">
        <v>143</v>
      </c>
      <c r="E10" s="77">
        <v>107</v>
      </c>
      <c r="F10" s="77" t="s">
        <v>143</v>
      </c>
    </row>
    <row r="11" spans="2:10" x14ac:dyDescent="0.25">
      <c r="B11" s="77"/>
      <c r="C11" s="77"/>
      <c r="D11" s="77"/>
      <c r="E11" s="77"/>
      <c r="F11" s="77"/>
    </row>
    <row r="12" spans="2:10" x14ac:dyDescent="0.25">
      <c r="B12" s="77" t="s">
        <v>144</v>
      </c>
      <c r="C12" s="78">
        <v>1</v>
      </c>
      <c r="D12" s="77" t="s">
        <v>143</v>
      </c>
      <c r="E12" s="78">
        <v>1</v>
      </c>
      <c r="F12" s="77" t="s">
        <v>143</v>
      </c>
    </row>
    <row r="13" spans="2:10" x14ac:dyDescent="0.25">
      <c r="B13" s="77"/>
      <c r="C13" s="77"/>
      <c r="D13" s="77"/>
      <c r="E13" s="77"/>
      <c r="F13" s="77"/>
    </row>
    <row r="14" spans="2:10" x14ac:dyDescent="0.25">
      <c r="B14" s="36" t="s">
        <v>146</v>
      </c>
      <c r="C14" s="37">
        <f>I17</f>
        <v>0.17</v>
      </c>
      <c r="D14" s="36" t="s">
        <v>143</v>
      </c>
      <c r="E14" s="37">
        <f>C14</f>
        <v>0.17</v>
      </c>
      <c r="F14" s="36" t="s">
        <v>143</v>
      </c>
    </row>
    <row r="15" spans="2:10" x14ac:dyDescent="0.25">
      <c r="B15" s="36" t="s">
        <v>145</v>
      </c>
      <c r="C15" s="36">
        <f>I37</f>
        <v>13.071228070175433</v>
      </c>
      <c r="D15" s="36" t="s">
        <v>143</v>
      </c>
      <c r="E15" s="36">
        <f>S37</f>
        <v>10.869719626168221</v>
      </c>
      <c r="F15" s="36" t="s">
        <v>143</v>
      </c>
      <c r="H15" s="76" t="s">
        <v>129</v>
      </c>
      <c r="I15" s="76"/>
      <c r="J15" s="76"/>
    </row>
    <row r="16" spans="2:10" x14ac:dyDescent="0.25">
      <c r="B16" s="36" t="s">
        <v>147</v>
      </c>
      <c r="C16" s="36">
        <f>C15*C12</f>
        <v>13.071228070175433</v>
      </c>
      <c r="D16" s="36" t="s">
        <v>143</v>
      </c>
      <c r="E16" s="36">
        <f>E15*E12</f>
        <v>10.869719626168221</v>
      </c>
      <c r="F16" s="36" t="s">
        <v>143</v>
      </c>
      <c r="H16" s="2" t="s">
        <v>137</v>
      </c>
      <c r="I16" s="2" t="s">
        <v>130</v>
      </c>
      <c r="J16" s="2" t="s">
        <v>138</v>
      </c>
    </row>
    <row r="17" spans="2:20" x14ac:dyDescent="0.25">
      <c r="B17" s="36" t="s">
        <v>129</v>
      </c>
      <c r="C17" s="36">
        <f>C16*C12</f>
        <v>13.071228070175433</v>
      </c>
      <c r="D17" s="36">
        <f>D9</f>
        <v>360</v>
      </c>
      <c r="E17" s="36">
        <f>E16*E12</f>
        <v>10.869719626168221</v>
      </c>
      <c r="F17" s="36">
        <f>F9</f>
        <v>180</v>
      </c>
      <c r="H17" s="2">
        <f>C15+E15</f>
        <v>23.940947696343656</v>
      </c>
      <c r="I17" s="25">
        <v>0.17</v>
      </c>
      <c r="J17" s="7">
        <f>H17*(1+I17)</f>
        <v>28.010908804722074</v>
      </c>
    </row>
    <row r="18" spans="2:20" x14ac:dyDescent="0.25">
      <c r="B18" s="28" t="s">
        <v>49</v>
      </c>
      <c r="C18" s="2">
        <f>C17+D17+E17+F17</f>
        <v>563.94094769634364</v>
      </c>
      <c r="D18" s="2">
        <f>C18/60</f>
        <v>9.3990157949390607</v>
      </c>
    </row>
    <row r="21" spans="2:20" x14ac:dyDescent="0.25">
      <c r="B21" s="73" t="s">
        <v>132</v>
      </c>
      <c r="C21" s="74"/>
      <c r="D21" s="75"/>
      <c r="L21" s="73" t="s">
        <v>133</v>
      </c>
      <c r="M21" s="74"/>
      <c r="N21" s="75"/>
    </row>
    <row r="22" spans="2:20" x14ac:dyDescent="0.25">
      <c r="B22" s="5" t="s">
        <v>12</v>
      </c>
      <c r="C22" s="6" t="s">
        <v>20</v>
      </c>
      <c r="D22" s="6" t="s">
        <v>16</v>
      </c>
      <c r="F22" s="2" t="s">
        <v>13</v>
      </c>
      <c r="G22" s="2" t="s">
        <v>14</v>
      </c>
      <c r="H22" s="2" t="s">
        <v>15</v>
      </c>
      <c r="I22" s="2"/>
      <c r="J22" s="7" t="s">
        <v>21</v>
      </c>
      <c r="L22" s="5" t="s">
        <v>12</v>
      </c>
      <c r="M22" s="6" t="s">
        <v>20</v>
      </c>
      <c r="N22" s="6" t="s">
        <v>16</v>
      </c>
      <c r="P22" s="2" t="s">
        <v>13</v>
      </c>
      <c r="Q22" s="2" t="s">
        <v>14</v>
      </c>
      <c r="R22" s="2" t="s">
        <v>15</v>
      </c>
      <c r="S22" s="2"/>
      <c r="T22" s="7" t="s">
        <v>21</v>
      </c>
    </row>
    <row r="23" spans="2:20" x14ac:dyDescent="0.25">
      <c r="B23" s="2">
        <v>1</v>
      </c>
      <c r="C23" s="2">
        <v>12.4</v>
      </c>
      <c r="D23" s="2">
        <f>AVERAGE(C23)</f>
        <v>12.4</v>
      </c>
      <c r="F23" s="2">
        <v>2.262</v>
      </c>
      <c r="G23" s="2">
        <f>_xlfn.STDEV.S(C23:C32)</f>
        <v>3.3130598478680557</v>
      </c>
      <c r="H23" s="2">
        <v>0.05</v>
      </c>
      <c r="I23" s="2">
        <f>AVERAGE(C23:C32)</f>
        <v>13.629000000000001</v>
      </c>
      <c r="J23" s="2">
        <f>ROUNDUP(((F23*G23)/(H23*I23))^2,0)</f>
        <v>121</v>
      </c>
      <c r="L23" s="2">
        <v>1</v>
      </c>
      <c r="M23" s="2">
        <v>8.74</v>
      </c>
      <c r="N23" s="2">
        <f>AVERAGE(M23)</f>
        <v>8.74</v>
      </c>
      <c r="P23" s="2">
        <v>2.262</v>
      </c>
      <c r="Q23" s="2">
        <f>_xlfn.STDEV.S(M23:M32)</f>
        <v>2.6017250687444582</v>
      </c>
      <c r="R23" s="2">
        <v>0.05</v>
      </c>
      <c r="S23" s="2">
        <f>AVERAGE(M23:M32)</f>
        <v>11.398</v>
      </c>
      <c r="T23" s="2">
        <f>ROUNDUP(((P23*Q23)/(R23*S23))^2,0)</f>
        <v>107</v>
      </c>
    </row>
    <row r="24" spans="2:20" x14ac:dyDescent="0.25">
      <c r="B24" s="2">
        <v>2</v>
      </c>
      <c r="C24" s="2">
        <v>10.72</v>
      </c>
      <c r="D24" s="2">
        <f>AVERAGE($C$23:C24)</f>
        <v>11.56</v>
      </c>
      <c r="L24" s="2">
        <v>2</v>
      </c>
      <c r="M24" s="2">
        <v>12.18</v>
      </c>
      <c r="N24" s="2">
        <f>AVERAGE($M$23:M24)</f>
        <v>10.46</v>
      </c>
    </row>
    <row r="25" spans="2:20" x14ac:dyDescent="0.25">
      <c r="B25" s="2">
        <v>3</v>
      </c>
      <c r="C25" s="2">
        <v>11.27</v>
      </c>
      <c r="D25" s="2">
        <f>AVERAGE($C$23:C25)</f>
        <v>11.463333333333333</v>
      </c>
      <c r="L25" s="2">
        <v>3</v>
      </c>
      <c r="M25" s="2">
        <v>10.45</v>
      </c>
      <c r="N25" s="2">
        <f>AVERAGE($M$23:M25)</f>
        <v>10.456666666666667</v>
      </c>
    </row>
    <row r="26" spans="2:20" x14ac:dyDescent="0.25">
      <c r="B26" s="2">
        <v>4</v>
      </c>
      <c r="C26" s="2">
        <v>13.7</v>
      </c>
      <c r="D26" s="2">
        <f>AVERAGE($C$23:C26)</f>
        <v>12.022500000000001</v>
      </c>
      <c r="F26" s="2" t="s">
        <v>64</v>
      </c>
      <c r="L26" s="2">
        <v>4</v>
      </c>
      <c r="M26" s="2">
        <v>10.55</v>
      </c>
      <c r="N26" s="2">
        <f>AVERAGE($M$23:M26)</f>
        <v>10.48</v>
      </c>
      <c r="P26" s="2" t="s">
        <v>64</v>
      </c>
    </row>
    <row r="27" spans="2:20" x14ac:dyDescent="0.25">
      <c r="B27" s="2">
        <v>5</v>
      </c>
      <c r="C27" s="2">
        <v>20.5</v>
      </c>
      <c r="D27" s="2">
        <f>AVERAGE($C$23:C27)</f>
        <v>13.718</v>
      </c>
      <c r="F27" s="2">
        <f>((_xlfn.STDEV.S(C23:C32)*2.262)/(AVERAGE(C23:C32)*0.05))^2</f>
        <v>120.94161724197298</v>
      </c>
      <c r="L27" s="2">
        <v>5</v>
      </c>
      <c r="M27" s="2">
        <v>12.15</v>
      </c>
      <c r="N27" s="2">
        <f>AVERAGE($M$23:M27)</f>
        <v>10.814</v>
      </c>
      <c r="P27" s="2">
        <f>((_xlfn.STDEV.S(M23:M32)*2.262)/(AVERAGE(M23:M32)*0.05))^2</f>
        <v>106.63768058285551</v>
      </c>
    </row>
    <row r="28" spans="2:20" x14ac:dyDescent="0.25">
      <c r="B28" s="2">
        <v>6</v>
      </c>
      <c r="C28" s="2">
        <v>12.55</v>
      </c>
      <c r="D28" s="2">
        <f>AVERAGE($C$23:C28)</f>
        <v>13.523333333333333</v>
      </c>
      <c r="F28" s="2">
        <f>ROUNDUP(F27,0)</f>
        <v>121</v>
      </c>
      <c r="L28" s="2">
        <v>6</v>
      </c>
      <c r="M28" s="2">
        <v>10.09</v>
      </c>
      <c r="N28" s="2">
        <f>AVERAGE($M$23:M28)</f>
        <v>10.693333333333333</v>
      </c>
      <c r="P28" s="2">
        <f>ROUNDUP(P27,0)</f>
        <v>107</v>
      </c>
    </row>
    <row r="29" spans="2:20" x14ac:dyDescent="0.25">
      <c r="B29" s="2">
        <v>7</v>
      </c>
      <c r="C29" s="2">
        <v>15.47</v>
      </c>
      <c r="D29" s="2">
        <f>AVERAGE($C$23:C29)</f>
        <v>13.801428571428572</v>
      </c>
      <c r="L29" s="2">
        <v>7</v>
      </c>
      <c r="M29" s="2">
        <v>9.17</v>
      </c>
      <c r="N29" s="2">
        <f>AVERAGE($M$23:M29)</f>
        <v>10.475714285714286</v>
      </c>
    </row>
    <row r="30" spans="2:20" x14ac:dyDescent="0.25">
      <c r="B30" s="2">
        <v>8</v>
      </c>
      <c r="C30" s="2">
        <v>10.67</v>
      </c>
      <c r="D30" s="2">
        <f>AVERAGE($C$23:C30)</f>
        <v>13.41</v>
      </c>
      <c r="L30" s="2">
        <v>8</v>
      </c>
      <c r="M30" s="2">
        <v>14.23</v>
      </c>
      <c r="N30" s="2">
        <f>AVERAGE($M$23:M30)</f>
        <v>10.945</v>
      </c>
    </row>
    <row r="31" spans="2:20" x14ac:dyDescent="0.25">
      <c r="B31" s="2">
        <v>9</v>
      </c>
      <c r="C31" s="2">
        <v>17.760000000000002</v>
      </c>
      <c r="D31" s="2">
        <f>AVERAGE($C$23:C31)</f>
        <v>13.893333333333334</v>
      </c>
      <c r="L31" s="2">
        <v>9</v>
      </c>
      <c r="M31" s="2">
        <v>9.35</v>
      </c>
      <c r="N31" s="2">
        <f>AVERAGE($M$23:M31)</f>
        <v>10.767777777777777</v>
      </c>
    </row>
    <row r="32" spans="2:20" x14ac:dyDescent="0.25">
      <c r="B32" s="2">
        <v>10</v>
      </c>
      <c r="C32" s="2">
        <v>11.25</v>
      </c>
      <c r="D32" s="2">
        <f>AVERAGE($C$23:C32)</f>
        <v>13.629000000000001</v>
      </c>
      <c r="L32" s="2">
        <v>10</v>
      </c>
      <c r="M32" s="2">
        <v>17.07</v>
      </c>
      <c r="N32" s="2">
        <f>AVERAGE($M$23:M32)</f>
        <v>11.398</v>
      </c>
    </row>
    <row r="35" spans="2:21" x14ac:dyDescent="0.25">
      <c r="B35" s="5" t="s">
        <v>12</v>
      </c>
      <c r="C35" s="6" t="s">
        <v>20</v>
      </c>
      <c r="D35" s="6" t="s">
        <v>16</v>
      </c>
      <c r="L35" s="5" t="s">
        <v>12</v>
      </c>
      <c r="M35" s="6" t="s">
        <v>20</v>
      </c>
      <c r="N35" s="6" t="s">
        <v>16</v>
      </c>
    </row>
    <row r="36" spans="2:21" x14ac:dyDescent="0.25">
      <c r="B36" s="2">
        <v>1</v>
      </c>
      <c r="C36" s="2">
        <v>13.5</v>
      </c>
      <c r="D36" s="2">
        <f>AVERAGE(C36)</f>
        <v>13.5</v>
      </c>
      <c r="F36" s="2" t="s">
        <v>13</v>
      </c>
      <c r="G36" s="2" t="s">
        <v>14</v>
      </c>
      <c r="H36" s="2" t="s">
        <v>15</v>
      </c>
      <c r="I36" s="2"/>
      <c r="J36" s="7" t="s">
        <v>21</v>
      </c>
      <c r="L36" s="2">
        <v>1</v>
      </c>
      <c r="M36" s="2">
        <v>7.44</v>
      </c>
      <c r="N36" s="2">
        <f>AVERAGE(M36)</f>
        <v>7.44</v>
      </c>
      <c r="P36" s="2" t="s">
        <v>13</v>
      </c>
      <c r="Q36" s="2" t="s">
        <v>14</v>
      </c>
      <c r="R36" s="2" t="s">
        <v>15</v>
      </c>
      <c r="S36" s="2"/>
      <c r="T36" s="7" t="s">
        <v>21</v>
      </c>
    </row>
    <row r="37" spans="2:21" x14ac:dyDescent="0.25">
      <c r="B37" s="2">
        <v>2</v>
      </c>
      <c r="C37" s="2">
        <v>10.93</v>
      </c>
      <c r="D37" s="2">
        <f>AVERAGE(C36:C37)</f>
        <v>12.215</v>
      </c>
      <c r="F37" s="2">
        <v>1.96</v>
      </c>
      <c r="G37" s="2">
        <f>_xlfn.STDEV.S(C36:C149)</f>
        <v>2.9491565136855908</v>
      </c>
      <c r="H37" s="2">
        <v>0.05</v>
      </c>
      <c r="I37" s="2">
        <f>AVERAGE(C36:C149)</f>
        <v>13.071228070175433</v>
      </c>
      <c r="J37" s="2">
        <f>ROUNDUP(((F37*G37)/(H37*I37))^2,0)</f>
        <v>79</v>
      </c>
      <c r="L37" s="2">
        <v>2</v>
      </c>
      <c r="M37" s="2">
        <v>8.98</v>
      </c>
      <c r="N37" s="2">
        <f>AVERAGE($M$36:M37)</f>
        <v>8.2100000000000009</v>
      </c>
      <c r="P37" s="2">
        <v>1.96</v>
      </c>
      <c r="Q37" s="2">
        <f>_xlfn.STDEV.S(M36:M149)</f>
        <v>2.3631460713657235</v>
      </c>
      <c r="R37" s="2">
        <v>0.05</v>
      </c>
      <c r="S37" s="2">
        <f>AVERAGE(M36:M149)</f>
        <v>10.869719626168221</v>
      </c>
      <c r="T37" s="2">
        <f>ROUNDUP(((P37*Q37)/(R37*S37))^2,0)</f>
        <v>73</v>
      </c>
    </row>
    <row r="38" spans="2:21" x14ac:dyDescent="0.25">
      <c r="B38" s="2">
        <v>3</v>
      </c>
      <c r="C38" s="2">
        <v>8.42</v>
      </c>
      <c r="D38" s="2">
        <f>AVERAGE($C$36:C38)</f>
        <v>10.950000000000001</v>
      </c>
      <c r="L38" s="2">
        <v>3</v>
      </c>
      <c r="M38" s="2">
        <v>14.57</v>
      </c>
      <c r="N38" s="2">
        <f>AVERAGE($M$36:M38)</f>
        <v>10.33</v>
      </c>
    </row>
    <row r="39" spans="2:21" x14ac:dyDescent="0.25">
      <c r="B39" s="2">
        <v>4</v>
      </c>
      <c r="C39" s="2">
        <v>15.22</v>
      </c>
      <c r="D39" s="2">
        <f>AVERAGE($C$36:C39)</f>
        <v>12.0175</v>
      </c>
      <c r="L39" s="2">
        <v>4</v>
      </c>
      <c r="M39" s="2">
        <v>9.5500000000000007</v>
      </c>
      <c r="N39" s="2">
        <f>AVERAGE($M$36:M39)</f>
        <v>10.135000000000002</v>
      </c>
    </row>
    <row r="40" spans="2:21" x14ac:dyDescent="0.25">
      <c r="B40" s="2">
        <v>5</v>
      </c>
      <c r="C40" s="2">
        <v>18.53</v>
      </c>
      <c r="D40" s="2">
        <f>AVERAGE($C$36:C40)</f>
        <v>13.319999999999999</v>
      </c>
      <c r="F40" s="2" t="s">
        <v>64</v>
      </c>
      <c r="L40" s="2">
        <v>5</v>
      </c>
      <c r="M40" s="2">
        <v>9.15</v>
      </c>
      <c r="N40" s="2">
        <f>AVERAGE($M$36:M40)</f>
        <v>9.9380000000000006</v>
      </c>
      <c r="P40" s="2" t="s">
        <v>64</v>
      </c>
    </row>
    <row r="41" spans="2:21" x14ac:dyDescent="0.25">
      <c r="B41" s="2">
        <v>6</v>
      </c>
      <c r="C41" s="2">
        <v>13.84</v>
      </c>
      <c r="D41" s="2">
        <f>AVERAGE($C$36:C41)</f>
        <v>13.406666666666666</v>
      </c>
      <c r="F41" s="2">
        <f>((_xlfn.STDEV.S(C36:C149)*F37)/(AVERAGE(C35:C149)*0.05))^2</f>
        <v>78.223094416300199</v>
      </c>
      <c r="L41" s="2">
        <v>6</v>
      </c>
      <c r="M41" s="2">
        <v>10.09</v>
      </c>
      <c r="N41" s="2">
        <f>AVERAGE($M$36:M41)</f>
        <v>9.9633333333333329</v>
      </c>
      <c r="P41" s="2">
        <f>((_xlfn.STDEV.S(M36:M149)*P37)/(AVERAGE(M35:M149)*0.05))^2</f>
        <v>72.630090338512161</v>
      </c>
    </row>
    <row r="42" spans="2:21" x14ac:dyDescent="0.25">
      <c r="B42" s="2">
        <v>7</v>
      </c>
      <c r="C42" s="2">
        <v>10.07</v>
      </c>
      <c r="D42" s="2">
        <f>AVERAGE($C$36:C42)</f>
        <v>12.929999999999998</v>
      </c>
      <c r="F42" s="2">
        <f>ROUNDUP(F41,0)</f>
        <v>79</v>
      </c>
      <c r="L42" s="2">
        <v>7</v>
      </c>
      <c r="M42" s="2">
        <v>9.17</v>
      </c>
      <c r="N42" s="2">
        <f>AVERAGE($M$36:M42)</f>
        <v>9.85</v>
      </c>
      <c r="P42" s="2">
        <f>ROUNDUP(P41,0)</f>
        <v>73</v>
      </c>
    </row>
    <row r="43" spans="2:21" x14ac:dyDescent="0.25">
      <c r="B43" s="2">
        <v>8</v>
      </c>
      <c r="C43" s="2">
        <v>12.6</v>
      </c>
      <c r="D43" s="2">
        <f>AVERAGE($C$36:C43)</f>
        <v>12.888749999999998</v>
      </c>
      <c r="L43" s="2">
        <v>8</v>
      </c>
      <c r="M43" s="2">
        <v>14.23</v>
      </c>
      <c r="N43" s="2">
        <f>AVERAGE($M$36:M43)</f>
        <v>10.397500000000001</v>
      </c>
    </row>
    <row r="44" spans="2:21" ht="15.75" thickBot="1" x14ac:dyDescent="0.3">
      <c r="B44" s="2">
        <v>9</v>
      </c>
      <c r="C44" s="2">
        <v>13.56</v>
      </c>
      <c r="D44" s="2">
        <f>AVERAGE($C$36:C44)</f>
        <v>12.963333333333331</v>
      </c>
      <c r="L44" s="2">
        <v>9</v>
      </c>
      <c r="M44" s="2">
        <v>8.75</v>
      </c>
      <c r="N44" s="2">
        <f>AVERAGE($M$36:M44)</f>
        <v>10.214444444444446</v>
      </c>
    </row>
    <row r="45" spans="2:21" ht="15.75" thickBot="1" x14ac:dyDescent="0.3">
      <c r="B45" s="2">
        <v>10</v>
      </c>
      <c r="C45" s="2">
        <v>9.82</v>
      </c>
      <c r="D45" s="2">
        <f>AVERAGE($C$36:C45)</f>
        <v>12.648999999999997</v>
      </c>
      <c r="F45" s="81" t="s">
        <v>172</v>
      </c>
      <c r="G45" s="82"/>
      <c r="H45" s="82"/>
      <c r="I45" s="82"/>
      <c r="J45" s="82"/>
      <c r="K45" s="84"/>
      <c r="L45" s="2">
        <v>10</v>
      </c>
      <c r="M45" s="2">
        <v>9.08</v>
      </c>
      <c r="N45" s="2">
        <f>AVERAGE($M$36:M45)</f>
        <v>10.101000000000001</v>
      </c>
      <c r="P45" s="81" t="s">
        <v>166</v>
      </c>
      <c r="Q45" s="82"/>
      <c r="R45" s="82"/>
      <c r="S45" s="82"/>
      <c r="T45" s="82"/>
      <c r="U45" s="84"/>
    </row>
    <row r="46" spans="2:21" ht="14.25" customHeight="1" thickBot="1" x14ac:dyDescent="0.3">
      <c r="B46" s="24">
        <v>11</v>
      </c>
      <c r="C46" s="2">
        <v>13.03</v>
      </c>
      <c r="D46" s="2">
        <f>AVERAGE($C$36:C46)</f>
        <v>12.683636363636362</v>
      </c>
      <c r="F46" s="29" t="s">
        <v>10</v>
      </c>
      <c r="G46" s="42" t="s">
        <v>144</v>
      </c>
      <c r="H46" s="30" t="s">
        <v>159</v>
      </c>
      <c r="I46" s="30" t="s">
        <v>160</v>
      </c>
      <c r="J46" s="47" t="s">
        <v>130</v>
      </c>
      <c r="K46" s="48" t="s">
        <v>157</v>
      </c>
      <c r="L46" s="24">
        <v>11</v>
      </c>
      <c r="M46" s="2">
        <v>13.23</v>
      </c>
      <c r="N46" s="2">
        <f>AVERAGE($M$36:M46)</f>
        <v>10.385454545454547</v>
      </c>
      <c r="P46" s="29" t="s">
        <v>10</v>
      </c>
      <c r="Q46" s="42" t="s">
        <v>144</v>
      </c>
      <c r="R46" s="30" t="s">
        <v>159</v>
      </c>
      <c r="S46" s="30" t="s">
        <v>160</v>
      </c>
      <c r="T46" s="47" t="s">
        <v>130</v>
      </c>
      <c r="U46" s="48" t="s">
        <v>157</v>
      </c>
    </row>
    <row r="47" spans="2:21" ht="15.75" thickBot="1" x14ac:dyDescent="0.3">
      <c r="B47" s="24">
        <v>12</v>
      </c>
      <c r="C47" s="2">
        <v>10.97</v>
      </c>
      <c r="D47" s="2">
        <f>AVERAGE($C$36:C47)</f>
        <v>12.540833333333332</v>
      </c>
      <c r="F47" s="43">
        <v>114</v>
      </c>
      <c r="G47" s="44">
        <v>1</v>
      </c>
      <c r="H47" s="33">
        <f>I37</f>
        <v>13.071228070175433</v>
      </c>
      <c r="I47" s="33">
        <f>H47/60</f>
        <v>0.21785380116959055</v>
      </c>
      <c r="J47" s="49">
        <v>0.17</v>
      </c>
      <c r="K47" s="50">
        <f>I47*(1+0.17)</f>
        <v>0.25488894736842094</v>
      </c>
      <c r="L47" s="24">
        <v>12</v>
      </c>
      <c r="M47" s="2">
        <v>10.53</v>
      </c>
      <c r="N47" s="2">
        <f>AVERAGE($M$36:M47)</f>
        <v>10.397500000000001</v>
      </c>
      <c r="P47" s="43">
        <v>107</v>
      </c>
      <c r="Q47" s="44">
        <v>1</v>
      </c>
      <c r="R47" s="33">
        <f>S37</f>
        <v>10.869719626168221</v>
      </c>
      <c r="S47" s="33">
        <f>R47/60</f>
        <v>0.18116199376947034</v>
      </c>
      <c r="T47" s="49">
        <v>0.17</v>
      </c>
      <c r="U47" s="50">
        <f>S47*(1+0.25)</f>
        <v>0.22645249221183794</v>
      </c>
    </row>
    <row r="48" spans="2:21" x14ac:dyDescent="0.25">
      <c r="B48" s="24">
        <v>13</v>
      </c>
      <c r="C48" s="2">
        <v>8.2200000000000006</v>
      </c>
      <c r="D48" s="2">
        <f>AVERAGE($C$36:C48)</f>
        <v>12.208461538461536</v>
      </c>
      <c r="L48" s="24">
        <v>13</v>
      </c>
      <c r="M48" s="2">
        <v>8.82</v>
      </c>
      <c r="N48" s="2">
        <f>AVERAGE($M$36:M48)</f>
        <v>10.276153846153846</v>
      </c>
    </row>
    <row r="49" spans="2:14" x14ac:dyDescent="0.25">
      <c r="B49" s="24">
        <v>14</v>
      </c>
      <c r="C49" s="2">
        <v>15.29</v>
      </c>
      <c r="D49" s="2">
        <f>AVERAGE($C$36:C49)</f>
        <v>12.428571428571427</v>
      </c>
      <c r="L49" s="24">
        <v>14</v>
      </c>
      <c r="M49" s="2">
        <v>9.2899999999999991</v>
      </c>
      <c r="N49" s="2">
        <f>AVERAGE($M$36:M49)</f>
        <v>10.205714285714285</v>
      </c>
    </row>
    <row r="50" spans="2:14" x14ac:dyDescent="0.25">
      <c r="B50" s="24">
        <v>15</v>
      </c>
      <c r="C50" s="2">
        <v>18.41</v>
      </c>
      <c r="D50" s="2">
        <f>AVERAGE($C$36:C50)</f>
        <v>12.827333333333332</v>
      </c>
      <c r="L50" s="24">
        <v>15</v>
      </c>
      <c r="M50" s="2">
        <v>10.41</v>
      </c>
      <c r="N50" s="2">
        <f>AVERAGE($M$36:M50)</f>
        <v>10.219333333333333</v>
      </c>
    </row>
    <row r="51" spans="2:14" x14ac:dyDescent="0.25">
      <c r="B51" s="24">
        <v>16</v>
      </c>
      <c r="C51" s="2">
        <v>14.25</v>
      </c>
      <c r="D51" s="2">
        <f>AVERAGE($C$36:C51)</f>
        <v>12.916249999999998</v>
      </c>
      <c r="L51" s="24">
        <v>16</v>
      </c>
      <c r="M51" s="2">
        <v>11.25</v>
      </c>
      <c r="N51" s="2">
        <f>AVERAGE($M$36:M51)</f>
        <v>10.28375</v>
      </c>
    </row>
    <row r="52" spans="2:14" x14ac:dyDescent="0.25">
      <c r="B52" s="24">
        <v>17</v>
      </c>
      <c r="C52" s="2">
        <v>9.6199999999999992</v>
      </c>
      <c r="D52" s="2">
        <f>AVERAGE($C$36:C52)</f>
        <v>12.722352941176469</v>
      </c>
      <c r="L52" s="24">
        <v>17</v>
      </c>
      <c r="M52" s="2">
        <v>10.62</v>
      </c>
      <c r="N52" s="2">
        <f>AVERAGE($M$36:M52)</f>
        <v>10.303529411764705</v>
      </c>
    </row>
    <row r="53" spans="2:14" x14ac:dyDescent="0.25">
      <c r="B53" s="24">
        <v>18</v>
      </c>
      <c r="C53" s="2">
        <v>12.82</v>
      </c>
      <c r="D53" s="2">
        <f>AVERAGE($C$36:C53)</f>
        <v>12.727777777777776</v>
      </c>
      <c r="L53" s="24">
        <v>18</v>
      </c>
      <c r="M53" s="2">
        <v>11.2</v>
      </c>
      <c r="N53" s="2">
        <f>AVERAGE($M$36:M53)</f>
        <v>10.353333333333332</v>
      </c>
    </row>
    <row r="54" spans="2:14" x14ac:dyDescent="0.25">
      <c r="B54" s="24">
        <v>19</v>
      </c>
      <c r="C54" s="2">
        <v>12.8</v>
      </c>
      <c r="D54" s="2">
        <f>AVERAGE($C$36:C54)</f>
        <v>12.731578947368419</v>
      </c>
      <c r="L54" s="24">
        <v>19</v>
      </c>
      <c r="M54" s="2">
        <v>12.23</v>
      </c>
      <c r="N54" s="2">
        <f>AVERAGE($M$36:M54)</f>
        <v>10.452105263157893</v>
      </c>
    </row>
    <row r="55" spans="2:14" x14ac:dyDescent="0.25">
      <c r="B55" s="24">
        <v>20</v>
      </c>
      <c r="C55" s="2">
        <v>9.85</v>
      </c>
      <c r="D55" s="2">
        <f>AVERAGE($C$36:C55)</f>
        <v>12.587499999999999</v>
      </c>
      <c r="L55" s="24">
        <v>20</v>
      </c>
      <c r="M55" s="2">
        <v>9.0500000000000007</v>
      </c>
      <c r="N55" s="2">
        <f>AVERAGE($M$36:M55)</f>
        <v>10.382</v>
      </c>
    </row>
    <row r="56" spans="2:14" x14ac:dyDescent="0.25">
      <c r="B56" s="24">
        <v>21</v>
      </c>
      <c r="C56" s="2">
        <v>12.52</v>
      </c>
      <c r="D56" s="2">
        <f>AVERAGE($C$36:C56)</f>
        <v>12.584285714285713</v>
      </c>
      <c r="L56" s="24">
        <v>21</v>
      </c>
      <c r="M56" s="2">
        <v>12.42</v>
      </c>
      <c r="N56" s="2">
        <f>AVERAGE($M$36:M56)</f>
        <v>10.479047619047618</v>
      </c>
    </row>
    <row r="57" spans="2:14" x14ac:dyDescent="0.25">
      <c r="B57" s="24">
        <v>22</v>
      </c>
      <c r="C57" s="2">
        <v>11.26</v>
      </c>
      <c r="D57" s="2">
        <f>AVERAGE($C$36:C57)</f>
        <v>12.524090909090908</v>
      </c>
      <c r="L57" s="24">
        <v>22</v>
      </c>
      <c r="M57" s="2">
        <v>11.24</v>
      </c>
      <c r="N57" s="2">
        <f>AVERAGE($M$36:M57)</f>
        <v>10.513636363636364</v>
      </c>
    </row>
    <row r="58" spans="2:14" x14ac:dyDescent="0.25">
      <c r="B58" s="24">
        <v>23</v>
      </c>
      <c r="C58" s="2">
        <v>7.97</v>
      </c>
      <c r="D58" s="2">
        <f>AVERAGE($C$36:C58)</f>
        <v>12.326086956521738</v>
      </c>
      <c r="L58" s="24">
        <v>23</v>
      </c>
      <c r="M58" s="2">
        <v>7.77</v>
      </c>
      <c r="N58" s="2">
        <f>AVERAGE($M$36:M58)</f>
        <v>10.394347826086957</v>
      </c>
    </row>
    <row r="59" spans="2:14" x14ac:dyDescent="0.25">
      <c r="B59" s="24">
        <v>24</v>
      </c>
      <c r="C59" s="2">
        <v>15.69</v>
      </c>
      <c r="D59" s="2">
        <f>AVERAGE($C$36:C59)</f>
        <v>12.46625</v>
      </c>
      <c r="L59" s="24">
        <v>24</v>
      </c>
      <c r="M59" s="2">
        <v>10</v>
      </c>
      <c r="N59" s="2">
        <f>AVERAGE($M$36:M59)</f>
        <v>10.377916666666666</v>
      </c>
    </row>
    <row r="60" spans="2:14" x14ac:dyDescent="0.25">
      <c r="B60" s="24">
        <v>25</v>
      </c>
      <c r="C60" s="2">
        <v>18.2</v>
      </c>
      <c r="D60" s="2">
        <f>AVERAGE($C$36:C60)</f>
        <v>12.695599999999999</v>
      </c>
      <c r="L60" s="24">
        <v>25</v>
      </c>
      <c r="M60" s="2">
        <v>7.94</v>
      </c>
      <c r="N60" s="2">
        <f>AVERAGE($M$36:M60)</f>
        <v>10.2804</v>
      </c>
    </row>
    <row r="61" spans="2:14" x14ac:dyDescent="0.25">
      <c r="B61" s="24">
        <v>26</v>
      </c>
      <c r="C61" s="2">
        <v>15.21</v>
      </c>
      <c r="D61" s="2">
        <f>AVERAGE($C$36:C61)</f>
        <v>12.792307692307691</v>
      </c>
      <c r="L61" s="24">
        <v>26</v>
      </c>
      <c r="M61" s="2">
        <v>10.210000000000001</v>
      </c>
      <c r="N61" s="2">
        <f>AVERAGE($M$36:M61)</f>
        <v>10.277692307692307</v>
      </c>
    </row>
    <row r="62" spans="2:14" x14ac:dyDescent="0.25">
      <c r="B62" s="24">
        <v>27</v>
      </c>
      <c r="C62" s="2">
        <v>9.56</v>
      </c>
      <c r="D62" s="2">
        <f>AVERAGE($C$36:C62)</f>
        <v>12.672592592592592</v>
      </c>
      <c r="L62" s="24">
        <v>27</v>
      </c>
      <c r="M62" s="2">
        <v>9.76</v>
      </c>
      <c r="N62" s="2">
        <f>AVERAGE($M$36:M62)</f>
        <v>10.258518518518517</v>
      </c>
    </row>
    <row r="63" spans="2:14" x14ac:dyDescent="0.25">
      <c r="B63" s="24">
        <v>28</v>
      </c>
      <c r="C63" s="2">
        <v>13.53</v>
      </c>
      <c r="D63" s="2">
        <f>AVERAGE($C$36:C63)</f>
        <v>12.703214285714283</v>
      </c>
      <c r="L63" s="24">
        <v>28</v>
      </c>
      <c r="M63" s="2">
        <v>8.44</v>
      </c>
      <c r="N63" s="2">
        <f>AVERAGE($M$36:M63)</f>
        <v>10.193571428571428</v>
      </c>
    </row>
    <row r="64" spans="2:14" x14ac:dyDescent="0.25">
      <c r="B64" s="24">
        <v>29</v>
      </c>
      <c r="C64" s="2">
        <v>12.24</v>
      </c>
      <c r="D64" s="2">
        <f>AVERAGE($C$36:C64)</f>
        <v>12.687241379310343</v>
      </c>
      <c r="L64" s="24">
        <v>29</v>
      </c>
      <c r="M64" s="2">
        <v>8.08</v>
      </c>
      <c r="N64" s="2">
        <f>AVERAGE($M$36:M64)</f>
        <v>10.120689655172411</v>
      </c>
    </row>
    <row r="65" spans="2:14" x14ac:dyDescent="0.25">
      <c r="B65" s="24">
        <v>30</v>
      </c>
      <c r="C65" s="2">
        <v>9.9499999999999993</v>
      </c>
      <c r="D65" s="2">
        <f>AVERAGE($C$36:C65)</f>
        <v>12.595999999999998</v>
      </c>
      <c r="L65" s="24">
        <v>30</v>
      </c>
      <c r="M65" s="2">
        <v>13.97</v>
      </c>
      <c r="N65" s="2">
        <f>AVERAGE($M$36:M65)</f>
        <v>10.248999999999999</v>
      </c>
    </row>
    <row r="66" spans="2:14" x14ac:dyDescent="0.25">
      <c r="B66" s="24">
        <v>31</v>
      </c>
      <c r="C66" s="2">
        <v>11.59</v>
      </c>
      <c r="D66" s="2">
        <f>AVERAGE($C$36:C66)</f>
        <v>12.563548387096771</v>
      </c>
      <c r="L66" s="24">
        <v>31</v>
      </c>
      <c r="M66" s="2">
        <v>10</v>
      </c>
      <c r="N66" s="2">
        <f>AVERAGE($M$36:M66)</f>
        <v>10.240967741935483</v>
      </c>
    </row>
    <row r="67" spans="2:14" x14ac:dyDescent="0.25">
      <c r="B67" s="24">
        <v>32</v>
      </c>
      <c r="C67" s="2">
        <v>12.18</v>
      </c>
      <c r="D67" s="2">
        <f>AVERAGE($C$36:C67)</f>
        <v>12.551562499999998</v>
      </c>
      <c r="L67" s="24">
        <v>32</v>
      </c>
      <c r="M67" s="2">
        <v>9.15</v>
      </c>
      <c r="N67" s="2">
        <f>AVERAGE($M$36:M67)</f>
        <v>10.206874999999998</v>
      </c>
    </row>
    <row r="68" spans="2:14" x14ac:dyDescent="0.25">
      <c r="B68" s="24">
        <v>33</v>
      </c>
      <c r="C68" s="2">
        <v>10.71</v>
      </c>
      <c r="D68" s="2">
        <f>AVERAGE($C$36:C68)</f>
        <v>12.495757575757573</v>
      </c>
      <c r="L68" s="24">
        <v>33</v>
      </c>
      <c r="M68" s="2">
        <v>10.19</v>
      </c>
      <c r="N68" s="2">
        <f>AVERAGE($M$36:M68)</f>
        <v>10.206363636363635</v>
      </c>
    </row>
    <row r="69" spans="2:14" x14ac:dyDescent="0.25">
      <c r="B69" s="24">
        <v>34</v>
      </c>
      <c r="C69" s="2">
        <v>16.09</v>
      </c>
      <c r="D69" s="2">
        <f>AVERAGE($C$36:C69)</f>
        <v>12.601470588235291</v>
      </c>
      <c r="L69" s="24">
        <v>34</v>
      </c>
      <c r="M69" s="2">
        <v>9.77</v>
      </c>
      <c r="N69" s="2">
        <f>AVERAGE($M$36:M69)</f>
        <v>10.193529411764704</v>
      </c>
    </row>
    <row r="70" spans="2:14" x14ac:dyDescent="0.25">
      <c r="B70" s="24">
        <v>35</v>
      </c>
      <c r="C70" s="2">
        <v>17.420000000000002</v>
      </c>
      <c r="D70" s="2">
        <f>AVERAGE($C$36:C70)</f>
        <v>12.739142857142854</v>
      </c>
      <c r="L70" s="24">
        <v>35</v>
      </c>
      <c r="M70" s="2">
        <v>13.23</v>
      </c>
      <c r="N70" s="2">
        <f>AVERAGE($M$36:M70)</f>
        <v>10.280285714285712</v>
      </c>
    </row>
    <row r="71" spans="2:14" x14ac:dyDescent="0.25">
      <c r="B71" s="24">
        <v>36</v>
      </c>
      <c r="C71" s="2">
        <v>16.18</v>
      </c>
      <c r="D71" s="2">
        <f>AVERAGE($C$36:C71)</f>
        <v>12.834722222222219</v>
      </c>
      <c r="L71" s="24">
        <v>36</v>
      </c>
      <c r="M71" s="2">
        <v>8.75</v>
      </c>
      <c r="N71" s="2">
        <f>AVERAGE($M$36:M71)</f>
        <v>10.237777777777776</v>
      </c>
    </row>
    <row r="72" spans="2:14" x14ac:dyDescent="0.25">
      <c r="B72" s="24">
        <v>37</v>
      </c>
      <c r="C72" s="2">
        <v>9.08</v>
      </c>
      <c r="D72" s="2">
        <f>AVERAGE($C$36:C72)</f>
        <v>12.733243243243241</v>
      </c>
      <c r="L72" s="24">
        <v>37</v>
      </c>
      <c r="M72" s="2">
        <v>9.7799999999999994</v>
      </c>
      <c r="N72" s="2">
        <f>AVERAGE($M$36:M72)</f>
        <v>10.225405405405404</v>
      </c>
    </row>
    <row r="73" spans="2:14" x14ac:dyDescent="0.25">
      <c r="B73" s="24">
        <v>38</v>
      </c>
      <c r="C73" s="2">
        <v>14.31</v>
      </c>
      <c r="D73" s="2">
        <f>AVERAGE($C$36:C73)</f>
        <v>12.774736842105261</v>
      </c>
      <c r="L73" s="24">
        <v>38</v>
      </c>
      <c r="M73" s="2">
        <v>9.31</v>
      </c>
      <c r="N73" s="2">
        <f>AVERAGE($M$36:M73)</f>
        <v>10.201315789473682</v>
      </c>
    </row>
    <row r="74" spans="2:14" x14ac:dyDescent="0.25">
      <c r="B74" s="24">
        <v>39</v>
      </c>
      <c r="C74" s="2">
        <v>11.85</v>
      </c>
      <c r="D74" s="2">
        <f>AVERAGE($C$36:C74)</f>
        <v>12.751025641025638</v>
      </c>
      <c r="L74" s="24">
        <v>39</v>
      </c>
      <c r="M74" s="2">
        <v>11.65</v>
      </c>
      <c r="N74" s="2">
        <f>AVERAGE($M$36:M74)</f>
        <v>10.238461538461536</v>
      </c>
    </row>
    <row r="75" spans="2:14" x14ac:dyDescent="0.25">
      <c r="B75" s="24">
        <v>40</v>
      </c>
      <c r="C75" s="2">
        <v>10.28</v>
      </c>
      <c r="D75" s="2">
        <f>AVERAGE($C$36:C75)</f>
        <v>12.689249999999998</v>
      </c>
      <c r="L75" s="24">
        <v>40</v>
      </c>
      <c r="M75" s="2">
        <v>10.28</v>
      </c>
      <c r="N75" s="2">
        <f>AVERAGE($M$36:M75)</f>
        <v>10.239499999999996</v>
      </c>
    </row>
    <row r="76" spans="2:14" x14ac:dyDescent="0.25">
      <c r="B76" s="24">
        <v>41</v>
      </c>
      <c r="C76" s="2">
        <v>11.45</v>
      </c>
      <c r="D76" s="2">
        <f>AVERAGE($C$36:C76)</f>
        <v>12.6590243902439</v>
      </c>
      <c r="L76" s="24">
        <v>41</v>
      </c>
      <c r="M76" s="2">
        <v>11.75</v>
      </c>
      <c r="N76" s="2">
        <f>AVERAGE($M$36:M76)</f>
        <v>10.276341463414632</v>
      </c>
    </row>
    <row r="77" spans="2:14" x14ac:dyDescent="0.25">
      <c r="B77" s="24">
        <v>42</v>
      </c>
      <c r="C77" s="2">
        <v>12.65</v>
      </c>
      <c r="D77" s="2">
        <f>AVERAGE($C$36:C77)</f>
        <v>12.65880952380952</v>
      </c>
      <c r="L77" s="24">
        <v>42</v>
      </c>
      <c r="M77" s="2">
        <v>9.65</v>
      </c>
      <c r="N77" s="2">
        <f>AVERAGE($M$36:M77)</f>
        <v>10.261428571428567</v>
      </c>
    </row>
    <row r="78" spans="2:14" x14ac:dyDescent="0.25">
      <c r="B78" s="24">
        <v>43</v>
      </c>
      <c r="C78" s="2">
        <v>6.89</v>
      </c>
      <c r="D78" s="2">
        <f>AVERAGE($C$36:C78)</f>
        <v>12.524651162790693</v>
      </c>
      <c r="L78" s="24">
        <v>43</v>
      </c>
      <c r="M78" s="2">
        <v>9.89</v>
      </c>
      <c r="N78" s="2">
        <f>AVERAGE($M$36:M78)</f>
        <v>10.252790697674415</v>
      </c>
    </row>
    <row r="79" spans="2:14" x14ac:dyDescent="0.25">
      <c r="B79" s="24">
        <v>44</v>
      </c>
      <c r="C79" s="2">
        <v>16.899999999999999</v>
      </c>
      <c r="D79" s="2">
        <f>AVERAGE($C$36:C79)</f>
        <v>12.624090909090905</v>
      </c>
      <c r="L79" s="24">
        <v>44</v>
      </c>
      <c r="M79" s="2">
        <v>10.9</v>
      </c>
      <c r="N79" s="2">
        <f>AVERAGE($M$36:M79)</f>
        <v>10.267499999999997</v>
      </c>
    </row>
    <row r="80" spans="2:14" x14ac:dyDescent="0.25">
      <c r="B80" s="24">
        <v>45</v>
      </c>
      <c r="C80" s="2">
        <v>14.47</v>
      </c>
      <c r="D80" s="2">
        <f>AVERAGE($C$36:C80)</f>
        <v>12.665111111111107</v>
      </c>
      <c r="L80" s="24">
        <v>45</v>
      </c>
      <c r="M80" s="2">
        <v>9.4700000000000006</v>
      </c>
      <c r="N80" s="2">
        <f>AVERAGE($M$36:M80)</f>
        <v>10.249777777777775</v>
      </c>
    </row>
    <row r="81" spans="2:14" x14ac:dyDescent="0.25">
      <c r="B81" s="24">
        <v>46</v>
      </c>
      <c r="C81" s="2">
        <v>14.66</v>
      </c>
      <c r="D81" s="2">
        <f>AVERAGE($C$36:C81)</f>
        <v>12.70847826086956</v>
      </c>
      <c r="L81" s="24">
        <v>46</v>
      </c>
      <c r="M81" s="2">
        <v>14.82</v>
      </c>
      <c r="N81" s="2">
        <f>AVERAGE($M$36:M81)</f>
        <v>10.349130434782605</v>
      </c>
    </row>
    <row r="82" spans="2:14" x14ac:dyDescent="0.25">
      <c r="B82" s="24">
        <v>47</v>
      </c>
      <c r="C82" s="2">
        <v>11.96</v>
      </c>
      <c r="D82" s="2">
        <f>AVERAGE($C$36:C82)</f>
        <v>12.692553191489358</v>
      </c>
      <c r="L82" s="24">
        <v>47</v>
      </c>
      <c r="M82" s="2">
        <v>11.96</v>
      </c>
      <c r="N82" s="2">
        <f>AVERAGE($M$36:M82)</f>
        <v>10.383404255319144</v>
      </c>
    </row>
    <row r="83" spans="2:14" x14ac:dyDescent="0.25">
      <c r="B83" s="24">
        <v>48</v>
      </c>
      <c r="C83" s="2">
        <v>15.01</v>
      </c>
      <c r="D83" s="2">
        <f>AVERAGE($C$36:C83)</f>
        <v>12.740833333333329</v>
      </c>
      <c r="L83" s="24">
        <v>48</v>
      </c>
      <c r="M83" s="2">
        <v>8.01</v>
      </c>
      <c r="N83" s="2">
        <f>AVERAGE($M$36:M83)</f>
        <v>10.33395833333333</v>
      </c>
    </row>
    <row r="84" spans="2:14" x14ac:dyDescent="0.25">
      <c r="B84" s="24">
        <v>49</v>
      </c>
      <c r="C84" s="2">
        <v>11.62</v>
      </c>
      <c r="D84" s="2">
        <f>AVERAGE($C$36:C84)</f>
        <v>12.717959183673466</v>
      </c>
      <c r="L84" s="24">
        <v>49</v>
      </c>
      <c r="M84" s="2">
        <v>9.6199999999999992</v>
      </c>
      <c r="N84" s="2">
        <f>AVERAGE($M$36:M84)</f>
        <v>10.319387755102037</v>
      </c>
    </row>
    <row r="85" spans="2:14" x14ac:dyDescent="0.25">
      <c r="B85" s="24">
        <v>50</v>
      </c>
      <c r="C85" s="2">
        <v>10.79</v>
      </c>
      <c r="D85" s="2">
        <f>AVERAGE($C$36:C85)</f>
        <v>12.679399999999996</v>
      </c>
      <c r="L85" s="24">
        <v>50</v>
      </c>
      <c r="M85" s="2">
        <v>10.49</v>
      </c>
      <c r="N85" s="2">
        <f>AVERAGE($M$36:M85)</f>
        <v>10.322799999999996</v>
      </c>
    </row>
    <row r="86" spans="2:14" x14ac:dyDescent="0.25">
      <c r="B86" s="24">
        <v>51</v>
      </c>
      <c r="C86" s="2">
        <v>11.3</v>
      </c>
      <c r="D86" s="2">
        <f>AVERAGE($C$36:C86)</f>
        <v>12.652352941176465</v>
      </c>
      <c r="L86" s="24">
        <v>51</v>
      </c>
      <c r="M86" s="2">
        <v>19.3</v>
      </c>
      <c r="N86" s="2">
        <f>AVERAGE($M$36:M86)</f>
        <v>10.498823529411759</v>
      </c>
    </row>
    <row r="87" spans="2:14" x14ac:dyDescent="0.25">
      <c r="B87" s="24">
        <v>52</v>
      </c>
      <c r="C87" s="2">
        <v>12.77</v>
      </c>
      <c r="D87" s="2">
        <f>AVERAGE($C$36:C87)</f>
        <v>12.654615384615379</v>
      </c>
      <c r="L87" s="24">
        <v>52</v>
      </c>
      <c r="M87" s="2">
        <v>12.77</v>
      </c>
      <c r="N87" s="2">
        <f>AVERAGE($M$36:M87)</f>
        <v>10.542499999999993</v>
      </c>
    </row>
    <row r="88" spans="2:14" x14ac:dyDescent="0.25">
      <c r="B88" s="24">
        <v>53</v>
      </c>
      <c r="C88" s="2">
        <v>11.48</v>
      </c>
      <c r="D88" s="2">
        <f>AVERAGE($C$36:C88)</f>
        <v>12.632452830188674</v>
      </c>
      <c r="L88" s="24">
        <v>53</v>
      </c>
      <c r="M88" s="2">
        <v>7.48</v>
      </c>
      <c r="N88" s="2">
        <f>AVERAGE($M$36:M88)</f>
        <v>10.48471698113207</v>
      </c>
    </row>
    <row r="89" spans="2:14" x14ac:dyDescent="0.25">
      <c r="B89" s="24">
        <v>54</v>
      </c>
      <c r="C89" s="2">
        <v>17.71</v>
      </c>
      <c r="D89" s="2">
        <f>AVERAGE($C$36:C89)</f>
        <v>12.726481481481478</v>
      </c>
      <c r="L89" s="24">
        <v>54</v>
      </c>
      <c r="M89" s="2">
        <v>9.7100000000000009</v>
      </c>
      <c r="N89" s="2">
        <f>AVERAGE($M$36:M89)</f>
        <v>10.470370370370366</v>
      </c>
    </row>
    <row r="90" spans="2:14" x14ac:dyDescent="0.25">
      <c r="B90" s="24">
        <v>55</v>
      </c>
      <c r="C90" s="2">
        <v>15.56</v>
      </c>
      <c r="D90" s="2">
        <f>AVERAGE($C$36:C90)</f>
        <v>12.777999999999995</v>
      </c>
      <c r="L90" s="24">
        <v>55</v>
      </c>
      <c r="M90" s="2">
        <v>13.56</v>
      </c>
      <c r="N90" s="2">
        <f>AVERAGE($M$36:M90)</f>
        <v>10.526545454545449</v>
      </c>
    </row>
    <row r="91" spans="2:14" x14ac:dyDescent="0.25">
      <c r="B91" s="24">
        <v>56</v>
      </c>
      <c r="C91" s="2">
        <v>17.34</v>
      </c>
      <c r="D91" s="2">
        <f>AVERAGE($C$36:C91)</f>
        <v>12.859464285714282</v>
      </c>
      <c r="L91" s="24">
        <v>56</v>
      </c>
      <c r="M91" s="2">
        <v>7.34</v>
      </c>
      <c r="N91" s="2">
        <f>AVERAGE($M$36:M91)</f>
        <v>10.469642857142853</v>
      </c>
    </row>
    <row r="92" spans="2:14" x14ac:dyDescent="0.25">
      <c r="B92" s="24">
        <v>57</v>
      </c>
      <c r="C92" s="2">
        <v>10.39</v>
      </c>
      <c r="D92" s="2">
        <f>AVERAGE($C$36:C92)</f>
        <v>12.816140350877189</v>
      </c>
      <c r="L92" s="24">
        <v>57</v>
      </c>
      <c r="M92" s="2">
        <v>11.39</v>
      </c>
      <c r="N92" s="2">
        <f>AVERAGE($M$36:M92)</f>
        <v>10.485789473684205</v>
      </c>
    </row>
    <row r="93" spans="2:14" x14ac:dyDescent="0.25">
      <c r="B93" s="24">
        <v>58</v>
      </c>
      <c r="C93" s="2">
        <v>15.22</v>
      </c>
      <c r="D93" s="2">
        <f>AVERAGE($C$36:C93)</f>
        <v>12.857586206896547</v>
      </c>
      <c r="L93" s="24">
        <v>58</v>
      </c>
      <c r="M93" s="2">
        <v>9.82</v>
      </c>
      <c r="N93" s="2">
        <f>AVERAGE($M$36:M93)</f>
        <v>10.474310344827582</v>
      </c>
    </row>
    <row r="94" spans="2:14" x14ac:dyDescent="0.25">
      <c r="B94" s="24">
        <v>59</v>
      </c>
      <c r="C94" s="2">
        <v>11.5</v>
      </c>
      <c r="D94" s="2">
        <f>AVERAGE($C$36:C94)</f>
        <v>12.834576271186437</v>
      </c>
      <c r="L94" s="24">
        <v>59</v>
      </c>
      <c r="M94" s="2">
        <v>10.5</v>
      </c>
      <c r="N94" s="2">
        <f>AVERAGE($M$36:M94)</f>
        <v>10.47474576271186</v>
      </c>
    </row>
    <row r="95" spans="2:14" x14ac:dyDescent="0.25">
      <c r="B95" s="24">
        <v>60</v>
      </c>
      <c r="C95" s="2">
        <v>11.25</v>
      </c>
      <c r="D95" s="2">
        <f>AVERAGE($C$36:C95)</f>
        <v>12.808166666666663</v>
      </c>
      <c r="L95" s="24">
        <v>60</v>
      </c>
      <c r="M95" s="2">
        <v>8.34</v>
      </c>
      <c r="N95" s="2">
        <f>AVERAGE($M$36:M95)</f>
        <v>10.439166666666663</v>
      </c>
    </row>
    <row r="96" spans="2:14" x14ac:dyDescent="0.25">
      <c r="B96" s="24">
        <v>61</v>
      </c>
      <c r="C96" s="2">
        <v>11.22</v>
      </c>
      <c r="D96" s="2">
        <f>AVERAGE($C$36:C96)</f>
        <v>12.78213114754098</v>
      </c>
      <c r="L96" s="24">
        <v>61</v>
      </c>
      <c r="M96" s="2">
        <v>12.45</v>
      </c>
      <c r="N96" s="2">
        <f>AVERAGE($M$36:M96)</f>
        <v>10.472131147540981</v>
      </c>
    </row>
    <row r="97" spans="2:14" x14ac:dyDescent="0.25">
      <c r="B97" s="24">
        <v>62</v>
      </c>
      <c r="C97" s="2">
        <v>13.25</v>
      </c>
      <c r="D97" s="2">
        <f>AVERAGE($C$36:C97)</f>
        <v>12.789677419354836</v>
      </c>
      <c r="L97" s="24">
        <v>62</v>
      </c>
      <c r="M97" s="2">
        <v>7.99</v>
      </c>
      <c r="N97" s="2">
        <f>AVERAGE($M$36:M97)</f>
        <v>10.432096774193546</v>
      </c>
    </row>
    <row r="98" spans="2:14" x14ac:dyDescent="0.25">
      <c r="B98" s="24">
        <v>63</v>
      </c>
      <c r="C98" s="2">
        <v>9.25</v>
      </c>
      <c r="D98" s="2">
        <f>AVERAGE($C$36:C98)</f>
        <v>12.73349206349206</v>
      </c>
      <c r="L98" s="24">
        <v>63</v>
      </c>
      <c r="M98" s="2">
        <v>14.23</v>
      </c>
      <c r="N98" s="2">
        <f>AVERAGE($M$36:M98)</f>
        <v>10.49238095238095</v>
      </c>
    </row>
    <row r="99" spans="2:14" x14ac:dyDescent="0.25">
      <c r="B99" s="24">
        <v>64</v>
      </c>
      <c r="C99" s="2">
        <v>18.600000000000001</v>
      </c>
      <c r="D99" s="2">
        <f>AVERAGE($C$36:C99)</f>
        <v>12.825156249999997</v>
      </c>
      <c r="L99" s="24">
        <v>64</v>
      </c>
      <c r="M99" s="2">
        <v>13.54</v>
      </c>
      <c r="N99" s="2">
        <f>AVERAGE($M$36:M99)</f>
        <v>10.539999999999997</v>
      </c>
    </row>
    <row r="100" spans="2:14" x14ac:dyDescent="0.25">
      <c r="B100" s="24">
        <v>65</v>
      </c>
      <c r="C100" s="2">
        <v>15.22</v>
      </c>
      <c r="D100" s="2">
        <f>AVERAGE($C$36:C100)</f>
        <v>12.861999999999998</v>
      </c>
      <c r="L100" s="24">
        <v>65</v>
      </c>
      <c r="M100" s="2">
        <v>16.34</v>
      </c>
      <c r="N100" s="2">
        <f>AVERAGE($M$36:M100)</f>
        <v>10.629230769230768</v>
      </c>
    </row>
    <row r="101" spans="2:14" x14ac:dyDescent="0.25">
      <c r="B101" s="24">
        <v>66</v>
      </c>
      <c r="C101" s="2">
        <v>17.96</v>
      </c>
      <c r="D101" s="2">
        <f>AVERAGE($C$36:C101)</f>
        <v>12.939242424242423</v>
      </c>
      <c r="L101" s="24">
        <v>66</v>
      </c>
      <c r="M101" s="2">
        <v>8.9600000000000009</v>
      </c>
      <c r="N101" s="2">
        <f>AVERAGE($M$36:M101)</f>
        <v>10.603939393939392</v>
      </c>
    </row>
    <row r="102" spans="2:14" x14ac:dyDescent="0.25">
      <c r="B102" s="24">
        <v>67</v>
      </c>
      <c r="C102" s="2">
        <v>10.050000000000001</v>
      </c>
      <c r="D102" s="2">
        <f>AVERAGE($C$36:C102)</f>
        <v>12.896119402985072</v>
      </c>
      <c r="L102" s="24">
        <v>67</v>
      </c>
      <c r="M102" s="2">
        <v>10.15</v>
      </c>
      <c r="N102" s="2">
        <f>AVERAGE($M$36:M102)</f>
        <v>10.597164179104476</v>
      </c>
    </row>
    <row r="103" spans="2:14" x14ac:dyDescent="0.25">
      <c r="B103" s="24">
        <v>68</v>
      </c>
      <c r="C103" s="2">
        <v>15.63</v>
      </c>
      <c r="D103" s="2">
        <f>AVERAGE($C$36:C103)</f>
        <v>12.936323529411762</v>
      </c>
      <c r="L103" s="24">
        <v>68</v>
      </c>
      <c r="M103" s="2">
        <v>9.6300000000000008</v>
      </c>
      <c r="N103" s="2">
        <f>AVERAGE($M$36:M103)</f>
        <v>10.582941176470586</v>
      </c>
    </row>
    <row r="104" spans="2:14" x14ac:dyDescent="0.25">
      <c r="B104" s="24">
        <v>69</v>
      </c>
      <c r="C104" s="2">
        <v>11.38</v>
      </c>
      <c r="D104" s="2">
        <f>AVERAGE($C$36:C104)</f>
        <v>12.913768115942027</v>
      </c>
      <c r="L104" s="24">
        <v>69</v>
      </c>
      <c r="M104" s="2">
        <v>11.38</v>
      </c>
      <c r="N104" s="2">
        <f>AVERAGE($M$36:M104)</f>
        <v>10.594492753623186</v>
      </c>
    </row>
    <row r="105" spans="2:14" x14ac:dyDescent="0.25">
      <c r="B105" s="24">
        <v>70</v>
      </c>
      <c r="C105" s="2">
        <v>12.14</v>
      </c>
      <c r="D105" s="2">
        <f>AVERAGE($C$36:C105)</f>
        <v>12.902714285714284</v>
      </c>
      <c r="L105" s="24">
        <v>70</v>
      </c>
      <c r="M105" s="2">
        <v>12.14</v>
      </c>
      <c r="N105" s="2">
        <f>AVERAGE($M$36:M105)</f>
        <v>10.616571428571426</v>
      </c>
    </row>
    <row r="106" spans="2:14" x14ac:dyDescent="0.25">
      <c r="B106" s="24">
        <v>71</v>
      </c>
      <c r="C106" s="2">
        <v>10.47</v>
      </c>
      <c r="D106" s="2">
        <f>AVERAGE($C$36:C106)</f>
        <v>12.868450704225349</v>
      </c>
      <c r="L106" s="24">
        <v>71</v>
      </c>
      <c r="M106" s="2">
        <v>10.47</v>
      </c>
      <c r="N106" s="2">
        <f>AVERAGE($M$36:M106)</f>
        <v>10.614507042253519</v>
      </c>
    </row>
    <row r="107" spans="2:14" x14ac:dyDescent="0.25">
      <c r="B107" s="24">
        <v>72</v>
      </c>
      <c r="C107" s="2">
        <v>14.02</v>
      </c>
      <c r="D107" s="2">
        <f>AVERAGE($C$36:C107)</f>
        <v>12.884444444444442</v>
      </c>
      <c r="L107" s="24">
        <v>72</v>
      </c>
      <c r="M107" s="2">
        <v>8.92</v>
      </c>
      <c r="N107" s="2">
        <f>AVERAGE($M$36:M107)</f>
        <v>10.59097222222222</v>
      </c>
    </row>
    <row r="108" spans="2:14" x14ac:dyDescent="0.25">
      <c r="B108" s="24">
        <v>73</v>
      </c>
      <c r="C108" s="2">
        <v>9.69</v>
      </c>
      <c r="D108" s="2">
        <f>AVERAGE($C$36:C108)</f>
        <v>12.840684931506848</v>
      </c>
      <c r="L108" s="24">
        <v>73</v>
      </c>
      <c r="M108" s="2">
        <v>9.69</v>
      </c>
      <c r="N108" s="2">
        <f>AVERAGE($M$36:M108)</f>
        <v>10.5786301369863</v>
      </c>
    </row>
    <row r="109" spans="2:14" x14ac:dyDescent="0.25">
      <c r="B109" s="24">
        <v>74</v>
      </c>
      <c r="C109" s="2">
        <v>19.3</v>
      </c>
      <c r="D109" s="2">
        <f>AVERAGE($C$36:C109)</f>
        <v>12.92797297297297</v>
      </c>
      <c r="L109" s="24">
        <v>74</v>
      </c>
      <c r="M109" s="2">
        <v>19.3</v>
      </c>
      <c r="N109" s="2">
        <f>AVERAGE($M$36:M109)</f>
        <v>10.696486486486485</v>
      </c>
    </row>
    <row r="110" spans="2:14" x14ac:dyDescent="0.25">
      <c r="B110" s="24">
        <v>75</v>
      </c>
      <c r="C110" s="2">
        <v>14.89</v>
      </c>
      <c r="D110" s="2">
        <f>AVERAGE($C$36:C110)</f>
        <v>12.954133333333331</v>
      </c>
      <c r="L110" s="24">
        <v>75</v>
      </c>
      <c r="M110" s="2">
        <v>14.89</v>
      </c>
      <c r="N110" s="2">
        <f>AVERAGE($M$36:M110)</f>
        <v>10.752399999999998</v>
      </c>
    </row>
    <row r="111" spans="2:14" x14ac:dyDescent="0.25">
      <c r="B111" s="24">
        <v>76</v>
      </c>
      <c r="C111" s="2">
        <v>18.66</v>
      </c>
      <c r="D111" s="2">
        <f>AVERAGE($C$36:C111)</f>
        <v>13.029210526315786</v>
      </c>
      <c r="L111" s="24">
        <v>76</v>
      </c>
      <c r="M111" s="2">
        <v>11.66</v>
      </c>
      <c r="N111" s="2">
        <f>AVERAGE($M$36:M111)</f>
        <v>10.764342105263156</v>
      </c>
    </row>
    <row r="112" spans="2:14" x14ac:dyDescent="0.25">
      <c r="B112" s="24">
        <v>77</v>
      </c>
      <c r="C112" s="2">
        <v>10.51</v>
      </c>
      <c r="D112" s="2">
        <f>AVERAGE($C$36:C112)</f>
        <v>12.996493506493504</v>
      </c>
      <c r="L112" s="24">
        <v>77</v>
      </c>
      <c r="M112" s="2">
        <v>10.51</v>
      </c>
      <c r="N112" s="2">
        <f>AVERAGE($M$36:M112)</f>
        <v>10.761038961038958</v>
      </c>
    </row>
    <row r="113" spans="2:14" x14ac:dyDescent="0.25">
      <c r="B113" s="24">
        <v>78</v>
      </c>
      <c r="C113" s="2">
        <v>16.47</v>
      </c>
      <c r="D113" s="2">
        <f>AVERAGE($C$36:C113)</f>
        <v>13.041025641025639</v>
      </c>
      <c r="L113" s="24">
        <v>78</v>
      </c>
      <c r="M113" s="2">
        <v>11.47</v>
      </c>
      <c r="N113" s="2">
        <f>AVERAGE($M$36:M113)</f>
        <v>10.770128205128202</v>
      </c>
    </row>
    <row r="114" spans="2:14" x14ac:dyDescent="0.25">
      <c r="B114" s="24">
        <v>79</v>
      </c>
      <c r="C114" s="2">
        <v>10.73</v>
      </c>
      <c r="D114" s="2">
        <f>AVERAGE($C$36:C114)</f>
        <v>13.011772151898732</v>
      </c>
      <c r="L114" s="24">
        <v>79</v>
      </c>
      <c r="M114" s="2">
        <v>10.43</v>
      </c>
      <c r="N114" s="2">
        <f>AVERAGE($M$36:M114)</f>
        <v>10.765822784810124</v>
      </c>
    </row>
    <row r="115" spans="2:14" x14ac:dyDescent="0.25">
      <c r="B115" s="24">
        <v>80</v>
      </c>
      <c r="C115" s="2">
        <v>12.21</v>
      </c>
      <c r="D115" s="2">
        <f>AVERAGE($C$36:C115)</f>
        <v>13.001749999999998</v>
      </c>
      <c r="L115" s="24">
        <v>80</v>
      </c>
      <c r="M115" s="2">
        <v>12.51</v>
      </c>
      <c r="N115" s="2">
        <f>AVERAGE($M$36:M115)</f>
        <v>10.787624999999997</v>
      </c>
    </row>
    <row r="116" spans="2:14" x14ac:dyDescent="0.25">
      <c r="B116" s="24">
        <v>81</v>
      </c>
      <c r="C116" s="2">
        <v>10.65</v>
      </c>
      <c r="D116" s="2">
        <f>AVERAGE($C$36:C116)</f>
        <v>12.972716049382715</v>
      </c>
      <c r="L116" s="24">
        <v>81</v>
      </c>
      <c r="M116" s="2">
        <v>10.56</v>
      </c>
      <c r="N116" s="2">
        <f>AVERAGE($M$36:M116)</f>
        <v>10.784814814814812</v>
      </c>
    </row>
    <row r="117" spans="2:14" x14ac:dyDescent="0.25">
      <c r="B117" s="24">
        <v>82</v>
      </c>
      <c r="C117" s="2">
        <v>14.31</v>
      </c>
      <c r="D117" s="2">
        <f>AVERAGE($C$36:C117)</f>
        <v>12.989024390243902</v>
      </c>
      <c r="L117" s="24">
        <v>82</v>
      </c>
      <c r="M117" s="2">
        <v>10.31</v>
      </c>
      <c r="N117" s="2">
        <f>AVERAGE($M$36:M117)</f>
        <v>10.779024390243897</v>
      </c>
    </row>
    <row r="118" spans="2:14" x14ac:dyDescent="0.25">
      <c r="B118" s="24">
        <v>83</v>
      </c>
      <c r="C118" s="2">
        <v>9.83</v>
      </c>
      <c r="D118" s="2">
        <f>AVERAGE($C$36:C118)</f>
        <v>12.950963855421685</v>
      </c>
      <c r="L118" s="24">
        <v>83</v>
      </c>
      <c r="M118" s="2">
        <v>9.43</v>
      </c>
      <c r="N118" s="2">
        <f>AVERAGE($M$36:M118)</f>
        <v>10.762771084337345</v>
      </c>
    </row>
    <row r="119" spans="2:14" x14ac:dyDescent="0.25">
      <c r="B119" s="24">
        <v>84</v>
      </c>
      <c r="C119" s="2">
        <v>13.61</v>
      </c>
      <c r="D119" s="2">
        <f>AVERAGE($C$36:C119)</f>
        <v>12.958809523809521</v>
      </c>
      <c r="L119" s="24">
        <v>84</v>
      </c>
      <c r="M119" s="2">
        <v>12.61</v>
      </c>
      <c r="N119" s="2">
        <f>AVERAGE($M$36:M119)</f>
        <v>10.784761904761901</v>
      </c>
    </row>
    <row r="120" spans="2:14" x14ac:dyDescent="0.25">
      <c r="B120" s="24">
        <v>85</v>
      </c>
      <c r="C120" s="2">
        <v>13.92</v>
      </c>
      <c r="D120" s="2">
        <f>AVERAGE($C$36:C120)</f>
        <v>12.970117647058821</v>
      </c>
      <c r="L120" s="24">
        <v>85</v>
      </c>
      <c r="M120" s="2">
        <v>13.97</v>
      </c>
      <c r="N120" s="2">
        <f>AVERAGE($M$36:M120)</f>
        <v>10.822235294117643</v>
      </c>
    </row>
    <row r="121" spans="2:14" x14ac:dyDescent="0.25">
      <c r="B121" s="24">
        <v>86</v>
      </c>
      <c r="C121" s="2">
        <v>18.75</v>
      </c>
      <c r="D121" s="2">
        <f>AVERAGE($C$36:C121)</f>
        <v>13.037325581395347</v>
      </c>
      <c r="L121" s="24">
        <v>86</v>
      </c>
      <c r="M121" s="2">
        <v>10.75</v>
      </c>
      <c r="N121" s="2">
        <f>AVERAGE($M$36:M121)</f>
        <v>10.821395348837205</v>
      </c>
    </row>
    <row r="122" spans="2:14" x14ac:dyDescent="0.25">
      <c r="B122" s="24">
        <v>87</v>
      </c>
      <c r="C122" s="2">
        <v>10.34</v>
      </c>
      <c r="D122" s="2">
        <f>AVERAGE($C$36:C122)</f>
        <v>13.006321839080456</v>
      </c>
      <c r="L122" s="24">
        <v>87</v>
      </c>
      <c r="M122" s="2">
        <v>12.34</v>
      </c>
      <c r="N122" s="2">
        <f>AVERAGE($M$36:M122)</f>
        <v>10.838850574712639</v>
      </c>
    </row>
    <row r="123" spans="2:14" x14ac:dyDescent="0.25">
      <c r="B123" s="24">
        <v>88</v>
      </c>
      <c r="C123" s="2">
        <v>14.16</v>
      </c>
      <c r="D123" s="2">
        <f>AVERAGE($C$36:C123)</f>
        <v>13.019431818181816</v>
      </c>
      <c r="L123" s="24">
        <v>88</v>
      </c>
      <c r="M123" s="2">
        <v>7.16</v>
      </c>
      <c r="N123" s="2">
        <f>AVERAGE($M$36:M123)</f>
        <v>10.797045454545451</v>
      </c>
    </row>
    <row r="124" spans="2:14" x14ac:dyDescent="0.25">
      <c r="B124" s="24">
        <v>89</v>
      </c>
      <c r="C124" s="2">
        <v>10.46</v>
      </c>
      <c r="D124" s="2">
        <f>AVERAGE($C$36:C124)</f>
        <v>12.990674157303369</v>
      </c>
      <c r="L124" s="24">
        <v>89</v>
      </c>
      <c r="M124" s="2">
        <v>11.34</v>
      </c>
      <c r="N124" s="2">
        <f>AVERAGE($M$36:M124)</f>
        <v>10.803146067415726</v>
      </c>
    </row>
    <row r="125" spans="2:14" x14ac:dyDescent="0.25">
      <c r="B125" s="24">
        <v>90</v>
      </c>
      <c r="C125" s="2">
        <v>12.86</v>
      </c>
      <c r="D125" s="2">
        <f>AVERAGE($C$36:C125)</f>
        <v>12.989222222222219</v>
      </c>
      <c r="L125" s="24">
        <v>90</v>
      </c>
      <c r="M125" s="2">
        <v>9.1999999999999993</v>
      </c>
      <c r="N125" s="2">
        <f>AVERAGE($M$36:M125)</f>
        <v>10.78533333333333</v>
      </c>
    </row>
    <row r="126" spans="2:14" x14ac:dyDescent="0.25">
      <c r="B126" s="24">
        <v>91</v>
      </c>
      <c r="C126" s="2">
        <v>9.1</v>
      </c>
      <c r="D126" s="2">
        <f>AVERAGE($C$36:C126)</f>
        <v>12.946483516483513</v>
      </c>
      <c r="L126" s="24">
        <v>91</v>
      </c>
      <c r="M126" s="2">
        <v>14.3</v>
      </c>
      <c r="N126" s="2">
        <f>AVERAGE($M$36:M126)</f>
        <v>10.82395604395604</v>
      </c>
    </row>
    <row r="127" spans="2:14" x14ac:dyDescent="0.25">
      <c r="B127" s="24">
        <v>92</v>
      </c>
      <c r="C127" s="2">
        <v>15.26</v>
      </c>
      <c r="D127" s="2">
        <f>AVERAGE($C$36:C127)</f>
        <v>12.971630434782606</v>
      </c>
      <c r="L127" s="24">
        <v>92</v>
      </c>
      <c r="M127" s="2">
        <v>13.34</v>
      </c>
      <c r="N127" s="2">
        <f>AVERAGE($M$36:M127)</f>
        <v>10.851304347826083</v>
      </c>
    </row>
    <row r="128" spans="2:14" x14ac:dyDescent="0.25">
      <c r="B128" s="24">
        <v>93</v>
      </c>
      <c r="C128" s="2">
        <v>10.7</v>
      </c>
      <c r="D128" s="2">
        <f>AVERAGE($C$36:C128)</f>
        <v>12.947204301075265</v>
      </c>
      <c r="L128" s="24">
        <v>93</v>
      </c>
      <c r="M128" s="2">
        <v>9.4499999999999993</v>
      </c>
      <c r="N128" s="2">
        <f>AVERAGE($M$36:M128)</f>
        <v>10.836236559139783</v>
      </c>
    </row>
    <row r="129" spans="2:14" x14ac:dyDescent="0.25">
      <c r="B129" s="24">
        <v>94</v>
      </c>
      <c r="C129" s="2">
        <v>13.74</v>
      </c>
      <c r="D129" s="2">
        <f>AVERAGE($C$36:C129)</f>
        <v>12.955638297872337</v>
      </c>
      <c r="L129" s="24">
        <v>94</v>
      </c>
      <c r="M129" s="2">
        <v>12.34</v>
      </c>
      <c r="N129" s="2">
        <f>AVERAGE($M$36:M129)</f>
        <v>10.852234042553189</v>
      </c>
    </row>
    <row r="130" spans="2:14" x14ac:dyDescent="0.25">
      <c r="B130" s="24">
        <v>95</v>
      </c>
      <c r="C130" s="2">
        <v>12.95</v>
      </c>
      <c r="D130" s="2">
        <f>AVERAGE($C$36:C130)</f>
        <v>12.955578947368418</v>
      </c>
      <c r="L130" s="24">
        <v>95</v>
      </c>
      <c r="M130" s="2">
        <v>12.45</v>
      </c>
      <c r="N130" s="2">
        <f>AVERAGE($M$36:M130)</f>
        <v>10.869052631578944</v>
      </c>
    </row>
    <row r="131" spans="2:14" x14ac:dyDescent="0.25">
      <c r="B131" s="24">
        <v>96</v>
      </c>
      <c r="C131" s="2">
        <v>18.82</v>
      </c>
      <c r="D131" s="2">
        <f>AVERAGE($C$36:C131)</f>
        <v>13.016666666666664</v>
      </c>
      <c r="L131" s="24">
        <v>96</v>
      </c>
      <c r="M131" s="2">
        <v>14.72</v>
      </c>
      <c r="N131" s="2">
        <f>AVERAGE($M$36:M131)</f>
        <v>10.909166666666664</v>
      </c>
    </row>
    <row r="132" spans="2:14" x14ac:dyDescent="0.25">
      <c r="B132" s="24">
        <v>97</v>
      </c>
      <c r="C132" s="2">
        <v>7.15</v>
      </c>
      <c r="D132" s="2">
        <f>AVERAGE($C$36:C132)</f>
        <v>12.956185567010307</v>
      </c>
      <c r="L132" s="24">
        <v>97</v>
      </c>
      <c r="M132" s="2">
        <v>7.55</v>
      </c>
      <c r="N132" s="2">
        <f>AVERAGE($M$36:M132)</f>
        <v>10.874536082474224</v>
      </c>
    </row>
    <row r="133" spans="2:14" x14ac:dyDescent="0.25">
      <c r="B133" s="24">
        <v>98</v>
      </c>
      <c r="C133" s="2">
        <v>17.37</v>
      </c>
      <c r="D133" s="2">
        <f>AVERAGE($C$36:C133)</f>
        <v>13.001224489795915</v>
      </c>
      <c r="L133" s="24">
        <v>98</v>
      </c>
      <c r="M133" s="2">
        <v>7</v>
      </c>
      <c r="N133" s="2">
        <f>AVERAGE($M$36:M133)</f>
        <v>10.834999999999997</v>
      </c>
    </row>
    <row r="134" spans="2:14" x14ac:dyDescent="0.25">
      <c r="B134" s="24">
        <v>99</v>
      </c>
      <c r="C134" s="2">
        <v>10.06</v>
      </c>
      <c r="D134" s="2">
        <f>AVERAGE($C$36:C134)</f>
        <v>12.971515151515147</v>
      </c>
      <c r="L134" s="24">
        <v>99</v>
      </c>
      <c r="M134" s="2">
        <v>9.06</v>
      </c>
      <c r="N134" s="2">
        <f>AVERAGE($M$36:M134)</f>
        <v>10.817070707070704</v>
      </c>
    </row>
    <row r="135" spans="2:14" x14ac:dyDescent="0.25">
      <c r="B135" s="24">
        <v>100</v>
      </c>
      <c r="C135" s="2">
        <v>13.61</v>
      </c>
      <c r="D135" s="2">
        <f>AVERAGE($C$36:C135)</f>
        <v>12.977899999999995</v>
      </c>
      <c r="L135" s="24">
        <v>100</v>
      </c>
      <c r="M135" s="2">
        <v>13.41</v>
      </c>
      <c r="N135" s="2">
        <f>AVERAGE($M$36:M135)</f>
        <v>10.842999999999996</v>
      </c>
    </row>
    <row r="136" spans="2:14" x14ac:dyDescent="0.25">
      <c r="B136" s="24">
        <v>101</v>
      </c>
      <c r="C136" s="2">
        <v>8.85</v>
      </c>
      <c r="D136" s="2">
        <f>AVERAGE($C$36:C136)</f>
        <v>12.937029702970291</v>
      </c>
      <c r="L136" s="24">
        <v>101</v>
      </c>
      <c r="M136" s="2">
        <v>8.8699999999999992</v>
      </c>
      <c r="N136" s="2">
        <f>AVERAGE($M$36:M136)</f>
        <v>10.82346534653465</v>
      </c>
    </row>
    <row r="137" spans="2:14" x14ac:dyDescent="0.25">
      <c r="B137" s="24">
        <v>102</v>
      </c>
      <c r="C137" s="2">
        <v>15.27</v>
      </c>
      <c r="D137" s="2">
        <f>AVERAGE($C$36:C137)</f>
        <v>12.959901960784308</v>
      </c>
      <c r="L137" s="24">
        <v>102</v>
      </c>
      <c r="M137" s="2">
        <v>13.27</v>
      </c>
      <c r="N137" s="2">
        <f>AVERAGE($M$36:M137)</f>
        <v>10.847450980392153</v>
      </c>
    </row>
    <row r="138" spans="2:14" x14ac:dyDescent="0.25">
      <c r="B138" s="24">
        <v>103</v>
      </c>
      <c r="C138" s="2">
        <v>10.74</v>
      </c>
      <c r="D138" s="2">
        <f>AVERAGE($C$36:C138)</f>
        <v>12.9383495145631</v>
      </c>
      <c r="L138" s="24">
        <v>103</v>
      </c>
      <c r="M138" s="2">
        <v>13.03</v>
      </c>
      <c r="N138" s="2">
        <f>AVERAGE($M$36:M138)</f>
        <v>10.868640776699024</v>
      </c>
    </row>
    <row r="139" spans="2:14" x14ac:dyDescent="0.25">
      <c r="B139" s="24">
        <v>104</v>
      </c>
      <c r="C139" s="2">
        <v>15.26</v>
      </c>
      <c r="D139" s="2">
        <f>AVERAGE($C$36:C139)</f>
        <v>12.96067307692307</v>
      </c>
      <c r="L139" s="24">
        <v>104</v>
      </c>
      <c r="M139" s="2">
        <v>10.57</v>
      </c>
      <c r="N139" s="2">
        <f>AVERAGE($M$36:M139)</f>
        <v>10.865769230769226</v>
      </c>
    </row>
    <row r="140" spans="2:14" x14ac:dyDescent="0.25">
      <c r="B140" s="24">
        <v>105</v>
      </c>
      <c r="C140" s="2">
        <v>12.82</v>
      </c>
      <c r="D140" s="2">
        <f>AVERAGE($C$36:C140)</f>
        <v>12.959333333333326</v>
      </c>
      <c r="L140" s="24">
        <v>105</v>
      </c>
      <c r="M140" s="2">
        <v>8.42</v>
      </c>
      <c r="N140" s="2">
        <f>AVERAGE($M$36:M140)</f>
        <v>10.842476190476187</v>
      </c>
    </row>
    <row r="141" spans="2:14" x14ac:dyDescent="0.25">
      <c r="B141" s="24">
        <v>106</v>
      </c>
      <c r="C141" s="2">
        <v>19.149999999999999</v>
      </c>
      <c r="D141" s="2">
        <f>AVERAGE($C$36:C141)</f>
        <v>13.017735849056598</v>
      </c>
      <c r="L141" s="24">
        <v>106</v>
      </c>
      <c r="M141" s="2">
        <v>14.19</v>
      </c>
      <c r="N141" s="2">
        <f>AVERAGE($M$36:M141)</f>
        <v>10.874056603773582</v>
      </c>
    </row>
    <row r="142" spans="2:14" x14ac:dyDescent="0.25">
      <c r="B142" s="24">
        <v>107</v>
      </c>
      <c r="C142" s="2">
        <v>11.68</v>
      </c>
      <c r="D142" s="2">
        <f>AVERAGE($C$36:C142)</f>
        <v>13.005233644859809</v>
      </c>
      <c r="L142" s="24">
        <v>107</v>
      </c>
      <c r="M142" s="2">
        <v>10.41</v>
      </c>
      <c r="N142" s="2">
        <f>AVERAGE($M$36:M142)</f>
        <v>10.869719626168221</v>
      </c>
    </row>
    <row r="143" spans="2:14" x14ac:dyDescent="0.25">
      <c r="B143" s="24">
        <v>108</v>
      </c>
      <c r="C143" s="2">
        <v>15.64</v>
      </c>
      <c r="D143" s="2">
        <f>AVERAGE($C$36:C143)</f>
        <v>13.029629629629627</v>
      </c>
    </row>
    <row r="144" spans="2:14" x14ac:dyDescent="0.25">
      <c r="B144" s="24">
        <v>109</v>
      </c>
      <c r="C144" s="2">
        <v>11.74</v>
      </c>
      <c r="D144" s="2">
        <f>AVERAGE($C$36:C144)</f>
        <v>13.017798165137611</v>
      </c>
    </row>
    <row r="145" spans="2:4" x14ac:dyDescent="0.25">
      <c r="B145" s="24">
        <v>110</v>
      </c>
      <c r="C145" s="2">
        <v>14.24</v>
      </c>
      <c r="D145" s="2">
        <f>AVERAGE($C$36:C145)</f>
        <v>13.028909090909087</v>
      </c>
    </row>
    <row r="146" spans="2:4" x14ac:dyDescent="0.25">
      <c r="B146" s="24">
        <v>111</v>
      </c>
      <c r="C146" s="2">
        <v>13.37</v>
      </c>
      <c r="D146" s="2">
        <f>AVERAGE($C$36:C146)</f>
        <v>13.031981981981977</v>
      </c>
    </row>
    <row r="147" spans="2:4" x14ac:dyDescent="0.25">
      <c r="B147" s="24">
        <v>112</v>
      </c>
      <c r="C147" s="2">
        <v>13.06</v>
      </c>
      <c r="D147" s="2">
        <f>AVERAGE($C$36:C147)</f>
        <v>13.032232142857138</v>
      </c>
    </row>
    <row r="148" spans="2:4" x14ac:dyDescent="0.25">
      <c r="B148" s="24">
        <v>113</v>
      </c>
      <c r="C148" s="2">
        <v>12.31</v>
      </c>
      <c r="D148" s="2">
        <f>AVERAGE($C$36:C148)</f>
        <v>13.025840707964596</v>
      </c>
    </row>
    <row r="149" spans="2:4" x14ac:dyDescent="0.25">
      <c r="B149" s="24">
        <v>114</v>
      </c>
      <c r="C149" s="2">
        <v>18.2</v>
      </c>
      <c r="D149" s="2">
        <f>AVERAGE($C$36:C149)</f>
        <v>13.071228070175433</v>
      </c>
    </row>
    <row r="150" spans="2:4" x14ac:dyDescent="0.25">
      <c r="B150" s="24">
        <v>115</v>
      </c>
    </row>
    <row r="151" spans="2:4" x14ac:dyDescent="0.25">
      <c r="B151" s="24">
        <v>116</v>
      </c>
    </row>
    <row r="152" spans="2:4" x14ac:dyDescent="0.25">
      <c r="B152" s="24">
        <v>117</v>
      </c>
    </row>
    <row r="153" spans="2:4" x14ac:dyDescent="0.25">
      <c r="B153" s="24">
        <v>118</v>
      </c>
    </row>
    <row r="154" spans="2:4" x14ac:dyDescent="0.25">
      <c r="B154" s="24">
        <v>119</v>
      </c>
    </row>
    <row r="155" spans="2:4" x14ac:dyDescent="0.25">
      <c r="B155" s="24">
        <v>120</v>
      </c>
    </row>
    <row r="156" spans="2:4" x14ac:dyDescent="0.25">
      <c r="B156" s="24">
        <v>121</v>
      </c>
    </row>
  </sheetData>
  <mergeCells count="20">
    <mergeCell ref="B21:D21"/>
    <mergeCell ref="L21:N21"/>
    <mergeCell ref="F45:K45"/>
    <mergeCell ref="P45:U45"/>
    <mergeCell ref="B12:B13"/>
    <mergeCell ref="C12:C13"/>
    <mergeCell ref="D12:D13"/>
    <mergeCell ref="E12:E13"/>
    <mergeCell ref="F12:F13"/>
    <mergeCell ref="H15:J15"/>
    <mergeCell ref="B7:B8"/>
    <mergeCell ref="C7:C8"/>
    <mergeCell ref="D7:D8"/>
    <mergeCell ref="E7:E8"/>
    <mergeCell ref="F7:F8"/>
    <mergeCell ref="B10:B11"/>
    <mergeCell ref="C10:C11"/>
    <mergeCell ref="D10:D11"/>
    <mergeCell ref="E10:E11"/>
    <mergeCell ref="F10:F11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262"/>
  <sheetViews>
    <sheetView topLeftCell="A131" zoomScaleNormal="100" workbookViewId="0">
      <selection activeCell="F145" sqref="F145:K149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7" max="7" width="9.5703125" bestFit="1" customWidth="1"/>
  </cols>
  <sheetData>
    <row r="2" spans="2:10" x14ac:dyDescent="0.25">
      <c r="B2" s="73" t="s">
        <v>100</v>
      </c>
      <c r="C2" s="74"/>
      <c r="D2" s="75"/>
    </row>
    <row r="3" spans="2:10" x14ac:dyDescent="0.25">
      <c r="B3" s="5" t="s">
        <v>12</v>
      </c>
      <c r="C3" s="6" t="s">
        <v>20</v>
      </c>
      <c r="D3" s="6" t="s">
        <v>16</v>
      </c>
      <c r="F3" s="2" t="s">
        <v>13</v>
      </c>
      <c r="G3" s="2" t="s">
        <v>14</v>
      </c>
      <c r="H3" s="2" t="s">
        <v>15</v>
      </c>
      <c r="I3" s="2"/>
      <c r="J3" s="7" t="s">
        <v>21</v>
      </c>
    </row>
    <row r="4" spans="2:10" x14ac:dyDescent="0.25">
      <c r="B4" s="2">
        <v>1</v>
      </c>
      <c r="C4" s="2">
        <v>16.84</v>
      </c>
      <c r="D4" s="2">
        <f>AVERAGE(C4)</f>
        <v>16.84</v>
      </c>
      <c r="F4" s="2">
        <v>2.262</v>
      </c>
      <c r="G4" s="2">
        <f>_xlfn.STDEV.S(C4:C13)</f>
        <v>5.4140496242030514</v>
      </c>
      <c r="H4" s="2">
        <v>0.05</v>
      </c>
      <c r="I4" s="2">
        <f>AVERAGE(C4:C13)</f>
        <v>21.830000000000002</v>
      </c>
      <c r="J4" s="2">
        <f>ROUND(((F4*G4)/(H4*I4))^2,0)</f>
        <v>126</v>
      </c>
    </row>
    <row r="5" spans="2:10" x14ac:dyDescent="0.25">
      <c r="B5" s="2">
        <v>2</v>
      </c>
      <c r="C5" s="2">
        <v>18.23</v>
      </c>
      <c r="D5" s="2">
        <f>AVERAGE($C$4:C5)</f>
        <v>17.535</v>
      </c>
    </row>
    <row r="6" spans="2:10" x14ac:dyDescent="0.25">
      <c r="B6" s="2">
        <v>3</v>
      </c>
      <c r="C6" s="2">
        <v>20.48</v>
      </c>
      <c r="D6" s="2">
        <f>AVERAGE($C$4:C6)</f>
        <v>18.516666666666666</v>
      </c>
    </row>
    <row r="7" spans="2:10" x14ac:dyDescent="0.25">
      <c r="B7" s="2">
        <v>4</v>
      </c>
      <c r="C7" s="2">
        <v>16.760000000000002</v>
      </c>
      <c r="D7" s="2">
        <f>AVERAGE($C$4:C7)</f>
        <v>18.077500000000001</v>
      </c>
      <c r="F7" s="2" t="s">
        <v>1</v>
      </c>
    </row>
    <row r="8" spans="2:10" x14ac:dyDescent="0.25">
      <c r="B8" s="2">
        <v>5</v>
      </c>
      <c r="C8" s="2">
        <v>18.61</v>
      </c>
      <c r="D8" s="2">
        <f>AVERAGE($C$4:C8)</f>
        <v>18.184000000000001</v>
      </c>
      <c r="F8" s="2">
        <f>((_xlfn.STDEV.S(C4:C13)*2.262)/(AVERAGE(C4:C13)*0.05))^2</f>
        <v>125.88737719751258</v>
      </c>
    </row>
    <row r="9" spans="2:10" x14ac:dyDescent="0.25">
      <c r="B9" s="2">
        <v>6</v>
      </c>
      <c r="C9" s="2">
        <v>23.32</v>
      </c>
      <c r="D9" s="2">
        <f>AVERAGE($C$4:C9)</f>
        <v>19.040000000000003</v>
      </c>
      <c r="F9" s="2">
        <f>ROUND(F8,0)</f>
        <v>126</v>
      </c>
    </row>
    <row r="10" spans="2:10" x14ac:dyDescent="0.25">
      <c r="B10" s="2">
        <v>7</v>
      </c>
      <c r="C10" s="2">
        <v>34.979999999999997</v>
      </c>
      <c r="D10" s="2">
        <f>AVERAGE($C$4:C10)</f>
        <v>21.317142857142859</v>
      </c>
    </row>
    <row r="11" spans="2:10" x14ac:dyDescent="0.25">
      <c r="B11" s="2">
        <v>8</v>
      </c>
      <c r="C11" s="2">
        <v>22.05</v>
      </c>
      <c r="D11" s="2">
        <f>AVERAGE($C$4:C11)</f>
        <v>21.408750000000001</v>
      </c>
    </row>
    <row r="12" spans="2:10" x14ac:dyDescent="0.25">
      <c r="B12" s="2">
        <v>9</v>
      </c>
      <c r="C12" s="2">
        <v>25.41</v>
      </c>
      <c r="D12" s="2">
        <f>AVERAGE($C$4:C12)</f>
        <v>21.853333333333335</v>
      </c>
    </row>
    <row r="13" spans="2:10" x14ac:dyDescent="0.25">
      <c r="B13" s="2">
        <v>10</v>
      </c>
      <c r="C13" s="2">
        <v>21.62</v>
      </c>
      <c r="D13" s="2">
        <f>AVERAGE($C$4:C13)</f>
        <v>21.830000000000002</v>
      </c>
    </row>
    <row r="17" spans="2:10" x14ac:dyDescent="0.25">
      <c r="B17" s="73" t="s">
        <v>101</v>
      </c>
      <c r="C17" s="74"/>
      <c r="D17" s="75"/>
    </row>
    <row r="18" spans="2:10" x14ac:dyDescent="0.25">
      <c r="B18" s="5" t="s">
        <v>12</v>
      </c>
      <c r="C18" s="6" t="s">
        <v>20</v>
      </c>
      <c r="D18" s="6" t="s">
        <v>16</v>
      </c>
      <c r="F18" s="2" t="s">
        <v>13</v>
      </c>
      <c r="G18" s="2" t="s">
        <v>14</v>
      </c>
      <c r="H18" s="2" t="s">
        <v>15</v>
      </c>
      <c r="I18" s="3"/>
      <c r="J18" s="7" t="s">
        <v>21</v>
      </c>
    </row>
    <row r="19" spans="2:10" x14ac:dyDescent="0.25">
      <c r="B19" s="2">
        <v>1</v>
      </c>
      <c r="C19" s="2">
        <v>17.809999999999999</v>
      </c>
      <c r="D19" s="2">
        <f>AVERAGE(C19)</f>
        <v>17.809999999999999</v>
      </c>
      <c r="F19" s="2">
        <v>2.262</v>
      </c>
      <c r="G19" s="2">
        <f>_xlfn.STDEV.S(C19:C28)</f>
        <v>4.3555221654048841</v>
      </c>
      <c r="H19" s="2">
        <v>0.05</v>
      </c>
      <c r="I19" s="2">
        <f>AVERAGE(C19:C28)</f>
        <v>20.068000000000001</v>
      </c>
      <c r="J19" s="2">
        <f>ROUND(((F19*G19)/(H19*I19))^2,0)</f>
        <v>96</v>
      </c>
    </row>
    <row r="20" spans="2:10" x14ac:dyDescent="0.25">
      <c r="B20" s="2">
        <v>2</v>
      </c>
      <c r="C20" s="2">
        <v>23.73</v>
      </c>
      <c r="D20" s="2">
        <f>AVERAGE($C$19:C20)</f>
        <v>20.77</v>
      </c>
    </row>
    <row r="21" spans="2:10" x14ac:dyDescent="0.25">
      <c r="B21" s="2">
        <v>3</v>
      </c>
      <c r="C21" s="2">
        <v>15.19</v>
      </c>
      <c r="D21" s="2">
        <f>AVERAGE($C$19:C21)</f>
        <v>18.91</v>
      </c>
    </row>
    <row r="22" spans="2:10" x14ac:dyDescent="0.25">
      <c r="B22" s="2">
        <v>4</v>
      </c>
      <c r="C22" s="2">
        <v>28.6</v>
      </c>
      <c r="D22" s="2">
        <f>AVERAGE($C$19:C22)</f>
        <v>21.3325</v>
      </c>
      <c r="F22" s="2" t="s">
        <v>1</v>
      </c>
    </row>
    <row r="23" spans="2:10" x14ac:dyDescent="0.25">
      <c r="B23" s="2">
        <v>5</v>
      </c>
      <c r="C23" s="2">
        <v>19.73</v>
      </c>
      <c r="D23" s="2">
        <f>AVERAGE($C$19:C23)</f>
        <v>21.012</v>
      </c>
      <c r="F23" s="2">
        <f>((_xlfn.STDEV.S(C19:C28)*2.262)/(AVERAGE(C19:C28)*0.05))^2</f>
        <v>96.408974706805694</v>
      </c>
    </row>
    <row r="24" spans="2:10" x14ac:dyDescent="0.25">
      <c r="B24" s="2">
        <v>6</v>
      </c>
      <c r="C24" s="2">
        <v>15.01</v>
      </c>
      <c r="D24" s="2">
        <f>AVERAGE($C$19:C24)</f>
        <v>20.011666666666667</v>
      </c>
      <c r="F24" s="2">
        <f>ROUND(F23,0)</f>
        <v>96</v>
      </c>
    </row>
    <row r="25" spans="2:10" x14ac:dyDescent="0.25">
      <c r="B25" s="2">
        <v>7</v>
      </c>
      <c r="C25" s="2">
        <v>20.52</v>
      </c>
      <c r="D25" s="2">
        <f>AVERAGE($C$19:C25)</f>
        <v>20.084285714285716</v>
      </c>
    </row>
    <row r="26" spans="2:10" x14ac:dyDescent="0.25">
      <c r="B26" s="2">
        <v>8</v>
      </c>
      <c r="C26" s="2">
        <v>15.58</v>
      </c>
      <c r="D26" s="2">
        <f>AVERAGE($C$19:C26)</f>
        <v>19.521250000000002</v>
      </c>
    </row>
    <row r="27" spans="2:10" x14ac:dyDescent="0.25">
      <c r="B27" s="2">
        <v>9</v>
      </c>
      <c r="C27" s="2">
        <v>22.14</v>
      </c>
      <c r="D27" s="2">
        <f>AVERAGE($C$19:C27)</f>
        <v>19.812222222222221</v>
      </c>
    </row>
    <row r="28" spans="2:10" x14ac:dyDescent="0.25">
      <c r="B28" s="2">
        <v>10</v>
      </c>
      <c r="C28" s="2">
        <v>22.37</v>
      </c>
      <c r="D28" s="2">
        <f>AVERAGE($C$19:C28)</f>
        <v>20.068000000000001</v>
      </c>
    </row>
    <row r="34" spans="2:10" x14ac:dyDescent="0.25">
      <c r="B34" s="73" t="s">
        <v>102</v>
      </c>
      <c r="C34" s="74"/>
      <c r="D34" s="75"/>
    </row>
    <row r="35" spans="2:10" x14ac:dyDescent="0.25">
      <c r="B35" s="5" t="s">
        <v>12</v>
      </c>
      <c r="C35" s="6" t="s">
        <v>20</v>
      </c>
      <c r="D35" s="6" t="s">
        <v>16</v>
      </c>
      <c r="F35" s="2" t="s">
        <v>13</v>
      </c>
      <c r="G35" s="2" t="s">
        <v>14</v>
      </c>
      <c r="H35" s="2" t="s">
        <v>15</v>
      </c>
      <c r="I35" s="3"/>
      <c r="J35" s="7" t="s">
        <v>21</v>
      </c>
    </row>
    <row r="36" spans="2:10" x14ac:dyDescent="0.25">
      <c r="B36" s="2">
        <v>1</v>
      </c>
      <c r="C36" s="2">
        <v>19.059999999999999</v>
      </c>
      <c r="D36" s="2">
        <f>AVERAGE(C36)</f>
        <v>19.059999999999999</v>
      </c>
      <c r="F36" s="2">
        <v>2.262</v>
      </c>
      <c r="G36" s="2">
        <f>_xlfn.STDEV.S(C36:C45)</f>
        <v>5.1340930173801205</v>
      </c>
      <c r="H36" s="2">
        <v>0.05</v>
      </c>
      <c r="I36" s="2">
        <f>AVERAGE(C36:C45)</f>
        <v>21.099999999999998</v>
      </c>
      <c r="J36" s="2">
        <f>ROUNDUP(((F36*G36)/(H36*I36))^2,0)</f>
        <v>122</v>
      </c>
    </row>
    <row r="37" spans="2:10" x14ac:dyDescent="0.25">
      <c r="B37" s="2">
        <v>2</v>
      </c>
      <c r="C37" s="2">
        <v>17.02</v>
      </c>
      <c r="D37" s="2">
        <f>AVERAGE($C$36:C37)</f>
        <v>18.04</v>
      </c>
    </row>
    <row r="38" spans="2:10" x14ac:dyDescent="0.25">
      <c r="B38" s="2">
        <v>3</v>
      </c>
      <c r="C38" s="2">
        <v>25.16</v>
      </c>
      <c r="D38" s="2">
        <f>AVERAGE($C$36:C38)</f>
        <v>20.41333333333333</v>
      </c>
    </row>
    <row r="39" spans="2:10" x14ac:dyDescent="0.25">
      <c r="B39" s="2">
        <v>4</v>
      </c>
      <c r="C39" s="2">
        <v>12.47</v>
      </c>
      <c r="D39" s="2">
        <f>AVERAGE($C$36:C39)</f>
        <v>18.427499999999998</v>
      </c>
      <c r="F39" s="2" t="s">
        <v>1</v>
      </c>
    </row>
    <row r="40" spans="2:10" x14ac:dyDescent="0.25">
      <c r="B40" s="2">
        <v>5</v>
      </c>
      <c r="C40" s="2">
        <v>20.73</v>
      </c>
      <c r="D40" s="2">
        <f>AVERAGE($C$36:C40)</f>
        <v>18.887999999999998</v>
      </c>
      <c r="F40" s="2">
        <f>((_xlfn.STDEV.S(C36:C45)*2.262)/(AVERAGE(C36:C45)*0.05))^2</f>
        <v>121.17352654540646</v>
      </c>
    </row>
    <row r="41" spans="2:10" x14ac:dyDescent="0.25">
      <c r="B41" s="2">
        <v>6</v>
      </c>
      <c r="C41" s="2">
        <v>21.24</v>
      </c>
      <c r="D41" s="2">
        <f>AVERAGE($C$36:C41)</f>
        <v>19.279999999999998</v>
      </c>
      <c r="F41" s="2">
        <f>ROUNDUP(F40,0)</f>
        <v>122</v>
      </c>
    </row>
    <row r="42" spans="2:10" x14ac:dyDescent="0.25">
      <c r="B42" s="2">
        <v>7</v>
      </c>
      <c r="C42" s="2">
        <v>26.83</v>
      </c>
      <c r="D42" s="2">
        <f>AVERAGE($C$36:C42)</f>
        <v>20.358571428571427</v>
      </c>
    </row>
    <row r="43" spans="2:10" x14ac:dyDescent="0.25">
      <c r="B43" s="2">
        <v>8</v>
      </c>
      <c r="C43" s="2">
        <v>19.190000000000001</v>
      </c>
      <c r="D43" s="2">
        <f>AVERAGE($C$36:C43)</f>
        <v>20.212499999999999</v>
      </c>
    </row>
    <row r="44" spans="2:10" x14ac:dyDescent="0.25">
      <c r="B44" s="2">
        <v>9</v>
      </c>
      <c r="C44" s="2">
        <v>30.29</v>
      </c>
      <c r="D44" s="2">
        <f>AVERAGE($C$36:C44)</f>
        <v>21.332222222222221</v>
      </c>
    </row>
    <row r="45" spans="2:10" x14ac:dyDescent="0.25">
      <c r="B45" s="2">
        <v>10</v>
      </c>
      <c r="C45" s="2">
        <v>19.010000000000002</v>
      </c>
      <c r="D45" s="2">
        <f>AVERAGE($C$36:C45)</f>
        <v>21.099999999999998</v>
      </c>
    </row>
    <row r="48" spans="2:10" x14ac:dyDescent="0.25">
      <c r="B48" s="73" t="s">
        <v>103</v>
      </c>
      <c r="C48" s="74"/>
      <c r="D48" s="75"/>
    </row>
    <row r="49" spans="2:10" x14ac:dyDescent="0.25">
      <c r="B49" s="5" t="s">
        <v>12</v>
      </c>
      <c r="C49" s="6" t="s">
        <v>20</v>
      </c>
      <c r="D49" s="6" t="s">
        <v>16</v>
      </c>
      <c r="F49" s="2" t="s">
        <v>13</v>
      </c>
      <c r="G49" s="2" t="s">
        <v>14</v>
      </c>
      <c r="H49" s="2" t="s">
        <v>15</v>
      </c>
      <c r="I49" s="3"/>
      <c r="J49" s="7" t="s">
        <v>21</v>
      </c>
    </row>
    <row r="50" spans="2:10" x14ac:dyDescent="0.25">
      <c r="B50" s="2">
        <v>1</v>
      </c>
      <c r="C50" s="2">
        <v>22.25</v>
      </c>
      <c r="D50" s="2">
        <f>AVERAGE(C50)</f>
        <v>22.25</v>
      </c>
      <c r="F50" s="2">
        <v>2.262</v>
      </c>
      <c r="G50" s="2">
        <f>_xlfn.STDEV.S(C50:C59)</f>
        <v>4.8190690663930891</v>
      </c>
      <c r="H50" s="2">
        <v>0.05</v>
      </c>
      <c r="I50" s="2">
        <f>AVERAGE(C50:C59)</f>
        <v>20.404</v>
      </c>
      <c r="J50" s="2">
        <f>ROUND(((F50*G50)/(H50*I50))^2,0)</f>
        <v>114</v>
      </c>
    </row>
    <row r="51" spans="2:10" x14ac:dyDescent="0.25">
      <c r="B51" s="2">
        <v>2</v>
      </c>
      <c r="C51" s="2">
        <v>21.73</v>
      </c>
      <c r="D51" s="2">
        <f>AVERAGE($C$50:C51)</f>
        <v>21.990000000000002</v>
      </c>
    </row>
    <row r="52" spans="2:10" x14ac:dyDescent="0.25">
      <c r="B52" s="2">
        <v>3</v>
      </c>
      <c r="C52" s="2">
        <v>20.18</v>
      </c>
      <c r="D52" s="2">
        <f>AVERAGE($C$50:C52)</f>
        <v>21.386666666666667</v>
      </c>
    </row>
    <row r="53" spans="2:10" x14ac:dyDescent="0.25">
      <c r="B53" s="2">
        <v>4</v>
      </c>
      <c r="C53" s="2">
        <v>25.2</v>
      </c>
      <c r="D53" s="2">
        <f>AVERAGE($C$50:C53)</f>
        <v>22.34</v>
      </c>
      <c r="F53" s="2" t="s">
        <v>1</v>
      </c>
    </row>
    <row r="54" spans="2:10" x14ac:dyDescent="0.25">
      <c r="B54" s="2">
        <v>5</v>
      </c>
      <c r="C54" s="2">
        <v>22.15</v>
      </c>
      <c r="D54" s="2">
        <f>AVERAGE($C$50:C54)</f>
        <v>22.302</v>
      </c>
      <c r="F54" s="2">
        <f>((_xlfn.STDEV.S(C50:C59)*2.262)/(AVERAGE(C50:C59)*0.05))^2</f>
        <v>114.16707226189422</v>
      </c>
    </row>
    <row r="55" spans="2:10" x14ac:dyDescent="0.25">
      <c r="B55" s="2">
        <v>6</v>
      </c>
      <c r="C55" s="2">
        <v>11.65</v>
      </c>
      <c r="D55" s="2">
        <f>AVERAGE($C$50:C55)</f>
        <v>20.526666666666667</v>
      </c>
      <c r="F55" s="2">
        <f>ROUND(F54,0)</f>
        <v>114</v>
      </c>
    </row>
    <row r="56" spans="2:10" x14ac:dyDescent="0.25">
      <c r="B56" s="2">
        <v>7</v>
      </c>
      <c r="C56" s="2">
        <v>23.53</v>
      </c>
      <c r="D56" s="2">
        <f>AVERAGE($C$50:C56)</f>
        <v>20.955714285714286</v>
      </c>
    </row>
    <row r="57" spans="2:10" x14ac:dyDescent="0.25">
      <c r="B57" s="2">
        <v>8</v>
      </c>
      <c r="C57" s="2">
        <v>12.72</v>
      </c>
      <c r="D57" s="2">
        <f>AVERAGE($C$50:C57)</f>
        <v>19.92625</v>
      </c>
    </row>
    <row r="58" spans="2:10" x14ac:dyDescent="0.25">
      <c r="B58" s="2">
        <v>9</v>
      </c>
      <c r="C58" s="2">
        <v>25.85</v>
      </c>
      <c r="D58" s="2">
        <f>AVERAGE($C$50:C58)</f>
        <v>20.584444444444443</v>
      </c>
    </row>
    <row r="59" spans="2:10" x14ac:dyDescent="0.25">
      <c r="B59" s="2">
        <v>10</v>
      </c>
      <c r="C59" s="2">
        <v>18.78</v>
      </c>
      <c r="D59" s="2">
        <f>AVERAGE($C$50:C59)</f>
        <v>20.404</v>
      </c>
    </row>
    <row r="62" spans="2:10" x14ac:dyDescent="0.25">
      <c r="B62" s="73" t="s">
        <v>104</v>
      </c>
      <c r="C62" s="74"/>
      <c r="D62" s="75"/>
    </row>
    <row r="63" spans="2:10" x14ac:dyDescent="0.25">
      <c r="B63" s="5" t="s">
        <v>12</v>
      </c>
      <c r="C63" s="6" t="s">
        <v>20</v>
      </c>
      <c r="D63" s="6" t="s">
        <v>16</v>
      </c>
      <c r="F63" s="2" t="s">
        <v>13</v>
      </c>
      <c r="G63" s="2" t="s">
        <v>14</v>
      </c>
      <c r="H63" s="2" t="s">
        <v>15</v>
      </c>
      <c r="I63" s="3"/>
      <c r="J63" s="7" t="s">
        <v>21</v>
      </c>
    </row>
    <row r="64" spans="2:10" x14ac:dyDescent="0.25">
      <c r="B64" s="2">
        <v>1</v>
      </c>
      <c r="C64" s="2">
        <v>20.2</v>
      </c>
      <c r="D64" s="2">
        <f>AVERAGE(C64)</f>
        <v>20.2</v>
      </c>
      <c r="F64" s="2">
        <v>2.262</v>
      </c>
      <c r="G64" s="2">
        <f>_xlfn.STDEV.S(C64:C73)</f>
        <v>5.7575813787851224</v>
      </c>
      <c r="H64" s="2">
        <v>0.05</v>
      </c>
      <c r="I64" s="2">
        <f>AVERAGE(C64:C73)</f>
        <v>22.711000000000002</v>
      </c>
      <c r="J64" s="2">
        <f>ROUND(((F64*G64)/(H64*I64))^2,0)</f>
        <v>132</v>
      </c>
    </row>
    <row r="65" spans="2:10" x14ac:dyDescent="0.25">
      <c r="B65" s="2">
        <v>2</v>
      </c>
      <c r="C65" s="2">
        <v>15.96</v>
      </c>
      <c r="D65" s="2">
        <f>AVERAGE($C$64:C65)</f>
        <v>18.079999999999998</v>
      </c>
    </row>
    <row r="66" spans="2:10" x14ac:dyDescent="0.25">
      <c r="B66" s="2">
        <v>3</v>
      </c>
      <c r="C66" s="2">
        <v>27.06</v>
      </c>
      <c r="D66" s="2">
        <f>AVERAGE($C$64:C66)</f>
        <v>21.073333333333334</v>
      </c>
    </row>
    <row r="67" spans="2:10" x14ac:dyDescent="0.25">
      <c r="B67" s="2">
        <v>4</v>
      </c>
      <c r="C67" s="2">
        <v>21.06</v>
      </c>
      <c r="D67" s="2">
        <f>AVERAGE($C$64:C67)</f>
        <v>21.07</v>
      </c>
      <c r="F67" s="2" t="s">
        <v>1</v>
      </c>
    </row>
    <row r="68" spans="2:10" x14ac:dyDescent="0.25">
      <c r="B68" s="2">
        <v>5</v>
      </c>
      <c r="C68" s="2">
        <v>22.21</v>
      </c>
      <c r="D68" s="2">
        <f>AVERAGE($C$64:C68)</f>
        <v>21.298000000000002</v>
      </c>
      <c r="F68" s="2">
        <f>((_xlfn.STDEV.S(C64:C73)*2.262)/(AVERAGE(C64:C73)*0.05))^2</f>
        <v>131.53848879999973</v>
      </c>
    </row>
    <row r="69" spans="2:10" x14ac:dyDescent="0.25">
      <c r="B69" s="2">
        <v>6</v>
      </c>
      <c r="C69" s="2">
        <v>19.45</v>
      </c>
      <c r="D69" s="2">
        <f>AVERAGE($C$64:C69)</f>
        <v>20.990000000000002</v>
      </c>
      <c r="F69" s="2">
        <f>ROUND(F68,0)</f>
        <v>132</v>
      </c>
    </row>
    <row r="70" spans="2:10" x14ac:dyDescent="0.25">
      <c r="B70" s="2">
        <v>7</v>
      </c>
      <c r="C70" s="2">
        <v>29.17</v>
      </c>
      <c r="D70" s="2">
        <f>AVERAGE($C$64:C70)</f>
        <v>22.158571428571431</v>
      </c>
    </row>
    <row r="71" spans="2:10" x14ac:dyDescent="0.25">
      <c r="B71" s="2">
        <v>8</v>
      </c>
      <c r="C71" s="2">
        <v>20.21</v>
      </c>
      <c r="D71" s="2">
        <f>AVERAGE($C$64:C71)</f>
        <v>21.915000000000003</v>
      </c>
    </row>
    <row r="72" spans="2:10" x14ac:dyDescent="0.25">
      <c r="B72" s="2">
        <v>9</v>
      </c>
      <c r="C72" s="2">
        <v>34.43</v>
      </c>
      <c r="D72" s="2">
        <f>AVERAGE($C$64:C72)</f>
        <v>23.305555555555557</v>
      </c>
    </row>
    <row r="73" spans="2:10" x14ac:dyDescent="0.25">
      <c r="B73" s="2">
        <v>10</v>
      </c>
      <c r="C73" s="2">
        <v>17.36</v>
      </c>
      <c r="D73" s="2">
        <f>AVERAGE($C$64:C73)</f>
        <v>22.711000000000002</v>
      </c>
    </row>
    <row r="77" spans="2:10" x14ac:dyDescent="0.25">
      <c r="B77" s="73" t="s">
        <v>105</v>
      </c>
      <c r="C77" s="74"/>
      <c r="D77" s="75"/>
    </row>
    <row r="78" spans="2:10" x14ac:dyDescent="0.25">
      <c r="B78" s="5" t="s">
        <v>12</v>
      </c>
      <c r="C78" s="6" t="s">
        <v>20</v>
      </c>
      <c r="D78" s="6" t="s">
        <v>16</v>
      </c>
      <c r="F78" s="2" t="s">
        <v>13</v>
      </c>
      <c r="G78" s="2" t="s">
        <v>14</v>
      </c>
      <c r="H78" s="2" t="s">
        <v>15</v>
      </c>
      <c r="I78" s="3"/>
      <c r="J78" s="7" t="s">
        <v>21</v>
      </c>
    </row>
    <row r="79" spans="2:10" x14ac:dyDescent="0.25">
      <c r="B79" s="2">
        <v>1</v>
      </c>
      <c r="C79" s="2">
        <v>25.17</v>
      </c>
      <c r="D79" s="2">
        <f>AVERAGE(C79)</f>
        <v>25.17</v>
      </c>
      <c r="F79" s="2">
        <v>2.262</v>
      </c>
      <c r="G79" s="2">
        <f>_xlfn.STDEV.S(C79:C88)</f>
        <v>5.6621005132567417</v>
      </c>
      <c r="H79" s="2">
        <v>0.05</v>
      </c>
      <c r="I79" s="2">
        <f>AVERAGE(C79:C88)</f>
        <v>22.613999999999997</v>
      </c>
      <c r="J79" s="2">
        <f>ROUND(((F79*G79)/(H79*I79))^2,0)</f>
        <v>128</v>
      </c>
    </row>
    <row r="80" spans="2:10" x14ac:dyDescent="0.25">
      <c r="B80" s="2">
        <v>2</v>
      </c>
      <c r="C80" s="2">
        <v>17.940000000000001</v>
      </c>
      <c r="D80" s="2">
        <f>AVERAGE($C$64:C80)</f>
        <v>22.518333333333334</v>
      </c>
    </row>
    <row r="81" spans="2:7" x14ac:dyDescent="0.25">
      <c r="B81" s="2">
        <v>3</v>
      </c>
      <c r="C81" s="2">
        <v>24.59</v>
      </c>
      <c r="D81" s="2">
        <f>AVERAGE($C$64:C81)</f>
        <v>22.677692307692308</v>
      </c>
    </row>
    <row r="82" spans="2:7" x14ac:dyDescent="0.25">
      <c r="B82" s="2">
        <v>4</v>
      </c>
      <c r="C82" s="2">
        <v>18.11</v>
      </c>
      <c r="D82" s="2">
        <f>AVERAGE($C$64:C82)</f>
        <v>22.351428571428574</v>
      </c>
      <c r="F82" s="2" t="s">
        <v>1</v>
      </c>
    </row>
    <row r="83" spans="2:7" x14ac:dyDescent="0.25">
      <c r="B83" s="2">
        <v>5</v>
      </c>
      <c r="C83" s="2">
        <v>16.309999999999999</v>
      </c>
      <c r="D83" s="2">
        <f>AVERAGE($C$64:C83)</f>
        <v>21.948666666666668</v>
      </c>
      <c r="F83" s="2">
        <f>((_xlfn.STDEV.S(C79:C88)*2.262)/(AVERAGE(C79:C88)*0.05))^2</f>
        <v>128.30558648561563</v>
      </c>
    </row>
    <row r="84" spans="2:7" x14ac:dyDescent="0.25">
      <c r="B84" s="2">
        <v>6</v>
      </c>
      <c r="C84" s="2">
        <v>20.010000000000002</v>
      </c>
      <c r="D84" s="2">
        <f>AVERAGE($C$64:C84)</f>
        <v>21.827500000000001</v>
      </c>
      <c r="F84" s="2">
        <f>ROUND(F83,0)</f>
        <v>128</v>
      </c>
    </row>
    <row r="85" spans="2:7" x14ac:dyDescent="0.25">
      <c r="B85" s="2">
        <v>7</v>
      </c>
      <c r="C85" s="2">
        <v>27.71</v>
      </c>
      <c r="D85" s="2">
        <f>AVERAGE($C$64:C85)</f>
        <v>22.173529411764704</v>
      </c>
    </row>
    <row r="86" spans="2:7" x14ac:dyDescent="0.25">
      <c r="B86" s="2">
        <v>8</v>
      </c>
      <c r="C86" s="2">
        <v>18.84</v>
      </c>
      <c r="D86" s="2">
        <f>AVERAGE($C$64:C86)</f>
        <v>21.98833333333333</v>
      </c>
    </row>
    <row r="87" spans="2:7" x14ac:dyDescent="0.25">
      <c r="B87" s="2">
        <v>9</v>
      </c>
      <c r="C87" s="2">
        <v>34.83</v>
      </c>
      <c r="D87" s="2">
        <f>AVERAGE($C$64:C87)</f>
        <v>22.664210526315788</v>
      </c>
    </row>
    <row r="88" spans="2:7" x14ac:dyDescent="0.25">
      <c r="B88" s="2">
        <v>10</v>
      </c>
      <c r="C88" s="2">
        <v>22.63</v>
      </c>
      <c r="D88" s="2">
        <f>AVERAGE($C$64:C88)</f>
        <v>22.662499999999998</v>
      </c>
    </row>
    <row r="95" spans="2:7" ht="15" customHeight="1" x14ac:dyDescent="0.25">
      <c r="B95" s="4" t="s">
        <v>96</v>
      </c>
      <c r="C95" s="4" t="s">
        <v>26</v>
      </c>
      <c r="D95" s="4" t="s">
        <v>97</v>
      </c>
      <c r="E95" s="4" t="s">
        <v>29</v>
      </c>
      <c r="F95" s="4" t="s">
        <v>28</v>
      </c>
      <c r="G95" s="4" t="s">
        <v>27</v>
      </c>
    </row>
    <row r="96" spans="2:7" x14ac:dyDescent="0.25">
      <c r="B96" s="2">
        <f t="shared" ref="B96:B105" si="0">C4</f>
        <v>16.84</v>
      </c>
      <c r="C96" s="2">
        <f t="shared" ref="C96:C105" si="1">C19</f>
        <v>17.809999999999999</v>
      </c>
      <c r="D96" s="2">
        <f t="shared" ref="D96:D105" si="2">C36</f>
        <v>19.059999999999999</v>
      </c>
      <c r="E96" s="2">
        <f t="shared" ref="E96:E105" si="3">C50</f>
        <v>22.25</v>
      </c>
      <c r="F96" s="2">
        <f t="shared" ref="F96:F105" si="4">C64</f>
        <v>20.2</v>
      </c>
      <c r="G96" s="2">
        <f>C79</f>
        <v>25.17</v>
      </c>
    </row>
    <row r="97" spans="2:11" x14ac:dyDescent="0.25">
      <c r="B97" s="2">
        <f t="shared" si="0"/>
        <v>18.23</v>
      </c>
      <c r="C97" s="2">
        <f t="shared" si="1"/>
        <v>23.73</v>
      </c>
      <c r="D97" s="2">
        <f t="shared" si="2"/>
        <v>17.02</v>
      </c>
      <c r="E97" s="2">
        <f t="shared" si="3"/>
        <v>21.73</v>
      </c>
      <c r="F97" s="2">
        <f t="shared" si="4"/>
        <v>15.96</v>
      </c>
      <c r="G97" s="2">
        <f t="shared" ref="G97:G105" si="5">C80</f>
        <v>17.940000000000001</v>
      </c>
    </row>
    <row r="98" spans="2:11" x14ac:dyDescent="0.25">
      <c r="B98" s="2">
        <f t="shared" si="0"/>
        <v>20.48</v>
      </c>
      <c r="C98" s="2">
        <f t="shared" si="1"/>
        <v>15.19</v>
      </c>
      <c r="D98" s="2">
        <f t="shared" si="2"/>
        <v>25.16</v>
      </c>
      <c r="E98" s="2">
        <f t="shared" si="3"/>
        <v>20.18</v>
      </c>
      <c r="F98" s="2">
        <f t="shared" si="4"/>
        <v>27.06</v>
      </c>
      <c r="G98" s="2">
        <f t="shared" si="5"/>
        <v>24.59</v>
      </c>
    </row>
    <row r="99" spans="2:11" x14ac:dyDescent="0.25">
      <c r="B99" s="2">
        <f t="shared" si="0"/>
        <v>16.760000000000002</v>
      </c>
      <c r="C99" s="2">
        <f t="shared" si="1"/>
        <v>28.6</v>
      </c>
      <c r="D99" s="2">
        <f t="shared" si="2"/>
        <v>12.47</v>
      </c>
      <c r="E99" s="2">
        <f t="shared" si="3"/>
        <v>25.2</v>
      </c>
      <c r="F99" s="2">
        <f t="shared" si="4"/>
        <v>21.06</v>
      </c>
      <c r="G99" s="2">
        <f t="shared" si="5"/>
        <v>18.11</v>
      </c>
      <c r="I99" s="11" t="s">
        <v>31</v>
      </c>
      <c r="J99" s="11"/>
      <c r="K99" s="11"/>
    </row>
    <row r="100" spans="2:11" x14ac:dyDescent="0.25">
      <c r="B100" s="2">
        <f t="shared" si="0"/>
        <v>18.61</v>
      </c>
      <c r="C100" s="2">
        <f t="shared" si="1"/>
        <v>19.73</v>
      </c>
      <c r="D100" s="2">
        <f t="shared" si="2"/>
        <v>20.73</v>
      </c>
      <c r="E100" s="2">
        <f t="shared" si="3"/>
        <v>22.15</v>
      </c>
      <c r="F100" s="2">
        <f t="shared" si="4"/>
        <v>22.21</v>
      </c>
      <c r="G100" s="2">
        <f t="shared" si="5"/>
        <v>16.309999999999999</v>
      </c>
      <c r="I100" s="11" t="s">
        <v>66</v>
      </c>
      <c r="J100" s="11"/>
      <c r="K100" s="11"/>
    </row>
    <row r="101" spans="2:11" x14ac:dyDescent="0.25">
      <c r="B101" s="2">
        <f t="shared" si="0"/>
        <v>23.32</v>
      </c>
      <c r="C101" s="2">
        <f t="shared" si="1"/>
        <v>15.01</v>
      </c>
      <c r="D101" s="2">
        <f t="shared" si="2"/>
        <v>21.24</v>
      </c>
      <c r="E101" s="2">
        <f t="shared" si="3"/>
        <v>11.65</v>
      </c>
      <c r="F101" s="2">
        <f t="shared" si="4"/>
        <v>19.45</v>
      </c>
      <c r="G101" s="2">
        <f t="shared" si="5"/>
        <v>20.010000000000002</v>
      </c>
    </row>
    <row r="102" spans="2:11" x14ac:dyDescent="0.25">
      <c r="B102" s="2">
        <f t="shared" si="0"/>
        <v>34.979999999999997</v>
      </c>
      <c r="C102" s="2">
        <f t="shared" si="1"/>
        <v>20.52</v>
      </c>
      <c r="D102" s="2">
        <f t="shared" si="2"/>
        <v>26.83</v>
      </c>
      <c r="E102" s="2">
        <f t="shared" si="3"/>
        <v>23.53</v>
      </c>
      <c r="F102" s="2">
        <f t="shared" si="4"/>
        <v>29.17</v>
      </c>
      <c r="G102" s="2">
        <f t="shared" si="5"/>
        <v>27.71</v>
      </c>
    </row>
    <row r="103" spans="2:11" x14ac:dyDescent="0.25">
      <c r="B103" s="2">
        <f t="shared" si="0"/>
        <v>22.05</v>
      </c>
      <c r="C103" s="2">
        <f t="shared" si="1"/>
        <v>15.58</v>
      </c>
      <c r="D103" s="2">
        <f t="shared" si="2"/>
        <v>19.190000000000001</v>
      </c>
      <c r="E103" s="2">
        <f t="shared" si="3"/>
        <v>12.72</v>
      </c>
      <c r="F103" s="2">
        <f t="shared" si="4"/>
        <v>20.21</v>
      </c>
      <c r="G103" s="2">
        <f t="shared" si="5"/>
        <v>18.84</v>
      </c>
    </row>
    <row r="104" spans="2:11" x14ac:dyDescent="0.25">
      <c r="B104" s="2">
        <f t="shared" si="0"/>
        <v>25.41</v>
      </c>
      <c r="C104" s="2">
        <f t="shared" si="1"/>
        <v>22.14</v>
      </c>
      <c r="D104" s="2">
        <f t="shared" si="2"/>
        <v>30.29</v>
      </c>
      <c r="E104" s="2">
        <f t="shared" si="3"/>
        <v>25.85</v>
      </c>
      <c r="F104" s="2">
        <f t="shared" si="4"/>
        <v>34.43</v>
      </c>
      <c r="G104" s="2">
        <f t="shared" si="5"/>
        <v>34.83</v>
      </c>
    </row>
    <row r="105" spans="2:11" x14ac:dyDescent="0.25">
      <c r="B105" s="2">
        <f t="shared" si="0"/>
        <v>21.62</v>
      </c>
      <c r="C105" s="2">
        <f t="shared" si="1"/>
        <v>22.37</v>
      </c>
      <c r="D105" s="2">
        <f t="shared" si="2"/>
        <v>19.010000000000002</v>
      </c>
      <c r="E105" s="2">
        <f t="shared" si="3"/>
        <v>18.78</v>
      </c>
      <c r="F105" s="2">
        <f t="shared" si="4"/>
        <v>17.36</v>
      </c>
      <c r="G105" s="2">
        <f t="shared" si="5"/>
        <v>22.63</v>
      </c>
    </row>
    <row r="107" spans="2:11" x14ac:dyDescent="0.25">
      <c r="B107" t="s">
        <v>32</v>
      </c>
    </row>
    <row r="109" spans="2:11" ht="15.75" thickBot="1" x14ac:dyDescent="0.3">
      <c r="B109" t="s">
        <v>33</v>
      </c>
    </row>
    <row r="110" spans="2:11" x14ac:dyDescent="0.25">
      <c r="B110" s="10" t="s">
        <v>34</v>
      </c>
      <c r="C110" s="10" t="s">
        <v>35</v>
      </c>
      <c r="D110" s="10" t="s">
        <v>36</v>
      </c>
      <c r="E110" s="10" t="s">
        <v>37</v>
      </c>
      <c r="F110" s="10" t="s">
        <v>38</v>
      </c>
    </row>
    <row r="111" spans="2:11" x14ac:dyDescent="0.25">
      <c r="B111" s="8" t="s">
        <v>96</v>
      </c>
      <c r="C111" s="8">
        <v>10</v>
      </c>
      <c r="D111" s="8">
        <v>218.3</v>
      </c>
      <c r="E111" s="8">
        <v>21.830000000000002</v>
      </c>
      <c r="F111" s="8">
        <v>29.311933333333197</v>
      </c>
    </row>
    <row r="112" spans="2:11" x14ac:dyDescent="0.25">
      <c r="B112" s="8" t="s">
        <v>26</v>
      </c>
      <c r="C112" s="8">
        <v>10</v>
      </c>
      <c r="D112" s="8">
        <v>200.68</v>
      </c>
      <c r="E112" s="8">
        <v>20.068000000000001</v>
      </c>
      <c r="F112" s="8">
        <v>18.970573333333252</v>
      </c>
    </row>
    <row r="113" spans="2:14" x14ac:dyDescent="0.25">
      <c r="B113" s="8" t="s">
        <v>97</v>
      </c>
      <c r="C113" s="8">
        <v>10</v>
      </c>
      <c r="D113" s="8">
        <v>210.99999999999997</v>
      </c>
      <c r="E113" s="8">
        <v>21.099999999999998</v>
      </c>
      <c r="F113" s="8">
        <v>26.358911111111311</v>
      </c>
    </row>
    <row r="114" spans="2:14" ht="14.25" customHeight="1" x14ac:dyDescent="0.25">
      <c r="B114" s="8" t="s">
        <v>29</v>
      </c>
      <c r="C114" s="8">
        <v>10</v>
      </c>
      <c r="D114" s="8">
        <v>204.04</v>
      </c>
      <c r="E114" s="8">
        <v>20.404</v>
      </c>
      <c r="F114" s="8">
        <v>23.223426666666757</v>
      </c>
      <c r="J114" s="71" t="s">
        <v>98</v>
      </c>
      <c r="K114" s="71"/>
      <c r="L114" s="71"/>
      <c r="M114" s="71"/>
      <c r="N114" s="13"/>
    </row>
    <row r="115" spans="2:14" x14ac:dyDescent="0.25">
      <c r="B115" s="8" t="s">
        <v>28</v>
      </c>
      <c r="C115" s="8">
        <v>10</v>
      </c>
      <c r="D115" s="8">
        <v>227.11</v>
      </c>
      <c r="E115" s="8">
        <v>22.711000000000002</v>
      </c>
      <c r="F115" s="8">
        <v>33.149743333333191</v>
      </c>
      <c r="J115" s="71"/>
      <c r="K115" s="71"/>
      <c r="L115" s="71"/>
      <c r="M115" s="71"/>
      <c r="N115" s="13"/>
    </row>
    <row r="116" spans="2:14" ht="15.75" thickBot="1" x14ac:dyDescent="0.3">
      <c r="B116" s="9" t="s">
        <v>27</v>
      </c>
      <c r="C116" s="9">
        <v>10</v>
      </c>
      <c r="D116" s="9">
        <v>226.14</v>
      </c>
      <c r="E116" s="9">
        <v>22.613999999999997</v>
      </c>
      <c r="F116" s="9">
        <v>32.059382222222261</v>
      </c>
      <c r="J116" s="71"/>
      <c r="K116" s="71"/>
      <c r="L116" s="71"/>
      <c r="M116" s="71"/>
      <c r="N116" s="13"/>
    </row>
    <row r="117" spans="2:14" x14ac:dyDescent="0.25">
      <c r="J117" s="13"/>
      <c r="K117" s="13"/>
      <c r="L117" s="13"/>
      <c r="M117" s="13"/>
      <c r="N117" s="13"/>
    </row>
    <row r="119" spans="2:14" ht="15.75" thickBot="1" x14ac:dyDescent="0.3">
      <c r="B119" t="s">
        <v>39</v>
      </c>
    </row>
    <row r="120" spans="2:14" x14ac:dyDescent="0.25">
      <c r="B120" s="10" t="s">
        <v>40</v>
      </c>
      <c r="C120" s="10" t="s">
        <v>41</v>
      </c>
      <c r="D120" s="10" t="s">
        <v>42</v>
      </c>
      <c r="E120" s="10" t="s">
        <v>43</v>
      </c>
      <c r="F120" s="10" t="s">
        <v>44</v>
      </c>
      <c r="G120" s="10" t="s">
        <v>45</v>
      </c>
      <c r="H120" s="10" t="s">
        <v>46</v>
      </c>
    </row>
    <row r="121" spans="2:14" x14ac:dyDescent="0.25">
      <c r="B121" s="8" t="s">
        <v>47</v>
      </c>
      <c r="C121" s="8">
        <v>62.158354999999574</v>
      </c>
      <c r="D121" s="8">
        <v>5</v>
      </c>
      <c r="E121" s="8">
        <v>12.431670999999914</v>
      </c>
      <c r="F121" s="19">
        <v>0.45739995169063147</v>
      </c>
      <c r="G121" s="8">
        <v>0.80608385355064227</v>
      </c>
      <c r="H121" s="8">
        <v>2.3860698615742186</v>
      </c>
    </row>
    <row r="122" spans="2:14" x14ac:dyDescent="0.25">
      <c r="B122" s="8" t="s">
        <v>48</v>
      </c>
      <c r="C122" s="8">
        <v>1467.6657299999999</v>
      </c>
      <c r="D122" s="8">
        <v>54</v>
      </c>
      <c r="E122" s="8">
        <v>27.178995</v>
      </c>
      <c r="F122" s="8"/>
      <c r="G122" s="8"/>
      <c r="H122" s="8"/>
    </row>
    <row r="123" spans="2:14" ht="28.5" customHeight="1" x14ac:dyDescent="0.25">
      <c r="B123" s="8"/>
      <c r="C123" s="8"/>
      <c r="D123" s="8"/>
      <c r="E123" s="8"/>
      <c r="F123" s="8"/>
      <c r="G123" s="8"/>
      <c r="H123" s="8"/>
    </row>
    <row r="124" spans="2:14" ht="15.75" thickBot="1" x14ac:dyDescent="0.3">
      <c r="B124" s="9" t="s">
        <v>49</v>
      </c>
      <c r="C124" s="9">
        <v>1529.8240849999995</v>
      </c>
      <c r="D124" s="9">
        <v>59</v>
      </c>
      <c r="E124" s="9"/>
      <c r="F124" s="9"/>
      <c r="G124" s="9"/>
      <c r="H124" s="9"/>
    </row>
    <row r="126" spans="2:14" x14ac:dyDescent="0.25">
      <c r="B126" s="8"/>
      <c r="C126" s="8"/>
      <c r="D126" s="8"/>
      <c r="E126" s="8"/>
      <c r="F126" s="8"/>
      <c r="G126" s="8"/>
      <c r="H126" s="8"/>
    </row>
    <row r="128" spans="2:14" x14ac:dyDescent="0.25">
      <c r="F128" s="2" t="s">
        <v>13</v>
      </c>
      <c r="G128" s="2" t="s">
        <v>14</v>
      </c>
      <c r="H128" s="2" t="s">
        <v>15</v>
      </c>
      <c r="I128" s="35"/>
      <c r="J128" s="7" t="s">
        <v>21</v>
      </c>
    </row>
    <row r="129" spans="2:10" x14ac:dyDescent="0.25">
      <c r="B129" s="72" t="s">
        <v>107</v>
      </c>
      <c r="C129" s="72"/>
      <c r="D129" s="72"/>
      <c r="F129" s="2">
        <v>2.02</v>
      </c>
      <c r="G129" s="2">
        <f>_xlfn.STDEV.S(C130:C262)</f>
        <v>5.3151732114426968</v>
      </c>
      <c r="H129" s="2">
        <v>0.05</v>
      </c>
      <c r="I129" s="2">
        <f>AVERAGE(C131:C262)</f>
        <v>21.905378787878792</v>
      </c>
      <c r="J129" s="2">
        <f>ROUND(((F129*G129)/(H129*I129))^2,0)</f>
        <v>96</v>
      </c>
    </row>
    <row r="130" spans="2:10" x14ac:dyDescent="0.25">
      <c r="B130" s="5" t="s">
        <v>12</v>
      </c>
      <c r="C130" s="6" t="s">
        <v>20</v>
      </c>
      <c r="D130" s="6" t="s">
        <v>16</v>
      </c>
    </row>
    <row r="131" spans="2:10" x14ac:dyDescent="0.25">
      <c r="B131" s="2">
        <v>1</v>
      </c>
      <c r="C131" s="2">
        <f t="shared" ref="C131:C140" si="6">C4</f>
        <v>16.84</v>
      </c>
      <c r="D131" s="2">
        <f>AVERAGE(C131)</f>
        <v>16.84</v>
      </c>
      <c r="G131" s="2" t="s">
        <v>50</v>
      </c>
    </row>
    <row r="132" spans="2:10" x14ac:dyDescent="0.25">
      <c r="B132" s="2">
        <v>2</v>
      </c>
      <c r="C132" s="2">
        <f t="shared" si="6"/>
        <v>18.23</v>
      </c>
      <c r="D132" s="2">
        <f>AVERAGE($C$131:C132)</f>
        <v>17.535</v>
      </c>
      <c r="G132" s="2">
        <f>AVERAGE(C131:C262)</f>
        <v>21.905378787878792</v>
      </c>
    </row>
    <row r="133" spans="2:10" x14ac:dyDescent="0.25">
      <c r="B133" s="2">
        <v>3</v>
      </c>
      <c r="C133" s="2">
        <f t="shared" si="6"/>
        <v>20.48</v>
      </c>
      <c r="D133" s="2">
        <f>AVERAGE($C$131:C133)</f>
        <v>18.516666666666666</v>
      </c>
    </row>
    <row r="134" spans="2:10" x14ac:dyDescent="0.25">
      <c r="B134" s="2">
        <v>4</v>
      </c>
      <c r="C134" s="2">
        <f t="shared" si="6"/>
        <v>16.760000000000002</v>
      </c>
      <c r="D134" s="2">
        <f>AVERAGE($C$131:C134)</f>
        <v>18.077500000000001</v>
      </c>
    </row>
    <row r="135" spans="2:10" x14ac:dyDescent="0.25">
      <c r="B135" s="2">
        <v>5</v>
      </c>
      <c r="C135" s="2">
        <f t="shared" si="6"/>
        <v>18.61</v>
      </c>
      <c r="D135" s="2">
        <f>AVERAGE($C$131:C135)</f>
        <v>18.184000000000001</v>
      </c>
    </row>
    <row r="136" spans="2:10" x14ac:dyDescent="0.25">
      <c r="B136" s="2">
        <v>6</v>
      </c>
      <c r="C136" s="2">
        <f t="shared" si="6"/>
        <v>23.32</v>
      </c>
      <c r="D136" s="2">
        <f>AVERAGE($C$131:C136)</f>
        <v>19.040000000000003</v>
      </c>
    </row>
    <row r="137" spans="2:10" x14ac:dyDescent="0.25">
      <c r="B137" s="2">
        <v>7</v>
      </c>
      <c r="C137" s="2">
        <f t="shared" si="6"/>
        <v>34.979999999999997</v>
      </c>
      <c r="D137" s="2">
        <f>AVERAGE($C$131:C137)</f>
        <v>21.317142857142859</v>
      </c>
    </row>
    <row r="138" spans="2:10" x14ac:dyDescent="0.25">
      <c r="B138" s="2">
        <v>8</v>
      </c>
      <c r="C138" s="2">
        <f t="shared" si="6"/>
        <v>22.05</v>
      </c>
      <c r="D138" s="2">
        <f>AVERAGE($C$131:C138)</f>
        <v>21.408750000000001</v>
      </c>
    </row>
    <row r="139" spans="2:10" x14ac:dyDescent="0.25">
      <c r="B139" s="2">
        <v>9</v>
      </c>
      <c r="C139" s="2">
        <f t="shared" si="6"/>
        <v>25.41</v>
      </c>
      <c r="D139" s="2">
        <f>AVERAGE($C$131:C139)</f>
        <v>21.853333333333335</v>
      </c>
    </row>
    <row r="140" spans="2:10" x14ac:dyDescent="0.25">
      <c r="B140" s="2">
        <v>10</v>
      </c>
      <c r="C140" s="2">
        <f t="shared" si="6"/>
        <v>21.62</v>
      </c>
      <c r="D140" s="2">
        <f>AVERAGE($C$131:C140)</f>
        <v>21.830000000000002</v>
      </c>
    </row>
    <row r="141" spans="2:10" x14ac:dyDescent="0.25">
      <c r="B141" s="2">
        <v>11</v>
      </c>
      <c r="C141" s="2">
        <f t="shared" ref="C141:C150" si="7">C19</f>
        <v>17.809999999999999</v>
      </c>
      <c r="D141" s="2">
        <f>AVERAGE($C$131:C141)</f>
        <v>21.464545454545455</v>
      </c>
    </row>
    <row r="142" spans="2:10" x14ac:dyDescent="0.25">
      <c r="B142" s="2">
        <v>12</v>
      </c>
      <c r="C142" s="2">
        <f t="shared" si="7"/>
        <v>23.73</v>
      </c>
      <c r="D142" s="2">
        <f>AVERAGE($C$131:C142)</f>
        <v>21.653333333333336</v>
      </c>
    </row>
    <row r="143" spans="2:10" x14ac:dyDescent="0.25">
      <c r="B143" s="2">
        <v>13</v>
      </c>
      <c r="C143" s="2">
        <f t="shared" si="7"/>
        <v>15.19</v>
      </c>
      <c r="D143" s="2">
        <f>AVERAGE($C$131:C143)</f>
        <v>21.156153846153849</v>
      </c>
    </row>
    <row r="144" spans="2:10" ht="15.75" thickBot="1" x14ac:dyDescent="0.3">
      <c r="B144" s="2">
        <v>14</v>
      </c>
      <c r="C144" s="2">
        <f t="shared" si="7"/>
        <v>28.6</v>
      </c>
      <c r="D144" s="2">
        <f>AVERAGE($C$131:C144)</f>
        <v>21.687857142857148</v>
      </c>
    </row>
    <row r="145" spans="2:11" ht="15.75" thickBot="1" x14ac:dyDescent="0.3">
      <c r="B145" s="2">
        <v>15</v>
      </c>
      <c r="C145" s="2">
        <f t="shared" si="7"/>
        <v>19.73</v>
      </c>
      <c r="D145" s="2">
        <f>AVERAGE($C$131:C145)</f>
        <v>21.557333333333339</v>
      </c>
      <c r="F145" s="81" t="s">
        <v>168</v>
      </c>
      <c r="G145" s="82"/>
      <c r="H145" s="82"/>
      <c r="I145" s="82"/>
      <c r="J145" s="82"/>
      <c r="K145" s="84"/>
    </row>
    <row r="146" spans="2:11" ht="21.75" customHeight="1" thickBot="1" x14ac:dyDescent="0.3">
      <c r="B146" s="2">
        <v>16</v>
      </c>
      <c r="C146" s="2">
        <f t="shared" si="7"/>
        <v>15.01</v>
      </c>
      <c r="D146" s="2">
        <f>AVERAGE($C$131:C146)</f>
        <v>21.148125000000004</v>
      </c>
      <c r="F146" s="29" t="s">
        <v>10</v>
      </c>
      <c r="G146" s="42" t="s">
        <v>144</v>
      </c>
      <c r="H146" s="30" t="s">
        <v>159</v>
      </c>
      <c r="I146" s="30" t="s">
        <v>160</v>
      </c>
      <c r="J146" s="47" t="s">
        <v>130</v>
      </c>
      <c r="K146" s="48" t="s">
        <v>157</v>
      </c>
    </row>
    <row r="147" spans="2:11" ht="15.75" thickBot="1" x14ac:dyDescent="0.3">
      <c r="B147" s="2">
        <v>17</v>
      </c>
      <c r="C147" s="2">
        <f t="shared" si="7"/>
        <v>20.52</v>
      </c>
      <c r="D147" s="2">
        <f>AVERAGE($C$131:C147)</f>
        <v>21.111176470588237</v>
      </c>
      <c r="F147" s="43">
        <v>132</v>
      </c>
      <c r="G147" s="44">
        <v>1</v>
      </c>
      <c r="H147" s="33">
        <f>I129</f>
        <v>21.905378787878792</v>
      </c>
      <c r="I147" s="33">
        <f>H147/60</f>
        <v>0.36508964646464653</v>
      </c>
      <c r="J147" s="49">
        <v>0.17</v>
      </c>
      <c r="K147" s="50">
        <f>I147*(1+0.17)</f>
        <v>0.42715488636363641</v>
      </c>
    </row>
    <row r="148" spans="2:11" x14ac:dyDescent="0.25">
      <c r="B148" s="2">
        <v>18</v>
      </c>
      <c r="C148" s="2">
        <f t="shared" si="7"/>
        <v>15.58</v>
      </c>
      <c r="D148" s="2">
        <f>AVERAGE($C$131:C148)</f>
        <v>20.803888888888892</v>
      </c>
      <c r="F148" s="2" t="s">
        <v>167</v>
      </c>
      <c r="G148" s="2">
        <v>35</v>
      </c>
    </row>
    <row r="149" spans="2:11" x14ac:dyDescent="0.25">
      <c r="B149" s="2">
        <v>19</v>
      </c>
      <c r="C149" s="2">
        <f t="shared" si="7"/>
        <v>22.14</v>
      </c>
      <c r="D149" s="2">
        <f>AVERAGE($C$131:C149)</f>
        <v>20.874210526315789</v>
      </c>
      <c r="F149" s="2" t="s">
        <v>152</v>
      </c>
      <c r="G149" s="2">
        <f>K147*G148</f>
        <v>14.950421022727275</v>
      </c>
    </row>
    <row r="150" spans="2:11" x14ac:dyDescent="0.25">
      <c r="B150" s="2">
        <v>20</v>
      </c>
      <c r="C150" s="2">
        <f t="shared" si="7"/>
        <v>22.37</v>
      </c>
      <c r="D150" s="2">
        <f>AVERAGE($C$131:C150)</f>
        <v>20.949000000000002</v>
      </c>
    </row>
    <row r="151" spans="2:11" x14ac:dyDescent="0.25">
      <c r="B151" s="2">
        <v>21</v>
      </c>
      <c r="C151" s="2">
        <f t="shared" ref="C151:C160" si="8">C36</f>
        <v>19.059999999999999</v>
      </c>
      <c r="D151" s="2">
        <f>AVERAGE($C$131:C151)</f>
        <v>20.859047619047619</v>
      </c>
    </row>
    <row r="152" spans="2:11" x14ac:dyDescent="0.25">
      <c r="B152" s="2">
        <v>22</v>
      </c>
      <c r="C152" s="2">
        <f t="shared" si="8"/>
        <v>17.02</v>
      </c>
      <c r="D152" s="2">
        <f>AVERAGE($C$131:C152)</f>
        <v>20.684545454545454</v>
      </c>
    </row>
    <row r="153" spans="2:11" x14ac:dyDescent="0.25">
      <c r="B153" s="2">
        <v>23</v>
      </c>
      <c r="C153" s="2">
        <f t="shared" si="8"/>
        <v>25.16</v>
      </c>
      <c r="D153" s="2">
        <f>AVERAGE($C$131:C153)</f>
        <v>20.87913043478261</v>
      </c>
    </row>
    <row r="154" spans="2:11" x14ac:dyDescent="0.25">
      <c r="B154" s="2">
        <v>24</v>
      </c>
      <c r="C154" s="2">
        <f t="shared" si="8"/>
        <v>12.47</v>
      </c>
      <c r="D154" s="2">
        <f>AVERAGE($C$131:C154)</f>
        <v>20.528750000000002</v>
      </c>
    </row>
    <row r="155" spans="2:11" x14ac:dyDescent="0.25">
      <c r="B155" s="2">
        <v>25</v>
      </c>
      <c r="C155" s="2">
        <f t="shared" si="8"/>
        <v>20.73</v>
      </c>
      <c r="D155" s="2">
        <f>AVERAGE($C$131:C155)</f>
        <v>20.536800000000003</v>
      </c>
    </row>
    <row r="156" spans="2:11" x14ac:dyDescent="0.25">
      <c r="B156" s="2">
        <v>26</v>
      </c>
      <c r="C156" s="2">
        <f t="shared" si="8"/>
        <v>21.24</v>
      </c>
      <c r="D156" s="2">
        <f>AVERAGE($C$131:C156)</f>
        <v>20.563846153846157</v>
      </c>
    </row>
    <row r="157" spans="2:11" x14ac:dyDescent="0.25">
      <c r="B157" s="2">
        <v>27</v>
      </c>
      <c r="C157" s="2">
        <f t="shared" si="8"/>
        <v>26.83</v>
      </c>
      <c r="D157" s="2">
        <f>AVERAGE($C$131:C157)</f>
        <v>20.795925925925932</v>
      </c>
    </row>
    <row r="158" spans="2:11" x14ac:dyDescent="0.25">
      <c r="B158" s="2">
        <v>28</v>
      </c>
      <c r="C158" s="2">
        <f t="shared" si="8"/>
        <v>19.190000000000001</v>
      </c>
      <c r="D158" s="2">
        <f>AVERAGE($C$131:C158)</f>
        <v>20.738571428571436</v>
      </c>
    </row>
    <row r="159" spans="2:11" x14ac:dyDescent="0.25">
      <c r="B159" s="2">
        <v>29</v>
      </c>
      <c r="C159" s="2">
        <f t="shared" si="8"/>
        <v>30.29</v>
      </c>
      <c r="D159" s="2">
        <f>AVERAGE($C$131:C159)</f>
        <v>21.067931034482765</v>
      </c>
    </row>
    <row r="160" spans="2:11" x14ac:dyDescent="0.25">
      <c r="B160" s="2">
        <v>30</v>
      </c>
      <c r="C160" s="2">
        <f t="shared" si="8"/>
        <v>19.010000000000002</v>
      </c>
      <c r="D160" s="2">
        <f>AVERAGE($C$131:C160)</f>
        <v>20.999333333333336</v>
      </c>
    </row>
    <row r="161" spans="2:4" x14ac:dyDescent="0.25">
      <c r="B161" s="2">
        <v>31</v>
      </c>
      <c r="C161" s="2">
        <f t="shared" ref="C161:C170" si="9">C50</f>
        <v>22.25</v>
      </c>
      <c r="D161" s="2">
        <f>AVERAGE($C$131:C161)</f>
        <v>21.039677419354842</v>
      </c>
    </row>
    <row r="162" spans="2:4" x14ac:dyDescent="0.25">
      <c r="B162" s="2">
        <v>32</v>
      </c>
      <c r="C162" s="2">
        <f t="shared" si="9"/>
        <v>21.73</v>
      </c>
      <c r="D162" s="2">
        <f>AVERAGE($C$131:C162)</f>
        <v>21.061250000000005</v>
      </c>
    </row>
    <row r="163" spans="2:4" x14ac:dyDescent="0.25">
      <c r="B163" s="2">
        <v>33</v>
      </c>
      <c r="C163" s="2">
        <f t="shared" si="9"/>
        <v>20.18</v>
      </c>
      <c r="D163" s="2">
        <f>AVERAGE($C$131:C163)</f>
        <v>21.034545454545459</v>
      </c>
    </row>
    <row r="164" spans="2:4" x14ac:dyDescent="0.25">
      <c r="B164" s="2">
        <v>34</v>
      </c>
      <c r="C164" s="2">
        <f t="shared" si="9"/>
        <v>25.2</v>
      </c>
      <c r="D164" s="2">
        <f>AVERAGE($C$131:C164)</f>
        <v>21.157058823529415</v>
      </c>
    </row>
    <row r="165" spans="2:4" x14ac:dyDescent="0.25">
      <c r="B165" s="2">
        <v>35</v>
      </c>
      <c r="C165" s="2">
        <f t="shared" si="9"/>
        <v>22.15</v>
      </c>
      <c r="D165" s="2">
        <f>AVERAGE($C$131:C165)</f>
        <v>21.185428571428574</v>
      </c>
    </row>
    <row r="166" spans="2:4" x14ac:dyDescent="0.25">
      <c r="B166" s="2">
        <v>36</v>
      </c>
      <c r="C166" s="2">
        <f t="shared" si="9"/>
        <v>11.65</v>
      </c>
      <c r="D166" s="2">
        <f>AVERAGE($C$131:C166)</f>
        <v>20.920555555555559</v>
      </c>
    </row>
    <row r="167" spans="2:4" x14ac:dyDescent="0.25">
      <c r="B167" s="2">
        <v>37</v>
      </c>
      <c r="C167" s="2">
        <f t="shared" si="9"/>
        <v>23.53</v>
      </c>
      <c r="D167" s="2">
        <f>AVERAGE($C$131:C167)</f>
        <v>20.991081081081084</v>
      </c>
    </row>
    <row r="168" spans="2:4" x14ac:dyDescent="0.25">
      <c r="B168" s="2">
        <v>38</v>
      </c>
      <c r="C168" s="2">
        <f t="shared" si="9"/>
        <v>12.72</v>
      </c>
      <c r="D168" s="2">
        <f>AVERAGE($C$131:C168)</f>
        <v>20.77342105263158</v>
      </c>
    </row>
    <row r="169" spans="2:4" x14ac:dyDescent="0.25">
      <c r="B169" s="2">
        <v>39</v>
      </c>
      <c r="C169" s="2">
        <f t="shared" si="9"/>
        <v>25.85</v>
      </c>
      <c r="D169" s="2">
        <f>AVERAGE($C$131:C169)</f>
        <v>20.903589743589748</v>
      </c>
    </row>
    <row r="170" spans="2:4" x14ac:dyDescent="0.25">
      <c r="B170" s="2">
        <v>40</v>
      </c>
      <c r="C170" s="2">
        <f t="shared" si="9"/>
        <v>18.78</v>
      </c>
      <c r="D170" s="2">
        <f>AVERAGE($C$131:C170)</f>
        <v>20.850500000000004</v>
      </c>
    </row>
    <row r="171" spans="2:4" x14ac:dyDescent="0.25">
      <c r="B171" s="2">
        <v>41</v>
      </c>
      <c r="C171" s="2">
        <f t="shared" ref="C171:C180" si="10">C64</f>
        <v>20.2</v>
      </c>
      <c r="D171" s="2">
        <f>AVERAGE($C$131:C171)</f>
        <v>20.834634146341468</v>
      </c>
    </row>
    <row r="172" spans="2:4" x14ac:dyDescent="0.25">
      <c r="B172" s="2">
        <v>42</v>
      </c>
      <c r="C172" s="2">
        <f t="shared" si="10"/>
        <v>15.96</v>
      </c>
      <c r="D172" s="2">
        <f>AVERAGE($C$131:C172)</f>
        <v>20.718571428571433</v>
      </c>
    </row>
    <row r="173" spans="2:4" x14ac:dyDescent="0.25">
      <c r="B173" s="2">
        <v>43</v>
      </c>
      <c r="C173" s="2">
        <f t="shared" si="10"/>
        <v>27.06</v>
      </c>
      <c r="D173" s="2">
        <f>AVERAGE($C$131:C173)</f>
        <v>20.866046511627911</v>
      </c>
    </row>
    <row r="174" spans="2:4" x14ac:dyDescent="0.25">
      <c r="B174" s="2">
        <v>44</v>
      </c>
      <c r="C174" s="2">
        <f t="shared" si="10"/>
        <v>21.06</v>
      </c>
      <c r="D174" s="2">
        <f>AVERAGE($C$131:C174)</f>
        <v>20.870454545454546</v>
      </c>
    </row>
    <row r="175" spans="2:4" x14ac:dyDescent="0.25">
      <c r="B175" s="2">
        <v>45</v>
      </c>
      <c r="C175" s="2">
        <f t="shared" si="10"/>
        <v>22.21</v>
      </c>
      <c r="D175" s="2">
        <f>AVERAGE($C$131:C175)</f>
        <v>20.900222222222226</v>
      </c>
    </row>
    <row r="176" spans="2:4" x14ac:dyDescent="0.25">
      <c r="B176" s="2">
        <v>46</v>
      </c>
      <c r="C176" s="2">
        <f t="shared" si="10"/>
        <v>19.45</v>
      </c>
      <c r="D176" s="2">
        <f>AVERAGE($C$131:C176)</f>
        <v>20.868695652173916</v>
      </c>
    </row>
    <row r="177" spans="2:4" x14ac:dyDescent="0.25">
      <c r="B177" s="2">
        <v>47</v>
      </c>
      <c r="C177" s="2">
        <f t="shared" si="10"/>
        <v>29.17</v>
      </c>
      <c r="D177" s="2">
        <f>AVERAGE($C$131:C177)</f>
        <v>21.045319148936173</v>
      </c>
    </row>
    <row r="178" spans="2:4" x14ac:dyDescent="0.25">
      <c r="B178" s="2">
        <v>48</v>
      </c>
      <c r="C178" s="2">
        <f t="shared" si="10"/>
        <v>20.21</v>
      </c>
      <c r="D178" s="2">
        <f>AVERAGE($C$131:C178)</f>
        <v>21.02791666666667</v>
      </c>
    </row>
    <row r="179" spans="2:4" x14ac:dyDescent="0.25">
      <c r="B179" s="2">
        <v>49</v>
      </c>
      <c r="C179" s="2">
        <f t="shared" si="10"/>
        <v>34.43</v>
      </c>
      <c r="D179" s="2">
        <f>AVERAGE($C$131:C179)</f>
        <v>21.301428571428577</v>
      </c>
    </row>
    <row r="180" spans="2:4" x14ac:dyDescent="0.25">
      <c r="B180" s="2">
        <v>50</v>
      </c>
      <c r="C180" s="2">
        <f t="shared" si="10"/>
        <v>17.36</v>
      </c>
      <c r="D180" s="2">
        <f>AVERAGE($C$131:C180)</f>
        <v>21.222600000000003</v>
      </c>
    </row>
    <row r="181" spans="2:4" x14ac:dyDescent="0.25">
      <c r="B181" s="2">
        <v>51</v>
      </c>
      <c r="C181" s="20">
        <v>19.38</v>
      </c>
      <c r="D181" s="2">
        <f>AVERAGE($C$131:C181)</f>
        <v>21.186470588235299</v>
      </c>
    </row>
    <row r="182" spans="2:4" x14ac:dyDescent="0.25">
      <c r="B182" s="2">
        <v>52</v>
      </c>
      <c r="C182" s="20">
        <v>16.399999999999999</v>
      </c>
      <c r="D182" s="2">
        <f>AVERAGE($C$131:C182)</f>
        <v>21.094423076923082</v>
      </c>
    </row>
    <row r="183" spans="2:4" x14ac:dyDescent="0.25">
      <c r="B183" s="2">
        <v>53</v>
      </c>
      <c r="C183" s="20">
        <v>22.82</v>
      </c>
      <c r="D183" s="2">
        <f>AVERAGE($C$131:C183)</f>
        <v>21.126981132075475</v>
      </c>
    </row>
    <row r="184" spans="2:4" x14ac:dyDescent="0.25">
      <c r="B184" s="2">
        <v>54</v>
      </c>
      <c r="C184" s="20">
        <v>13.09</v>
      </c>
      <c r="D184" s="2">
        <f>AVERAGE($C$131:C184)</f>
        <v>20.978148148148151</v>
      </c>
    </row>
    <row r="185" spans="2:4" x14ac:dyDescent="0.25">
      <c r="B185" s="2">
        <v>55</v>
      </c>
      <c r="C185" s="20">
        <v>21.15</v>
      </c>
      <c r="D185" s="2">
        <f>AVERAGE($C$131:C185)</f>
        <v>20.981272727272732</v>
      </c>
    </row>
    <row r="186" spans="2:4" x14ac:dyDescent="0.25">
      <c r="B186" s="2">
        <v>56</v>
      </c>
      <c r="C186" s="20">
        <v>22.26</v>
      </c>
      <c r="D186" s="2">
        <f>AVERAGE($C$131:C186)</f>
        <v>21.004107142857148</v>
      </c>
    </row>
    <row r="187" spans="2:4" x14ac:dyDescent="0.25">
      <c r="B187" s="2">
        <v>57</v>
      </c>
      <c r="C187" s="20">
        <v>38.19</v>
      </c>
      <c r="D187" s="2">
        <f>AVERAGE($C$131:C187)</f>
        <v>21.305614035087725</v>
      </c>
    </row>
    <row r="188" spans="2:4" x14ac:dyDescent="0.25">
      <c r="B188" s="2">
        <v>58</v>
      </c>
      <c r="C188" s="20">
        <v>20.52</v>
      </c>
      <c r="D188" s="2">
        <f>AVERAGE($C$131:C188)</f>
        <v>21.292068965517245</v>
      </c>
    </row>
    <row r="189" spans="2:4" x14ac:dyDescent="0.25">
      <c r="B189" s="2">
        <v>59</v>
      </c>
      <c r="C189" s="20">
        <v>27.12</v>
      </c>
      <c r="D189" s="2">
        <f>AVERAGE($C$131:C189)</f>
        <v>21.390847457627121</v>
      </c>
    </row>
    <row r="190" spans="2:4" x14ac:dyDescent="0.25">
      <c r="B190" s="2">
        <v>60</v>
      </c>
      <c r="C190" s="20">
        <v>17.82</v>
      </c>
      <c r="D190" s="2">
        <f>AVERAGE($C$131:C190)</f>
        <v>21.331333333333337</v>
      </c>
    </row>
    <row r="191" spans="2:4" x14ac:dyDescent="0.25">
      <c r="B191" s="2">
        <v>61</v>
      </c>
      <c r="C191" s="20">
        <v>21.79</v>
      </c>
      <c r="D191" s="2">
        <f>AVERAGE($C$131:C191)</f>
        <v>21.338852459016394</v>
      </c>
    </row>
    <row r="192" spans="2:4" x14ac:dyDescent="0.25">
      <c r="B192" s="2">
        <v>62</v>
      </c>
      <c r="C192" s="20">
        <v>18.88</v>
      </c>
      <c r="D192" s="2">
        <f>AVERAGE($C$131:C192)</f>
        <v>21.299193548387098</v>
      </c>
    </row>
    <row r="193" spans="2:4" x14ac:dyDescent="0.25">
      <c r="B193" s="2">
        <v>63</v>
      </c>
      <c r="C193" s="20">
        <v>16.48</v>
      </c>
      <c r="D193" s="2">
        <f>AVERAGE($C$131:C193)</f>
        <v>21.222698412698417</v>
      </c>
    </row>
    <row r="194" spans="2:4" x14ac:dyDescent="0.25">
      <c r="B194" s="2">
        <v>64</v>
      </c>
      <c r="C194" s="20">
        <v>26.94</v>
      </c>
      <c r="D194" s="2">
        <f>AVERAGE($C$131:C194)</f>
        <v>21.312031250000004</v>
      </c>
    </row>
    <row r="195" spans="2:4" x14ac:dyDescent="0.25">
      <c r="B195" s="2">
        <v>65</v>
      </c>
      <c r="C195" s="20">
        <v>21.79</v>
      </c>
      <c r="D195" s="2">
        <f>AVERAGE($C$131:C195)</f>
        <v>21.319384615384617</v>
      </c>
    </row>
    <row r="196" spans="2:4" x14ac:dyDescent="0.25">
      <c r="B196" s="2">
        <v>66</v>
      </c>
      <c r="C196" s="20">
        <v>18.32</v>
      </c>
      <c r="D196" s="2">
        <f>AVERAGE($C$131:C196)</f>
        <v>21.273939393939397</v>
      </c>
    </row>
    <row r="197" spans="2:4" x14ac:dyDescent="0.25">
      <c r="B197" s="2">
        <v>67</v>
      </c>
      <c r="C197" s="20">
        <v>24.18</v>
      </c>
      <c r="D197" s="2">
        <f>AVERAGE($C$131:C197)</f>
        <v>21.317313432835824</v>
      </c>
    </row>
    <row r="198" spans="2:4" x14ac:dyDescent="0.25">
      <c r="B198" s="2">
        <v>68</v>
      </c>
      <c r="C198" s="20">
        <v>14.05</v>
      </c>
      <c r="D198" s="2">
        <f>AVERAGE($C$131:C198)</f>
        <v>21.210441176470592</v>
      </c>
    </row>
    <row r="199" spans="2:4" x14ac:dyDescent="0.25">
      <c r="B199" s="2">
        <v>69</v>
      </c>
      <c r="C199" s="20">
        <v>25.42</v>
      </c>
      <c r="D199" s="2">
        <f>AVERAGE($C$131:C199)</f>
        <v>21.271449275362322</v>
      </c>
    </row>
    <row r="200" spans="2:4" x14ac:dyDescent="0.25">
      <c r="B200" s="2">
        <v>70</v>
      </c>
      <c r="C200" s="20">
        <v>18.100000000000001</v>
      </c>
      <c r="D200" s="2">
        <f>AVERAGE($C$131:C200)</f>
        <v>21.226142857142861</v>
      </c>
    </row>
    <row r="201" spans="2:4" x14ac:dyDescent="0.25">
      <c r="B201" s="2">
        <v>71</v>
      </c>
      <c r="C201" s="20">
        <v>22.7</v>
      </c>
      <c r="D201" s="2">
        <f>AVERAGE($C$131:C201)</f>
        <v>21.246901408450707</v>
      </c>
    </row>
    <row r="202" spans="2:4" x14ac:dyDescent="0.25">
      <c r="B202" s="2">
        <v>72</v>
      </c>
      <c r="C202" s="20">
        <v>13.11</v>
      </c>
      <c r="D202" s="2">
        <f>AVERAGE($C$131:C202)</f>
        <v>21.13388888888889</v>
      </c>
    </row>
    <row r="203" spans="2:4" x14ac:dyDescent="0.25">
      <c r="B203" s="2">
        <v>73</v>
      </c>
      <c r="C203" s="20">
        <v>26.23</v>
      </c>
      <c r="D203" s="2">
        <f>AVERAGE($C$131:C203)</f>
        <v>21.203698630136987</v>
      </c>
    </row>
    <row r="204" spans="2:4" x14ac:dyDescent="0.25">
      <c r="B204" s="2">
        <v>74</v>
      </c>
      <c r="C204" s="20">
        <v>18.809999999999999</v>
      </c>
      <c r="D204" s="2">
        <f>AVERAGE($C$131:C204)</f>
        <v>21.171351351351351</v>
      </c>
    </row>
    <row r="205" spans="2:4" x14ac:dyDescent="0.25">
      <c r="B205" s="2">
        <v>75</v>
      </c>
      <c r="C205" s="20">
        <v>25.45</v>
      </c>
      <c r="D205" s="2">
        <f>AVERAGE($C$131:C205)</f>
        <v>21.228400000000001</v>
      </c>
    </row>
    <row r="206" spans="2:4" x14ac:dyDescent="0.25">
      <c r="B206" s="2">
        <v>76</v>
      </c>
      <c r="C206" s="20">
        <v>16.829999999999998</v>
      </c>
      <c r="D206" s="2">
        <f>AVERAGE($C$131:C206)</f>
        <v>21.170526315789473</v>
      </c>
    </row>
    <row r="207" spans="2:4" x14ac:dyDescent="0.25">
      <c r="B207" s="2">
        <v>77</v>
      </c>
      <c r="C207" s="20">
        <v>19.82</v>
      </c>
      <c r="D207" s="2">
        <f>AVERAGE($C$131:C207)</f>
        <v>21.152987012987012</v>
      </c>
    </row>
    <row r="208" spans="2:4" x14ac:dyDescent="0.25">
      <c r="B208" s="2">
        <v>78</v>
      </c>
      <c r="C208" s="20">
        <v>14.49</v>
      </c>
      <c r="D208" s="2">
        <f>AVERAGE($C$131:C208)</f>
        <v>21.067564102564102</v>
      </c>
    </row>
    <row r="209" spans="2:4" x14ac:dyDescent="0.25">
      <c r="B209" s="2">
        <v>79</v>
      </c>
      <c r="C209" s="20">
        <v>34.57</v>
      </c>
      <c r="D209" s="2">
        <f>AVERAGE($C$131:C209)</f>
        <v>21.238481012658227</v>
      </c>
    </row>
    <row r="210" spans="2:4" x14ac:dyDescent="0.25">
      <c r="B210" s="2">
        <v>80</v>
      </c>
      <c r="C210" s="20">
        <v>17.899999999999999</v>
      </c>
      <c r="D210" s="2">
        <f>AVERAGE($C$131:C210)</f>
        <v>21.196750000000002</v>
      </c>
    </row>
    <row r="211" spans="2:4" x14ac:dyDescent="0.25">
      <c r="B211" s="2">
        <v>81</v>
      </c>
      <c r="C211" s="20">
        <v>26.24</v>
      </c>
      <c r="D211" s="2">
        <f>AVERAGE($C$131:C211)</f>
        <v>21.259012345679011</v>
      </c>
    </row>
    <row r="212" spans="2:4" x14ac:dyDescent="0.25">
      <c r="B212" s="2">
        <v>82</v>
      </c>
      <c r="C212" s="20">
        <v>18.18</v>
      </c>
      <c r="D212" s="2">
        <f>AVERAGE($C$131:C212)</f>
        <v>21.221463414634147</v>
      </c>
    </row>
    <row r="213" spans="2:4" x14ac:dyDescent="0.25">
      <c r="B213" s="2">
        <v>83</v>
      </c>
      <c r="C213" s="20">
        <v>22.9</v>
      </c>
      <c r="D213" s="2">
        <f>AVERAGE($C$131:C213)</f>
        <v>21.241686746987956</v>
      </c>
    </row>
    <row r="214" spans="2:4" x14ac:dyDescent="0.25">
      <c r="B214" s="2">
        <v>84</v>
      </c>
      <c r="C214" s="20">
        <v>20.66</v>
      </c>
      <c r="D214" s="2">
        <f>AVERAGE($C$131:C214)</f>
        <v>21.234761904761907</v>
      </c>
    </row>
    <row r="215" spans="2:4" x14ac:dyDescent="0.25">
      <c r="B215" s="2">
        <v>85</v>
      </c>
      <c r="C215" s="20">
        <v>24</v>
      </c>
      <c r="D215" s="2">
        <f>AVERAGE($C$131:C215)</f>
        <v>21.267294117647062</v>
      </c>
    </row>
    <row r="216" spans="2:4" x14ac:dyDescent="0.25">
      <c r="B216" s="2">
        <v>86</v>
      </c>
      <c r="C216" s="20">
        <v>20.239999999999998</v>
      </c>
      <c r="D216" s="2">
        <f>AVERAGE($C$131:C216)</f>
        <v>21.255348837209304</v>
      </c>
    </row>
    <row r="217" spans="2:4" x14ac:dyDescent="0.25">
      <c r="B217" s="2">
        <v>87</v>
      </c>
      <c r="C217" s="20">
        <v>26.94</v>
      </c>
      <c r="D217" s="2">
        <f>AVERAGE($C$131:C217)</f>
        <v>21.320689655172419</v>
      </c>
    </row>
    <row r="218" spans="2:4" x14ac:dyDescent="0.25">
      <c r="B218" s="2">
        <v>88</v>
      </c>
      <c r="C218" s="20">
        <v>10.85</v>
      </c>
      <c r="D218" s="2">
        <f>AVERAGE($C$131:C218)</f>
        <v>21.201704545454547</v>
      </c>
    </row>
    <row r="219" spans="2:4" x14ac:dyDescent="0.25">
      <c r="B219" s="2">
        <v>89</v>
      </c>
      <c r="C219" s="20">
        <v>30.63</v>
      </c>
      <c r="D219" s="2">
        <f>AVERAGE($C$131:C219)</f>
        <v>21.307640449438207</v>
      </c>
    </row>
    <row r="220" spans="2:4" x14ac:dyDescent="0.25">
      <c r="B220" s="2">
        <v>90</v>
      </c>
      <c r="C220" s="20">
        <v>17.41</v>
      </c>
      <c r="D220" s="2">
        <f>AVERAGE($C$131:C220)</f>
        <v>21.264333333333337</v>
      </c>
    </row>
    <row r="221" spans="2:4" x14ac:dyDescent="0.25">
      <c r="B221" s="2">
        <v>91</v>
      </c>
      <c r="C221" s="20">
        <v>22.59</v>
      </c>
      <c r="D221" s="2">
        <f>AVERAGE($C$131:C221)</f>
        <v>21.278901098901102</v>
      </c>
    </row>
    <row r="222" spans="2:4" x14ac:dyDescent="0.25">
      <c r="B222" s="2">
        <v>92</v>
      </c>
      <c r="C222" s="20">
        <v>15.83</v>
      </c>
      <c r="D222" s="2">
        <f>AVERAGE($C$131:C222)</f>
        <v>21.219673913043483</v>
      </c>
    </row>
    <row r="223" spans="2:4" x14ac:dyDescent="0.25">
      <c r="B223" s="2">
        <v>93</v>
      </c>
      <c r="C223" s="20">
        <v>20.81</v>
      </c>
      <c r="D223" s="2">
        <f>AVERAGE($C$131:C223)</f>
        <v>21.215268817204304</v>
      </c>
    </row>
    <row r="224" spans="2:4" x14ac:dyDescent="0.25">
      <c r="B224" s="2">
        <v>94</v>
      </c>
      <c r="C224" s="20">
        <v>20.05</v>
      </c>
      <c r="D224" s="2">
        <f>AVERAGE($C$131:C224)</f>
        <v>21.202872340425532</v>
      </c>
    </row>
    <row r="225" spans="2:4" x14ac:dyDescent="0.25">
      <c r="B225" s="2">
        <v>95</v>
      </c>
      <c r="C225" s="20">
        <v>25.72</v>
      </c>
      <c r="D225" s="2">
        <f>AVERAGE($C$131:C225)</f>
        <v>21.25042105263158</v>
      </c>
    </row>
    <row r="226" spans="2:4" x14ac:dyDescent="0.25">
      <c r="B226" s="2">
        <v>96</v>
      </c>
      <c r="C226" s="20">
        <v>18.39</v>
      </c>
      <c r="D226" s="2">
        <f>AVERAGE($C$131:C226)</f>
        <v>21.220625000000002</v>
      </c>
    </row>
    <row r="227" spans="2:4" x14ac:dyDescent="0.25">
      <c r="B227" s="2">
        <v>97</v>
      </c>
      <c r="C227" s="20">
        <v>32.54</v>
      </c>
      <c r="D227" s="2">
        <f>AVERAGE($C$131:C227)</f>
        <v>21.337319587628869</v>
      </c>
    </row>
    <row r="228" spans="2:4" x14ac:dyDescent="0.25">
      <c r="B228" s="2">
        <v>98</v>
      </c>
      <c r="C228" s="20">
        <v>19.03</v>
      </c>
      <c r="D228" s="2">
        <f>AVERAGE($C$131:C228)</f>
        <v>21.313775510204085</v>
      </c>
    </row>
    <row r="229" spans="2:4" x14ac:dyDescent="0.25">
      <c r="B229" s="2">
        <v>99</v>
      </c>
      <c r="C229" s="20">
        <v>39.04</v>
      </c>
      <c r="D229" s="2">
        <f>AVERAGE($C$131:C229)</f>
        <v>21.492828282828288</v>
      </c>
    </row>
    <row r="230" spans="2:4" x14ac:dyDescent="0.25">
      <c r="B230" s="2">
        <v>100</v>
      </c>
      <c r="C230" s="20">
        <v>16.07</v>
      </c>
      <c r="D230" s="2">
        <f>AVERAGE($C$131:C230)</f>
        <v>21.438600000000005</v>
      </c>
    </row>
    <row r="231" spans="2:4" x14ac:dyDescent="0.25">
      <c r="B231" s="2">
        <v>101</v>
      </c>
      <c r="C231" s="20">
        <v>22.59</v>
      </c>
      <c r="D231" s="2">
        <f>AVERAGE($C$131:C231)</f>
        <v>21.450000000000006</v>
      </c>
    </row>
    <row r="232" spans="2:4" x14ac:dyDescent="0.25">
      <c r="B232" s="2">
        <v>102</v>
      </c>
      <c r="C232" s="20">
        <v>16.190000000000001</v>
      </c>
      <c r="D232" s="2">
        <f>AVERAGE($C$131:C232)</f>
        <v>21.398431372549027</v>
      </c>
    </row>
    <row r="233" spans="2:4" x14ac:dyDescent="0.25">
      <c r="B233" s="2">
        <v>103</v>
      </c>
      <c r="C233" s="20">
        <v>27.68</v>
      </c>
      <c r="D233" s="2">
        <f>AVERAGE($C$131:C233)</f>
        <v>21.459417475728163</v>
      </c>
    </row>
    <row r="234" spans="2:4" x14ac:dyDescent="0.25">
      <c r="B234" s="2">
        <v>104</v>
      </c>
      <c r="C234" s="20">
        <v>18.940000000000001</v>
      </c>
      <c r="D234" s="2">
        <f>AVERAGE($C$131:C234)</f>
        <v>21.435192307692315</v>
      </c>
    </row>
    <row r="235" spans="2:4" x14ac:dyDescent="0.25">
      <c r="B235" s="2">
        <v>105</v>
      </c>
      <c r="C235" s="20">
        <v>24.62</v>
      </c>
      <c r="D235" s="2">
        <f>AVERAGE($C$131:C235)</f>
        <v>21.465523809523816</v>
      </c>
    </row>
    <row r="236" spans="2:4" x14ac:dyDescent="0.25">
      <c r="B236" s="2">
        <v>106</v>
      </c>
      <c r="C236" s="20">
        <v>24.23</v>
      </c>
      <c r="D236" s="2">
        <f>AVERAGE($C$131:C236)</f>
        <v>21.491603773584909</v>
      </c>
    </row>
    <row r="237" spans="2:4" x14ac:dyDescent="0.25">
      <c r="B237" s="2">
        <v>107</v>
      </c>
      <c r="C237" s="20">
        <v>22.38</v>
      </c>
      <c r="D237" s="2">
        <f>AVERAGE($C$131:C237)</f>
        <v>21.499906542056081</v>
      </c>
    </row>
    <row r="238" spans="2:4" x14ac:dyDescent="0.25">
      <c r="B238" s="2">
        <v>108</v>
      </c>
      <c r="C238" s="20">
        <v>25.5</v>
      </c>
      <c r="D238" s="2">
        <f>AVERAGE($C$131:C238)</f>
        <v>21.536944444444451</v>
      </c>
    </row>
    <row r="239" spans="2:4" x14ac:dyDescent="0.25">
      <c r="B239" s="2">
        <v>109</v>
      </c>
      <c r="C239" s="20">
        <v>32.31</v>
      </c>
      <c r="D239" s="2">
        <f>AVERAGE($C$131:C239)</f>
        <v>21.635779816513768</v>
      </c>
    </row>
    <row r="240" spans="2:4" x14ac:dyDescent="0.25">
      <c r="B240" s="2">
        <v>110</v>
      </c>
      <c r="C240" s="20">
        <v>21.35</v>
      </c>
      <c r="D240" s="2">
        <f>AVERAGE($C$131:C240)</f>
        <v>21.633181818181821</v>
      </c>
    </row>
    <row r="241" spans="2:4" x14ac:dyDescent="0.25">
      <c r="B241" s="2">
        <v>111</v>
      </c>
      <c r="C241" s="20">
        <v>22.27</v>
      </c>
      <c r="D241" s="2">
        <f>AVERAGE($C$131:C241)</f>
        <v>21.638918918918925</v>
      </c>
    </row>
    <row r="242" spans="2:4" x14ac:dyDescent="0.25">
      <c r="B242" s="2">
        <v>112</v>
      </c>
      <c r="C242" s="20">
        <v>20.239999999999998</v>
      </c>
      <c r="D242" s="2">
        <f>AVERAGE($C$131:C242)</f>
        <v>21.626428571428573</v>
      </c>
    </row>
    <row r="243" spans="2:4" x14ac:dyDescent="0.25">
      <c r="B243" s="2">
        <v>113</v>
      </c>
      <c r="C243" s="20">
        <v>22.62</v>
      </c>
      <c r="D243" s="2">
        <f>AVERAGE($C$131:C243)</f>
        <v>21.635221238938055</v>
      </c>
    </row>
    <row r="244" spans="2:4" x14ac:dyDescent="0.25">
      <c r="B244" s="2">
        <v>114</v>
      </c>
      <c r="C244" s="20">
        <v>25.64</v>
      </c>
      <c r="D244" s="2">
        <f>AVERAGE($C$131:C244)</f>
        <v>21.670350877192984</v>
      </c>
    </row>
    <row r="245" spans="2:4" x14ac:dyDescent="0.25">
      <c r="B245" s="2">
        <v>115</v>
      </c>
      <c r="C245" s="20">
        <v>23.09</v>
      </c>
      <c r="D245" s="2">
        <f>AVERAGE($C$131:C245)</f>
        <v>21.682695652173916</v>
      </c>
    </row>
    <row r="246" spans="2:4" x14ac:dyDescent="0.25">
      <c r="B246" s="2">
        <v>116</v>
      </c>
      <c r="C246" s="20">
        <v>19.13</v>
      </c>
      <c r="D246" s="2">
        <f>AVERAGE($C$131:C246)</f>
        <v>21.660689655172416</v>
      </c>
    </row>
    <row r="247" spans="2:4" x14ac:dyDescent="0.25">
      <c r="B247" s="2">
        <v>117</v>
      </c>
      <c r="C247" s="20">
        <v>20.51</v>
      </c>
      <c r="D247" s="2">
        <f>AVERAGE($C$131:C247)</f>
        <v>21.650854700854705</v>
      </c>
    </row>
    <row r="248" spans="2:4" x14ac:dyDescent="0.25">
      <c r="B248" s="2">
        <v>118</v>
      </c>
      <c r="C248" s="20">
        <v>18.32</v>
      </c>
      <c r="D248" s="2">
        <f>AVERAGE($C$131:C248)</f>
        <v>21.622627118644075</v>
      </c>
    </row>
    <row r="249" spans="2:4" x14ac:dyDescent="0.25">
      <c r="B249" s="2">
        <v>119</v>
      </c>
      <c r="C249" s="20">
        <v>31.12</v>
      </c>
      <c r="D249" s="2">
        <f>AVERAGE($C$131:C249)</f>
        <v>21.702436974789922</v>
      </c>
    </row>
    <row r="250" spans="2:4" x14ac:dyDescent="0.25">
      <c r="B250" s="2">
        <v>120</v>
      </c>
      <c r="C250" s="20">
        <v>22.66</v>
      </c>
      <c r="D250" s="2">
        <f>AVERAGE($C$131:C250)</f>
        <v>21.710416666666671</v>
      </c>
    </row>
    <row r="251" spans="2:4" x14ac:dyDescent="0.25">
      <c r="B251" s="2">
        <v>121</v>
      </c>
      <c r="C251" s="20">
        <v>21.15</v>
      </c>
      <c r="D251" s="2">
        <f>AVERAGE($C$131:C251)</f>
        <v>21.705785123966947</v>
      </c>
    </row>
    <row r="252" spans="2:4" x14ac:dyDescent="0.25">
      <c r="B252" s="2">
        <v>122</v>
      </c>
      <c r="C252" s="20">
        <v>19.920000000000002</v>
      </c>
      <c r="D252" s="2">
        <f>AVERAGE($C$131:C252)</f>
        <v>21.691147540983611</v>
      </c>
    </row>
    <row r="253" spans="2:4" x14ac:dyDescent="0.25">
      <c r="B253" s="2">
        <v>123</v>
      </c>
      <c r="C253" s="20">
        <v>32.590000000000003</v>
      </c>
      <c r="D253" s="2">
        <f>AVERAGE($C$131:C253)</f>
        <v>21.779756097560981</v>
      </c>
    </row>
    <row r="254" spans="2:4" x14ac:dyDescent="0.25">
      <c r="B254" s="2">
        <v>124</v>
      </c>
      <c r="C254" s="20">
        <v>22.61</v>
      </c>
      <c r="D254" s="2">
        <f>AVERAGE($C$131:C254)</f>
        <v>21.786451612903232</v>
      </c>
    </row>
    <row r="255" spans="2:4" x14ac:dyDescent="0.25">
      <c r="B255" s="2">
        <v>125</v>
      </c>
      <c r="C255" s="20">
        <v>25.02</v>
      </c>
      <c r="D255" s="2">
        <f>AVERAGE($C$131:C255)</f>
        <v>21.812320000000007</v>
      </c>
    </row>
    <row r="256" spans="2:4" x14ac:dyDescent="0.25">
      <c r="B256" s="2">
        <v>126</v>
      </c>
      <c r="C256" s="20">
        <v>21.2</v>
      </c>
      <c r="D256" s="2">
        <f>AVERAGE($C$131:C256)</f>
        <v>21.807460317460322</v>
      </c>
    </row>
    <row r="257" spans="2:4" x14ac:dyDescent="0.25">
      <c r="B257" s="2">
        <v>127</v>
      </c>
      <c r="C257" s="20">
        <v>23.46</v>
      </c>
      <c r="D257" s="2">
        <f>AVERAGE($C$131:C257)</f>
        <v>21.820472440944886</v>
      </c>
    </row>
    <row r="258" spans="2:4" x14ac:dyDescent="0.25">
      <c r="B258" s="2">
        <v>128</v>
      </c>
      <c r="C258" s="20">
        <v>20.28</v>
      </c>
      <c r="D258" s="2">
        <f>AVERAGE($C$131:C258)</f>
        <v>21.808437500000007</v>
      </c>
    </row>
    <row r="259" spans="2:4" x14ac:dyDescent="0.25">
      <c r="B259" s="2">
        <v>129</v>
      </c>
      <c r="C259" s="20">
        <v>34.61</v>
      </c>
      <c r="D259" s="2">
        <f>AVERAGE($C$131:C259)</f>
        <v>21.90767441860466</v>
      </c>
    </row>
    <row r="260" spans="2:4" x14ac:dyDescent="0.25">
      <c r="B260" s="2">
        <v>130</v>
      </c>
      <c r="C260" s="20">
        <v>18.22</v>
      </c>
      <c r="D260" s="2">
        <f>AVERAGE($C$131:C260)</f>
        <v>21.879307692307698</v>
      </c>
    </row>
    <row r="261" spans="2:4" x14ac:dyDescent="0.25">
      <c r="B261" s="2">
        <v>131</v>
      </c>
      <c r="C261" s="20">
        <v>26.66</v>
      </c>
      <c r="D261" s="2">
        <f>AVERAGE($C$131:C261)</f>
        <v>21.915801526717562</v>
      </c>
    </row>
    <row r="262" spans="2:4" x14ac:dyDescent="0.25">
      <c r="B262" s="2">
        <v>132</v>
      </c>
      <c r="C262" s="20">
        <v>20.54</v>
      </c>
      <c r="D262" s="2">
        <f>AVERAGE($C$131:C262)</f>
        <v>21.905378787878792</v>
      </c>
    </row>
  </sheetData>
  <mergeCells count="9">
    <mergeCell ref="F145:K145"/>
    <mergeCell ref="J114:M116"/>
    <mergeCell ref="B129:D129"/>
    <mergeCell ref="B2:D2"/>
    <mergeCell ref="B17:D17"/>
    <mergeCell ref="B34:D34"/>
    <mergeCell ref="B48:D48"/>
    <mergeCell ref="B62:D62"/>
    <mergeCell ref="B77:D77"/>
  </mergeCells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233"/>
  <sheetViews>
    <sheetView topLeftCell="A127" zoomScaleNormal="100" workbookViewId="0">
      <selection activeCell="F144" sqref="F144:K148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7" max="7" width="9.5703125" bestFit="1" customWidth="1"/>
  </cols>
  <sheetData>
    <row r="2" spans="2:10" x14ac:dyDescent="0.25">
      <c r="B2" s="73" t="s">
        <v>108</v>
      </c>
      <c r="C2" s="74"/>
      <c r="D2" s="75"/>
    </row>
    <row r="3" spans="2:10" x14ac:dyDescent="0.25">
      <c r="B3" s="5" t="s">
        <v>12</v>
      </c>
      <c r="C3" s="6" t="s">
        <v>20</v>
      </c>
      <c r="D3" s="6" t="s">
        <v>16</v>
      </c>
      <c r="F3" s="2" t="s">
        <v>13</v>
      </c>
      <c r="G3" s="2" t="s">
        <v>14</v>
      </c>
      <c r="H3" s="2" t="s">
        <v>15</v>
      </c>
      <c r="I3" s="2"/>
      <c r="J3" s="7" t="s">
        <v>21</v>
      </c>
    </row>
    <row r="4" spans="2:10" x14ac:dyDescent="0.25">
      <c r="B4" s="2">
        <v>1</v>
      </c>
      <c r="C4" s="2">
        <v>10.34</v>
      </c>
      <c r="D4" s="2">
        <f>AVERAGE(C4)</f>
        <v>10.34</v>
      </c>
      <c r="F4" s="2">
        <v>2.262</v>
      </c>
      <c r="G4" s="2">
        <f>_xlfn.STDEV.S(C4:C13)</f>
        <v>2.0505338058390845</v>
      </c>
      <c r="H4" s="2">
        <v>0.05</v>
      </c>
      <c r="I4" s="2">
        <f>AVERAGE(C4:C13)</f>
        <v>9.5299999999999976</v>
      </c>
      <c r="J4" s="2">
        <f>ROUND(((F4*G4)/(H4*I4))^2,0)</f>
        <v>95</v>
      </c>
    </row>
    <row r="5" spans="2:10" x14ac:dyDescent="0.25">
      <c r="B5" s="2">
        <v>2</v>
      </c>
      <c r="C5" s="2">
        <v>6.46</v>
      </c>
      <c r="D5" s="2">
        <f>AVERAGE($C$4:C5)</f>
        <v>8.4</v>
      </c>
    </row>
    <row r="6" spans="2:10" x14ac:dyDescent="0.25">
      <c r="B6" s="2">
        <v>3</v>
      </c>
      <c r="C6" s="2">
        <v>11.03</v>
      </c>
      <c r="D6" s="2">
        <f>AVERAGE($C$4:C6)</f>
        <v>9.2766666666666655</v>
      </c>
    </row>
    <row r="7" spans="2:10" x14ac:dyDescent="0.25">
      <c r="B7" s="2">
        <v>4</v>
      </c>
      <c r="C7" s="2">
        <v>8.6300000000000008</v>
      </c>
      <c r="D7" s="2">
        <f>AVERAGE($C$4:C7)</f>
        <v>9.1150000000000002</v>
      </c>
      <c r="F7" s="2" t="s">
        <v>1</v>
      </c>
    </row>
    <row r="8" spans="2:10" x14ac:dyDescent="0.25">
      <c r="B8" s="2">
        <v>5</v>
      </c>
      <c r="C8" s="2">
        <v>7.03</v>
      </c>
      <c r="D8" s="2">
        <f>AVERAGE($C$4:C8)</f>
        <v>8.6980000000000004</v>
      </c>
      <c r="F8" s="2">
        <f>((_xlfn.STDEV.S(C4:C13)*2.262)/(AVERAGE(C4:C13)*0.05))^2</f>
        <v>94.75306311741096</v>
      </c>
    </row>
    <row r="9" spans="2:10" x14ac:dyDescent="0.25">
      <c r="B9" s="2">
        <v>6</v>
      </c>
      <c r="C9" s="2">
        <v>8.19</v>
      </c>
      <c r="D9" s="2">
        <f>AVERAGE($C$4:C9)</f>
        <v>8.6133333333333333</v>
      </c>
      <c r="F9" s="2">
        <f>ROUND(F8,0)</f>
        <v>95</v>
      </c>
    </row>
    <row r="10" spans="2:10" x14ac:dyDescent="0.25">
      <c r="B10" s="2">
        <v>7</v>
      </c>
      <c r="C10" s="2">
        <v>9.68</v>
      </c>
      <c r="D10" s="2">
        <f>AVERAGE($C$4:C10)</f>
        <v>8.7657142857142851</v>
      </c>
    </row>
    <row r="11" spans="2:10" x14ac:dyDescent="0.25">
      <c r="B11" s="2">
        <v>8</v>
      </c>
      <c r="C11" s="2">
        <v>13.46</v>
      </c>
      <c r="D11" s="2">
        <f>AVERAGE($C$4:C11)</f>
        <v>9.3524999999999991</v>
      </c>
    </row>
    <row r="12" spans="2:10" x14ac:dyDescent="0.25">
      <c r="B12" s="2">
        <v>9</v>
      </c>
      <c r="C12" s="2">
        <v>9.94</v>
      </c>
      <c r="D12" s="2">
        <f>AVERAGE($C$4:C12)</f>
        <v>9.4177777777777774</v>
      </c>
    </row>
    <row r="13" spans="2:10" x14ac:dyDescent="0.25">
      <c r="B13" s="2">
        <v>10</v>
      </c>
      <c r="C13" s="2">
        <v>10.54</v>
      </c>
      <c r="D13" s="2">
        <f>AVERAGE($C$4:C13)</f>
        <v>9.5299999999999976</v>
      </c>
    </row>
    <row r="17" spans="2:10" x14ac:dyDescent="0.25">
      <c r="B17" s="73" t="s">
        <v>109</v>
      </c>
      <c r="C17" s="74"/>
      <c r="D17" s="75"/>
    </row>
    <row r="18" spans="2:10" x14ac:dyDescent="0.25">
      <c r="B18" s="5" t="s">
        <v>12</v>
      </c>
      <c r="C18" s="6" t="s">
        <v>20</v>
      </c>
      <c r="D18" s="6" t="s">
        <v>16</v>
      </c>
      <c r="F18" s="2" t="s">
        <v>13</v>
      </c>
      <c r="G18" s="2" t="s">
        <v>14</v>
      </c>
      <c r="H18" s="2" t="s">
        <v>15</v>
      </c>
      <c r="I18" s="3"/>
      <c r="J18" s="7" t="s">
        <v>21</v>
      </c>
    </row>
    <row r="19" spans="2:10" x14ac:dyDescent="0.25">
      <c r="B19" s="2">
        <v>1</v>
      </c>
      <c r="C19" s="2">
        <v>9.94</v>
      </c>
      <c r="D19" s="2">
        <f>AVERAGE(C19)</f>
        <v>9.94</v>
      </c>
      <c r="F19" s="2">
        <v>2.262</v>
      </c>
      <c r="G19" s="2">
        <f>_xlfn.STDEV.S(C19:C28)</f>
        <v>1.3638055416941064</v>
      </c>
      <c r="H19" s="2">
        <v>0.05</v>
      </c>
      <c r="I19" s="2">
        <f>AVERAGE(C19:C28)</f>
        <v>9.4510000000000005</v>
      </c>
      <c r="J19" s="2">
        <f>ROUND(((F19*G19)/(H19*I19))^2,0)</f>
        <v>43</v>
      </c>
    </row>
    <row r="20" spans="2:10" x14ac:dyDescent="0.25">
      <c r="B20" s="2">
        <v>2</v>
      </c>
      <c r="C20" s="2">
        <v>7.57</v>
      </c>
      <c r="D20" s="2">
        <f>AVERAGE($C$19:C20)</f>
        <v>8.754999999999999</v>
      </c>
    </row>
    <row r="21" spans="2:10" x14ac:dyDescent="0.25">
      <c r="B21" s="2">
        <v>3</v>
      </c>
      <c r="C21" s="2">
        <v>10.55</v>
      </c>
      <c r="D21" s="2">
        <f>AVERAGE($C$19:C21)</f>
        <v>9.3533333333333335</v>
      </c>
    </row>
    <row r="22" spans="2:10" x14ac:dyDescent="0.25">
      <c r="B22" s="2">
        <v>4</v>
      </c>
      <c r="C22" s="2">
        <v>8.68</v>
      </c>
      <c r="D22" s="2">
        <f>AVERAGE($C$19:C22)</f>
        <v>9.1849999999999987</v>
      </c>
      <c r="F22" s="2" t="s">
        <v>1</v>
      </c>
    </row>
    <row r="23" spans="2:10" x14ac:dyDescent="0.25">
      <c r="B23" s="2">
        <v>5</v>
      </c>
      <c r="C23" s="2">
        <v>7.86</v>
      </c>
      <c r="D23" s="2">
        <f>AVERAGE($C$19:C23)</f>
        <v>8.9199999999999982</v>
      </c>
      <c r="F23" s="2">
        <f>((_xlfn.STDEV.S(C19:C28)*2.262)/(AVERAGE(C19:C28)*0.05))^2</f>
        <v>42.618147469675257</v>
      </c>
    </row>
    <row r="24" spans="2:10" x14ac:dyDescent="0.25">
      <c r="B24" s="2">
        <v>6</v>
      </c>
      <c r="C24" s="2">
        <v>10.11</v>
      </c>
      <c r="D24" s="2">
        <f>AVERAGE($C$19:C24)</f>
        <v>9.1183333333333323</v>
      </c>
      <c r="F24" s="2">
        <f>ROUND(F23,0)</f>
        <v>43</v>
      </c>
    </row>
    <row r="25" spans="2:10" x14ac:dyDescent="0.25">
      <c r="B25" s="2">
        <v>7</v>
      </c>
      <c r="C25" s="2">
        <v>9.75</v>
      </c>
      <c r="D25" s="2">
        <f>AVERAGE($C$19:C25)</f>
        <v>9.2085714285714282</v>
      </c>
    </row>
    <row r="26" spans="2:10" x14ac:dyDescent="0.25">
      <c r="B26" s="2">
        <v>8</v>
      </c>
      <c r="C26" s="2">
        <v>11.59</v>
      </c>
      <c r="D26" s="2">
        <f>AVERAGE($C$19:C26)</f>
        <v>9.5062499999999996</v>
      </c>
    </row>
    <row r="27" spans="2:10" x14ac:dyDescent="0.25">
      <c r="B27" s="2">
        <v>9</v>
      </c>
      <c r="C27" s="2">
        <v>10.54</v>
      </c>
      <c r="D27" s="2">
        <f>AVERAGE($C$19:C27)</f>
        <v>9.6211111111111123</v>
      </c>
    </row>
    <row r="28" spans="2:10" x14ac:dyDescent="0.25">
      <c r="B28" s="2">
        <v>10</v>
      </c>
      <c r="C28" s="2">
        <v>7.92</v>
      </c>
      <c r="D28" s="2">
        <f>AVERAGE($C$19:C28)</f>
        <v>9.4510000000000005</v>
      </c>
    </row>
    <row r="34" spans="2:10" x14ac:dyDescent="0.25">
      <c r="B34" s="73" t="s">
        <v>110</v>
      </c>
      <c r="C34" s="74"/>
      <c r="D34" s="75"/>
    </row>
    <row r="35" spans="2:10" x14ac:dyDescent="0.25">
      <c r="B35" s="5" t="s">
        <v>12</v>
      </c>
      <c r="C35" s="6" t="s">
        <v>20</v>
      </c>
      <c r="D35" s="6" t="s">
        <v>16</v>
      </c>
      <c r="F35" s="2" t="s">
        <v>13</v>
      </c>
      <c r="G35" s="2" t="s">
        <v>14</v>
      </c>
      <c r="H35" s="2" t="s">
        <v>15</v>
      </c>
      <c r="I35" s="3"/>
      <c r="J35" s="7" t="s">
        <v>21</v>
      </c>
    </row>
    <row r="36" spans="2:10" x14ac:dyDescent="0.25">
      <c r="B36" s="2">
        <v>1</v>
      </c>
      <c r="C36" s="2">
        <v>12.1</v>
      </c>
      <c r="D36" s="2">
        <f>AVERAGE(C36)</f>
        <v>12.1</v>
      </c>
      <c r="F36" s="2">
        <v>2.262</v>
      </c>
      <c r="G36" s="2">
        <f>_xlfn.STDEV.S(C36:C45)</f>
        <v>1.9971991499208248</v>
      </c>
      <c r="H36" s="2">
        <v>0.05</v>
      </c>
      <c r="I36" s="2">
        <f>AVERAGE(C36:C45)</f>
        <v>9.016</v>
      </c>
      <c r="J36" s="2">
        <f>ROUNDUP(((F36*G36)/(H36*I36))^2,0)</f>
        <v>101</v>
      </c>
    </row>
    <row r="37" spans="2:10" x14ac:dyDescent="0.25">
      <c r="B37" s="2">
        <v>2</v>
      </c>
      <c r="C37" s="2">
        <v>8.6300000000000008</v>
      </c>
      <c r="D37" s="2">
        <f>AVERAGE($C$36:C37)</f>
        <v>10.365</v>
      </c>
    </row>
    <row r="38" spans="2:10" x14ac:dyDescent="0.25">
      <c r="B38" s="2">
        <v>3</v>
      </c>
      <c r="C38" s="2">
        <v>8.98</v>
      </c>
      <c r="D38" s="2">
        <f>AVERAGE($C$36:C38)</f>
        <v>9.9033333333333342</v>
      </c>
    </row>
    <row r="39" spans="2:10" x14ac:dyDescent="0.25">
      <c r="B39" s="2">
        <v>4</v>
      </c>
      <c r="C39" s="2">
        <v>9.0299999999999994</v>
      </c>
      <c r="D39" s="2">
        <f>AVERAGE($C$36:C39)</f>
        <v>9.6850000000000005</v>
      </c>
      <c r="F39" s="2" t="s">
        <v>1</v>
      </c>
    </row>
    <row r="40" spans="2:10" x14ac:dyDescent="0.25">
      <c r="B40" s="2">
        <v>5</v>
      </c>
      <c r="C40" s="2">
        <v>7.49</v>
      </c>
      <c r="D40" s="2">
        <f>AVERAGE($C$36:C40)</f>
        <v>9.2460000000000004</v>
      </c>
      <c r="F40" s="2">
        <f>((_xlfn.STDEV.S(C36:C45)*2.262)/(AVERAGE(C36:C45)*0.05))^2</f>
        <v>100.42922966801058</v>
      </c>
    </row>
    <row r="41" spans="2:10" x14ac:dyDescent="0.25">
      <c r="B41" s="2">
        <v>6</v>
      </c>
      <c r="C41" s="2">
        <v>6.91</v>
      </c>
      <c r="D41" s="2">
        <f>AVERAGE($C$36:C41)</f>
        <v>8.8566666666666674</v>
      </c>
      <c r="F41" s="2">
        <f>ROUNDUP(F40,0)</f>
        <v>101</v>
      </c>
    </row>
    <row r="42" spans="2:10" x14ac:dyDescent="0.25">
      <c r="B42" s="2">
        <v>7</v>
      </c>
      <c r="C42" s="2">
        <v>13.01</v>
      </c>
      <c r="D42" s="2">
        <f>AVERAGE($C$36:C42)</f>
        <v>9.4500000000000011</v>
      </c>
    </row>
    <row r="43" spans="2:10" x14ac:dyDescent="0.25">
      <c r="B43" s="2">
        <v>8</v>
      </c>
      <c r="C43" s="2">
        <v>8.24</v>
      </c>
      <c r="D43" s="2">
        <f>AVERAGE($C$36:C43)</f>
        <v>9.2987500000000001</v>
      </c>
    </row>
    <row r="44" spans="2:10" x14ac:dyDescent="0.25">
      <c r="B44" s="2">
        <v>9</v>
      </c>
      <c r="C44" s="2">
        <v>8.31</v>
      </c>
      <c r="D44" s="2">
        <f>AVERAGE($C$36:C44)</f>
        <v>9.18888888888889</v>
      </c>
    </row>
    <row r="45" spans="2:10" x14ac:dyDescent="0.25">
      <c r="B45" s="2">
        <v>10</v>
      </c>
      <c r="C45" s="2">
        <v>7.46</v>
      </c>
      <c r="D45" s="2">
        <f>AVERAGE($C$36:C45)</f>
        <v>9.016</v>
      </c>
    </row>
    <row r="48" spans="2:10" x14ac:dyDescent="0.25">
      <c r="B48" s="73" t="s">
        <v>111</v>
      </c>
      <c r="C48" s="74"/>
      <c r="D48" s="75"/>
    </row>
    <row r="49" spans="2:10" x14ac:dyDescent="0.25">
      <c r="B49" s="5" t="s">
        <v>12</v>
      </c>
      <c r="C49" s="6" t="s">
        <v>20</v>
      </c>
      <c r="D49" s="6" t="s">
        <v>16</v>
      </c>
      <c r="F49" s="2" t="s">
        <v>13</v>
      </c>
      <c r="G49" s="2" t="s">
        <v>14</v>
      </c>
      <c r="H49" s="2" t="s">
        <v>15</v>
      </c>
      <c r="I49" s="3"/>
      <c r="J49" s="7" t="s">
        <v>21</v>
      </c>
    </row>
    <row r="50" spans="2:10" x14ac:dyDescent="0.25">
      <c r="B50" s="2">
        <v>1</v>
      </c>
      <c r="C50" s="2">
        <v>8.74</v>
      </c>
      <c r="D50" s="2">
        <f>AVERAGE(C50)</f>
        <v>8.74</v>
      </c>
      <c r="F50" s="2">
        <v>2.262</v>
      </c>
      <c r="G50" s="2">
        <f>_xlfn.STDEV.S(C50:C59)</f>
        <v>1.9680359639893654</v>
      </c>
      <c r="H50" s="2">
        <v>0.05</v>
      </c>
      <c r="I50" s="2">
        <f>AVERAGE(C50:C59)</f>
        <v>8.7889999999999997</v>
      </c>
      <c r="J50" s="2">
        <f>ROUND(((F50*G50)/(H50*I50))^2,0)</f>
        <v>103</v>
      </c>
    </row>
    <row r="51" spans="2:10" x14ac:dyDescent="0.25">
      <c r="B51" s="2">
        <v>2</v>
      </c>
      <c r="C51" s="2">
        <v>6.79</v>
      </c>
      <c r="D51" s="2">
        <f>AVERAGE($C$50:C51)</f>
        <v>7.7650000000000006</v>
      </c>
    </row>
    <row r="52" spans="2:10" x14ac:dyDescent="0.25">
      <c r="B52" s="2">
        <v>3</v>
      </c>
      <c r="C52" s="2">
        <v>8.2200000000000006</v>
      </c>
      <c r="D52" s="2">
        <f>AVERAGE($C$50:C52)</f>
        <v>7.916666666666667</v>
      </c>
    </row>
    <row r="53" spans="2:10" x14ac:dyDescent="0.25">
      <c r="B53" s="2">
        <v>4</v>
      </c>
      <c r="C53" s="2">
        <v>9.5500000000000007</v>
      </c>
      <c r="D53" s="2">
        <f>AVERAGE($C$50:C53)</f>
        <v>8.3249999999999993</v>
      </c>
      <c r="F53" s="2" t="s">
        <v>1</v>
      </c>
    </row>
    <row r="54" spans="2:10" x14ac:dyDescent="0.25">
      <c r="B54" s="2">
        <v>5</v>
      </c>
      <c r="C54" s="2">
        <v>6.21</v>
      </c>
      <c r="D54" s="2">
        <f>AVERAGE($C$50:C54)</f>
        <v>7.9019999999999992</v>
      </c>
      <c r="F54" s="2">
        <f>((_xlfn.STDEV.S(C50:C59)*2.262)/(AVERAGE(C50:C59)*0.05))^2</f>
        <v>102.62007424691642</v>
      </c>
    </row>
    <row r="55" spans="2:10" x14ac:dyDescent="0.25">
      <c r="B55" s="2">
        <v>6</v>
      </c>
      <c r="C55" s="2">
        <v>8.57</v>
      </c>
      <c r="D55" s="2">
        <f>AVERAGE($C$50:C55)</f>
        <v>8.0133333333333336</v>
      </c>
      <c r="F55" s="2">
        <f>ROUND(F54,0)</f>
        <v>103</v>
      </c>
    </row>
    <row r="56" spans="2:10" x14ac:dyDescent="0.25">
      <c r="B56" s="2">
        <v>7</v>
      </c>
      <c r="C56" s="2">
        <v>9.5399999999999991</v>
      </c>
      <c r="D56" s="2">
        <f>AVERAGE($C$50:C56)</f>
        <v>8.2314285714285713</v>
      </c>
    </row>
    <row r="57" spans="2:10" x14ac:dyDescent="0.25">
      <c r="B57" s="2">
        <v>8</v>
      </c>
      <c r="C57" s="2">
        <v>8.68</v>
      </c>
      <c r="D57" s="2">
        <f>AVERAGE($C$50:C57)</f>
        <v>8.2874999999999996</v>
      </c>
    </row>
    <row r="58" spans="2:10" x14ac:dyDescent="0.25">
      <c r="B58" s="2">
        <v>9</v>
      </c>
      <c r="C58" s="2">
        <v>13.5</v>
      </c>
      <c r="D58" s="2">
        <f>AVERAGE($C$50:C58)</f>
        <v>8.8666666666666671</v>
      </c>
    </row>
    <row r="59" spans="2:10" x14ac:dyDescent="0.25">
      <c r="B59" s="2">
        <v>10</v>
      </c>
      <c r="C59" s="2">
        <v>8.09</v>
      </c>
      <c r="D59" s="2">
        <f>AVERAGE($C$50:C59)</f>
        <v>8.7889999999999997</v>
      </c>
    </row>
    <row r="62" spans="2:10" x14ac:dyDescent="0.25">
      <c r="B62" s="73" t="s">
        <v>112</v>
      </c>
      <c r="C62" s="74"/>
      <c r="D62" s="75"/>
    </row>
    <row r="63" spans="2:10" x14ac:dyDescent="0.25">
      <c r="B63" s="5" t="s">
        <v>12</v>
      </c>
      <c r="C63" s="6" t="s">
        <v>20</v>
      </c>
      <c r="D63" s="6" t="s">
        <v>16</v>
      </c>
      <c r="F63" s="2" t="s">
        <v>13</v>
      </c>
      <c r="G63" s="2" t="s">
        <v>14</v>
      </c>
      <c r="H63" s="2" t="s">
        <v>15</v>
      </c>
      <c r="I63" s="3"/>
      <c r="J63" s="7" t="s">
        <v>21</v>
      </c>
    </row>
    <row r="64" spans="2:10" x14ac:dyDescent="0.25">
      <c r="B64" s="2">
        <v>1</v>
      </c>
      <c r="C64" s="2">
        <v>8.15</v>
      </c>
      <c r="D64" s="2">
        <f>AVERAGE(C64)</f>
        <v>8.15</v>
      </c>
      <c r="F64" s="2">
        <v>2.262</v>
      </c>
      <c r="G64" s="2">
        <f>_xlfn.STDEV.S(C64:C73)</f>
        <v>1.5172010047745446</v>
      </c>
      <c r="H64" s="2">
        <v>0.05</v>
      </c>
      <c r="I64" s="2">
        <f>AVERAGE(C64:C73)</f>
        <v>9.0890000000000004</v>
      </c>
      <c r="J64" s="2">
        <f>ROUND(((F64*G64)/(H64*I64))^2,0)</f>
        <v>57</v>
      </c>
    </row>
    <row r="65" spans="2:10" x14ac:dyDescent="0.25">
      <c r="B65" s="2">
        <v>2</v>
      </c>
      <c r="C65" s="2">
        <v>9.15</v>
      </c>
      <c r="D65" s="2">
        <f>AVERAGE($C$64:C65)</f>
        <v>8.65</v>
      </c>
    </row>
    <row r="66" spans="2:10" x14ac:dyDescent="0.25">
      <c r="B66" s="2">
        <v>3</v>
      </c>
      <c r="C66" s="2">
        <v>8.75</v>
      </c>
      <c r="D66" s="2">
        <f>AVERAGE($C$64:C66)</f>
        <v>8.6833333333333336</v>
      </c>
    </row>
    <row r="67" spans="2:10" x14ac:dyDescent="0.25">
      <c r="B67" s="2">
        <v>4</v>
      </c>
      <c r="C67" s="2">
        <v>10.7</v>
      </c>
      <c r="D67" s="2">
        <f>AVERAGE($C$64:C67)</f>
        <v>9.1875</v>
      </c>
      <c r="F67" s="2" t="s">
        <v>1</v>
      </c>
    </row>
    <row r="68" spans="2:10" x14ac:dyDescent="0.25">
      <c r="B68" s="2">
        <v>5</v>
      </c>
      <c r="C68" s="2">
        <v>9.5500000000000007</v>
      </c>
      <c r="D68" s="2">
        <f>AVERAGE($C$64:C68)</f>
        <v>9.26</v>
      </c>
      <c r="F68" s="2">
        <f>((_xlfn.STDEV.S(C64:C73)*2.262)/(AVERAGE(C64:C73)*0.05))^2</f>
        <v>57.029456006573305</v>
      </c>
    </row>
    <row r="69" spans="2:10" x14ac:dyDescent="0.25">
      <c r="B69" s="2">
        <v>6</v>
      </c>
      <c r="C69" s="2">
        <v>12.35</v>
      </c>
      <c r="D69" s="2">
        <f>AVERAGE($C$64:C69)</f>
        <v>9.7750000000000004</v>
      </c>
      <c r="F69" s="2">
        <f>ROUND(F68,0)</f>
        <v>57</v>
      </c>
    </row>
    <row r="70" spans="2:10" x14ac:dyDescent="0.25">
      <c r="B70" s="2">
        <v>7</v>
      </c>
      <c r="C70" s="2">
        <v>7.13</v>
      </c>
      <c r="D70" s="2">
        <f>AVERAGE($C$64:C70)</f>
        <v>9.3971428571428568</v>
      </c>
    </row>
    <row r="71" spans="2:10" x14ac:dyDescent="0.25">
      <c r="B71" s="2">
        <v>8</v>
      </c>
      <c r="C71" s="2">
        <v>7.63</v>
      </c>
      <c r="D71" s="2">
        <f>AVERAGE($C$64:C71)</f>
        <v>9.1762499999999996</v>
      </c>
    </row>
    <row r="72" spans="2:10" x14ac:dyDescent="0.25">
      <c r="B72" s="2">
        <v>9</v>
      </c>
      <c r="C72" s="2">
        <v>8.56</v>
      </c>
      <c r="D72" s="2">
        <f>AVERAGE($C$64:C72)</f>
        <v>9.1077777777777769</v>
      </c>
    </row>
    <row r="73" spans="2:10" x14ac:dyDescent="0.25">
      <c r="B73" s="2">
        <v>10</v>
      </c>
      <c r="C73" s="2">
        <v>8.92</v>
      </c>
      <c r="D73" s="2">
        <f>AVERAGE($C$64:C73)</f>
        <v>9.0890000000000004</v>
      </c>
    </row>
    <row r="77" spans="2:10" x14ac:dyDescent="0.25">
      <c r="B77" s="73" t="s">
        <v>113</v>
      </c>
      <c r="C77" s="74"/>
      <c r="D77" s="75"/>
    </row>
    <row r="78" spans="2:10" x14ac:dyDescent="0.25">
      <c r="B78" s="5" t="s">
        <v>12</v>
      </c>
      <c r="C78" s="6" t="s">
        <v>20</v>
      </c>
      <c r="D78" s="6" t="s">
        <v>16</v>
      </c>
      <c r="F78" s="2" t="s">
        <v>13</v>
      </c>
      <c r="G78" s="2" t="s">
        <v>14</v>
      </c>
      <c r="H78" s="2" t="s">
        <v>15</v>
      </c>
      <c r="I78" s="3"/>
      <c r="J78" s="7" t="s">
        <v>21</v>
      </c>
    </row>
    <row r="79" spans="2:10" x14ac:dyDescent="0.25">
      <c r="B79" s="2">
        <v>1</v>
      </c>
      <c r="C79" s="2">
        <v>9.7899999999999991</v>
      </c>
      <c r="D79" s="2">
        <f>AVERAGE(C79)</f>
        <v>9.7899999999999991</v>
      </c>
      <c r="E79">
        <f ca="1">ROUND(C64+SUM(RANDBETWEEN(1,4)+RAND()),2)</f>
        <v>9.7899999999999991</v>
      </c>
      <c r="F79" s="2">
        <v>2.262</v>
      </c>
      <c r="G79" s="2">
        <f>_xlfn.STDEV.S(C79:C88)</f>
        <v>2.1680651896718035</v>
      </c>
      <c r="H79" s="2">
        <v>0.05</v>
      </c>
      <c r="I79" s="2">
        <f>AVERAGE(C79:C88)</f>
        <v>9.8580000000000005</v>
      </c>
      <c r="J79" s="2">
        <f>ROUND(((F79*G79)/(H79*I79))^2,0)</f>
        <v>99</v>
      </c>
    </row>
    <row r="80" spans="2:10" x14ac:dyDescent="0.25">
      <c r="B80" s="2">
        <v>2</v>
      </c>
      <c r="C80" s="2">
        <v>8.59</v>
      </c>
      <c r="D80" s="2">
        <f>AVERAGE($C$64:C80)</f>
        <v>9.1058333333333348</v>
      </c>
      <c r="E80">
        <f ca="1">ROUND(C65-SUM(RANDBETWEEN(1,4)+RAND()),2)</f>
        <v>7.24</v>
      </c>
    </row>
    <row r="81" spans="2:7" x14ac:dyDescent="0.25">
      <c r="B81" s="2">
        <v>3</v>
      </c>
      <c r="C81" s="2">
        <v>11.59</v>
      </c>
      <c r="D81" s="2">
        <f>AVERAGE($C$64:C81)</f>
        <v>9.2969230769230773</v>
      </c>
      <c r="E81">
        <f ca="1">ROUND(C66+SUM(RANDBETWEEN(1,4)+RAND()),2)</f>
        <v>11</v>
      </c>
    </row>
    <row r="82" spans="2:7" x14ac:dyDescent="0.25">
      <c r="B82" s="2">
        <v>4</v>
      </c>
      <c r="C82" s="2">
        <v>7.81</v>
      </c>
      <c r="D82" s="2">
        <f>AVERAGE($C$64:C82)</f>
        <v>9.1907142857142876</v>
      </c>
      <c r="E82">
        <f ca="1">ROUND(C67-SUM(RANDBETWEEN(1,4)+RAND()),2)</f>
        <v>8.4700000000000006</v>
      </c>
      <c r="F82" s="2" t="s">
        <v>1</v>
      </c>
    </row>
    <row r="83" spans="2:7" x14ac:dyDescent="0.25">
      <c r="B83" s="2">
        <v>5</v>
      </c>
      <c r="C83" s="2">
        <v>14.29</v>
      </c>
      <c r="D83" s="2">
        <f>AVERAGE($C$64:C83)</f>
        <v>9.5306666666666668</v>
      </c>
      <c r="E83">
        <f ca="1">ROUND(C68+SUM(RANDBETWEEN(1,4)+RAND()),2)</f>
        <v>11.11</v>
      </c>
      <c r="F83" s="2">
        <f>((_xlfn.STDEV.S(C79:C88)*2.262)/(AVERAGE(C79:C88)*0.05))^2</f>
        <v>98.994767010106429</v>
      </c>
    </row>
    <row r="84" spans="2:7" x14ac:dyDescent="0.25">
      <c r="B84" s="2">
        <v>6</v>
      </c>
      <c r="C84" s="2">
        <v>7.92</v>
      </c>
      <c r="D84" s="2">
        <f>AVERAGE($C$64:C84)</f>
        <v>9.43</v>
      </c>
      <c r="E84">
        <f ca="1">ROUND(C69-SUM(RANDBETWEEN(1,4)+RAND()),2)</f>
        <v>10.47</v>
      </c>
      <c r="F84" s="2">
        <f>ROUND(F83,0)</f>
        <v>99</v>
      </c>
    </row>
    <row r="85" spans="2:7" x14ac:dyDescent="0.25">
      <c r="B85" s="2">
        <v>7</v>
      </c>
      <c r="C85" s="2">
        <v>10.66</v>
      </c>
      <c r="D85" s="2">
        <f>AVERAGE($C$64:C85)</f>
        <v>9.5023529411764702</v>
      </c>
      <c r="E85">
        <f ca="1">ROUND(C70+SUM(RANDBETWEEN(1,4)+RAND()),2)</f>
        <v>11.98</v>
      </c>
    </row>
    <row r="86" spans="2:7" x14ac:dyDescent="0.25">
      <c r="B86" s="2">
        <v>8</v>
      </c>
      <c r="C86" s="2">
        <v>7.63</v>
      </c>
      <c r="D86" s="2">
        <f>AVERAGE($C$64:C86)</f>
        <v>9.3983333333333334</v>
      </c>
      <c r="E86">
        <f ca="1">ROUND(C71-SUM(RANDBETWEEN(1,4)+RAND()),2)</f>
        <v>3.27</v>
      </c>
    </row>
    <row r="87" spans="2:7" x14ac:dyDescent="0.25">
      <c r="B87" s="2">
        <v>9</v>
      </c>
      <c r="C87" s="2">
        <v>11.62</v>
      </c>
      <c r="D87" s="2">
        <f>AVERAGE($C$64:C87)</f>
        <v>9.5152631578947364</v>
      </c>
      <c r="E87">
        <f ca="1">ROUND(C72+SUM(RANDBETWEEN(1,4)+RAND()),2)</f>
        <v>11.36</v>
      </c>
    </row>
    <row r="88" spans="2:7" x14ac:dyDescent="0.25">
      <c r="B88" s="2">
        <v>10</v>
      </c>
      <c r="C88" s="2">
        <v>8.68</v>
      </c>
      <c r="D88" s="2">
        <f>AVERAGE($C$64:C88)</f>
        <v>9.4734999999999996</v>
      </c>
      <c r="E88">
        <f ca="1">ROUND(C73-SUM(RANDBETWEEN(1,4)+RAND()),2)</f>
        <v>5.04</v>
      </c>
    </row>
    <row r="95" spans="2:7" ht="15" customHeight="1" x14ac:dyDescent="0.25">
      <c r="B95" s="4" t="s">
        <v>96</v>
      </c>
      <c r="C95" s="4" t="s">
        <v>26</v>
      </c>
      <c r="D95" s="4" t="s">
        <v>97</v>
      </c>
      <c r="E95" s="4" t="s">
        <v>29</v>
      </c>
      <c r="F95" s="4" t="s">
        <v>28</v>
      </c>
      <c r="G95" s="4" t="s">
        <v>27</v>
      </c>
    </row>
    <row r="96" spans="2:7" x14ac:dyDescent="0.25">
      <c r="B96" s="2">
        <f t="shared" ref="B96:B105" si="0">C4</f>
        <v>10.34</v>
      </c>
      <c r="C96" s="2">
        <f t="shared" ref="C96:C105" si="1">C19</f>
        <v>9.94</v>
      </c>
      <c r="D96" s="2">
        <f t="shared" ref="D96:D105" si="2">C36</f>
        <v>12.1</v>
      </c>
      <c r="E96" s="2">
        <f t="shared" ref="E96:E105" si="3">C50</f>
        <v>8.74</v>
      </c>
      <c r="F96" s="2">
        <f t="shared" ref="F96:F105" si="4">C64</f>
        <v>8.15</v>
      </c>
      <c r="G96" s="2">
        <f>C79</f>
        <v>9.7899999999999991</v>
      </c>
    </row>
    <row r="97" spans="2:11" x14ac:dyDescent="0.25">
      <c r="B97" s="2">
        <f t="shared" si="0"/>
        <v>6.46</v>
      </c>
      <c r="C97" s="2">
        <f t="shared" si="1"/>
        <v>7.57</v>
      </c>
      <c r="D97" s="2">
        <f t="shared" si="2"/>
        <v>8.6300000000000008</v>
      </c>
      <c r="E97" s="2">
        <f t="shared" si="3"/>
        <v>6.79</v>
      </c>
      <c r="F97" s="2">
        <f t="shared" si="4"/>
        <v>9.15</v>
      </c>
      <c r="G97" s="2">
        <f t="shared" ref="G97:G105" si="5">C80</f>
        <v>8.59</v>
      </c>
    </row>
    <row r="98" spans="2:11" x14ac:dyDescent="0.25">
      <c r="B98" s="2">
        <f t="shared" si="0"/>
        <v>11.03</v>
      </c>
      <c r="C98" s="2">
        <f t="shared" si="1"/>
        <v>10.55</v>
      </c>
      <c r="D98" s="2">
        <f t="shared" si="2"/>
        <v>8.98</v>
      </c>
      <c r="E98" s="2">
        <f t="shared" si="3"/>
        <v>8.2200000000000006</v>
      </c>
      <c r="F98" s="2">
        <f t="shared" si="4"/>
        <v>8.75</v>
      </c>
      <c r="G98" s="2">
        <f t="shared" si="5"/>
        <v>11.59</v>
      </c>
    </row>
    <row r="99" spans="2:11" x14ac:dyDescent="0.25">
      <c r="B99" s="2">
        <f t="shared" si="0"/>
        <v>8.6300000000000008</v>
      </c>
      <c r="C99" s="2">
        <f t="shared" si="1"/>
        <v>8.68</v>
      </c>
      <c r="D99" s="2">
        <f t="shared" si="2"/>
        <v>9.0299999999999994</v>
      </c>
      <c r="E99" s="2">
        <f t="shared" si="3"/>
        <v>9.5500000000000007</v>
      </c>
      <c r="F99" s="2">
        <f t="shared" si="4"/>
        <v>10.7</v>
      </c>
      <c r="G99" s="2">
        <f t="shared" si="5"/>
        <v>7.81</v>
      </c>
      <c r="I99" s="11" t="s">
        <v>31</v>
      </c>
      <c r="J99" s="11"/>
      <c r="K99" s="11"/>
    </row>
    <row r="100" spans="2:11" x14ac:dyDescent="0.25">
      <c r="B100" s="2">
        <f t="shared" si="0"/>
        <v>7.03</v>
      </c>
      <c r="C100" s="2">
        <f t="shared" si="1"/>
        <v>7.86</v>
      </c>
      <c r="D100" s="2">
        <f t="shared" si="2"/>
        <v>7.49</v>
      </c>
      <c r="E100" s="2">
        <f t="shared" si="3"/>
        <v>6.21</v>
      </c>
      <c r="F100" s="2">
        <f t="shared" si="4"/>
        <v>9.5500000000000007</v>
      </c>
      <c r="G100" s="2">
        <f t="shared" si="5"/>
        <v>14.29</v>
      </c>
      <c r="I100" s="11" t="s">
        <v>66</v>
      </c>
      <c r="J100" s="11"/>
      <c r="K100" s="11"/>
    </row>
    <row r="101" spans="2:11" x14ac:dyDescent="0.25">
      <c r="B101" s="2">
        <f t="shared" si="0"/>
        <v>8.19</v>
      </c>
      <c r="C101" s="2">
        <f t="shared" si="1"/>
        <v>10.11</v>
      </c>
      <c r="D101" s="2">
        <f t="shared" si="2"/>
        <v>6.91</v>
      </c>
      <c r="E101" s="2">
        <f t="shared" si="3"/>
        <v>8.57</v>
      </c>
      <c r="F101" s="2">
        <f t="shared" si="4"/>
        <v>12.35</v>
      </c>
      <c r="G101" s="2">
        <f t="shared" si="5"/>
        <v>7.92</v>
      </c>
    </row>
    <row r="102" spans="2:11" x14ac:dyDescent="0.25">
      <c r="B102" s="2">
        <f t="shared" si="0"/>
        <v>9.68</v>
      </c>
      <c r="C102" s="2">
        <f t="shared" si="1"/>
        <v>9.75</v>
      </c>
      <c r="D102" s="2">
        <f t="shared" si="2"/>
        <v>13.01</v>
      </c>
      <c r="E102" s="2">
        <f t="shared" si="3"/>
        <v>9.5399999999999991</v>
      </c>
      <c r="F102" s="2">
        <f t="shared" si="4"/>
        <v>7.13</v>
      </c>
      <c r="G102" s="2">
        <f t="shared" si="5"/>
        <v>10.66</v>
      </c>
    </row>
    <row r="103" spans="2:11" x14ac:dyDescent="0.25">
      <c r="B103" s="2">
        <f t="shared" si="0"/>
        <v>13.46</v>
      </c>
      <c r="C103" s="2">
        <f t="shared" si="1"/>
        <v>11.59</v>
      </c>
      <c r="D103" s="2">
        <f t="shared" si="2"/>
        <v>8.24</v>
      </c>
      <c r="E103" s="2">
        <f t="shared" si="3"/>
        <v>8.68</v>
      </c>
      <c r="F103" s="2">
        <f t="shared" si="4"/>
        <v>7.63</v>
      </c>
      <c r="G103" s="2">
        <f t="shared" si="5"/>
        <v>7.63</v>
      </c>
    </row>
    <row r="104" spans="2:11" x14ac:dyDescent="0.25">
      <c r="B104" s="2">
        <f t="shared" si="0"/>
        <v>9.94</v>
      </c>
      <c r="C104" s="2">
        <f t="shared" si="1"/>
        <v>10.54</v>
      </c>
      <c r="D104" s="2">
        <f t="shared" si="2"/>
        <v>8.31</v>
      </c>
      <c r="E104" s="2">
        <f t="shared" si="3"/>
        <v>13.5</v>
      </c>
      <c r="F104" s="2">
        <f t="shared" si="4"/>
        <v>8.56</v>
      </c>
      <c r="G104" s="2">
        <f t="shared" si="5"/>
        <v>11.62</v>
      </c>
    </row>
    <row r="105" spans="2:11" x14ac:dyDescent="0.25">
      <c r="B105" s="2">
        <f t="shared" si="0"/>
        <v>10.54</v>
      </c>
      <c r="C105" s="2">
        <f t="shared" si="1"/>
        <v>7.92</v>
      </c>
      <c r="D105" s="2">
        <f t="shared" si="2"/>
        <v>7.46</v>
      </c>
      <c r="E105" s="2">
        <f t="shared" si="3"/>
        <v>8.09</v>
      </c>
      <c r="F105" s="2">
        <f t="shared" si="4"/>
        <v>8.92</v>
      </c>
      <c r="G105" s="2">
        <f t="shared" si="5"/>
        <v>8.68</v>
      </c>
    </row>
    <row r="107" spans="2:11" x14ac:dyDescent="0.25">
      <c r="B107" t="s">
        <v>32</v>
      </c>
    </row>
    <row r="109" spans="2:11" ht="15.75" thickBot="1" x14ac:dyDescent="0.3">
      <c r="B109" t="s">
        <v>33</v>
      </c>
    </row>
    <row r="110" spans="2:11" x14ac:dyDescent="0.25">
      <c r="B110" s="10" t="s">
        <v>34</v>
      </c>
      <c r="C110" s="10" t="s">
        <v>35</v>
      </c>
      <c r="D110" s="10" t="s">
        <v>36</v>
      </c>
      <c r="E110" s="10" t="s">
        <v>37</v>
      </c>
      <c r="F110" s="10" t="s">
        <v>38</v>
      </c>
    </row>
    <row r="111" spans="2:11" x14ac:dyDescent="0.25">
      <c r="B111" s="8" t="s">
        <v>96</v>
      </c>
      <c r="C111" s="8">
        <v>10</v>
      </c>
      <c r="D111" s="8">
        <v>95.299999999999983</v>
      </c>
      <c r="E111" s="8">
        <v>9.5299999999999976</v>
      </c>
      <c r="F111" s="8">
        <v>4.2046888888889198</v>
      </c>
    </row>
    <row r="112" spans="2:11" x14ac:dyDescent="0.25">
      <c r="B112" s="8" t="s">
        <v>26</v>
      </c>
      <c r="C112" s="8">
        <v>10</v>
      </c>
      <c r="D112" s="8">
        <v>94.51</v>
      </c>
      <c r="E112" s="8">
        <v>9.4510000000000005</v>
      </c>
      <c r="F112" s="8">
        <v>1.8599655555555552</v>
      </c>
    </row>
    <row r="113" spans="2:14" x14ac:dyDescent="0.25">
      <c r="B113" s="8" t="s">
        <v>97</v>
      </c>
      <c r="C113" s="8">
        <v>10</v>
      </c>
      <c r="D113" s="8">
        <v>90.16</v>
      </c>
      <c r="E113" s="8">
        <v>9.016</v>
      </c>
      <c r="F113" s="8">
        <v>3.9888044444444657</v>
      </c>
    </row>
    <row r="114" spans="2:14" ht="14.25" customHeight="1" x14ac:dyDescent="0.25">
      <c r="B114" s="8" t="s">
        <v>29</v>
      </c>
      <c r="C114" s="8">
        <v>10</v>
      </c>
      <c r="D114" s="8">
        <v>87.89</v>
      </c>
      <c r="E114" s="8">
        <v>8.7889999999999997</v>
      </c>
      <c r="F114" s="8">
        <v>3.8731655555555511</v>
      </c>
      <c r="J114" s="71" t="s">
        <v>98</v>
      </c>
      <c r="K114" s="71"/>
      <c r="L114" s="71"/>
      <c r="M114" s="71"/>
      <c r="N114" s="15"/>
    </row>
    <row r="115" spans="2:14" x14ac:dyDescent="0.25">
      <c r="B115" s="8" t="s">
        <v>28</v>
      </c>
      <c r="C115" s="8">
        <v>10</v>
      </c>
      <c r="D115" s="8">
        <v>90.89</v>
      </c>
      <c r="E115" s="8">
        <v>9.0890000000000004</v>
      </c>
      <c r="F115" s="8">
        <v>2.3018988888888874</v>
      </c>
      <c r="J115" s="71"/>
      <c r="K115" s="71"/>
      <c r="L115" s="71"/>
      <c r="M115" s="71"/>
      <c r="N115" s="15"/>
    </row>
    <row r="116" spans="2:14" ht="15.75" thickBot="1" x14ac:dyDescent="0.3">
      <c r="B116" s="9" t="s">
        <v>27</v>
      </c>
      <c r="C116" s="9">
        <v>10</v>
      </c>
      <c r="D116" s="9">
        <v>98.580000000000013</v>
      </c>
      <c r="E116" s="9">
        <v>9.8580000000000005</v>
      </c>
      <c r="F116" s="9">
        <v>4.7005066666666329</v>
      </c>
      <c r="J116" s="71"/>
      <c r="K116" s="71"/>
      <c r="L116" s="71"/>
      <c r="M116" s="71"/>
      <c r="N116" s="15"/>
    </row>
    <row r="117" spans="2:14" x14ac:dyDescent="0.25">
      <c r="J117" s="15"/>
      <c r="K117" s="15"/>
      <c r="L117" s="15"/>
      <c r="M117" s="15"/>
      <c r="N117" s="15"/>
    </row>
    <row r="119" spans="2:14" ht="15.75" thickBot="1" x14ac:dyDescent="0.3">
      <c r="B119" t="s">
        <v>39</v>
      </c>
    </row>
    <row r="120" spans="2:14" x14ac:dyDescent="0.25">
      <c r="B120" s="10" t="s">
        <v>40</v>
      </c>
      <c r="C120" s="10" t="s">
        <v>41</v>
      </c>
      <c r="D120" s="10" t="s">
        <v>42</v>
      </c>
      <c r="E120" s="10" t="s">
        <v>43</v>
      </c>
      <c r="F120" s="10" t="s">
        <v>44</v>
      </c>
      <c r="G120" s="10" t="s">
        <v>45</v>
      </c>
      <c r="H120" s="10" t="s">
        <v>46</v>
      </c>
    </row>
    <row r="121" spans="2:14" x14ac:dyDescent="0.25">
      <c r="B121" s="8" t="s">
        <v>47</v>
      </c>
      <c r="C121" s="8">
        <v>7.726148333333299</v>
      </c>
      <c r="D121" s="8">
        <v>5</v>
      </c>
      <c r="E121" s="8">
        <v>1.5452296666666598</v>
      </c>
      <c r="F121" s="19">
        <v>0.44299129008845423</v>
      </c>
      <c r="G121" s="8">
        <v>0.81646230228139283</v>
      </c>
      <c r="H121" s="8">
        <v>2.3860698615742186</v>
      </c>
    </row>
    <row r="122" spans="2:14" x14ac:dyDescent="0.25">
      <c r="B122" s="8" t="s">
        <v>48</v>
      </c>
      <c r="C122" s="8">
        <v>188.36126999999996</v>
      </c>
      <c r="D122" s="8">
        <v>54</v>
      </c>
      <c r="E122" s="8">
        <v>3.4881716666666658</v>
      </c>
      <c r="F122" s="8"/>
      <c r="G122" s="8"/>
      <c r="H122" s="8"/>
    </row>
    <row r="123" spans="2:14" ht="28.5" customHeight="1" x14ac:dyDescent="0.25">
      <c r="B123" s="8"/>
      <c r="C123" s="8"/>
      <c r="D123" s="8"/>
      <c r="E123" s="8"/>
      <c r="F123" s="8"/>
      <c r="G123" s="8"/>
      <c r="H123" s="8"/>
    </row>
    <row r="124" spans="2:14" ht="15.75" thickBot="1" x14ac:dyDescent="0.3">
      <c r="B124" s="9" t="s">
        <v>49</v>
      </c>
      <c r="C124" s="9">
        <v>196.08741833333326</v>
      </c>
      <c r="D124" s="9">
        <v>59</v>
      </c>
      <c r="E124" s="9"/>
      <c r="F124" s="9"/>
      <c r="G124" s="9"/>
      <c r="H124" s="9"/>
    </row>
    <row r="126" spans="2:14" x14ac:dyDescent="0.25">
      <c r="B126" s="8"/>
      <c r="C126" s="8"/>
      <c r="D126" s="8"/>
      <c r="E126" s="8"/>
      <c r="F126" s="8"/>
      <c r="G126" s="8"/>
      <c r="H126" s="8"/>
    </row>
    <row r="129" spans="2:11" x14ac:dyDescent="0.25">
      <c r="B129" s="72" t="s">
        <v>114</v>
      </c>
      <c r="C129" s="72"/>
      <c r="D129" s="72"/>
    </row>
    <row r="130" spans="2:11" x14ac:dyDescent="0.25">
      <c r="B130" s="5" t="s">
        <v>12</v>
      </c>
      <c r="C130" s="6" t="s">
        <v>20</v>
      </c>
      <c r="D130" s="6" t="s">
        <v>16</v>
      </c>
    </row>
    <row r="131" spans="2:11" x14ac:dyDescent="0.25">
      <c r="B131" s="2">
        <v>1</v>
      </c>
      <c r="C131" s="2">
        <f t="shared" ref="C131:C140" si="6">C4</f>
        <v>10.34</v>
      </c>
      <c r="D131" s="2">
        <f>AVERAGE(C131)</f>
        <v>10.34</v>
      </c>
      <c r="G131" s="2" t="s">
        <v>50</v>
      </c>
    </row>
    <row r="132" spans="2:11" x14ac:dyDescent="0.25">
      <c r="B132" s="2">
        <v>2</v>
      </c>
      <c r="C132" s="2">
        <f t="shared" si="6"/>
        <v>6.46</v>
      </c>
      <c r="D132" s="2">
        <f>AVERAGE($C$131:C132)</f>
        <v>8.4</v>
      </c>
      <c r="G132" s="2">
        <f>AVERAGE(C131:C233)</f>
        <v>9.426019417475727</v>
      </c>
    </row>
    <row r="133" spans="2:11" x14ac:dyDescent="0.25">
      <c r="B133" s="2">
        <v>3</v>
      </c>
      <c r="C133" s="2">
        <f t="shared" si="6"/>
        <v>11.03</v>
      </c>
      <c r="D133" s="2">
        <f>AVERAGE($C$131:C133)</f>
        <v>9.2766666666666655</v>
      </c>
    </row>
    <row r="134" spans="2:11" x14ac:dyDescent="0.25">
      <c r="B134" s="2">
        <v>4</v>
      </c>
      <c r="C134" s="2">
        <f t="shared" si="6"/>
        <v>8.6300000000000008</v>
      </c>
      <c r="D134" s="2">
        <f>AVERAGE($C$131:C134)</f>
        <v>9.1150000000000002</v>
      </c>
    </row>
    <row r="135" spans="2:11" x14ac:dyDescent="0.25">
      <c r="B135" s="2">
        <v>5</v>
      </c>
      <c r="C135" s="2">
        <f t="shared" si="6"/>
        <v>7.03</v>
      </c>
      <c r="D135" s="2">
        <f>AVERAGE($C$131:C135)</f>
        <v>8.6980000000000004</v>
      </c>
    </row>
    <row r="136" spans="2:11" x14ac:dyDescent="0.25">
      <c r="B136" s="2">
        <v>6</v>
      </c>
      <c r="C136" s="2">
        <f t="shared" si="6"/>
        <v>8.19</v>
      </c>
      <c r="D136" s="2">
        <f>AVERAGE($C$131:C136)</f>
        <v>8.6133333333333333</v>
      </c>
    </row>
    <row r="137" spans="2:11" x14ac:dyDescent="0.25">
      <c r="B137" s="2">
        <v>7</v>
      </c>
      <c r="C137" s="2">
        <f t="shared" si="6"/>
        <v>9.68</v>
      </c>
      <c r="D137" s="2">
        <f>AVERAGE($C$131:C137)</f>
        <v>8.7657142857142851</v>
      </c>
    </row>
    <row r="138" spans="2:11" x14ac:dyDescent="0.25">
      <c r="B138" s="2">
        <v>8</v>
      </c>
      <c r="C138" s="2">
        <f t="shared" si="6"/>
        <v>13.46</v>
      </c>
      <c r="D138" s="2">
        <f>AVERAGE($C$131:C138)</f>
        <v>9.3524999999999991</v>
      </c>
    </row>
    <row r="139" spans="2:11" x14ac:dyDescent="0.25">
      <c r="B139" s="2">
        <v>9</v>
      </c>
      <c r="C139" s="2">
        <f t="shared" si="6"/>
        <v>9.94</v>
      </c>
      <c r="D139" s="2">
        <f>AVERAGE($C$131:C139)</f>
        <v>9.4177777777777774</v>
      </c>
    </row>
    <row r="140" spans="2:11" x14ac:dyDescent="0.25">
      <c r="B140" s="2">
        <v>10</v>
      </c>
      <c r="C140" s="2">
        <f t="shared" si="6"/>
        <v>10.54</v>
      </c>
      <c r="D140" s="2">
        <f>AVERAGE($C$131:C140)</f>
        <v>9.5299999999999976</v>
      </c>
    </row>
    <row r="141" spans="2:11" x14ac:dyDescent="0.25">
      <c r="B141" s="2">
        <v>11</v>
      </c>
      <c r="C141" s="2">
        <f t="shared" ref="C141:C150" si="7">C19</f>
        <v>9.94</v>
      </c>
      <c r="D141" s="2">
        <f>AVERAGE($C$131:C141)</f>
        <v>9.5672727272727247</v>
      </c>
    </row>
    <row r="142" spans="2:11" x14ac:dyDescent="0.25">
      <c r="B142" s="2">
        <v>12</v>
      </c>
      <c r="C142" s="2">
        <f t="shared" si="7"/>
        <v>7.57</v>
      </c>
      <c r="D142" s="2">
        <f>AVERAGE($C$131:C142)</f>
        <v>9.4008333333333312</v>
      </c>
    </row>
    <row r="143" spans="2:11" ht="15.75" thickBot="1" x14ac:dyDescent="0.3">
      <c r="B143" s="2">
        <v>13</v>
      </c>
      <c r="C143" s="2">
        <f t="shared" si="7"/>
        <v>10.55</v>
      </c>
      <c r="D143" s="2">
        <f>AVERAGE($C$131:C143)</f>
        <v>9.4892307692307671</v>
      </c>
    </row>
    <row r="144" spans="2:11" ht="15.75" thickBot="1" x14ac:dyDescent="0.3">
      <c r="B144" s="2">
        <v>14</v>
      </c>
      <c r="C144" s="2">
        <f t="shared" si="7"/>
        <v>8.68</v>
      </c>
      <c r="D144" s="2">
        <f>AVERAGE($C$131:C144)</f>
        <v>9.4314285714285688</v>
      </c>
      <c r="F144" s="81" t="s">
        <v>169</v>
      </c>
      <c r="G144" s="82"/>
      <c r="H144" s="82"/>
      <c r="I144" s="82"/>
      <c r="J144" s="82"/>
      <c r="K144" s="84"/>
    </row>
    <row r="145" spans="2:11" ht="12" customHeight="1" thickBot="1" x14ac:dyDescent="0.3">
      <c r="B145" s="2">
        <v>15</v>
      </c>
      <c r="C145" s="2">
        <f t="shared" si="7"/>
        <v>7.86</v>
      </c>
      <c r="D145" s="2">
        <f>AVERAGE($C$131:C145)</f>
        <v>9.3266666666666644</v>
      </c>
      <c r="F145" s="29" t="s">
        <v>10</v>
      </c>
      <c r="G145" s="42" t="s">
        <v>144</v>
      </c>
      <c r="H145" s="30" t="s">
        <v>159</v>
      </c>
      <c r="I145" s="30" t="s">
        <v>160</v>
      </c>
      <c r="J145" s="47" t="s">
        <v>130</v>
      </c>
      <c r="K145" s="48" t="s">
        <v>157</v>
      </c>
    </row>
    <row r="146" spans="2:11" ht="15.75" thickBot="1" x14ac:dyDescent="0.3">
      <c r="B146" s="2">
        <v>16</v>
      </c>
      <c r="C146" s="2">
        <f t="shared" si="7"/>
        <v>10.11</v>
      </c>
      <c r="D146" s="2">
        <f>AVERAGE($C$131:C146)</f>
        <v>9.3756249999999994</v>
      </c>
      <c r="F146" s="43">
        <v>103</v>
      </c>
      <c r="G146" s="44">
        <v>1</v>
      </c>
      <c r="H146" s="33">
        <f>G132</f>
        <v>9.426019417475727</v>
      </c>
      <c r="I146" s="33">
        <f>H146/60</f>
        <v>0.15710032362459544</v>
      </c>
      <c r="J146" s="49">
        <v>0.17</v>
      </c>
      <c r="K146" s="50">
        <f>I146*(1+0.17)</f>
        <v>0.18380737864077665</v>
      </c>
    </row>
    <row r="147" spans="2:11" x14ac:dyDescent="0.25">
      <c r="B147" s="2">
        <v>17</v>
      </c>
      <c r="C147" s="2">
        <f t="shared" si="7"/>
        <v>9.75</v>
      </c>
      <c r="D147" s="2">
        <f>AVERAGE($C$131:C147)</f>
        <v>9.3976470588235284</v>
      </c>
      <c r="F147" s="2" t="s">
        <v>167</v>
      </c>
      <c r="G147" s="2">
        <v>35</v>
      </c>
    </row>
    <row r="148" spans="2:11" x14ac:dyDescent="0.25">
      <c r="B148" s="2">
        <v>18</v>
      </c>
      <c r="C148" s="2">
        <f t="shared" si="7"/>
        <v>11.59</v>
      </c>
      <c r="D148" s="2">
        <f>AVERAGE($C$131:C148)</f>
        <v>9.5194444444444439</v>
      </c>
      <c r="F148" s="2" t="s">
        <v>152</v>
      </c>
      <c r="G148" s="2">
        <f>K146*G147</f>
        <v>6.4332582524271826</v>
      </c>
    </row>
    <row r="149" spans="2:11" x14ac:dyDescent="0.25">
      <c r="B149" s="2">
        <v>19</v>
      </c>
      <c r="C149" s="2">
        <f t="shared" si="7"/>
        <v>10.54</v>
      </c>
      <c r="D149" s="2">
        <f>AVERAGE($C$131:C149)</f>
        <v>9.5731578947368412</v>
      </c>
    </row>
    <row r="150" spans="2:11" x14ac:dyDescent="0.25">
      <c r="B150" s="2">
        <v>20</v>
      </c>
      <c r="C150" s="2">
        <f t="shared" si="7"/>
        <v>7.92</v>
      </c>
      <c r="D150" s="2">
        <f>AVERAGE($C$131:C150)</f>
        <v>9.490499999999999</v>
      </c>
    </row>
    <row r="151" spans="2:11" x14ac:dyDescent="0.25">
      <c r="B151" s="2">
        <v>21</v>
      </c>
      <c r="C151" s="2">
        <f t="shared" ref="C151:C160" si="8">C36</f>
        <v>12.1</v>
      </c>
      <c r="D151" s="2">
        <f>AVERAGE($C$131:C151)</f>
        <v>9.6147619047619024</v>
      </c>
    </row>
    <row r="152" spans="2:11" x14ac:dyDescent="0.25">
      <c r="B152" s="2">
        <v>22</v>
      </c>
      <c r="C152" s="2">
        <f t="shared" si="8"/>
        <v>8.6300000000000008</v>
      </c>
      <c r="D152" s="2">
        <f>AVERAGE($C$131:C152)</f>
        <v>9.5699999999999985</v>
      </c>
    </row>
    <row r="153" spans="2:11" x14ac:dyDescent="0.25">
      <c r="B153" s="2">
        <v>23</v>
      </c>
      <c r="C153" s="2">
        <f t="shared" si="8"/>
        <v>8.98</v>
      </c>
      <c r="D153" s="2">
        <f>AVERAGE($C$131:C153)</f>
        <v>9.5443478260869536</v>
      </c>
    </row>
    <row r="154" spans="2:11" x14ac:dyDescent="0.25">
      <c r="B154" s="2">
        <v>24</v>
      </c>
      <c r="C154" s="2">
        <f t="shared" si="8"/>
        <v>9.0299999999999994</v>
      </c>
      <c r="D154" s="2">
        <f>AVERAGE($C$131:C154)</f>
        <v>9.5229166666666654</v>
      </c>
    </row>
    <row r="155" spans="2:11" x14ac:dyDescent="0.25">
      <c r="B155" s="2">
        <v>25</v>
      </c>
      <c r="C155" s="2">
        <f t="shared" si="8"/>
        <v>7.49</v>
      </c>
      <c r="D155" s="2">
        <f>AVERAGE($C$131:C155)</f>
        <v>9.4415999999999993</v>
      </c>
    </row>
    <row r="156" spans="2:11" x14ac:dyDescent="0.25">
      <c r="B156" s="2">
        <v>26</v>
      </c>
      <c r="C156" s="2">
        <f t="shared" si="8"/>
        <v>6.91</v>
      </c>
      <c r="D156" s="2">
        <f>AVERAGE($C$131:C156)</f>
        <v>9.3442307692307676</v>
      </c>
    </row>
    <row r="157" spans="2:11" x14ac:dyDescent="0.25">
      <c r="B157" s="2">
        <v>27</v>
      </c>
      <c r="C157" s="2">
        <f t="shared" si="8"/>
        <v>13.01</v>
      </c>
      <c r="D157" s="2">
        <f>AVERAGE($C$131:C157)</f>
        <v>9.4799999999999986</v>
      </c>
    </row>
    <row r="158" spans="2:11" x14ac:dyDescent="0.25">
      <c r="B158" s="2">
        <v>28</v>
      </c>
      <c r="C158" s="2">
        <f t="shared" si="8"/>
        <v>8.24</v>
      </c>
      <c r="D158" s="2">
        <f>AVERAGE($C$131:C158)</f>
        <v>9.4357142857142833</v>
      </c>
    </row>
    <row r="159" spans="2:11" x14ac:dyDescent="0.25">
      <c r="B159" s="2">
        <v>29</v>
      </c>
      <c r="C159" s="2">
        <f t="shared" si="8"/>
        <v>8.31</v>
      </c>
      <c r="D159" s="2">
        <f>AVERAGE($C$131:C159)</f>
        <v>9.3968965517241365</v>
      </c>
    </row>
    <row r="160" spans="2:11" x14ac:dyDescent="0.25">
      <c r="B160" s="2">
        <v>30</v>
      </c>
      <c r="C160" s="2">
        <f t="shared" si="8"/>
        <v>7.46</v>
      </c>
      <c r="D160" s="2">
        <f>AVERAGE($C$131:C160)</f>
        <v>9.3323333333333309</v>
      </c>
    </row>
    <row r="161" spans="2:4" x14ac:dyDescent="0.25">
      <c r="B161" s="2">
        <v>31</v>
      </c>
      <c r="C161" s="2">
        <f t="shared" ref="C161:C170" si="9">C50</f>
        <v>8.74</v>
      </c>
      <c r="D161" s="2">
        <f>AVERAGE($C$131:C161)</f>
        <v>9.3132258064516105</v>
      </c>
    </row>
    <row r="162" spans="2:4" x14ac:dyDescent="0.25">
      <c r="B162" s="2">
        <v>32</v>
      </c>
      <c r="C162" s="2">
        <f t="shared" si="9"/>
        <v>6.79</v>
      </c>
      <c r="D162" s="2">
        <f>AVERAGE($C$131:C162)</f>
        <v>9.2343749999999982</v>
      </c>
    </row>
    <row r="163" spans="2:4" x14ac:dyDescent="0.25">
      <c r="B163" s="2">
        <v>33</v>
      </c>
      <c r="C163" s="2">
        <f t="shared" si="9"/>
        <v>8.2200000000000006</v>
      </c>
      <c r="D163" s="2">
        <f>AVERAGE($C$131:C163)</f>
        <v>9.2036363636363632</v>
      </c>
    </row>
    <row r="164" spans="2:4" x14ac:dyDescent="0.25">
      <c r="B164" s="2">
        <v>34</v>
      </c>
      <c r="C164" s="2">
        <f t="shared" si="9"/>
        <v>9.5500000000000007</v>
      </c>
      <c r="D164" s="2">
        <f>AVERAGE($C$131:C164)</f>
        <v>9.2138235294117639</v>
      </c>
    </row>
    <row r="165" spans="2:4" x14ac:dyDescent="0.25">
      <c r="B165" s="2">
        <v>35</v>
      </c>
      <c r="C165" s="2">
        <f t="shared" si="9"/>
        <v>6.21</v>
      </c>
      <c r="D165" s="2">
        <f>AVERAGE($C$131:C165)</f>
        <v>9.1279999999999983</v>
      </c>
    </row>
    <row r="166" spans="2:4" x14ac:dyDescent="0.25">
      <c r="B166" s="2">
        <v>36</v>
      </c>
      <c r="C166" s="2">
        <f t="shared" si="9"/>
        <v>8.57</v>
      </c>
      <c r="D166" s="2">
        <f>AVERAGE($C$131:C166)</f>
        <v>9.1124999999999989</v>
      </c>
    </row>
    <row r="167" spans="2:4" x14ac:dyDescent="0.25">
      <c r="B167" s="2">
        <v>37</v>
      </c>
      <c r="C167" s="2">
        <f t="shared" si="9"/>
        <v>9.5399999999999991</v>
      </c>
      <c r="D167" s="2">
        <f>AVERAGE($C$131:C167)</f>
        <v>9.1240540540540529</v>
      </c>
    </row>
    <row r="168" spans="2:4" x14ac:dyDescent="0.25">
      <c r="B168" s="2">
        <v>38</v>
      </c>
      <c r="C168" s="2">
        <f t="shared" si="9"/>
        <v>8.68</v>
      </c>
      <c r="D168" s="2">
        <f>AVERAGE($C$131:C168)</f>
        <v>9.112368421052631</v>
      </c>
    </row>
    <row r="169" spans="2:4" x14ac:dyDescent="0.25">
      <c r="B169" s="2">
        <v>39</v>
      </c>
      <c r="C169" s="2">
        <f t="shared" si="9"/>
        <v>13.5</v>
      </c>
      <c r="D169" s="2">
        <f>AVERAGE($C$131:C169)</f>
        <v>9.2248717948717935</v>
      </c>
    </row>
    <row r="170" spans="2:4" x14ac:dyDescent="0.25">
      <c r="B170" s="2">
        <v>40</v>
      </c>
      <c r="C170" s="2">
        <f t="shared" si="9"/>
        <v>8.09</v>
      </c>
      <c r="D170" s="2">
        <f>AVERAGE($C$131:C170)</f>
        <v>9.1964999999999986</v>
      </c>
    </row>
    <row r="171" spans="2:4" x14ac:dyDescent="0.25">
      <c r="B171" s="2">
        <v>41</v>
      </c>
      <c r="C171" s="2">
        <f t="shared" ref="C171:C180" si="10">C64</f>
        <v>8.15</v>
      </c>
      <c r="D171" s="2">
        <f>AVERAGE($C$131:C171)</f>
        <v>9.1709756097560966</v>
      </c>
    </row>
    <row r="172" spans="2:4" x14ac:dyDescent="0.25">
      <c r="B172" s="2">
        <v>42</v>
      </c>
      <c r="C172" s="2">
        <f t="shared" si="10"/>
        <v>9.15</v>
      </c>
      <c r="D172" s="2">
        <f>AVERAGE($C$131:C172)</f>
        <v>9.1704761904761884</v>
      </c>
    </row>
    <row r="173" spans="2:4" x14ac:dyDescent="0.25">
      <c r="B173" s="2">
        <v>43</v>
      </c>
      <c r="C173" s="2">
        <f t="shared" si="10"/>
        <v>8.75</v>
      </c>
      <c r="D173" s="2">
        <f>AVERAGE($C$131:C173)</f>
        <v>9.1606976744186017</v>
      </c>
    </row>
    <row r="174" spans="2:4" x14ac:dyDescent="0.25">
      <c r="B174" s="2">
        <v>44</v>
      </c>
      <c r="C174" s="2">
        <f t="shared" si="10"/>
        <v>10.7</v>
      </c>
      <c r="D174" s="2">
        <f>AVERAGE($C$131:C174)</f>
        <v>9.1956818181818161</v>
      </c>
    </row>
    <row r="175" spans="2:4" x14ac:dyDescent="0.25">
      <c r="B175" s="2">
        <v>45</v>
      </c>
      <c r="C175" s="2">
        <f t="shared" si="10"/>
        <v>9.5500000000000007</v>
      </c>
      <c r="D175" s="2">
        <f>AVERAGE($C$131:C175)</f>
        <v>9.2035555555555533</v>
      </c>
    </row>
    <row r="176" spans="2:4" x14ac:dyDescent="0.25">
      <c r="B176" s="2">
        <v>46</v>
      </c>
      <c r="C176" s="2">
        <f t="shared" si="10"/>
        <v>12.35</v>
      </c>
      <c r="D176" s="2">
        <f>AVERAGE($C$131:C176)</f>
        <v>9.2719565217391295</v>
      </c>
    </row>
    <row r="177" spans="2:4" x14ac:dyDescent="0.25">
      <c r="B177" s="2">
        <v>47</v>
      </c>
      <c r="C177" s="2">
        <f t="shared" si="10"/>
        <v>7.13</v>
      </c>
      <c r="D177" s="2">
        <f>AVERAGE($C$131:C177)</f>
        <v>9.226382978723402</v>
      </c>
    </row>
    <row r="178" spans="2:4" x14ac:dyDescent="0.25">
      <c r="B178" s="2">
        <v>48</v>
      </c>
      <c r="C178" s="2">
        <f t="shared" si="10"/>
        <v>7.63</v>
      </c>
      <c r="D178" s="2">
        <f>AVERAGE($C$131:C178)</f>
        <v>9.1931249999999984</v>
      </c>
    </row>
    <row r="179" spans="2:4" x14ac:dyDescent="0.25">
      <c r="B179" s="2">
        <v>49</v>
      </c>
      <c r="C179" s="2">
        <f t="shared" si="10"/>
        <v>8.56</v>
      </c>
      <c r="D179" s="2">
        <f>AVERAGE($C$131:C179)</f>
        <v>9.1802040816326524</v>
      </c>
    </row>
    <row r="180" spans="2:4" x14ac:dyDescent="0.25">
      <c r="B180" s="2">
        <v>50</v>
      </c>
      <c r="C180" s="2">
        <f t="shared" si="10"/>
        <v>8.92</v>
      </c>
      <c r="D180" s="2">
        <f>AVERAGE($C$131:C180)</f>
        <v>9.1749999999999989</v>
      </c>
    </row>
    <row r="181" spans="2:4" x14ac:dyDescent="0.25">
      <c r="B181" s="2">
        <v>51</v>
      </c>
      <c r="C181" s="20">
        <v>14.32</v>
      </c>
      <c r="D181" s="2">
        <f>AVERAGE($C$131:C181)</f>
        <v>9.275882352941176</v>
      </c>
    </row>
    <row r="182" spans="2:4" x14ac:dyDescent="0.25">
      <c r="B182" s="2">
        <v>52</v>
      </c>
      <c r="C182" s="20">
        <v>10.83</v>
      </c>
      <c r="D182" s="2">
        <f>AVERAGE($C$131:C182)</f>
        <v>9.3057692307692292</v>
      </c>
    </row>
    <row r="183" spans="2:4" x14ac:dyDescent="0.25">
      <c r="B183" s="2">
        <v>53</v>
      </c>
      <c r="C183" s="20">
        <v>8.98</v>
      </c>
      <c r="D183" s="2">
        <f>AVERAGE($C$131:C183)</f>
        <v>9.2996226415094334</v>
      </c>
    </row>
    <row r="184" spans="2:4" x14ac:dyDescent="0.25">
      <c r="B184" s="2">
        <v>54</v>
      </c>
      <c r="C184" s="20">
        <v>6.94</v>
      </c>
      <c r="D184" s="2">
        <f>AVERAGE($C$131:C184)</f>
        <v>9.2559259259259239</v>
      </c>
    </row>
    <row r="185" spans="2:4" x14ac:dyDescent="0.25">
      <c r="B185" s="2">
        <v>55</v>
      </c>
      <c r="C185" s="20">
        <v>9.5</v>
      </c>
      <c r="D185" s="2">
        <f>AVERAGE($C$131:C185)</f>
        <v>9.2603636363636355</v>
      </c>
    </row>
    <row r="186" spans="2:4" x14ac:dyDescent="0.25">
      <c r="B186" s="2">
        <v>56</v>
      </c>
      <c r="C186" s="20">
        <v>12.25</v>
      </c>
      <c r="D186" s="2">
        <f>AVERAGE($C$131:C186)</f>
        <v>9.3137499999999989</v>
      </c>
    </row>
    <row r="187" spans="2:4" x14ac:dyDescent="0.25">
      <c r="B187" s="2">
        <v>57</v>
      </c>
      <c r="C187" s="20">
        <v>7.23</v>
      </c>
      <c r="D187" s="2">
        <f>AVERAGE($C$131:C187)</f>
        <v>9.277192982456139</v>
      </c>
    </row>
    <row r="188" spans="2:4" x14ac:dyDescent="0.25">
      <c r="B188" s="2">
        <v>58</v>
      </c>
      <c r="C188" s="20">
        <v>8.64</v>
      </c>
      <c r="D188" s="2">
        <f>AVERAGE($C$131:C188)</f>
        <v>9.2662068965517239</v>
      </c>
    </row>
    <row r="189" spans="2:4" x14ac:dyDescent="0.25">
      <c r="B189" s="2">
        <v>59</v>
      </c>
      <c r="C189" s="20">
        <v>12.98</v>
      </c>
      <c r="D189" s="2">
        <f>AVERAGE($C$131:C189)</f>
        <v>9.3291525423728814</v>
      </c>
    </row>
    <row r="190" spans="2:4" x14ac:dyDescent="0.25">
      <c r="B190" s="2">
        <v>60</v>
      </c>
      <c r="C190" s="20">
        <v>14.24</v>
      </c>
      <c r="D190" s="2">
        <f>AVERAGE($C$131:C190)</f>
        <v>9.4109999999999996</v>
      </c>
    </row>
    <row r="191" spans="2:4" x14ac:dyDescent="0.25">
      <c r="B191" s="2">
        <v>61</v>
      </c>
      <c r="C191" s="20">
        <v>5.61</v>
      </c>
      <c r="D191" s="2">
        <f>AVERAGE($C$131:C191)</f>
        <v>9.3486885245901643</v>
      </c>
    </row>
    <row r="192" spans="2:4" x14ac:dyDescent="0.25">
      <c r="B192" s="2">
        <v>62</v>
      </c>
      <c r="C192" s="20">
        <v>7.55</v>
      </c>
      <c r="D192" s="2">
        <f>AVERAGE($C$131:C192)</f>
        <v>9.3196774193548375</v>
      </c>
    </row>
    <row r="193" spans="2:4" x14ac:dyDescent="0.25">
      <c r="B193" s="2">
        <v>63</v>
      </c>
      <c r="C193" s="20">
        <v>9.34</v>
      </c>
      <c r="D193" s="2">
        <f>AVERAGE($C$131:C193)</f>
        <v>9.32</v>
      </c>
    </row>
    <row r="194" spans="2:4" x14ac:dyDescent="0.25">
      <c r="B194" s="2">
        <v>64</v>
      </c>
      <c r="C194" s="20">
        <v>10.54</v>
      </c>
      <c r="D194" s="2">
        <f>AVERAGE($C$131:C194)</f>
        <v>9.3390624999999989</v>
      </c>
    </row>
    <row r="195" spans="2:4" x14ac:dyDescent="0.25">
      <c r="B195" s="2">
        <v>65</v>
      </c>
      <c r="C195" s="20">
        <v>8.27</v>
      </c>
      <c r="D195" s="2">
        <f>AVERAGE($C$131:C195)</f>
        <v>9.3226153846153839</v>
      </c>
    </row>
    <row r="196" spans="2:4" x14ac:dyDescent="0.25">
      <c r="B196" s="2">
        <v>66</v>
      </c>
      <c r="C196" s="20">
        <v>6.51</v>
      </c>
      <c r="D196" s="2">
        <f>AVERAGE($C$131:C196)</f>
        <v>9.2799999999999994</v>
      </c>
    </row>
    <row r="197" spans="2:4" x14ac:dyDescent="0.25">
      <c r="B197" s="2">
        <v>67</v>
      </c>
      <c r="C197" s="20">
        <v>8.84</v>
      </c>
      <c r="D197" s="2">
        <f>AVERAGE($C$131:C197)</f>
        <v>9.2734328358208948</v>
      </c>
    </row>
    <row r="198" spans="2:4" x14ac:dyDescent="0.25">
      <c r="B198" s="2">
        <v>68</v>
      </c>
      <c r="C198" s="20">
        <v>14.23</v>
      </c>
      <c r="D198" s="2">
        <f>AVERAGE($C$131:C198)</f>
        <v>9.3463235294117641</v>
      </c>
    </row>
    <row r="199" spans="2:4" x14ac:dyDescent="0.25">
      <c r="B199" s="2">
        <v>69</v>
      </c>
      <c r="C199" s="20">
        <v>6.92</v>
      </c>
      <c r="D199" s="2">
        <f>AVERAGE($C$131:C199)</f>
        <v>9.3111594202898544</v>
      </c>
    </row>
    <row r="200" spans="2:4" x14ac:dyDescent="0.25">
      <c r="B200" s="2">
        <v>70</v>
      </c>
      <c r="C200" s="20">
        <v>5.63</v>
      </c>
      <c r="D200" s="2">
        <f>AVERAGE($C$131:C200)</f>
        <v>9.2585714285714271</v>
      </c>
    </row>
    <row r="201" spans="2:4" x14ac:dyDescent="0.25">
      <c r="B201" s="2">
        <v>71</v>
      </c>
      <c r="C201" s="20">
        <v>13.99</v>
      </c>
      <c r="D201" s="2">
        <f>AVERAGE($C$131:C201)</f>
        <v>9.3252112676056331</v>
      </c>
    </row>
    <row r="202" spans="2:4" x14ac:dyDescent="0.25">
      <c r="B202" s="2">
        <v>72</v>
      </c>
      <c r="C202" s="20">
        <v>10.78</v>
      </c>
      <c r="D202" s="2">
        <f>AVERAGE($C$131:C202)</f>
        <v>9.3454166666666652</v>
      </c>
    </row>
    <row r="203" spans="2:4" x14ac:dyDescent="0.25">
      <c r="B203" s="2">
        <v>73</v>
      </c>
      <c r="C203" s="20">
        <v>7.87</v>
      </c>
      <c r="D203" s="2">
        <f>AVERAGE($C$131:C203)</f>
        <v>9.3252054794520536</v>
      </c>
    </row>
    <row r="204" spans="2:4" x14ac:dyDescent="0.25">
      <c r="B204" s="2">
        <v>74</v>
      </c>
      <c r="C204" s="20">
        <v>6.15</v>
      </c>
      <c r="D204" s="2">
        <f>AVERAGE($C$131:C204)</f>
        <v>9.2822972972972959</v>
      </c>
    </row>
    <row r="205" spans="2:4" x14ac:dyDescent="0.25">
      <c r="B205" s="2">
        <v>75</v>
      </c>
      <c r="C205" s="20">
        <v>12.09</v>
      </c>
      <c r="D205" s="2">
        <f>AVERAGE($C$131:C205)</f>
        <v>9.3197333333333319</v>
      </c>
    </row>
    <row r="206" spans="2:4" x14ac:dyDescent="0.25">
      <c r="B206" s="2">
        <v>76</v>
      </c>
      <c r="C206" s="20">
        <v>10.28</v>
      </c>
      <c r="D206" s="2">
        <f>AVERAGE($C$131:C206)</f>
        <v>9.3323684210526299</v>
      </c>
    </row>
    <row r="207" spans="2:4" x14ac:dyDescent="0.25">
      <c r="B207" s="2">
        <v>77</v>
      </c>
      <c r="C207" s="20">
        <v>8.1300000000000008</v>
      </c>
      <c r="D207" s="2">
        <f>AVERAGE($C$131:C207)</f>
        <v>9.3167532467532457</v>
      </c>
    </row>
    <row r="208" spans="2:4" x14ac:dyDescent="0.25">
      <c r="B208" s="2">
        <v>78</v>
      </c>
      <c r="C208" s="20">
        <v>8.3000000000000007</v>
      </c>
      <c r="D208" s="2">
        <f>AVERAGE($C$131:C208)</f>
        <v>9.3037179487179458</v>
      </c>
    </row>
    <row r="209" spans="2:4" x14ac:dyDescent="0.25">
      <c r="B209" s="2">
        <v>79</v>
      </c>
      <c r="C209" s="20">
        <v>9.39</v>
      </c>
      <c r="D209" s="2">
        <f>AVERAGE($C$131:C209)</f>
        <v>9.3048101265822769</v>
      </c>
    </row>
    <row r="210" spans="2:4" x14ac:dyDescent="0.25">
      <c r="B210" s="2">
        <v>80</v>
      </c>
      <c r="C210" s="20">
        <v>10.95</v>
      </c>
      <c r="D210" s="2">
        <f>AVERAGE($C$131:C210)</f>
        <v>9.3253749999999975</v>
      </c>
    </row>
    <row r="211" spans="2:4" x14ac:dyDescent="0.25">
      <c r="B211" s="2">
        <v>81</v>
      </c>
      <c r="C211" s="20">
        <v>6.18</v>
      </c>
      <c r="D211" s="2">
        <f>AVERAGE($C$131:C211)</f>
        <v>9.286543209876541</v>
      </c>
    </row>
    <row r="212" spans="2:4" x14ac:dyDescent="0.25">
      <c r="B212" s="2">
        <v>82</v>
      </c>
      <c r="C212" s="20">
        <v>7.09</v>
      </c>
      <c r="D212" s="2">
        <f>AVERAGE($C$131:C212)</f>
        <v>9.2597560975609738</v>
      </c>
    </row>
    <row r="213" spans="2:4" x14ac:dyDescent="0.25">
      <c r="B213" s="2">
        <v>83</v>
      </c>
      <c r="C213" s="20">
        <v>11.3</v>
      </c>
      <c r="D213" s="2">
        <f>AVERAGE($C$131:C213)</f>
        <v>9.2843373493975871</v>
      </c>
    </row>
    <row r="214" spans="2:4" x14ac:dyDescent="0.25">
      <c r="B214" s="2">
        <v>84</v>
      </c>
      <c r="C214" s="20">
        <v>12.53</v>
      </c>
      <c r="D214" s="2">
        <f>AVERAGE($C$131:C214)</f>
        <v>9.3229761904761883</v>
      </c>
    </row>
    <row r="215" spans="2:4" x14ac:dyDescent="0.25">
      <c r="B215" s="2">
        <v>85</v>
      </c>
      <c r="C215" s="20">
        <v>6.64</v>
      </c>
      <c r="D215" s="2">
        <f>AVERAGE($C$131:C215)</f>
        <v>9.2914117647058792</v>
      </c>
    </row>
    <row r="216" spans="2:4" x14ac:dyDescent="0.25">
      <c r="B216" s="2">
        <v>86</v>
      </c>
      <c r="C216" s="20">
        <v>6.26</v>
      </c>
      <c r="D216" s="2">
        <f>AVERAGE($C$131:C216)</f>
        <v>9.2561627906976707</v>
      </c>
    </row>
    <row r="217" spans="2:4" x14ac:dyDescent="0.25">
      <c r="B217" s="2">
        <v>87</v>
      </c>
      <c r="C217" s="20">
        <v>12.73</v>
      </c>
      <c r="D217" s="2">
        <f>AVERAGE($C$131:C217)</f>
        <v>9.2960919540229856</v>
      </c>
    </row>
    <row r="218" spans="2:4" x14ac:dyDescent="0.25">
      <c r="B218" s="2">
        <v>88</v>
      </c>
      <c r="C218" s="20">
        <v>11.34</v>
      </c>
      <c r="D218" s="2">
        <f>AVERAGE($C$131:C218)</f>
        <v>9.3193181818181792</v>
      </c>
    </row>
    <row r="219" spans="2:4" x14ac:dyDescent="0.25">
      <c r="B219" s="2">
        <v>89</v>
      </c>
      <c r="C219" s="20">
        <v>10.57</v>
      </c>
      <c r="D219" s="2">
        <f>AVERAGE($C$131:C219)</f>
        <v>9.333370786516852</v>
      </c>
    </row>
    <row r="220" spans="2:4" x14ac:dyDescent="0.25">
      <c r="B220" s="2">
        <v>90</v>
      </c>
      <c r="C220" s="20">
        <v>6.69</v>
      </c>
      <c r="D220" s="2">
        <f>AVERAGE($C$131:C220)</f>
        <v>9.3039999999999985</v>
      </c>
    </row>
    <row r="221" spans="2:4" x14ac:dyDescent="0.25">
      <c r="B221" s="2">
        <v>91</v>
      </c>
      <c r="C221" s="20">
        <v>9.66</v>
      </c>
      <c r="D221" s="2">
        <f>AVERAGE($C$131:C221)</f>
        <v>9.3079120879120865</v>
      </c>
    </row>
    <row r="222" spans="2:4" x14ac:dyDescent="0.25">
      <c r="B222" s="2">
        <v>92</v>
      </c>
      <c r="C222" s="20">
        <v>13.51</v>
      </c>
      <c r="D222" s="2">
        <f>AVERAGE($C$131:C222)</f>
        <v>9.3535869565217382</v>
      </c>
    </row>
    <row r="223" spans="2:4" x14ac:dyDescent="0.25">
      <c r="B223" s="2">
        <v>93</v>
      </c>
      <c r="C223" s="20">
        <v>7.04</v>
      </c>
      <c r="D223" s="2">
        <f>AVERAGE($C$131:C223)</f>
        <v>9.3287096774193525</v>
      </c>
    </row>
    <row r="224" spans="2:4" x14ac:dyDescent="0.25">
      <c r="B224" s="2">
        <v>94</v>
      </c>
      <c r="C224" s="20">
        <v>8.6</v>
      </c>
      <c r="D224" s="2">
        <f>AVERAGE($C$131:C224)</f>
        <v>9.3209574468085084</v>
      </c>
    </row>
    <row r="225" spans="2:4" x14ac:dyDescent="0.25">
      <c r="B225" s="2">
        <v>95</v>
      </c>
      <c r="C225" s="20">
        <v>14.05</v>
      </c>
      <c r="D225" s="2">
        <f>AVERAGE($C$131:C225)</f>
        <v>9.370736842105261</v>
      </c>
    </row>
    <row r="226" spans="2:4" x14ac:dyDescent="0.25">
      <c r="B226" s="2">
        <v>96</v>
      </c>
      <c r="C226" s="20">
        <v>10.43</v>
      </c>
      <c r="D226" s="2">
        <f>AVERAGE($C$131:C226)</f>
        <v>9.3817708333333307</v>
      </c>
    </row>
    <row r="227" spans="2:4" x14ac:dyDescent="0.25">
      <c r="B227" s="2">
        <v>97</v>
      </c>
      <c r="C227" s="20">
        <v>7.11</v>
      </c>
      <c r="D227" s="2">
        <f>AVERAGE($C$131:C227)</f>
        <v>9.3583505154639148</v>
      </c>
    </row>
    <row r="228" spans="2:4" x14ac:dyDescent="0.25">
      <c r="B228" s="2">
        <v>98</v>
      </c>
      <c r="C228" s="20">
        <v>8.32</v>
      </c>
      <c r="D228" s="2">
        <f>AVERAGE($C$131:C228)</f>
        <v>9.3477551020408143</v>
      </c>
    </row>
    <row r="229" spans="2:4" x14ac:dyDescent="0.25">
      <c r="B229" s="2">
        <v>99</v>
      </c>
      <c r="C229" s="20">
        <v>12.15</v>
      </c>
      <c r="D229" s="2">
        <f>AVERAGE($C$131:C229)</f>
        <v>9.3760606060606033</v>
      </c>
    </row>
    <row r="230" spans="2:4" x14ac:dyDescent="0.25">
      <c r="B230" s="2">
        <v>100</v>
      </c>
      <c r="C230" s="20">
        <v>9.2200000000000006</v>
      </c>
      <c r="D230" s="2">
        <f>AVERAGE($C$131:C230)</f>
        <v>9.3744999999999976</v>
      </c>
    </row>
    <row r="231" spans="2:4" x14ac:dyDescent="0.25">
      <c r="B231" s="2">
        <v>101</v>
      </c>
      <c r="C231" s="20">
        <v>11.32</v>
      </c>
      <c r="D231" s="2">
        <f>AVERAGE($C$131:C231)</f>
        <v>9.393762376237623</v>
      </c>
    </row>
    <row r="232" spans="2:4" x14ac:dyDescent="0.25">
      <c r="B232" s="2">
        <v>102</v>
      </c>
      <c r="C232" s="20">
        <v>8.91</v>
      </c>
      <c r="D232" s="2">
        <f>AVERAGE($C$131:C232)</f>
        <v>9.3890196078431352</v>
      </c>
    </row>
    <row r="233" spans="2:4" x14ac:dyDescent="0.25">
      <c r="B233" s="2">
        <v>103</v>
      </c>
      <c r="C233" s="20">
        <v>13.2</v>
      </c>
      <c r="D233" s="2">
        <f>AVERAGE($C$131:C233)</f>
        <v>9.426019417475727</v>
      </c>
    </row>
  </sheetData>
  <mergeCells count="9">
    <mergeCell ref="F144:K144"/>
    <mergeCell ref="J114:M116"/>
    <mergeCell ref="B129:D129"/>
    <mergeCell ref="B2:D2"/>
    <mergeCell ref="B17:D17"/>
    <mergeCell ref="B34:D34"/>
    <mergeCell ref="B48:D48"/>
    <mergeCell ref="B62:D62"/>
    <mergeCell ref="B77:D77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61"/>
  <sheetViews>
    <sheetView zoomScaleNormal="100" workbookViewId="0">
      <selection activeCell="H11" sqref="H11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7" max="7" width="9.5703125" bestFit="1" customWidth="1"/>
    <col min="12" max="12" width="13.42578125" bestFit="1" customWidth="1"/>
    <col min="13" max="13" width="15.85546875" bestFit="1" customWidth="1"/>
    <col min="14" max="14" width="15.140625" bestFit="1" customWidth="1"/>
  </cols>
  <sheetData>
    <row r="2" spans="2:10" x14ac:dyDescent="0.25">
      <c r="B2" s="70" t="s">
        <v>124</v>
      </c>
      <c r="C2" s="70"/>
      <c r="D2" s="22"/>
    </row>
    <row r="3" spans="2:10" x14ac:dyDescent="0.25">
      <c r="B3" s="5" t="s">
        <v>12</v>
      </c>
      <c r="C3" s="6" t="s">
        <v>20</v>
      </c>
      <c r="D3" s="6" t="s">
        <v>16</v>
      </c>
      <c r="F3" s="2" t="s">
        <v>13</v>
      </c>
      <c r="G3" s="2" t="s">
        <v>14</v>
      </c>
      <c r="H3" s="2" t="s">
        <v>15</v>
      </c>
      <c r="I3" s="2"/>
      <c r="J3" s="7" t="s">
        <v>21</v>
      </c>
    </row>
    <row r="4" spans="2:10" x14ac:dyDescent="0.25">
      <c r="B4" s="2">
        <v>1</v>
      </c>
      <c r="C4" s="2">
        <v>284.95999999999998</v>
      </c>
      <c r="D4" s="2">
        <f>AVERAGE(C4)</f>
        <v>284.95999999999998</v>
      </c>
      <c r="F4" s="2">
        <v>2.262</v>
      </c>
      <c r="G4" s="2">
        <f>_xlfn.STDEV.S(C4:C13)</f>
        <v>16.809121201168004</v>
      </c>
      <c r="H4" s="2">
        <v>0.05</v>
      </c>
      <c r="I4" s="2">
        <f>AVERAGE(C4:C13)</f>
        <v>257.91000000000003</v>
      </c>
      <c r="J4" s="2">
        <f>ROUND(((F4*G4)/(H4*I4))^2,0)</f>
        <v>9</v>
      </c>
    </row>
    <row r="5" spans="2:10" x14ac:dyDescent="0.25">
      <c r="B5" s="2">
        <v>2</v>
      </c>
      <c r="C5" s="2">
        <v>251.09</v>
      </c>
      <c r="D5" s="2">
        <f>AVERAGE($C$4:C5)</f>
        <v>268.02499999999998</v>
      </c>
    </row>
    <row r="6" spans="2:10" x14ac:dyDescent="0.25">
      <c r="B6" s="2">
        <v>3</v>
      </c>
      <c r="C6" s="2">
        <v>235.76</v>
      </c>
      <c r="D6" s="2">
        <f>AVERAGE($C$4:C6)</f>
        <v>257.27</v>
      </c>
    </row>
    <row r="7" spans="2:10" x14ac:dyDescent="0.25">
      <c r="B7" s="2">
        <v>4</v>
      </c>
      <c r="C7" s="2">
        <v>248.93</v>
      </c>
      <c r="D7" s="2">
        <f>AVERAGE($C$4:C7)</f>
        <v>255.185</v>
      </c>
      <c r="F7" s="2" t="s">
        <v>64</v>
      </c>
    </row>
    <row r="8" spans="2:10" x14ac:dyDescent="0.25">
      <c r="B8" s="2">
        <v>5</v>
      </c>
      <c r="C8" s="2">
        <v>247.17</v>
      </c>
      <c r="D8" s="2">
        <f>AVERAGE($C$4:C8)</f>
        <v>253.58200000000002</v>
      </c>
      <c r="F8" s="2">
        <f>((_xlfn.STDEV.S(C4:C13)*2.262)/(AVERAGE(C4:C13)*0.05))^2</f>
        <v>8.6935838425758707</v>
      </c>
    </row>
    <row r="9" spans="2:10" x14ac:dyDescent="0.25">
      <c r="B9" s="2">
        <v>6</v>
      </c>
      <c r="C9" s="2">
        <v>281.22000000000003</v>
      </c>
      <c r="D9" s="2">
        <f>AVERAGE($C$4:C9)</f>
        <v>258.18833333333333</v>
      </c>
      <c r="F9" s="2">
        <f>ROUND(F8,0)</f>
        <v>9</v>
      </c>
    </row>
    <row r="10" spans="2:10" x14ac:dyDescent="0.25">
      <c r="B10" s="2">
        <v>7</v>
      </c>
      <c r="C10" s="2">
        <v>257.86</v>
      </c>
      <c r="D10" s="2">
        <f>AVERAGE($C$4:C10)</f>
        <v>258.14142857142861</v>
      </c>
    </row>
    <row r="11" spans="2:10" x14ac:dyDescent="0.25">
      <c r="B11" s="2">
        <v>8</v>
      </c>
      <c r="C11" s="2">
        <v>244.53</v>
      </c>
      <c r="D11" s="2">
        <f>AVERAGE($C$4:C11)</f>
        <v>256.44000000000005</v>
      </c>
    </row>
    <row r="12" spans="2:10" x14ac:dyDescent="0.25">
      <c r="B12" s="2">
        <v>9</v>
      </c>
      <c r="C12" s="2">
        <v>251.82</v>
      </c>
      <c r="D12" s="2">
        <f>AVERAGE($C$4:C12)</f>
        <v>255.92666666666673</v>
      </c>
    </row>
    <row r="13" spans="2:10" x14ac:dyDescent="0.25">
      <c r="B13" s="2">
        <v>10</v>
      </c>
      <c r="C13" s="2">
        <v>275.76</v>
      </c>
      <c r="D13" s="2">
        <f>AVERAGE($C$4:C13)</f>
        <v>257.91000000000003</v>
      </c>
    </row>
    <row r="17" spans="2:10" x14ac:dyDescent="0.25">
      <c r="B17" s="73" t="s">
        <v>125</v>
      </c>
      <c r="C17" s="74"/>
      <c r="D17" s="75"/>
    </row>
    <row r="18" spans="2:10" x14ac:dyDescent="0.25">
      <c r="B18" s="5" t="s">
        <v>12</v>
      </c>
      <c r="C18" s="6" t="s">
        <v>20</v>
      </c>
      <c r="D18" s="6" t="s">
        <v>16</v>
      </c>
      <c r="F18" s="2" t="s">
        <v>13</v>
      </c>
      <c r="G18" s="2" t="s">
        <v>14</v>
      </c>
      <c r="H18" s="2" t="s">
        <v>15</v>
      </c>
      <c r="I18" s="3"/>
      <c r="J18" s="7" t="s">
        <v>21</v>
      </c>
    </row>
    <row r="19" spans="2:10" x14ac:dyDescent="0.25">
      <c r="B19" s="2">
        <v>1</v>
      </c>
      <c r="C19" s="2">
        <v>214.06</v>
      </c>
      <c r="D19" s="2">
        <f>AVERAGE(C19)</f>
        <v>214.06</v>
      </c>
      <c r="F19" s="2">
        <v>2.262</v>
      </c>
      <c r="G19" s="2">
        <f>_xlfn.STDEV.S(C19:C28)</f>
        <v>14.33786226898712</v>
      </c>
      <c r="H19" s="2">
        <v>0.05</v>
      </c>
      <c r="I19" s="2">
        <f>AVERAGE(C19:C28)</f>
        <v>239.875</v>
      </c>
      <c r="J19" s="2">
        <f>ROUND(((F19*G19)/(H19*I19))^2,0)</f>
        <v>7</v>
      </c>
    </row>
    <row r="20" spans="2:10" x14ac:dyDescent="0.25">
      <c r="B20" s="2">
        <v>2</v>
      </c>
      <c r="C20" s="2">
        <v>251.87</v>
      </c>
      <c r="D20" s="2">
        <f>AVERAGE($C$19:C20)</f>
        <v>232.965</v>
      </c>
    </row>
    <row r="21" spans="2:10" x14ac:dyDescent="0.25">
      <c r="B21" s="2">
        <v>3</v>
      </c>
      <c r="C21" s="2">
        <v>225.61</v>
      </c>
      <c r="D21" s="2">
        <f>AVERAGE($C$19:C21)</f>
        <v>230.51333333333332</v>
      </c>
    </row>
    <row r="22" spans="2:10" x14ac:dyDescent="0.25">
      <c r="B22" s="2">
        <v>4</v>
      </c>
      <c r="C22" s="2">
        <v>249.47</v>
      </c>
      <c r="D22" s="2">
        <f>AVERAGE($C$19:C22)</f>
        <v>235.2525</v>
      </c>
      <c r="F22" s="2" t="s">
        <v>64</v>
      </c>
    </row>
    <row r="23" spans="2:10" x14ac:dyDescent="0.25">
      <c r="B23" s="2">
        <v>5</v>
      </c>
      <c r="C23" s="2">
        <v>246.96</v>
      </c>
      <c r="D23" s="2">
        <f>AVERAGE($C$19:C23)</f>
        <v>237.59399999999999</v>
      </c>
      <c r="F23" s="2">
        <f>((_xlfn.STDEV.S(C19:C28)*2.262)/(AVERAGE(C19:C28)*0.05))^2</f>
        <v>7.3121320444438096</v>
      </c>
    </row>
    <row r="24" spans="2:10" x14ac:dyDescent="0.25">
      <c r="B24" s="2">
        <v>6</v>
      </c>
      <c r="C24" s="2">
        <v>231.41</v>
      </c>
      <c r="D24" s="2">
        <f>AVERAGE($C$19:C24)</f>
        <v>236.56333333333336</v>
      </c>
      <c r="F24" s="2">
        <f>ROUND(F23,0)</f>
        <v>7</v>
      </c>
    </row>
    <row r="25" spans="2:10" x14ac:dyDescent="0.25">
      <c r="B25" s="2">
        <v>7</v>
      </c>
      <c r="C25" s="2">
        <v>257.04000000000002</v>
      </c>
      <c r="D25" s="2">
        <f>AVERAGE($C$19:C25)</f>
        <v>239.48857142857145</v>
      </c>
    </row>
    <row r="26" spans="2:10" x14ac:dyDescent="0.25">
      <c r="B26" s="2">
        <v>8</v>
      </c>
      <c r="C26" s="2">
        <v>244.94</v>
      </c>
      <c r="D26" s="2">
        <f>AVERAGE($C$19:C26)</f>
        <v>240.17000000000002</v>
      </c>
    </row>
    <row r="27" spans="2:10" x14ac:dyDescent="0.25">
      <c r="B27" s="2">
        <v>9</v>
      </c>
      <c r="C27" s="2">
        <v>250.93</v>
      </c>
      <c r="D27" s="2">
        <f>AVERAGE($C$19:C27)</f>
        <v>241.36555555555555</v>
      </c>
    </row>
    <row r="28" spans="2:10" x14ac:dyDescent="0.25">
      <c r="B28" s="2">
        <v>10</v>
      </c>
      <c r="C28" s="2">
        <v>226.46</v>
      </c>
      <c r="D28" s="2">
        <f>AVERAGE($C$19:C28)</f>
        <v>239.875</v>
      </c>
    </row>
    <row r="34" spans="2:10" x14ac:dyDescent="0.25">
      <c r="B34" s="73" t="s">
        <v>126</v>
      </c>
      <c r="C34" s="74"/>
      <c r="D34" s="75"/>
    </row>
    <row r="35" spans="2:10" x14ac:dyDescent="0.25">
      <c r="B35" s="5" t="s">
        <v>12</v>
      </c>
      <c r="C35" s="6" t="s">
        <v>20</v>
      </c>
      <c r="D35" s="6" t="s">
        <v>16</v>
      </c>
      <c r="F35" s="2" t="s">
        <v>13</v>
      </c>
      <c r="G35" s="2" t="s">
        <v>14</v>
      </c>
      <c r="H35" s="2" t="s">
        <v>15</v>
      </c>
      <c r="I35" s="3"/>
      <c r="J35" s="7" t="s">
        <v>21</v>
      </c>
    </row>
    <row r="36" spans="2:10" x14ac:dyDescent="0.25">
      <c r="B36" s="2">
        <v>1</v>
      </c>
      <c r="C36" s="2">
        <v>247.07</v>
      </c>
      <c r="D36" s="2">
        <f>AVERAGE(C36)</f>
        <v>247.07</v>
      </c>
      <c r="F36" s="2">
        <v>2.262</v>
      </c>
      <c r="G36" s="2">
        <f>_xlfn.STDEV.S(C36:C45)</f>
        <v>21.529756797924549</v>
      </c>
      <c r="H36" s="2">
        <v>0.05</v>
      </c>
      <c r="I36" s="2">
        <f>AVERAGE(C36:C45)</f>
        <v>248.39499999999998</v>
      </c>
      <c r="J36" s="2">
        <f>ROUND(((F36*G36)/(H36*I36))^2,0)</f>
        <v>15</v>
      </c>
    </row>
    <row r="37" spans="2:10" x14ac:dyDescent="0.25">
      <c r="B37" s="2">
        <v>2</v>
      </c>
      <c r="C37" s="2">
        <v>241.87</v>
      </c>
      <c r="D37" s="2">
        <f>AVERAGE($C$36:C37)</f>
        <v>244.47</v>
      </c>
    </row>
    <row r="38" spans="2:10" x14ac:dyDescent="0.25">
      <c r="B38" s="2">
        <v>3</v>
      </c>
      <c r="C38" s="2">
        <v>245.65</v>
      </c>
      <c r="D38" s="2">
        <f>AVERAGE($C$36:C38)</f>
        <v>244.86333333333334</v>
      </c>
    </row>
    <row r="39" spans="2:10" x14ac:dyDescent="0.25">
      <c r="B39" s="2">
        <v>4</v>
      </c>
      <c r="C39" s="2">
        <v>249.47</v>
      </c>
      <c r="D39" s="2">
        <f>AVERAGE($C$36:C39)</f>
        <v>246.01500000000001</v>
      </c>
      <c r="F39" s="2" t="s">
        <v>64</v>
      </c>
    </row>
    <row r="40" spans="2:10" x14ac:dyDescent="0.25">
      <c r="B40" s="2">
        <v>5</v>
      </c>
      <c r="C40" s="2">
        <v>246.96</v>
      </c>
      <c r="D40" s="2">
        <f>AVERAGE($C$36:C40)</f>
        <v>246.20400000000001</v>
      </c>
      <c r="F40" s="2">
        <f>((_xlfn.STDEV.S(C36:C45)*2.262)/(AVERAGE(C36:C45)*0.05))^2</f>
        <v>15.375800711465025</v>
      </c>
    </row>
    <row r="41" spans="2:10" x14ac:dyDescent="0.25">
      <c r="B41" s="2">
        <v>6</v>
      </c>
      <c r="C41" s="2">
        <v>300.41000000000003</v>
      </c>
      <c r="D41" s="2">
        <f>AVERAGE($C$36:C41)</f>
        <v>255.23833333333334</v>
      </c>
      <c r="F41" s="2">
        <f>ROUND(F40,0)</f>
        <v>15</v>
      </c>
    </row>
    <row r="42" spans="2:10" x14ac:dyDescent="0.25">
      <c r="B42" s="2">
        <v>7</v>
      </c>
      <c r="C42" s="2">
        <v>257.04000000000002</v>
      </c>
      <c r="D42" s="2">
        <f>AVERAGE($C$36:C42)</f>
        <v>255.49571428571429</v>
      </c>
    </row>
    <row r="43" spans="2:10" x14ac:dyDescent="0.25">
      <c r="B43" s="2">
        <v>8</v>
      </c>
      <c r="C43" s="2">
        <v>244.94</v>
      </c>
      <c r="D43" s="2">
        <f>AVERAGE($C$36:C43)</f>
        <v>254.17625000000001</v>
      </c>
    </row>
    <row r="44" spans="2:10" x14ac:dyDescent="0.25">
      <c r="B44" s="2">
        <v>9</v>
      </c>
      <c r="C44" s="2">
        <v>213.98</v>
      </c>
      <c r="D44" s="2">
        <f>AVERAGE($C$36:C44)</f>
        <v>249.70999999999998</v>
      </c>
    </row>
    <row r="45" spans="2:10" x14ac:dyDescent="0.25">
      <c r="B45" s="2">
        <v>10</v>
      </c>
      <c r="C45" s="2">
        <v>236.56</v>
      </c>
      <c r="D45" s="2">
        <f>AVERAGE($C$36:C45)</f>
        <v>248.39499999999998</v>
      </c>
    </row>
    <row r="48" spans="2:10" x14ac:dyDescent="0.25">
      <c r="B48" s="73" t="s">
        <v>127</v>
      </c>
      <c r="C48" s="74"/>
      <c r="D48" s="75"/>
    </row>
    <row r="49" spans="2:10" x14ac:dyDescent="0.25">
      <c r="B49" s="5" t="s">
        <v>12</v>
      </c>
      <c r="C49" s="6" t="s">
        <v>20</v>
      </c>
      <c r="D49" s="6" t="s">
        <v>16</v>
      </c>
      <c r="F49" s="2" t="s">
        <v>13</v>
      </c>
      <c r="G49" s="2" t="s">
        <v>14</v>
      </c>
      <c r="H49" s="2" t="s">
        <v>15</v>
      </c>
      <c r="I49" s="3"/>
      <c r="J49" s="7" t="s">
        <v>21</v>
      </c>
    </row>
    <row r="50" spans="2:10" x14ac:dyDescent="0.25">
      <c r="B50" s="2">
        <v>1</v>
      </c>
      <c r="C50" s="2">
        <v>227.07</v>
      </c>
      <c r="D50" s="2">
        <f>AVERAGE(C50)</f>
        <v>227.07</v>
      </c>
      <c r="F50" s="2">
        <v>2.262</v>
      </c>
      <c r="G50" s="2">
        <f>_xlfn.STDEV.S(C50:C59)</f>
        <v>17.047415216259491</v>
      </c>
      <c r="H50" s="2">
        <v>0.05</v>
      </c>
      <c r="I50" s="2">
        <f>AVERAGE(C50:C59)</f>
        <v>247.34099999999995</v>
      </c>
      <c r="J50" s="2">
        <f>ROUND(((F50*G50)/(H50*I50))^2,0)</f>
        <v>10</v>
      </c>
    </row>
    <row r="51" spans="2:10" x14ac:dyDescent="0.25">
      <c r="B51" s="2">
        <v>2</v>
      </c>
      <c r="C51" s="2">
        <v>241.87</v>
      </c>
      <c r="D51" s="2">
        <f>AVERAGE($C$50:C51)</f>
        <v>234.47</v>
      </c>
    </row>
    <row r="52" spans="2:10" x14ac:dyDescent="0.25">
      <c r="B52" s="2">
        <v>3</v>
      </c>
      <c r="C52" s="2">
        <v>246.32</v>
      </c>
      <c r="D52" s="2">
        <f>AVERAGE($C$50:C52)</f>
        <v>238.42</v>
      </c>
    </row>
    <row r="53" spans="2:10" x14ac:dyDescent="0.25">
      <c r="B53" s="2">
        <v>4</v>
      </c>
      <c r="C53" s="2">
        <v>248.52</v>
      </c>
      <c r="D53" s="2">
        <f>AVERAGE($C$50:C53)</f>
        <v>240.94499999999999</v>
      </c>
      <c r="F53" s="2" t="s">
        <v>64</v>
      </c>
    </row>
    <row r="54" spans="2:10" x14ac:dyDescent="0.25">
      <c r="B54" s="2">
        <v>5</v>
      </c>
      <c r="C54" s="2">
        <v>247.03</v>
      </c>
      <c r="D54" s="2">
        <f>AVERAGE($C$50:C54)</f>
        <v>242.16199999999998</v>
      </c>
      <c r="F54" s="2">
        <f>((_xlfn.STDEV.S(C50:C59)*2.262)/(AVERAGE(C50:C59)*0.05))^2</f>
        <v>9.7223230213537999</v>
      </c>
    </row>
    <row r="55" spans="2:10" x14ac:dyDescent="0.25">
      <c r="B55" s="2">
        <v>6</v>
      </c>
      <c r="C55" s="2">
        <v>289.55</v>
      </c>
      <c r="D55" s="2">
        <f>AVERAGE($C$50:C55)</f>
        <v>250.05999999999997</v>
      </c>
      <c r="F55" s="2">
        <f>ROUND(F54,0)</f>
        <v>10</v>
      </c>
    </row>
    <row r="56" spans="2:10" x14ac:dyDescent="0.25">
      <c r="B56" s="2">
        <v>7</v>
      </c>
      <c r="C56" s="2">
        <v>257.32</v>
      </c>
      <c r="D56" s="2">
        <f>AVERAGE($C$50:C56)</f>
        <v>251.09714285714284</v>
      </c>
    </row>
    <row r="57" spans="2:10" x14ac:dyDescent="0.25">
      <c r="B57" s="2">
        <v>8</v>
      </c>
      <c r="C57" s="2">
        <v>244.87</v>
      </c>
      <c r="D57" s="2">
        <f>AVERAGE($C$50:C57)</f>
        <v>250.31874999999997</v>
      </c>
    </row>
    <row r="58" spans="2:10" x14ac:dyDescent="0.25">
      <c r="B58" s="2">
        <v>9</v>
      </c>
      <c r="C58" s="2">
        <v>234.68</v>
      </c>
      <c r="D58" s="2">
        <f>AVERAGE($C$50:C58)</f>
        <v>248.58111111111106</v>
      </c>
    </row>
    <row r="59" spans="2:10" x14ac:dyDescent="0.25">
      <c r="B59" s="2">
        <v>10</v>
      </c>
      <c r="C59" s="2">
        <v>236.18</v>
      </c>
      <c r="D59" s="2">
        <f>AVERAGE($C$50:C59)</f>
        <v>247.34099999999995</v>
      </c>
    </row>
    <row r="62" spans="2:10" x14ac:dyDescent="0.25">
      <c r="B62" s="73" t="s">
        <v>128</v>
      </c>
      <c r="C62" s="74"/>
      <c r="D62" s="75"/>
    </row>
    <row r="63" spans="2:10" x14ac:dyDescent="0.25">
      <c r="B63" s="5" t="s">
        <v>12</v>
      </c>
      <c r="C63" s="6" t="s">
        <v>20</v>
      </c>
      <c r="D63" s="6" t="s">
        <v>16</v>
      </c>
      <c r="F63" s="2" t="s">
        <v>13</v>
      </c>
      <c r="G63" s="2" t="s">
        <v>14</v>
      </c>
      <c r="H63" s="2" t="s">
        <v>15</v>
      </c>
      <c r="I63" s="3"/>
      <c r="J63" s="7" t="s">
        <v>21</v>
      </c>
    </row>
    <row r="64" spans="2:10" x14ac:dyDescent="0.25">
      <c r="B64" s="2">
        <v>1</v>
      </c>
      <c r="C64" s="2">
        <v>234.54999999999998</v>
      </c>
      <c r="D64" s="2">
        <f>AVERAGE(C64)</f>
        <v>234.54999999999998</v>
      </c>
      <c r="F64" s="2">
        <v>2.262</v>
      </c>
      <c r="G64" s="2">
        <f>_xlfn.STDEV.S(C64:C73)</f>
        <v>16.937347982097627</v>
      </c>
      <c r="H64" s="2">
        <v>0.05</v>
      </c>
      <c r="I64" s="2">
        <f>AVERAGE(C64:C73)</f>
        <v>247.44300000000004</v>
      </c>
      <c r="J64" s="2">
        <f>ROUND(((F64*G64)/(H64*I64))^2,0)</f>
        <v>10</v>
      </c>
    </row>
    <row r="65" spans="2:10" x14ac:dyDescent="0.25">
      <c r="B65" s="2">
        <v>2</v>
      </c>
      <c r="C65" s="2">
        <v>236.1</v>
      </c>
      <c r="D65" s="2">
        <f>AVERAGE($C$64:C65)</f>
        <v>235.32499999999999</v>
      </c>
    </row>
    <row r="66" spans="2:10" x14ac:dyDescent="0.25">
      <c r="B66" s="2">
        <v>3</v>
      </c>
      <c r="C66" s="2">
        <v>255.51</v>
      </c>
      <c r="D66" s="2">
        <f>AVERAGE($C$64:C66)</f>
        <v>242.05333333333331</v>
      </c>
    </row>
    <row r="67" spans="2:10" x14ac:dyDescent="0.25">
      <c r="B67" s="2">
        <v>4</v>
      </c>
      <c r="C67" s="2">
        <v>239.63</v>
      </c>
      <c r="D67" s="2">
        <f>AVERAGE($C$64:C67)</f>
        <v>241.44749999999999</v>
      </c>
      <c r="F67" s="2" t="s">
        <v>64</v>
      </c>
    </row>
    <row r="68" spans="2:10" x14ac:dyDescent="0.25">
      <c r="B68" s="2">
        <v>5</v>
      </c>
      <c r="C68" s="2">
        <v>252.47</v>
      </c>
      <c r="D68" s="2">
        <f>AVERAGE($C$64:C68)</f>
        <v>243.65199999999999</v>
      </c>
      <c r="F68" s="2">
        <f>((_xlfn.STDEV.S(C64:C73)*2.262)/(AVERAGE(C64:C73)*0.05))^2</f>
        <v>9.5892726782238977</v>
      </c>
    </row>
    <row r="69" spans="2:10" x14ac:dyDescent="0.25">
      <c r="B69" s="2">
        <v>6</v>
      </c>
      <c r="C69" s="2">
        <v>284.39</v>
      </c>
      <c r="D69" s="2">
        <f>AVERAGE($C$64:C69)</f>
        <v>250.44166666666669</v>
      </c>
      <c r="F69" s="2">
        <f>ROUND(F68,0)</f>
        <v>10</v>
      </c>
    </row>
    <row r="70" spans="2:10" x14ac:dyDescent="0.25">
      <c r="B70" s="2">
        <v>7</v>
      </c>
      <c r="C70" s="2">
        <v>263.88</v>
      </c>
      <c r="D70" s="2">
        <f>AVERAGE($C$64:C70)</f>
        <v>252.3614285714286</v>
      </c>
    </row>
    <row r="71" spans="2:10" x14ac:dyDescent="0.25">
      <c r="B71" s="2">
        <v>8</v>
      </c>
      <c r="C71" s="2">
        <v>237.19</v>
      </c>
      <c r="D71" s="2">
        <f>AVERAGE($C$64:C71)</f>
        <v>250.46500000000003</v>
      </c>
    </row>
    <row r="72" spans="2:10" x14ac:dyDescent="0.25">
      <c r="B72" s="2">
        <v>9</v>
      </c>
      <c r="C72" s="2">
        <v>242.53</v>
      </c>
      <c r="D72" s="2">
        <f>AVERAGE($C$64:C72)</f>
        <v>249.58333333333337</v>
      </c>
    </row>
    <row r="73" spans="2:10" x14ac:dyDescent="0.25">
      <c r="B73" s="2">
        <v>10</v>
      </c>
      <c r="C73" s="2">
        <v>228.18</v>
      </c>
      <c r="D73" s="2">
        <f>AVERAGE($C$64:C73)</f>
        <v>247.44300000000004</v>
      </c>
    </row>
    <row r="76" spans="2:10" x14ac:dyDescent="0.25">
      <c r="B76" s="4" t="s">
        <v>26</v>
      </c>
      <c r="C76" s="4" t="s">
        <v>27</v>
      </c>
      <c r="D76" s="4" t="s">
        <v>28</v>
      </c>
      <c r="E76" s="4" t="s">
        <v>29</v>
      </c>
      <c r="F76" s="4" t="s">
        <v>30</v>
      </c>
    </row>
    <row r="77" spans="2:10" x14ac:dyDescent="0.25">
      <c r="B77" s="2">
        <f>C4</f>
        <v>284.95999999999998</v>
      </c>
      <c r="C77" s="2">
        <f>C19</f>
        <v>214.06</v>
      </c>
      <c r="D77" s="2">
        <f>C36</f>
        <v>247.07</v>
      </c>
      <c r="E77" s="2">
        <f>C50</f>
        <v>227.07</v>
      </c>
      <c r="F77" s="2">
        <f>C64</f>
        <v>234.54999999999998</v>
      </c>
    </row>
    <row r="78" spans="2:10" x14ac:dyDescent="0.25">
      <c r="B78" s="2">
        <f t="shared" ref="B78:B86" si="0">C5</f>
        <v>251.09</v>
      </c>
      <c r="C78" s="2">
        <f t="shared" ref="C78:C86" si="1">C20</f>
        <v>251.87</v>
      </c>
      <c r="D78" s="2">
        <f t="shared" ref="D78:D86" si="2">C37</f>
        <v>241.87</v>
      </c>
      <c r="E78" s="2">
        <f t="shared" ref="E78:E86" si="3">C51</f>
        <v>241.87</v>
      </c>
      <c r="F78" s="2">
        <f t="shared" ref="F78:F86" si="4">C65</f>
        <v>236.1</v>
      </c>
    </row>
    <row r="79" spans="2:10" x14ac:dyDescent="0.25">
      <c r="B79" s="2">
        <f t="shared" si="0"/>
        <v>235.76</v>
      </c>
      <c r="C79" s="2">
        <f t="shared" si="1"/>
        <v>225.61</v>
      </c>
      <c r="D79" s="2">
        <f t="shared" si="2"/>
        <v>245.65</v>
      </c>
      <c r="E79" s="2">
        <f t="shared" si="3"/>
        <v>246.32</v>
      </c>
      <c r="F79" s="2">
        <f t="shared" si="4"/>
        <v>255.51</v>
      </c>
    </row>
    <row r="80" spans="2:10" x14ac:dyDescent="0.25">
      <c r="B80" s="2">
        <f t="shared" si="0"/>
        <v>248.93</v>
      </c>
      <c r="C80" s="2">
        <f t="shared" si="1"/>
        <v>249.47</v>
      </c>
      <c r="D80" s="2">
        <f t="shared" si="2"/>
        <v>249.47</v>
      </c>
      <c r="E80" s="2">
        <f t="shared" si="3"/>
        <v>248.52</v>
      </c>
      <c r="F80" s="2">
        <f t="shared" si="4"/>
        <v>239.63</v>
      </c>
      <c r="H80" s="11" t="s">
        <v>31</v>
      </c>
      <c r="I80" s="11"/>
      <c r="J80" s="11"/>
    </row>
    <row r="81" spans="2:14" x14ac:dyDescent="0.25">
      <c r="B81" s="2">
        <f t="shared" si="0"/>
        <v>247.17</v>
      </c>
      <c r="C81" s="2">
        <f t="shared" si="1"/>
        <v>246.96</v>
      </c>
      <c r="D81" s="2">
        <f t="shared" si="2"/>
        <v>246.96</v>
      </c>
      <c r="E81" s="2">
        <f t="shared" si="3"/>
        <v>247.03</v>
      </c>
      <c r="F81" s="2">
        <f t="shared" si="4"/>
        <v>252.47</v>
      </c>
      <c r="H81" s="11" t="s">
        <v>68</v>
      </c>
      <c r="I81" s="11"/>
      <c r="J81" s="11"/>
    </row>
    <row r="82" spans="2:14" x14ac:dyDescent="0.25">
      <c r="B82" s="2">
        <f t="shared" si="0"/>
        <v>281.22000000000003</v>
      </c>
      <c r="C82" s="2">
        <f t="shared" si="1"/>
        <v>231.41</v>
      </c>
      <c r="D82" s="2">
        <f t="shared" si="2"/>
        <v>300.41000000000003</v>
      </c>
      <c r="E82" s="2">
        <f t="shared" si="3"/>
        <v>289.55</v>
      </c>
      <c r="F82" s="2">
        <f t="shared" si="4"/>
        <v>284.39</v>
      </c>
    </row>
    <row r="83" spans="2:14" x14ac:dyDescent="0.25">
      <c r="B83" s="2">
        <f t="shared" si="0"/>
        <v>257.86</v>
      </c>
      <c r="C83" s="2">
        <f t="shared" si="1"/>
        <v>257.04000000000002</v>
      </c>
      <c r="D83" s="2">
        <f t="shared" si="2"/>
        <v>257.04000000000002</v>
      </c>
      <c r="E83" s="2">
        <f t="shared" si="3"/>
        <v>257.32</v>
      </c>
      <c r="F83" s="2">
        <f t="shared" si="4"/>
        <v>263.88</v>
      </c>
    </row>
    <row r="84" spans="2:14" x14ac:dyDescent="0.25">
      <c r="B84" s="2">
        <f t="shared" si="0"/>
        <v>244.53</v>
      </c>
      <c r="C84" s="2">
        <f t="shared" si="1"/>
        <v>244.94</v>
      </c>
      <c r="D84" s="2">
        <f t="shared" si="2"/>
        <v>244.94</v>
      </c>
      <c r="E84" s="2">
        <f t="shared" si="3"/>
        <v>244.87</v>
      </c>
      <c r="F84" s="2">
        <f t="shared" si="4"/>
        <v>237.19</v>
      </c>
    </row>
    <row r="85" spans="2:14" x14ac:dyDescent="0.25">
      <c r="B85" s="2">
        <f t="shared" si="0"/>
        <v>251.82</v>
      </c>
      <c r="C85" s="2">
        <f t="shared" si="1"/>
        <v>250.93</v>
      </c>
      <c r="D85" s="2">
        <f t="shared" si="2"/>
        <v>213.98</v>
      </c>
      <c r="E85" s="2">
        <f t="shared" si="3"/>
        <v>234.68</v>
      </c>
      <c r="F85" s="2">
        <f t="shared" si="4"/>
        <v>242.53</v>
      </c>
    </row>
    <row r="86" spans="2:14" x14ac:dyDescent="0.25">
      <c r="B86" s="2">
        <f t="shared" si="0"/>
        <v>275.76</v>
      </c>
      <c r="C86" s="2">
        <f t="shared" si="1"/>
        <v>226.46</v>
      </c>
      <c r="D86" s="2">
        <f t="shared" si="2"/>
        <v>236.56</v>
      </c>
      <c r="E86" s="2">
        <f t="shared" si="3"/>
        <v>236.18</v>
      </c>
      <c r="F86" s="2">
        <f t="shared" si="4"/>
        <v>228.18</v>
      </c>
    </row>
    <row r="88" spans="2:14" x14ac:dyDescent="0.25">
      <c r="B88" t="s">
        <v>32</v>
      </c>
    </row>
    <row r="90" spans="2:14" ht="15.75" thickBot="1" x14ac:dyDescent="0.3">
      <c r="B90" t="s">
        <v>33</v>
      </c>
    </row>
    <row r="91" spans="2:14" x14ac:dyDescent="0.25">
      <c r="B91" s="10" t="s">
        <v>34</v>
      </c>
      <c r="C91" s="10" t="s">
        <v>35</v>
      </c>
      <c r="D91" s="10" t="s">
        <v>36</v>
      </c>
      <c r="E91" s="10" t="s">
        <v>37</v>
      </c>
      <c r="F91" s="10" t="s">
        <v>38</v>
      </c>
    </row>
    <row r="92" spans="2:14" x14ac:dyDescent="0.25">
      <c r="B92" s="8" t="s">
        <v>26</v>
      </c>
      <c r="C92" s="8">
        <v>10</v>
      </c>
      <c r="D92" s="8">
        <v>2579.1000000000004</v>
      </c>
      <c r="E92" s="8">
        <v>257.91000000000003</v>
      </c>
      <c r="F92" s="8">
        <v>282.54655555555564</v>
      </c>
    </row>
    <row r="93" spans="2:14" x14ac:dyDescent="0.25">
      <c r="B93" s="8" t="s">
        <v>27</v>
      </c>
      <c r="C93" s="8">
        <v>10</v>
      </c>
      <c r="D93" s="8">
        <v>2398.75</v>
      </c>
      <c r="E93" s="8">
        <v>239.875</v>
      </c>
      <c r="F93" s="8">
        <v>205.57429444444449</v>
      </c>
    </row>
    <row r="94" spans="2:14" x14ac:dyDescent="0.25">
      <c r="B94" s="8" t="s">
        <v>28</v>
      </c>
      <c r="C94" s="8">
        <v>10</v>
      </c>
      <c r="D94" s="8">
        <v>2483.9499999999998</v>
      </c>
      <c r="E94" s="8">
        <v>248.39499999999998</v>
      </c>
      <c r="F94" s="8">
        <v>463.53042777777824</v>
      </c>
    </row>
    <row r="95" spans="2:14" x14ac:dyDescent="0.25">
      <c r="B95" s="8" t="s">
        <v>29</v>
      </c>
      <c r="C95" s="8">
        <v>10</v>
      </c>
      <c r="D95" s="8">
        <v>2473.4099999999994</v>
      </c>
      <c r="E95" s="8">
        <v>247.34099999999995</v>
      </c>
      <c r="F95" s="8">
        <v>290.61436555555565</v>
      </c>
      <c r="J95" s="71" t="s">
        <v>57</v>
      </c>
      <c r="K95" s="71"/>
      <c r="L95" s="71"/>
      <c r="M95" s="71"/>
      <c r="N95" s="71"/>
    </row>
    <row r="96" spans="2:14" ht="15.75" thickBot="1" x14ac:dyDescent="0.3">
      <c r="B96" s="9" t="s">
        <v>30</v>
      </c>
      <c r="C96" s="9">
        <v>10</v>
      </c>
      <c r="D96" s="9">
        <v>2474.4300000000003</v>
      </c>
      <c r="E96" s="9">
        <v>247.44300000000004</v>
      </c>
      <c r="F96" s="9">
        <v>286.87375666666662</v>
      </c>
      <c r="J96" s="71"/>
      <c r="K96" s="71"/>
      <c r="L96" s="71"/>
      <c r="M96" s="71"/>
      <c r="N96" s="71"/>
    </row>
    <row r="97" spans="2:14" x14ac:dyDescent="0.25">
      <c r="J97" s="71"/>
      <c r="K97" s="71"/>
      <c r="L97" s="71"/>
      <c r="M97" s="71"/>
      <c r="N97" s="71"/>
    </row>
    <row r="98" spans="2:14" x14ac:dyDescent="0.25">
      <c r="J98" s="71"/>
      <c r="K98" s="71"/>
      <c r="L98" s="71"/>
      <c r="M98" s="71"/>
      <c r="N98" s="71"/>
    </row>
    <row r="99" spans="2:14" ht="15.75" thickBot="1" x14ac:dyDescent="0.3">
      <c r="B99" t="s">
        <v>39</v>
      </c>
    </row>
    <row r="100" spans="2:14" x14ac:dyDescent="0.25">
      <c r="B100" s="10" t="s">
        <v>40</v>
      </c>
      <c r="C100" s="10" t="s">
        <v>41</v>
      </c>
      <c r="D100" s="10" t="s">
        <v>42</v>
      </c>
      <c r="E100" s="10" t="s">
        <v>43</v>
      </c>
      <c r="F100" s="10" t="s">
        <v>44</v>
      </c>
      <c r="G100" s="10" t="s">
        <v>45</v>
      </c>
      <c r="H100" s="10" t="s">
        <v>46</v>
      </c>
    </row>
    <row r="101" spans="2:14" x14ac:dyDescent="0.25">
      <c r="B101" s="8" t="s">
        <v>47</v>
      </c>
      <c r="C101" s="8">
        <v>1649.3842079999995</v>
      </c>
      <c r="D101" s="8">
        <v>4</v>
      </c>
      <c r="E101" s="8">
        <v>412.34605199999987</v>
      </c>
      <c r="F101" s="19">
        <v>1.3482945112786962</v>
      </c>
      <c r="G101" s="8">
        <v>0.2669415277473875</v>
      </c>
      <c r="H101" s="8">
        <v>2.5787391843115586</v>
      </c>
    </row>
    <row r="102" spans="2:14" x14ac:dyDescent="0.25">
      <c r="B102" s="8" t="s">
        <v>48</v>
      </c>
      <c r="C102" s="8">
        <v>13762.254600000006</v>
      </c>
      <c r="D102" s="8">
        <v>45</v>
      </c>
      <c r="E102" s="8">
        <v>305.82788000000011</v>
      </c>
      <c r="F102" s="8"/>
      <c r="G102" s="8"/>
      <c r="H102" s="8"/>
    </row>
    <row r="103" spans="2:14" x14ac:dyDescent="0.25">
      <c r="B103" s="8"/>
      <c r="C103" s="8"/>
      <c r="D103" s="8"/>
      <c r="E103" s="8"/>
      <c r="F103" s="8"/>
      <c r="G103" s="8"/>
      <c r="H103" s="8"/>
    </row>
    <row r="104" spans="2:14" ht="15.75" thickBot="1" x14ac:dyDescent="0.3">
      <c r="B104" s="9" t="s">
        <v>49</v>
      </c>
      <c r="C104" s="9">
        <v>15411.638808000005</v>
      </c>
      <c r="D104" s="9">
        <v>49</v>
      </c>
      <c r="E104" s="9"/>
      <c r="F104" s="9"/>
      <c r="G104" s="9"/>
      <c r="H104" s="9"/>
    </row>
    <row r="105" spans="2:14" x14ac:dyDescent="0.25">
      <c r="B105" s="8"/>
      <c r="C105" s="8"/>
      <c r="D105" s="8"/>
      <c r="E105" s="8"/>
      <c r="F105" s="8"/>
      <c r="G105" s="8"/>
      <c r="H105" s="8"/>
    </row>
    <row r="107" spans="2:14" x14ac:dyDescent="0.25">
      <c r="L107" s="76" t="s">
        <v>129</v>
      </c>
      <c r="M107" s="76"/>
      <c r="N107" s="76"/>
    </row>
    <row r="108" spans="2:14" x14ac:dyDescent="0.25">
      <c r="L108" s="2" t="s">
        <v>137</v>
      </c>
      <c r="M108" s="2" t="s">
        <v>130</v>
      </c>
      <c r="N108" s="2" t="s">
        <v>131</v>
      </c>
    </row>
    <row r="109" spans="2:14" x14ac:dyDescent="0.25">
      <c r="L109" s="2">
        <f>H115</f>
        <v>248.19279999999995</v>
      </c>
      <c r="M109" s="25">
        <v>0.25</v>
      </c>
      <c r="N109" s="7">
        <f>I115*(1+M109)</f>
        <v>5.1706833333333329</v>
      </c>
    </row>
    <row r="110" spans="2:14" x14ac:dyDescent="0.25">
      <c r="B110" s="72" t="s">
        <v>81</v>
      </c>
      <c r="C110" s="72"/>
      <c r="D110" s="72"/>
      <c r="F110" s="2" t="s">
        <v>13</v>
      </c>
      <c r="G110" s="2" t="s">
        <v>14</v>
      </c>
      <c r="H110" s="2" t="s">
        <v>15</v>
      </c>
      <c r="I110" s="2"/>
      <c r="J110" s="7" t="s">
        <v>21</v>
      </c>
    </row>
    <row r="111" spans="2:14" x14ac:dyDescent="0.25">
      <c r="B111" s="5" t="s">
        <v>12</v>
      </c>
      <c r="C111" s="6" t="s">
        <v>20</v>
      </c>
      <c r="D111" s="6" t="s">
        <v>16</v>
      </c>
      <c r="F111" s="2">
        <v>2.0095999999999998</v>
      </c>
      <c r="G111" s="2">
        <f>_xlfn.STDEV.S(C112:C161)</f>
        <v>17.734803099543896</v>
      </c>
      <c r="H111" s="2">
        <v>0.05</v>
      </c>
      <c r="I111" s="2">
        <f>AVERAGE(C112:C161)</f>
        <v>248.19279999999995</v>
      </c>
      <c r="J111" s="2">
        <f>ROUND(((F111*G111)/(H111*I111))^2,0)</f>
        <v>8</v>
      </c>
    </row>
    <row r="112" spans="2:14" x14ac:dyDescent="0.25">
      <c r="B112" s="2">
        <v>1</v>
      </c>
      <c r="C112" s="2">
        <f>C4</f>
        <v>284.95999999999998</v>
      </c>
      <c r="D112" s="2">
        <f>AVERAGE(C112)</f>
        <v>284.95999999999998</v>
      </c>
    </row>
    <row r="113" spans="2:9" x14ac:dyDescent="0.25">
      <c r="B113" s="2">
        <v>2</v>
      </c>
      <c r="C113" s="2">
        <f t="shared" ref="C113:C121" si="5">C5</f>
        <v>251.09</v>
      </c>
      <c r="D113" s="2">
        <f>AVERAGE($C$112:C113)</f>
        <v>268.02499999999998</v>
      </c>
    </row>
    <row r="114" spans="2:9" x14ac:dyDescent="0.25">
      <c r="B114" s="2">
        <v>3</v>
      </c>
      <c r="C114" s="2">
        <f t="shared" si="5"/>
        <v>235.76</v>
      </c>
      <c r="D114" s="2">
        <f>AVERAGE($C$112:C114)</f>
        <v>257.27</v>
      </c>
      <c r="F114" s="2" t="s">
        <v>64</v>
      </c>
      <c r="H114" s="2" t="s">
        <v>50</v>
      </c>
      <c r="I114" s="2" t="s">
        <v>65</v>
      </c>
    </row>
    <row r="115" spans="2:9" x14ac:dyDescent="0.25">
      <c r="B115" s="2">
        <v>4</v>
      </c>
      <c r="C115" s="2">
        <f t="shared" si="5"/>
        <v>248.93</v>
      </c>
      <c r="D115" s="2">
        <f>AVERAGE($C$112:C115)</f>
        <v>255.185</v>
      </c>
      <c r="F115" s="2">
        <f>((_xlfn.STDEV.S(C112:C161)*F111)/(AVERAGE(C112:C161)*0.05))^2</f>
        <v>8.2480943543722347</v>
      </c>
      <c r="H115" s="2">
        <f>AVERAGE(C112:C161)</f>
        <v>248.19279999999995</v>
      </c>
      <c r="I115" s="2">
        <f>H115/60</f>
        <v>4.1365466666666659</v>
      </c>
    </row>
    <row r="116" spans="2:9" x14ac:dyDescent="0.25">
      <c r="B116" s="2">
        <v>5</v>
      </c>
      <c r="C116" s="2">
        <f t="shared" si="5"/>
        <v>247.17</v>
      </c>
      <c r="D116" s="2">
        <f>AVERAGE($C$112:C116)</f>
        <v>253.58200000000002</v>
      </c>
      <c r="F116" s="2">
        <f>ROUND(F115,0)</f>
        <v>8</v>
      </c>
    </row>
    <row r="117" spans="2:9" x14ac:dyDescent="0.25">
      <c r="B117" s="2">
        <v>6</v>
      </c>
      <c r="C117" s="2">
        <f t="shared" si="5"/>
        <v>281.22000000000003</v>
      </c>
      <c r="D117" s="2">
        <f>AVERAGE($C$112:C117)</f>
        <v>258.18833333333333</v>
      </c>
    </row>
    <row r="118" spans="2:9" x14ac:dyDescent="0.25">
      <c r="B118" s="2">
        <v>7</v>
      </c>
      <c r="C118" s="2">
        <f t="shared" si="5"/>
        <v>257.86</v>
      </c>
      <c r="D118" s="2">
        <f>AVERAGE($C$112:C118)</f>
        <v>258.14142857142861</v>
      </c>
    </row>
    <row r="119" spans="2:9" x14ac:dyDescent="0.25">
      <c r="B119" s="2">
        <v>8</v>
      </c>
      <c r="C119" s="2">
        <f t="shared" si="5"/>
        <v>244.53</v>
      </c>
      <c r="D119" s="2">
        <f>AVERAGE($C$112:C119)</f>
        <v>256.44000000000005</v>
      </c>
    </row>
    <row r="120" spans="2:9" x14ac:dyDescent="0.25">
      <c r="B120" s="2">
        <v>9</v>
      </c>
      <c r="C120" s="2">
        <f t="shared" si="5"/>
        <v>251.82</v>
      </c>
      <c r="D120" s="2">
        <f>AVERAGE($C$112:C120)</f>
        <v>255.92666666666673</v>
      </c>
    </row>
    <row r="121" spans="2:9" x14ac:dyDescent="0.25">
      <c r="B121" s="2">
        <v>10</v>
      </c>
      <c r="C121" s="2">
        <f t="shared" si="5"/>
        <v>275.76</v>
      </c>
      <c r="D121" s="2">
        <f>AVERAGE($C$112:C121)</f>
        <v>257.91000000000003</v>
      </c>
    </row>
    <row r="122" spans="2:9" x14ac:dyDescent="0.25">
      <c r="B122" s="2">
        <v>11</v>
      </c>
      <c r="C122" s="2">
        <f t="shared" ref="C122:C131" si="6">C19</f>
        <v>214.06</v>
      </c>
      <c r="D122" s="2">
        <f>AVERAGE($C$112:C121)</f>
        <v>257.91000000000003</v>
      </c>
    </row>
    <row r="123" spans="2:9" x14ac:dyDescent="0.25">
      <c r="B123" s="2">
        <v>12</v>
      </c>
      <c r="C123" s="2">
        <f t="shared" si="6"/>
        <v>251.87</v>
      </c>
      <c r="D123" s="2">
        <f>AVERAGE($C$112:C121)</f>
        <v>257.91000000000003</v>
      </c>
    </row>
    <row r="124" spans="2:9" x14ac:dyDescent="0.25">
      <c r="B124" s="2">
        <v>13</v>
      </c>
      <c r="C124" s="2">
        <f t="shared" si="6"/>
        <v>225.61</v>
      </c>
      <c r="D124" s="2">
        <f>AVERAGE($C$112:C121)</f>
        <v>257.91000000000003</v>
      </c>
    </row>
    <row r="125" spans="2:9" x14ac:dyDescent="0.25">
      <c r="B125" s="2">
        <v>14</v>
      </c>
      <c r="C125" s="2">
        <f t="shared" si="6"/>
        <v>249.47</v>
      </c>
      <c r="D125" s="2">
        <f>AVERAGE($C$112:C121)</f>
        <v>257.91000000000003</v>
      </c>
    </row>
    <row r="126" spans="2:9" x14ac:dyDescent="0.25">
      <c r="B126" s="2">
        <v>15</v>
      </c>
      <c r="C126" s="2">
        <f t="shared" si="6"/>
        <v>246.96</v>
      </c>
      <c r="D126" s="2">
        <f>AVERAGE($C$112:C121)</f>
        <v>257.91000000000003</v>
      </c>
    </row>
    <row r="127" spans="2:9" x14ac:dyDescent="0.25">
      <c r="B127" s="2">
        <v>16</v>
      </c>
      <c r="C127" s="2">
        <f t="shared" si="6"/>
        <v>231.41</v>
      </c>
      <c r="D127" s="2">
        <f>AVERAGE($C$112:C122)</f>
        <v>253.9236363636364</v>
      </c>
    </row>
    <row r="128" spans="2:9" x14ac:dyDescent="0.25">
      <c r="B128" s="2">
        <v>17</v>
      </c>
      <c r="C128" s="2">
        <f t="shared" si="6"/>
        <v>257.04000000000002</v>
      </c>
      <c r="D128" s="2">
        <f>AVERAGE($C$112:C123)</f>
        <v>253.75250000000003</v>
      </c>
    </row>
    <row r="129" spans="2:4" x14ac:dyDescent="0.25">
      <c r="B129" s="2">
        <v>18</v>
      </c>
      <c r="C129" s="2">
        <f t="shared" si="6"/>
        <v>244.94</v>
      </c>
      <c r="D129" s="2">
        <f>AVERAGE($C$112:C124)</f>
        <v>251.58769230769232</v>
      </c>
    </row>
    <row r="130" spans="2:4" x14ac:dyDescent="0.25">
      <c r="B130" s="2">
        <v>19</v>
      </c>
      <c r="C130" s="2">
        <f t="shared" si="6"/>
        <v>250.93</v>
      </c>
      <c r="D130" s="2">
        <f>AVERAGE($C$112:C125)</f>
        <v>251.43642857142859</v>
      </c>
    </row>
    <row r="131" spans="2:4" x14ac:dyDescent="0.25">
      <c r="B131" s="2">
        <v>20</v>
      </c>
      <c r="C131" s="2">
        <f t="shared" si="6"/>
        <v>226.46</v>
      </c>
      <c r="D131" s="2">
        <f>AVERAGE($C$112:C126)</f>
        <v>251.13800000000001</v>
      </c>
    </row>
    <row r="132" spans="2:4" x14ac:dyDescent="0.25">
      <c r="B132" s="2">
        <v>21</v>
      </c>
      <c r="C132" s="2">
        <f t="shared" ref="C132:C141" si="7">C36</f>
        <v>247.07</v>
      </c>
      <c r="D132" s="2">
        <f>AVERAGE($C$112:C127)</f>
        <v>249.905</v>
      </c>
    </row>
    <row r="133" spans="2:4" x14ac:dyDescent="0.25">
      <c r="B133" s="2">
        <v>22</v>
      </c>
      <c r="C133" s="2">
        <f t="shared" si="7"/>
        <v>241.87</v>
      </c>
      <c r="D133" s="2">
        <f>AVERAGE($C$112:C128)</f>
        <v>250.32470588235296</v>
      </c>
    </row>
    <row r="134" spans="2:4" x14ac:dyDescent="0.25">
      <c r="B134" s="2">
        <v>23</v>
      </c>
      <c r="C134" s="2">
        <f t="shared" si="7"/>
        <v>245.65</v>
      </c>
      <c r="D134" s="2">
        <f>AVERAGE($C$112:C129)</f>
        <v>250.02555555555557</v>
      </c>
    </row>
    <row r="135" spans="2:4" x14ac:dyDescent="0.25">
      <c r="B135" s="2">
        <v>24</v>
      </c>
      <c r="C135" s="2">
        <f t="shared" si="7"/>
        <v>249.47</v>
      </c>
      <c r="D135" s="2">
        <f>AVERAGE($C$112:C130)</f>
        <v>250.07315789473685</v>
      </c>
    </row>
    <row r="136" spans="2:4" x14ac:dyDescent="0.25">
      <c r="B136" s="2">
        <v>25</v>
      </c>
      <c r="C136" s="2">
        <f t="shared" si="7"/>
        <v>246.96</v>
      </c>
      <c r="D136" s="2">
        <f>AVERAGE($C$112:C131)</f>
        <v>248.89250000000001</v>
      </c>
    </row>
    <row r="137" spans="2:4" x14ac:dyDescent="0.25">
      <c r="B137" s="2">
        <v>26</v>
      </c>
      <c r="C137" s="2">
        <f t="shared" si="7"/>
        <v>300.41000000000003</v>
      </c>
      <c r="D137" s="2">
        <f>AVERAGE($C$112:C131)</f>
        <v>248.89250000000001</v>
      </c>
    </row>
    <row r="138" spans="2:4" x14ac:dyDescent="0.25">
      <c r="B138" s="2">
        <v>27</v>
      </c>
      <c r="C138" s="2">
        <f t="shared" si="7"/>
        <v>257.04000000000002</v>
      </c>
      <c r="D138" s="2">
        <f>AVERAGE($C$112:C131)</f>
        <v>248.89250000000001</v>
      </c>
    </row>
    <row r="139" spans="2:4" x14ac:dyDescent="0.25">
      <c r="B139" s="2">
        <v>28</v>
      </c>
      <c r="C139" s="2">
        <f t="shared" si="7"/>
        <v>244.94</v>
      </c>
      <c r="D139" s="2">
        <f>AVERAGE($C$112:C131)</f>
        <v>248.89250000000001</v>
      </c>
    </row>
    <row r="140" spans="2:4" x14ac:dyDescent="0.25">
      <c r="B140" s="2">
        <v>29</v>
      </c>
      <c r="C140" s="2">
        <f t="shared" si="7"/>
        <v>213.98</v>
      </c>
      <c r="D140" s="2">
        <f>AVERAGE($C$112:C131)</f>
        <v>248.89250000000001</v>
      </c>
    </row>
    <row r="141" spans="2:4" x14ac:dyDescent="0.25">
      <c r="B141" s="2">
        <v>30</v>
      </c>
      <c r="C141" s="2">
        <f t="shared" si="7"/>
        <v>236.56</v>
      </c>
      <c r="D141" s="2">
        <f>AVERAGE($C$112:C141)</f>
        <v>248.72666666666663</v>
      </c>
    </row>
    <row r="142" spans="2:4" x14ac:dyDescent="0.25">
      <c r="B142" s="2">
        <v>31</v>
      </c>
      <c r="C142" s="2">
        <f t="shared" ref="C142:C151" si="8">C50</f>
        <v>227.07</v>
      </c>
      <c r="D142" s="2">
        <f>AVERAGE($C$112:C141)</f>
        <v>248.72666666666663</v>
      </c>
    </row>
    <row r="143" spans="2:4" x14ac:dyDescent="0.25">
      <c r="B143" s="2">
        <v>32</v>
      </c>
      <c r="C143" s="2">
        <f t="shared" si="8"/>
        <v>241.87</v>
      </c>
      <c r="D143" s="2">
        <f>AVERAGE($C$112:C141)</f>
        <v>248.72666666666663</v>
      </c>
    </row>
    <row r="144" spans="2:4" x14ac:dyDescent="0.25">
      <c r="B144" s="2">
        <v>33</v>
      </c>
      <c r="C144" s="2">
        <f t="shared" si="8"/>
        <v>246.32</v>
      </c>
      <c r="D144" s="2">
        <f>AVERAGE($C$112:C132)</f>
        <v>248.80571428571429</v>
      </c>
    </row>
    <row r="145" spans="2:4" x14ac:dyDescent="0.25">
      <c r="B145" s="2">
        <v>34</v>
      </c>
      <c r="C145" s="2">
        <f t="shared" si="8"/>
        <v>248.52</v>
      </c>
      <c r="D145" s="2">
        <f>AVERAGE($C$112:C133)</f>
        <v>248.49045454545455</v>
      </c>
    </row>
    <row r="146" spans="2:4" x14ac:dyDescent="0.25">
      <c r="B146" s="2">
        <v>35</v>
      </c>
      <c r="C146" s="2">
        <f t="shared" si="8"/>
        <v>247.03</v>
      </c>
      <c r="D146" s="2">
        <f>AVERAGE($C$112:C134)</f>
        <v>248.36695652173913</v>
      </c>
    </row>
    <row r="147" spans="2:4" x14ac:dyDescent="0.25">
      <c r="B147" s="2">
        <v>36</v>
      </c>
      <c r="C147" s="2">
        <f t="shared" si="8"/>
        <v>289.55</v>
      </c>
      <c r="D147" s="2">
        <f>AVERAGE($C$112:C135)</f>
        <v>248.41291666666666</v>
      </c>
    </row>
    <row r="148" spans="2:4" x14ac:dyDescent="0.25">
      <c r="B148" s="2">
        <v>37</v>
      </c>
      <c r="C148" s="2">
        <f t="shared" si="8"/>
        <v>257.32</v>
      </c>
      <c r="D148" s="2">
        <f>AVERAGE($C$112:C136)</f>
        <v>248.35479999999998</v>
      </c>
    </row>
    <row r="149" spans="2:4" x14ac:dyDescent="0.25">
      <c r="B149" s="2">
        <v>38</v>
      </c>
      <c r="C149" s="2">
        <f t="shared" si="8"/>
        <v>244.87</v>
      </c>
      <c r="D149" s="2">
        <f>AVERAGE($C$112:C137)</f>
        <v>250.35692307692307</v>
      </c>
    </row>
    <row r="150" spans="2:4" x14ac:dyDescent="0.25">
      <c r="B150" s="2">
        <v>39</v>
      </c>
      <c r="C150" s="2">
        <f t="shared" si="8"/>
        <v>234.68</v>
      </c>
      <c r="D150" s="2">
        <f>AVERAGE($C$112:C138)</f>
        <v>250.60444444444443</v>
      </c>
    </row>
    <row r="151" spans="2:4" x14ac:dyDescent="0.25">
      <c r="B151" s="2">
        <v>40</v>
      </c>
      <c r="C151" s="2">
        <f t="shared" si="8"/>
        <v>236.18</v>
      </c>
      <c r="D151" s="2">
        <f>AVERAGE($C$112:C139)</f>
        <v>250.40214285714282</v>
      </c>
    </row>
    <row r="152" spans="2:4" x14ac:dyDescent="0.25">
      <c r="B152" s="2">
        <v>41</v>
      </c>
      <c r="C152" s="2">
        <f t="shared" ref="C152:C161" si="9">C64</f>
        <v>234.54999999999998</v>
      </c>
      <c r="D152" s="2">
        <f>AVERAGE($C$112:C140)</f>
        <v>249.14620689655169</v>
      </c>
    </row>
    <row r="153" spans="2:4" x14ac:dyDescent="0.25">
      <c r="B153" s="2">
        <v>42</v>
      </c>
      <c r="C153" s="2">
        <f t="shared" si="9"/>
        <v>236.1</v>
      </c>
      <c r="D153" s="2">
        <f>AVERAGE($C$112:C141)</f>
        <v>248.72666666666663</v>
      </c>
    </row>
    <row r="154" spans="2:4" x14ac:dyDescent="0.25">
      <c r="B154" s="2">
        <v>43</v>
      </c>
      <c r="C154" s="2">
        <f t="shared" si="9"/>
        <v>255.51</v>
      </c>
      <c r="D154" s="2">
        <f>AVERAGE($C$112:C151)</f>
        <v>248.38024999999999</v>
      </c>
    </row>
    <row r="155" spans="2:4" x14ac:dyDescent="0.25">
      <c r="B155" s="2">
        <v>44</v>
      </c>
      <c r="C155" s="2">
        <f t="shared" si="9"/>
        <v>239.63</v>
      </c>
      <c r="D155" s="2">
        <f>AVERAGE($C$112:C151)</f>
        <v>248.38024999999999</v>
      </c>
    </row>
    <row r="156" spans="2:4" x14ac:dyDescent="0.25">
      <c r="B156" s="2">
        <v>45</v>
      </c>
      <c r="C156" s="2">
        <f t="shared" si="9"/>
        <v>252.47</v>
      </c>
      <c r="D156" s="2">
        <f>AVERAGE($C$112:C151)</f>
        <v>248.38024999999999</v>
      </c>
    </row>
    <row r="157" spans="2:4" x14ac:dyDescent="0.25">
      <c r="B157" s="2">
        <v>46</v>
      </c>
      <c r="C157" s="2">
        <f t="shared" si="9"/>
        <v>284.39</v>
      </c>
      <c r="D157" s="2">
        <f>AVERAGE($C$112:C151)</f>
        <v>248.38024999999999</v>
      </c>
    </row>
    <row r="158" spans="2:4" x14ac:dyDescent="0.25">
      <c r="B158" s="2">
        <v>47</v>
      </c>
      <c r="C158" s="2">
        <f t="shared" si="9"/>
        <v>263.88</v>
      </c>
      <c r="D158" s="2">
        <f>AVERAGE($C$112:C142)</f>
        <v>248.02806451612901</v>
      </c>
    </row>
    <row r="159" spans="2:4" x14ac:dyDescent="0.25">
      <c r="B159" s="2">
        <v>48</v>
      </c>
      <c r="C159" s="2">
        <f t="shared" si="9"/>
        <v>237.19</v>
      </c>
      <c r="D159" s="2">
        <f>AVERAGE($C$112:C143)</f>
        <v>247.83562499999996</v>
      </c>
    </row>
    <row r="160" spans="2:4" x14ac:dyDescent="0.25">
      <c r="B160" s="2">
        <v>49</v>
      </c>
      <c r="C160" s="2">
        <f t="shared" si="9"/>
        <v>242.53</v>
      </c>
      <c r="D160" s="2">
        <f>AVERAGE($C$112:C144)</f>
        <v>247.78969696969693</v>
      </c>
    </row>
    <row r="161" spans="2:4" x14ac:dyDescent="0.25">
      <c r="B161" s="2">
        <v>50</v>
      </c>
      <c r="C161" s="2">
        <f t="shared" si="9"/>
        <v>228.18</v>
      </c>
      <c r="D161" s="2">
        <f>AVERAGE($C$112:C145)</f>
        <v>247.81117647058818</v>
      </c>
    </row>
  </sheetData>
  <mergeCells count="8">
    <mergeCell ref="B2:C2"/>
    <mergeCell ref="J95:N98"/>
    <mergeCell ref="B110:D110"/>
    <mergeCell ref="B17:D17"/>
    <mergeCell ref="B34:D34"/>
    <mergeCell ref="B48:D48"/>
    <mergeCell ref="B62:D62"/>
    <mergeCell ref="L107:N107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65"/>
  <sheetViews>
    <sheetView topLeftCell="A15" zoomScaleNormal="100" workbookViewId="0">
      <selection activeCell="F25" sqref="F25:K27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6" max="7" width="11.85546875" bestFit="1" customWidth="1"/>
    <col min="12" max="12" width="11.85546875" bestFit="1" customWidth="1"/>
  </cols>
  <sheetData>
    <row r="2" spans="2:5" x14ac:dyDescent="0.25">
      <c r="C2" s="74" t="s">
        <v>86</v>
      </c>
      <c r="D2" s="74"/>
      <c r="E2" s="75"/>
    </row>
    <row r="3" spans="2:5" ht="32.25" customHeight="1" x14ac:dyDescent="0.25">
      <c r="B3" s="16" t="s">
        <v>69</v>
      </c>
      <c r="C3" s="17" t="s">
        <v>170</v>
      </c>
      <c r="D3" s="17" t="s">
        <v>70</v>
      </c>
      <c r="E3" s="18" t="s">
        <v>76</v>
      </c>
    </row>
    <row r="4" spans="2:5" x14ac:dyDescent="0.25">
      <c r="B4" s="2"/>
      <c r="C4" s="2">
        <v>50</v>
      </c>
      <c r="D4" s="2">
        <f>G29</f>
        <v>12.187245000000001</v>
      </c>
      <c r="E4" s="2">
        <f>D4+C4</f>
        <v>62.187245000000004</v>
      </c>
    </row>
    <row r="5" spans="2:5" x14ac:dyDescent="0.25">
      <c r="E5" s="51"/>
    </row>
    <row r="7" spans="2:5" x14ac:dyDescent="0.25">
      <c r="B7" t="s">
        <v>72</v>
      </c>
      <c r="C7" t="s">
        <v>73</v>
      </c>
      <c r="D7" t="s">
        <v>74</v>
      </c>
    </row>
    <row r="8" spans="2:5" x14ac:dyDescent="0.25">
      <c r="B8">
        <f>F31</f>
        <v>0</v>
      </c>
      <c r="C8">
        <v>180</v>
      </c>
      <c r="D8">
        <f>ROUND(B8*C8,2)</f>
        <v>0</v>
      </c>
    </row>
    <row r="16" spans="2:5" x14ac:dyDescent="0.25">
      <c r="B16" s="73" t="s">
        <v>71</v>
      </c>
      <c r="C16" s="74"/>
      <c r="D16" s="75"/>
    </row>
    <row r="17" spans="2:11" x14ac:dyDescent="0.25">
      <c r="B17" s="5" t="s">
        <v>12</v>
      </c>
      <c r="C17" s="6" t="s">
        <v>20</v>
      </c>
      <c r="D17" s="6" t="s">
        <v>16</v>
      </c>
      <c r="F17" s="2" t="s">
        <v>13</v>
      </c>
      <c r="G17" s="2" t="s">
        <v>14</v>
      </c>
      <c r="H17" s="2" t="s">
        <v>15</v>
      </c>
      <c r="I17" s="2"/>
      <c r="J17" s="7" t="s">
        <v>21</v>
      </c>
    </row>
    <row r="18" spans="2:11" x14ac:dyDescent="0.25">
      <c r="B18" s="2">
        <v>1</v>
      </c>
      <c r="C18" s="2">
        <v>19.89</v>
      </c>
      <c r="D18" s="2">
        <f>AVERAGE(C18)</f>
        <v>19.89</v>
      </c>
      <c r="F18" s="2">
        <v>2.262</v>
      </c>
      <c r="G18" s="2">
        <f>_xlfn.STDEV.S(C18:C27)</f>
        <v>2.4644665864148947</v>
      </c>
      <c r="H18" s="2">
        <v>0.05</v>
      </c>
      <c r="I18" s="2">
        <f>AVERAGE(C18:C27)</f>
        <v>18.822000000000003</v>
      </c>
      <c r="J18" s="2">
        <f>ROUND(((F18*G18)/(H18*I18))^2,0)</f>
        <v>35</v>
      </c>
    </row>
    <row r="19" spans="2:11" x14ac:dyDescent="0.25">
      <c r="B19" s="2">
        <v>2</v>
      </c>
      <c r="C19" s="2">
        <v>18.240000000000002</v>
      </c>
      <c r="D19" s="2">
        <f>AVERAGE($C$18:C19)</f>
        <v>19.065000000000001</v>
      </c>
    </row>
    <row r="20" spans="2:11" x14ac:dyDescent="0.25">
      <c r="B20" s="2">
        <v>3</v>
      </c>
      <c r="C20" s="2">
        <v>23.79</v>
      </c>
      <c r="D20" s="2">
        <f>AVERAGE($C$18:C20)</f>
        <v>20.64</v>
      </c>
    </row>
    <row r="21" spans="2:11" x14ac:dyDescent="0.25">
      <c r="B21" s="2">
        <v>4</v>
      </c>
      <c r="C21" s="2">
        <v>16.57</v>
      </c>
      <c r="D21" s="2">
        <f>AVERAGE($C$18:C21)</f>
        <v>19.622500000000002</v>
      </c>
      <c r="F21" s="2" t="s">
        <v>64</v>
      </c>
    </row>
    <row r="22" spans="2:11" x14ac:dyDescent="0.25">
      <c r="B22" s="2">
        <v>5</v>
      </c>
      <c r="C22" s="2">
        <v>16.770000000000003</v>
      </c>
      <c r="D22" s="2">
        <f>AVERAGE($C$18:C22)</f>
        <v>19.052000000000003</v>
      </c>
      <c r="F22" s="12">
        <f>((_xlfn.STDEV.S(C18:C27)*2.262)/(AVERAGE(C18:C27)*0.05))^2</f>
        <v>35.08807341034202</v>
      </c>
    </row>
    <row r="23" spans="2:11" x14ac:dyDescent="0.25">
      <c r="B23" s="2">
        <v>6</v>
      </c>
      <c r="C23" s="2">
        <v>16.170000000000002</v>
      </c>
      <c r="D23" s="2">
        <f>AVERAGE($C$18:C23)</f>
        <v>18.571666666666669</v>
      </c>
      <c r="F23" s="12">
        <f>ROUND(F22,0)</f>
        <v>35</v>
      </c>
    </row>
    <row r="24" spans="2:11" ht="15.75" thickBot="1" x14ac:dyDescent="0.3">
      <c r="B24" s="2">
        <v>7</v>
      </c>
      <c r="C24" s="2">
        <v>18.989999999999998</v>
      </c>
      <c r="D24" s="2">
        <f>AVERAGE($C$18:C24)</f>
        <v>18.631428571428575</v>
      </c>
    </row>
    <row r="25" spans="2:11" ht="15.75" thickBot="1" x14ac:dyDescent="0.3">
      <c r="B25" s="2">
        <v>8</v>
      </c>
      <c r="C25" s="2">
        <v>21.810000000000002</v>
      </c>
      <c r="D25" s="2">
        <f>AVERAGE($C$18:C25)</f>
        <v>19.028750000000002</v>
      </c>
      <c r="F25" s="81" t="s">
        <v>171</v>
      </c>
      <c r="G25" s="82"/>
      <c r="H25" s="82"/>
      <c r="I25" s="82"/>
      <c r="J25" s="82"/>
      <c r="K25" s="84"/>
    </row>
    <row r="26" spans="2:11" ht="14.25" customHeight="1" thickBot="1" x14ac:dyDescent="0.3">
      <c r="B26" s="2">
        <v>9</v>
      </c>
      <c r="C26" s="2">
        <v>17.03</v>
      </c>
      <c r="D26" s="2">
        <f>AVERAGE($C$18:C26)</f>
        <v>18.806666666666668</v>
      </c>
      <c r="F26" s="29" t="s">
        <v>10</v>
      </c>
      <c r="G26" s="42" t="s">
        <v>144</v>
      </c>
      <c r="H26" s="30" t="s">
        <v>159</v>
      </c>
      <c r="I26" s="30" t="s">
        <v>160</v>
      </c>
      <c r="J26" s="47" t="s">
        <v>130</v>
      </c>
      <c r="K26" s="48" t="s">
        <v>157</v>
      </c>
    </row>
    <row r="27" spans="2:11" ht="15.75" thickBot="1" x14ac:dyDescent="0.3">
      <c r="B27" s="2">
        <v>10</v>
      </c>
      <c r="C27" s="2">
        <v>18.96</v>
      </c>
      <c r="D27" s="2">
        <f>AVERAGE($C$18:C27)</f>
        <v>18.822000000000003</v>
      </c>
      <c r="F27" s="43">
        <v>103</v>
      </c>
      <c r="G27" s="44">
        <v>1</v>
      </c>
      <c r="H27" s="33">
        <f>I18</f>
        <v>18.822000000000003</v>
      </c>
      <c r="I27" s="33">
        <f>H27/60</f>
        <v>0.31370000000000003</v>
      </c>
      <c r="J27" s="49">
        <v>0.15</v>
      </c>
      <c r="K27" s="50">
        <f>I27*(1+0.11)</f>
        <v>0.34820700000000004</v>
      </c>
    </row>
    <row r="28" spans="2:11" x14ac:dyDescent="0.25">
      <c r="F28" s="2" t="s">
        <v>167</v>
      </c>
      <c r="G28" s="2">
        <v>35</v>
      </c>
    </row>
    <row r="29" spans="2:11" x14ac:dyDescent="0.25">
      <c r="B29" s="72" t="s">
        <v>75</v>
      </c>
      <c r="C29" s="72"/>
      <c r="D29" s="72"/>
      <c r="F29" s="2" t="s">
        <v>152</v>
      </c>
      <c r="G29" s="2">
        <f>K27*G28</f>
        <v>12.187245000000001</v>
      </c>
    </row>
    <row r="30" spans="2:11" x14ac:dyDescent="0.25">
      <c r="B30" s="5" t="str">
        <f>B17</f>
        <v>observaciones</v>
      </c>
      <c r="C30" s="6" t="str">
        <f t="shared" ref="C30:D40" si="0">C17</f>
        <v>Tiempo</v>
      </c>
      <c r="D30" s="6" t="str">
        <f t="shared" si="0"/>
        <v>promedio</v>
      </c>
      <c r="F30" s="2"/>
    </row>
    <row r="31" spans="2:11" x14ac:dyDescent="0.25">
      <c r="B31" s="2">
        <v>1</v>
      </c>
      <c r="C31" s="2">
        <f t="shared" si="0"/>
        <v>19.89</v>
      </c>
      <c r="D31" s="2">
        <f>C31</f>
        <v>19.89</v>
      </c>
      <c r="F31" s="2"/>
    </row>
    <row r="32" spans="2:11" x14ac:dyDescent="0.25">
      <c r="B32" s="2">
        <v>2</v>
      </c>
      <c r="C32" s="2">
        <f t="shared" si="0"/>
        <v>18.240000000000002</v>
      </c>
      <c r="D32" s="2">
        <f>AVERAGE($C$31:C32)</f>
        <v>19.065000000000001</v>
      </c>
    </row>
    <row r="33" spans="2:4" x14ac:dyDescent="0.25">
      <c r="B33" s="2">
        <v>3</v>
      </c>
      <c r="C33" s="2">
        <f t="shared" si="0"/>
        <v>23.79</v>
      </c>
      <c r="D33" s="2">
        <f>AVERAGE($C$31:C33)</f>
        <v>20.64</v>
      </c>
    </row>
    <row r="34" spans="2:4" x14ac:dyDescent="0.25">
      <c r="B34" s="2">
        <v>4</v>
      </c>
      <c r="C34" s="2">
        <f t="shared" si="0"/>
        <v>16.57</v>
      </c>
      <c r="D34" s="2">
        <f>AVERAGE($C$31:C34)</f>
        <v>19.622500000000002</v>
      </c>
    </row>
    <row r="35" spans="2:4" x14ac:dyDescent="0.25">
      <c r="B35" s="2">
        <v>5</v>
      </c>
      <c r="C35" s="2">
        <f t="shared" si="0"/>
        <v>16.770000000000003</v>
      </c>
      <c r="D35" s="2">
        <f>AVERAGE($C$31:C35)</f>
        <v>19.052000000000003</v>
      </c>
    </row>
    <row r="36" spans="2:4" x14ac:dyDescent="0.25">
      <c r="B36" s="2">
        <v>6</v>
      </c>
      <c r="C36" s="2">
        <f t="shared" si="0"/>
        <v>16.170000000000002</v>
      </c>
      <c r="D36" s="2">
        <f>AVERAGE($C$31:C36)</f>
        <v>18.571666666666669</v>
      </c>
    </row>
    <row r="37" spans="2:4" x14ac:dyDescent="0.25">
      <c r="B37" s="2">
        <v>7</v>
      </c>
      <c r="C37" s="2">
        <f t="shared" si="0"/>
        <v>18.989999999999998</v>
      </c>
      <c r="D37" s="2">
        <f>AVERAGE($C$31:C37)</f>
        <v>18.631428571428575</v>
      </c>
    </row>
    <row r="38" spans="2:4" x14ac:dyDescent="0.25">
      <c r="B38" s="2">
        <v>8</v>
      </c>
      <c r="C38" s="2">
        <f t="shared" si="0"/>
        <v>21.810000000000002</v>
      </c>
      <c r="D38" s="2">
        <f>AVERAGE($C$31:C38)</f>
        <v>19.028750000000002</v>
      </c>
    </row>
    <row r="39" spans="2:4" x14ac:dyDescent="0.25">
      <c r="B39" s="2">
        <v>9</v>
      </c>
      <c r="C39" s="2">
        <f t="shared" si="0"/>
        <v>17.03</v>
      </c>
      <c r="D39" s="2">
        <f>AVERAGE($C$31:C39)</f>
        <v>18.806666666666668</v>
      </c>
    </row>
    <row r="40" spans="2:4" x14ac:dyDescent="0.25">
      <c r="B40" s="2">
        <v>10</v>
      </c>
      <c r="C40" s="2">
        <f t="shared" si="0"/>
        <v>18.96</v>
      </c>
      <c r="D40" s="2">
        <f>AVERAGE($C$31:C40)</f>
        <v>18.822000000000003</v>
      </c>
    </row>
    <row r="41" spans="2:4" x14ac:dyDescent="0.25">
      <c r="B41" s="2">
        <v>11</v>
      </c>
      <c r="C41" s="2">
        <v>19.100000000000001</v>
      </c>
      <c r="D41" s="2">
        <f>AVERAGE($C$31:C41)</f>
        <v>18.847272727272728</v>
      </c>
    </row>
    <row r="42" spans="2:4" x14ac:dyDescent="0.25">
      <c r="B42" s="2">
        <v>12</v>
      </c>
      <c r="C42" s="2">
        <v>20.58</v>
      </c>
      <c r="D42" s="2">
        <f>AVERAGE($C$31:C42)</f>
        <v>18.991666666666671</v>
      </c>
    </row>
    <row r="43" spans="2:4" x14ac:dyDescent="0.25">
      <c r="B43" s="2">
        <v>13</v>
      </c>
      <c r="C43" s="2">
        <v>20.64</v>
      </c>
      <c r="D43" s="2">
        <f>AVERAGE($C$31:C43)</f>
        <v>19.118461538461538</v>
      </c>
    </row>
    <row r="44" spans="2:4" x14ac:dyDescent="0.25">
      <c r="B44" s="2">
        <v>14</v>
      </c>
      <c r="C44" s="2">
        <v>16.12</v>
      </c>
      <c r="D44" s="2">
        <f>AVERAGE($C$31:C44)</f>
        <v>18.904285714285717</v>
      </c>
    </row>
    <row r="45" spans="2:4" x14ac:dyDescent="0.25">
      <c r="B45" s="2">
        <v>15</v>
      </c>
      <c r="C45" s="2">
        <v>16.89</v>
      </c>
      <c r="D45" s="2">
        <f>AVERAGE($C$31:C45)</f>
        <v>18.77</v>
      </c>
    </row>
    <row r="46" spans="2:4" x14ac:dyDescent="0.25">
      <c r="B46" s="2">
        <v>16</v>
      </c>
      <c r="C46" s="2">
        <v>17.37</v>
      </c>
      <c r="D46" s="2">
        <f>AVERAGE($C$31:C46)</f>
        <v>18.682500000000001</v>
      </c>
    </row>
    <row r="47" spans="2:4" x14ac:dyDescent="0.25">
      <c r="B47" s="2">
        <v>17</v>
      </c>
      <c r="C47" s="2">
        <v>20.55</v>
      </c>
      <c r="D47" s="2">
        <f>AVERAGE($C$31:C47)</f>
        <v>18.792352941176471</v>
      </c>
    </row>
    <row r="48" spans="2:4" x14ac:dyDescent="0.25">
      <c r="B48" s="2">
        <v>18</v>
      </c>
      <c r="C48" s="2">
        <v>18.93</v>
      </c>
      <c r="D48" s="2">
        <f>AVERAGE($C$31:C48)</f>
        <v>18.8</v>
      </c>
    </row>
    <row r="49" spans="2:4" x14ac:dyDescent="0.25">
      <c r="B49" s="2">
        <v>19</v>
      </c>
      <c r="C49" s="2">
        <v>18.3</v>
      </c>
      <c r="D49" s="2">
        <f>AVERAGE($C$31:C49)</f>
        <v>18.773684210526319</v>
      </c>
    </row>
    <row r="50" spans="2:4" x14ac:dyDescent="0.25">
      <c r="B50" s="2">
        <v>20</v>
      </c>
      <c r="C50" s="2">
        <v>18.95</v>
      </c>
      <c r="D50" s="2">
        <f>AVERAGE($C$31:C50)</f>
        <v>18.782500000000002</v>
      </c>
    </row>
    <row r="51" spans="2:4" x14ac:dyDescent="0.25">
      <c r="B51" s="2">
        <v>21</v>
      </c>
      <c r="C51" s="2">
        <v>25.91</v>
      </c>
      <c r="D51" s="2">
        <f>AVERAGE($C$31:C51)</f>
        <v>19.121904761904766</v>
      </c>
    </row>
    <row r="52" spans="2:4" x14ac:dyDescent="0.25">
      <c r="B52" s="2">
        <v>22</v>
      </c>
      <c r="C52" s="2">
        <v>16.600000000000001</v>
      </c>
      <c r="D52" s="2">
        <f>AVERAGE($C$31:C52)</f>
        <v>19.007272727272731</v>
      </c>
    </row>
    <row r="53" spans="2:4" x14ac:dyDescent="0.25">
      <c r="B53" s="2">
        <v>23</v>
      </c>
      <c r="C53" s="2">
        <v>23.13</v>
      </c>
      <c r="D53" s="2">
        <f>AVERAGE($C$31:C53)</f>
        <v>19.186521739130438</v>
      </c>
    </row>
    <row r="54" spans="2:4" x14ac:dyDescent="0.25">
      <c r="B54" s="2">
        <v>24</v>
      </c>
      <c r="C54" s="2">
        <v>13.47</v>
      </c>
      <c r="D54" s="2">
        <f>AVERAGE($C$31:C54)</f>
        <v>18.948333333333338</v>
      </c>
    </row>
    <row r="55" spans="2:4" x14ac:dyDescent="0.25">
      <c r="B55" s="2">
        <v>25</v>
      </c>
      <c r="C55" s="2">
        <v>22.25</v>
      </c>
      <c r="D55" s="2">
        <f>AVERAGE($C$31:C55)</f>
        <v>19.080400000000004</v>
      </c>
    </row>
    <row r="56" spans="2:4" x14ac:dyDescent="0.25">
      <c r="B56" s="2">
        <v>26</v>
      </c>
      <c r="C56" s="2">
        <v>14.43</v>
      </c>
      <c r="D56" s="2">
        <f>AVERAGE($C$31:C56)</f>
        <v>18.901538461538465</v>
      </c>
    </row>
    <row r="57" spans="2:4" x14ac:dyDescent="0.25">
      <c r="B57" s="2">
        <v>27</v>
      </c>
      <c r="C57" s="2">
        <v>23.07</v>
      </c>
      <c r="D57" s="2">
        <f>AVERAGE($C$31:C57)</f>
        <v>19.05592592592593</v>
      </c>
    </row>
    <row r="58" spans="2:4" x14ac:dyDescent="0.25">
      <c r="B58" s="2">
        <v>28</v>
      </c>
      <c r="C58" s="2">
        <v>13.32</v>
      </c>
      <c r="D58" s="2">
        <f>AVERAGE($C$31:C58)</f>
        <v>18.851071428571434</v>
      </c>
    </row>
    <row r="59" spans="2:4" x14ac:dyDescent="0.25">
      <c r="B59" s="2">
        <v>29</v>
      </c>
      <c r="C59" s="2">
        <v>21.46</v>
      </c>
      <c r="D59" s="2">
        <f>AVERAGE($C$31:C59)</f>
        <v>18.941034482758628</v>
      </c>
    </row>
    <row r="60" spans="2:4" x14ac:dyDescent="0.25">
      <c r="B60" s="2">
        <v>30</v>
      </c>
      <c r="C60" s="2">
        <v>16.670000000000002</v>
      </c>
      <c r="D60" s="2">
        <f>AVERAGE($C$31:C60)</f>
        <v>18.865333333333339</v>
      </c>
    </row>
    <row r="61" spans="2:4" x14ac:dyDescent="0.25">
      <c r="B61" s="2">
        <v>31</v>
      </c>
      <c r="C61" s="2">
        <v>18.920000000000002</v>
      </c>
      <c r="D61" s="2">
        <f>AVERAGE($C$31:C61)</f>
        <v>18.867096774193552</v>
      </c>
    </row>
    <row r="62" spans="2:4" x14ac:dyDescent="0.25">
      <c r="B62" s="2">
        <v>32</v>
      </c>
      <c r="C62" s="2">
        <v>21.25</v>
      </c>
      <c r="D62" s="2">
        <f>AVERAGE($C$31:C62)</f>
        <v>18.941562500000003</v>
      </c>
    </row>
    <row r="63" spans="2:4" x14ac:dyDescent="0.25">
      <c r="B63" s="2">
        <v>33</v>
      </c>
      <c r="C63" s="2">
        <v>19.89</v>
      </c>
      <c r="D63" s="2">
        <f>AVERAGE($C$31:C63)</f>
        <v>18.970303030303032</v>
      </c>
    </row>
    <row r="64" spans="2:4" x14ac:dyDescent="0.25">
      <c r="B64" s="2">
        <v>34</v>
      </c>
      <c r="C64" s="2">
        <v>17.39</v>
      </c>
      <c r="D64" s="2">
        <f>AVERAGE($C$31:C64)</f>
        <v>18.923823529411766</v>
      </c>
    </row>
    <row r="65" spans="2:4" x14ac:dyDescent="0.25">
      <c r="B65" s="2">
        <v>35</v>
      </c>
      <c r="C65" s="2">
        <v>15.98</v>
      </c>
      <c r="D65" s="2">
        <f>AVERAGE($C$31:C65)</f>
        <v>18.83971428571429</v>
      </c>
    </row>
  </sheetData>
  <mergeCells count="4">
    <mergeCell ref="B16:D16"/>
    <mergeCell ref="B29:D29"/>
    <mergeCell ref="F25:K25"/>
    <mergeCell ref="C2:E2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4"/>
  <sheetViews>
    <sheetView zoomScaleNormal="100" workbookViewId="0">
      <selection activeCell="C4" sqref="C4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7" max="7" width="9.5703125" bestFit="1" customWidth="1"/>
  </cols>
  <sheetData>
    <row r="2" spans="2:4" x14ac:dyDescent="0.25">
      <c r="B2" s="73" t="s">
        <v>77</v>
      </c>
      <c r="C2" s="74"/>
      <c r="D2" s="75"/>
    </row>
    <row r="3" spans="2:4" x14ac:dyDescent="0.25">
      <c r="B3" s="5" t="s">
        <v>12</v>
      </c>
      <c r="C3" s="6" t="s">
        <v>20</v>
      </c>
      <c r="D3" s="6" t="s">
        <v>80</v>
      </c>
    </row>
    <row r="4" spans="2:4" x14ac:dyDescent="0.25">
      <c r="B4" s="2"/>
      <c r="C4" s="2" t="s">
        <v>115</v>
      </c>
      <c r="D4" s="2">
        <f>4*60*60</f>
        <v>14400</v>
      </c>
    </row>
  </sheetData>
  <mergeCells count="1">
    <mergeCell ref="B2:D2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256"/>
  <sheetViews>
    <sheetView topLeftCell="B10" zoomScaleNormal="100" workbookViewId="0">
      <selection activeCell="F24" sqref="F24:K28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7" max="7" width="11.85546875" bestFit="1" customWidth="1"/>
  </cols>
  <sheetData>
    <row r="2" spans="2:10" x14ac:dyDescent="0.25">
      <c r="B2" s="73" t="s">
        <v>119</v>
      </c>
      <c r="C2" s="74"/>
      <c r="D2" s="75"/>
    </row>
    <row r="3" spans="2:10" x14ac:dyDescent="0.25">
      <c r="B3" s="5" t="s">
        <v>12</v>
      </c>
      <c r="C3" s="6" t="s">
        <v>20</v>
      </c>
      <c r="D3" s="6" t="s">
        <v>16</v>
      </c>
      <c r="F3" s="2" t="s">
        <v>13</v>
      </c>
      <c r="G3" s="2" t="s">
        <v>14</v>
      </c>
      <c r="H3" s="2" t="s">
        <v>15</v>
      </c>
      <c r="I3" s="2"/>
      <c r="J3" s="7" t="s">
        <v>21</v>
      </c>
    </row>
    <row r="4" spans="2:10" x14ac:dyDescent="0.25">
      <c r="B4" s="2">
        <v>1</v>
      </c>
      <c r="C4" s="2">
        <v>2.23</v>
      </c>
      <c r="D4" s="2">
        <f>AVERAGE(C4)</f>
        <v>2.23</v>
      </c>
      <c r="F4" s="2">
        <v>2.262</v>
      </c>
      <c r="G4" s="2">
        <f>_xlfn.STDEV.S(C4:C13)</f>
        <v>0.96570296790587884</v>
      </c>
      <c r="H4" s="2">
        <v>0.05</v>
      </c>
      <c r="I4" s="2">
        <f>AVERAGE(C4:C13)</f>
        <v>2.8459999999999996</v>
      </c>
      <c r="J4" s="2">
        <f>ROUND(((F4*G4)/(H4*I4))^2,0)</f>
        <v>236</v>
      </c>
    </row>
    <row r="5" spans="2:10" x14ac:dyDescent="0.25">
      <c r="B5" s="2">
        <v>2</v>
      </c>
      <c r="C5" s="2">
        <v>4.6500000000000004</v>
      </c>
      <c r="D5" s="2">
        <f>AVERAGE($C$4:C5)</f>
        <v>3.4400000000000004</v>
      </c>
    </row>
    <row r="6" spans="2:10" x14ac:dyDescent="0.25">
      <c r="B6" s="2">
        <v>3</v>
      </c>
      <c r="C6" s="2">
        <v>2.52</v>
      </c>
      <c r="D6" s="2">
        <f>AVERAGE($C$4:C6)</f>
        <v>3.1333333333333333</v>
      </c>
    </row>
    <row r="7" spans="2:10" x14ac:dyDescent="0.25">
      <c r="B7" s="2">
        <v>4</v>
      </c>
      <c r="C7" s="2">
        <v>2.76</v>
      </c>
      <c r="D7" s="2">
        <f>AVERAGE($C$4:C7)</f>
        <v>3.04</v>
      </c>
      <c r="F7" s="2" t="s">
        <v>64</v>
      </c>
    </row>
    <row r="8" spans="2:10" x14ac:dyDescent="0.25">
      <c r="B8" s="2">
        <v>5</v>
      </c>
      <c r="C8" s="2">
        <v>3.58</v>
      </c>
      <c r="D8" s="2">
        <f>AVERAGE($C$4:C8)</f>
        <v>3.1480000000000001</v>
      </c>
      <c r="F8" s="2">
        <f>((_xlfn.STDEV.S(C4:C13)*2.262)/(AVERAGE(C4:C13)*0.05))^2</f>
        <v>235.64733538015426</v>
      </c>
    </row>
    <row r="9" spans="2:10" x14ac:dyDescent="0.25">
      <c r="B9" s="2">
        <v>6</v>
      </c>
      <c r="C9" s="2">
        <v>2.54</v>
      </c>
      <c r="D9" s="2">
        <f>AVERAGE($C$4:C9)</f>
        <v>3.0466666666666669</v>
      </c>
      <c r="F9" s="2">
        <f>ROUND(F8,0)</f>
        <v>236</v>
      </c>
    </row>
    <row r="10" spans="2:10" x14ac:dyDescent="0.25">
      <c r="B10" s="2">
        <v>7</v>
      </c>
      <c r="C10" s="2">
        <v>1.93</v>
      </c>
      <c r="D10" s="2">
        <f>AVERAGE($C$4:C10)</f>
        <v>2.8871428571428575</v>
      </c>
    </row>
    <row r="11" spans="2:10" x14ac:dyDescent="0.25">
      <c r="B11" s="2">
        <v>8</v>
      </c>
      <c r="C11" s="2">
        <v>4.0599999999999996</v>
      </c>
      <c r="D11" s="2">
        <f>AVERAGE($C$4:C11)</f>
        <v>3.0337499999999999</v>
      </c>
    </row>
    <row r="12" spans="2:10" x14ac:dyDescent="0.25">
      <c r="B12" s="2">
        <v>9</v>
      </c>
      <c r="C12" s="2">
        <v>1.56</v>
      </c>
      <c r="D12" s="2">
        <f>AVERAGE($C$4:C12)</f>
        <v>2.8699999999999997</v>
      </c>
      <c r="F12" s="86" t="s">
        <v>116</v>
      </c>
      <c r="G12" s="86"/>
      <c r="H12" s="86"/>
      <c r="I12" s="86"/>
    </row>
    <row r="13" spans="2:10" x14ac:dyDescent="0.25">
      <c r="B13" s="2">
        <v>10</v>
      </c>
      <c r="C13" s="14">
        <v>2.63</v>
      </c>
      <c r="D13" s="2">
        <f>AVERAGE($C$4:C13)</f>
        <v>2.8459999999999996</v>
      </c>
      <c r="F13" s="86"/>
      <c r="G13" s="86"/>
      <c r="H13" s="86"/>
      <c r="I13" s="86"/>
    </row>
    <row r="14" spans="2:10" x14ac:dyDescent="0.25">
      <c r="F14" s="86"/>
      <c r="G14" s="86"/>
      <c r="H14" s="86"/>
      <c r="I14" s="86"/>
    </row>
    <row r="15" spans="2:10" x14ac:dyDescent="0.25">
      <c r="F15" s="86"/>
      <c r="G15" s="86"/>
      <c r="H15" s="86"/>
      <c r="I15" s="86"/>
    </row>
    <row r="19" spans="2:11" x14ac:dyDescent="0.25">
      <c r="B19" s="73" t="str">
        <f>B2</f>
        <v>Empaque SKINNY</v>
      </c>
      <c r="C19" s="74"/>
      <c r="D19" s="75"/>
    </row>
    <row r="20" spans="2:11" x14ac:dyDescent="0.25">
      <c r="B20" s="5" t="s">
        <v>12</v>
      </c>
      <c r="C20" s="6" t="s">
        <v>20</v>
      </c>
      <c r="D20" s="6" t="s">
        <v>16</v>
      </c>
      <c r="F20" t="s">
        <v>16</v>
      </c>
    </row>
    <row r="21" spans="2:11" x14ac:dyDescent="0.25">
      <c r="B21" s="2">
        <v>1</v>
      </c>
      <c r="C21" s="2">
        <f>C4</f>
        <v>2.23</v>
      </c>
      <c r="D21" s="2">
        <f>AVERAGE(C21)</f>
        <v>2.23</v>
      </c>
      <c r="F21">
        <f>AVERAGE(C21:C256)</f>
        <v>2.9279661016949152</v>
      </c>
    </row>
    <row r="22" spans="2:11" x14ac:dyDescent="0.25">
      <c r="B22" s="2">
        <v>2</v>
      </c>
      <c r="C22" s="2">
        <f t="shared" ref="C22:C29" si="0">C5</f>
        <v>4.6500000000000004</v>
      </c>
      <c r="D22" s="2">
        <f>AVERAGE($C$21:C22)</f>
        <v>3.4400000000000004</v>
      </c>
    </row>
    <row r="23" spans="2:11" ht="15.75" thickBot="1" x14ac:dyDescent="0.3">
      <c r="B23" s="2">
        <v>3</v>
      </c>
      <c r="C23" s="2">
        <f t="shared" si="0"/>
        <v>2.52</v>
      </c>
      <c r="D23" s="2">
        <f>AVERAGE($C$21:C23)</f>
        <v>3.1333333333333333</v>
      </c>
    </row>
    <row r="24" spans="2:11" ht="15.75" thickBot="1" x14ac:dyDescent="0.3">
      <c r="B24" s="2">
        <v>4</v>
      </c>
      <c r="C24" s="2">
        <f t="shared" si="0"/>
        <v>2.76</v>
      </c>
      <c r="D24" s="2">
        <f>AVERAGE($C$21:C24)</f>
        <v>3.04</v>
      </c>
      <c r="F24" s="81" t="s">
        <v>173</v>
      </c>
      <c r="G24" s="82"/>
      <c r="H24" s="82"/>
      <c r="I24" s="82"/>
      <c r="J24" s="82"/>
      <c r="K24" s="84"/>
    </row>
    <row r="25" spans="2:11" ht="13.5" customHeight="1" thickBot="1" x14ac:dyDescent="0.3">
      <c r="B25" s="2">
        <v>5</v>
      </c>
      <c r="C25" s="2">
        <f t="shared" si="0"/>
        <v>3.58</v>
      </c>
      <c r="D25" s="2">
        <f>AVERAGE($C$21:C25)</f>
        <v>3.1480000000000001</v>
      </c>
      <c r="F25" s="29" t="s">
        <v>10</v>
      </c>
      <c r="G25" s="42" t="s">
        <v>144</v>
      </c>
      <c r="H25" s="30" t="s">
        <v>159</v>
      </c>
      <c r="I25" s="30" t="s">
        <v>160</v>
      </c>
      <c r="J25" s="47" t="s">
        <v>130</v>
      </c>
      <c r="K25" s="48" t="s">
        <v>157</v>
      </c>
    </row>
    <row r="26" spans="2:11" ht="15.75" thickBot="1" x14ac:dyDescent="0.3">
      <c r="B26" s="2">
        <v>6</v>
      </c>
      <c r="C26" s="2">
        <f t="shared" si="0"/>
        <v>2.54</v>
      </c>
      <c r="D26" s="2">
        <f>AVERAGE($C$21:C26)</f>
        <v>3.0466666666666669</v>
      </c>
      <c r="F26" s="43">
        <v>236</v>
      </c>
      <c r="G26" s="44">
        <v>1</v>
      </c>
      <c r="H26" s="33">
        <f>I4</f>
        <v>2.8459999999999996</v>
      </c>
      <c r="I26" s="33">
        <f>H26/60</f>
        <v>4.7433333333333327E-2</v>
      </c>
      <c r="J26" s="49">
        <v>0.15</v>
      </c>
      <c r="K26" s="50">
        <f>I26*(1+0.15)</f>
        <v>5.4548333333333324E-2</v>
      </c>
    </row>
    <row r="27" spans="2:11" x14ac:dyDescent="0.25">
      <c r="B27" s="2">
        <v>7</v>
      </c>
      <c r="C27" s="2">
        <f t="shared" si="0"/>
        <v>1.93</v>
      </c>
      <c r="D27" s="2">
        <f>AVERAGE($C$21:C27)</f>
        <v>2.8871428571428575</v>
      </c>
      <c r="F27" s="2" t="s">
        <v>167</v>
      </c>
      <c r="G27" s="2">
        <v>35</v>
      </c>
    </row>
    <row r="28" spans="2:11" x14ac:dyDescent="0.25">
      <c r="B28" s="2">
        <v>8</v>
      </c>
      <c r="C28" s="2">
        <f t="shared" si="0"/>
        <v>4.0599999999999996</v>
      </c>
      <c r="D28" s="2">
        <f>AVERAGE($C$21:C28)</f>
        <v>3.0337499999999999</v>
      </c>
      <c r="F28" s="2" t="s">
        <v>152</v>
      </c>
      <c r="G28" s="2">
        <f>K26*G27</f>
        <v>1.9091916666666664</v>
      </c>
    </row>
    <row r="29" spans="2:11" x14ac:dyDescent="0.25">
      <c r="B29" s="2">
        <v>9</v>
      </c>
      <c r="C29" s="2">
        <f t="shared" si="0"/>
        <v>1.56</v>
      </c>
      <c r="D29" s="2">
        <f>AVERAGE($C$21:C29)</f>
        <v>2.8699999999999997</v>
      </c>
    </row>
    <row r="30" spans="2:11" x14ac:dyDescent="0.25">
      <c r="B30" s="2">
        <v>10</v>
      </c>
      <c r="C30" s="2">
        <f>C13</f>
        <v>2.63</v>
      </c>
      <c r="D30" s="2">
        <f>AVERAGE($C$21:C30)</f>
        <v>2.8459999999999996</v>
      </c>
    </row>
    <row r="31" spans="2:11" x14ac:dyDescent="0.25">
      <c r="B31" s="2">
        <v>11</v>
      </c>
      <c r="C31" s="2">
        <v>2.38</v>
      </c>
      <c r="D31" s="2">
        <f>AVERAGE($C$21:C31)</f>
        <v>2.8036363636363633</v>
      </c>
    </row>
    <row r="32" spans="2:11" x14ac:dyDescent="0.25">
      <c r="B32" s="2">
        <v>12</v>
      </c>
      <c r="C32" s="2">
        <v>5.12</v>
      </c>
      <c r="D32" s="2">
        <f>AVERAGE($C$21:C32)</f>
        <v>2.9966666666666661</v>
      </c>
    </row>
    <row r="33" spans="2:4" x14ac:dyDescent="0.25">
      <c r="B33" s="2">
        <v>13</v>
      </c>
      <c r="C33" s="2">
        <v>3.07</v>
      </c>
      <c r="D33" s="2">
        <f>AVERAGE($C$21:C33)</f>
        <v>3.0023076923076917</v>
      </c>
    </row>
    <row r="34" spans="2:4" x14ac:dyDescent="0.25">
      <c r="B34" s="2">
        <v>14</v>
      </c>
      <c r="C34" s="2">
        <v>3.51</v>
      </c>
      <c r="D34" s="2">
        <f>AVERAGE($C$21:C34)</f>
        <v>3.0385714285714278</v>
      </c>
    </row>
    <row r="35" spans="2:4" x14ac:dyDescent="0.25">
      <c r="B35" s="2">
        <v>15</v>
      </c>
      <c r="C35" s="2">
        <v>4.2300000000000004</v>
      </c>
      <c r="D35" s="2">
        <f>AVERAGE($C$21:C35)</f>
        <v>3.1179999999999999</v>
      </c>
    </row>
    <row r="36" spans="2:4" x14ac:dyDescent="0.25">
      <c r="B36" s="2">
        <v>16</v>
      </c>
      <c r="C36" s="2">
        <v>2.79</v>
      </c>
      <c r="D36" s="2">
        <f>AVERAGE($C$21:C36)</f>
        <v>3.0974999999999997</v>
      </c>
    </row>
    <row r="37" spans="2:4" x14ac:dyDescent="0.25">
      <c r="B37" s="2">
        <v>17</v>
      </c>
      <c r="C37" s="2">
        <v>2.35</v>
      </c>
      <c r="D37" s="2">
        <f>AVERAGE($C$21:C37)</f>
        <v>3.0535294117647056</v>
      </c>
    </row>
    <row r="38" spans="2:4" x14ac:dyDescent="0.25">
      <c r="B38" s="2">
        <v>18</v>
      </c>
      <c r="C38" s="2">
        <v>4.7</v>
      </c>
      <c r="D38" s="2">
        <f>AVERAGE($C$21:C38)</f>
        <v>3.145</v>
      </c>
    </row>
    <row r="39" spans="2:4" x14ac:dyDescent="0.25">
      <c r="B39" s="2">
        <v>19</v>
      </c>
      <c r="C39" s="2">
        <v>1.72</v>
      </c>
      <c r="D39" s="2">
        <f>AVERAGE($C$21:C39)</f>
        <v>3.07</v>
      </c>
    </row>
    <row r="40" spans="2:4" x14ac:dyDescent="0.25">
      <c r="B40" s="2">
        <v>20</v>
      </c>
      <c r="C40" s="2">
        <v>3.09</v>
      </c>
      <c r="D40" s="2">
        <f>AVERAGE($C$21:C40)</f>
        <v>3.0710000000000002</v>
      </c>
    </row>
    <row r="41" spans="2:4" x14ac:dyDescent="0.25">
      <c r="B41" s="2">
        <v>21</v>
      </c>
      <c r="C41" s="2">
        <v>2.29</v>
      </c>
      <c r="D41" s="2">
        <f>AVERAGE($C$21:C41)</f>
        <v>3.033809523809524</v>
      </c>
    </row>
    <row r="42" spans="2:4" x14ac:dyDescent="0.25">
      <c r="B42" s="2">
        <v>22</v>
      </c>
      <c r="C42" s="2">
        <v>2.1800000000000002</v>
      </c>
      <c r="D42" s="2">
        <f>AVERAGE($C$21:C42)</f>
        <v>2.9950000000000001</v>
      </c>
    </row>
    <row r="43" spans="2:4" x14ac:dyDescent="0.25">
      <c r="B43" s="2">
        <v>23</v>
      </c>
      <c r="C43" s="2">
        <v>3.48</v>
      </c>
      <c r="D43" s="2">
        <f>AVERAGE($C$21:C43)</f>
        <v>3.0160869565217392</v>
      </c>
    </row>
    <row r="44" spans="2:4" x14ac:dyDescent="0.25">
      <c r="B44" s="2">
        <v>24</v>
      </c>
      <c r="C44" s="2">
        <v>1.55</v>
      </c>
      <c r="D44" s="2">
        <f>AVERAGE($C$21:C44)</f>
        <v>2.9550000000000001</v>
      </c>
    </row>
    <row r="45" spans="2:4" x14ac:dyDescent="0.25">
      <c r="B45" s="2">
        <v>25</v>
      </c>
      <c r="C45" s="2">
        <v>2.67</v>
      </c>
      <c r="D45" s="2">
        <f>AVERAGE($C$21:C45)</f>
        <v>2.9436</v>
      </c>
    </row>
    <row r="46" spans="2:4" x14ac:dyDescent="0.25">
      <c r="B46" s="2">
        <v>26</v>
      </c>
      <c r="C46" s="2">
        <v>4.16</v>
      </c>
      <c r="D46" s="2">
        <f>AVERAGE($C$21:C46)</f>
        <v>2.9903846153846154</v>
      </c>
    </row>
    <row r="47" spans="2:4" x14ac:dyDescent="0.25">
      <c r="B47" s="2">
        <v>27</v>
      </c>
      <c r="C47" s="2">
        <v>3.23</v>
      </c>
      <c r="D47" s="2">
        <f>AVERAGE($C$21:C47)</f>
        <v>2.9992592592592593</v>
      </c>
    </row>
    <row r="48" spans="2:4" x14ac:dyDescent="0.25">
      <c r="B48" s="2">
        <v>28</v>
      </c>
      <c r="C48" s="2">
        <v>2.4500000000000002</v>
      </c>
      <c r="D48" s="2">
        <f>AVERAGE($C$21:C48)</f>
        <v>2.9796428571428573</v>
      </c>
    </row>
    <row r="49" spans="2:4" x14ac:dyDescent="0.25">
      <c r="B49" s="2">
        <v>29</v>
      </c>
      <c r="C49" s="2">
        <v>3.51</v>
      </c>
      <c r="D49" s="2">
        <f>AVERAGE($C$21:C49)</f>
        <v>2.9979310344827592</v>
      </c>
    </row>
    <row r="50" spans="2:4" x14ac:dyDescent="0.25">
      <c r="B50" s="2">
        <v>30</v>
      </c>
      <c r="C50" s="2">
        <v>1.5</v>
      </c>
      <c r="D50" s="2">
        <f>AVERAGE($C$21:C50)</f>
        <v>2.9480000000000004</v>
      </c>
    </row>
    <row r="51" spans="2:4" x14ac:dyDescent="0.25">
      <c r="B51" s="2">
        <v>31</v>
      </c>
      <c r="C51" s="2">
        <v>2.7</v>
      </c>
      <c r="D51" s="2">
        <f>AVERAGE($C$21:C51)</f>
        <v>2.9400000000000004</v>
      </c>
    </row>
    <row r="52" spans="2:4" x14ac:dyDescent="0.25">
      <c r="B52" s="2">
        <v>32</v>
      </c>
      <c r="C52" s="2">
        <v>1.86</v>
      </c>
      <c r="D52" s="2">
        <f>AVERAGE($C$21:C52)</f>
        <v>2.9062500000000004</v>
      </c>
    </row>
    <row r="53" spans="2:4" x14ac:dyDescent="0.25">
      <c r="B53" s="2">
        <v>33</v>
      </c>
      <c r="C53" s="2">
        <v>2.87</v>
      </c>
      <c r="D53" s="2">
        <f>AVERAGE($C$21:C53)</f>
        <v>2.9051515151515157</v>
      </c>
    </row>
    <row r="54" spans="2:4" x14ac:dyDescent="0.25">
      <c r="B54" s="2">
        <v>34</v>
      </c>
      <c r="C54" s="2">
        <v>2.66</v>
      </c>
      <c r="D54" s="2">
        <f>AVERAGE($C$21:C54)</f>
        <v>2.8979411764705887</v>
      </c>
    </row>
    <row r="55" spans="2:4" x14ac:dyDescent="0.25">
      <c r="B55" s="2">
        <v>35</v>
      </c>
      <c r="C55" s="2">
        <v>1.82</v>
      </c>
      <c r="D55" s="2">
        <f>AVERAGE($C$21:C55)</f>
        <v>2.8671428571428574</v>
      </c>
    </row>
    <row r="56" spans="2:4" x14ac:dyDescent="0.25">
      <c r="B56" s="2">
        <v>36</v>
      </c>
      <c r="C56" s="2">
        <v>2.19</v>
      </c>
      <c r="D56" s="2">
        <f>AVERAGE($C$21:C56)</f>
        <v>2.8483333333333336</v>
      </c>
    </row>
    <row r="57" spans="2:4" x14ac:dyDescent="0.25">
      <c r="B57" s="2">
        <v>37</v>
      </c>
      <c r="C57" s="2">
        <v>4.13</v>
      </c>
      <c r="D57" s="2">
        <f>AVERAGE($C$21:C57)</f>
        <v>2.8829729729729729</v>
      </c>
    </row>
    <row r="58" spans="2:4" x14ac:dyDescent="0.25">
      <c r="B58" s="2">
        <v>38</v>
      </c>
      <c r="C58" s="2">
        <v>4.07</v>
      </c>
      <c r="D58" s="2">
        <f>AVERAGE($C$21:C58)</f>
        <v>2.9142105263157898</v>
      </c>
    </row>
    <row r="59" spans="2:4" x14ac:dyDescent="0.25">
      <c r="B59" s="2">
        <v>39</v>
      </c>
      <c r="C59" s="2">
        <v>3.29</v>
      </c>
      <c r="D59" s="2">
        <f>AVERAGE($C$21:C59)</f>
        <v>2.9238461538461542</v>
      </c>
    </row>
    <row r="60" spans="2:4" x14ac:dyDescent="0.25">
      <c r="B60" s="2">
        <v>40</v>
      </c>
      <c r="C60" s="2">
        <v>3.45</v>
      </c>
      <c r="D60" s="2">
        <f>AVERAGE($C$21:C60)</f>
        <v>2.9370000000000003</v>
      </c>
    </row>
    <row r="61" spans="2:4" x14ac:dyDescent="0.25">
      <c r="B61" s="2">
        <v>41</v>
      </c>
      <c r="C61" s="2">
        <v>2.15</v>
      </c>
      <c r="D61" s="2">
        <f>AVERAGE($C$21:C61)</f>
        <v>2.9178048780487811</v>
      </c>
    </row>
    <row r="62" spans="2:4" x14ac:dyDescent="0.25">
      <c r="B62" s="2">
        <v>42</v>
      </c>
      <c r="C62" s="2">
        <v>2.44</v>
      </c>
      <c r="D62" s="2">
        <f>AVERAGE($C$21:C62)</f>
        <v>2.906428571428572</v>
      </c>
    </row>
    <row r="63" spans="2:4" x14ac:dyDescent="0.25">
      <c r="B63" s="2">
        <v>43</v>
      </c>
      <c r="C63" s="2">
        <v>2.0699999999999998</v>
      </c>
      <c r="D63" s="2">
        <f>AVERAGE($C$21:C63)</f>
        <v>2.8869767441860468</v>
      </c>
    </row>
    <row r="64" spans="2:4" x14ac:dyDescent="0.25">
      <c r="B64" s="2">
        <v>44</v>
      </c>
      <c r="C64" s="2">
        <v>3.74</v>
      </c>
      <c r="D64" s="2">
        <f>AVERAGE($C$21:C64)</f>
        <v>2.9063636363636367</v>
      </c>
    </row>
    <row r="65" spans="2:4" x14ac:dyDescent="0.25">
      <c r="B65" s="2">
        <v>45</v>
      </c>
      <c r="C65" s="2">
        <v>3.58</v>
      </c>
      <c r="D65" s="2">
        <f>AVERAGE($C$21:C65)</f>
        <v>2.9213333333333336</v>
      </c>
    </row>
    <row r="66" spans="2:4" x14ac:dyDescent="0.25">
      <c r="B66" s="2">
        <v>46</v>
      </c>
      <c r="C66" s="2">
        <v>3.17</v>
      </c>
      <c r="D66" s="2">
        <f>AVERAGE($C$21:C66)</f>
        <v>2.9267391304347825</v>
      </c>
    </row>
    <row r="67" spans="2:4" x14ac:dyDescent="0.25">
      <c r="B67" s="2">
        <v>47</v>
      </c>
      <c r="C67" s="2">
        <v>3.66</v>
      </c>
      <c r="D67" s="2">
        <f>AVERAGE($C$21:C67)</f>
        <v>2.9423404255319148</v>
      </c>
    </row>
    <row r="68" spans="2:4" x14ac:dyDescent="0.25">
      <c r="B68" s="2">
        <v>48</v>
      </c>
      <c r="C68" s="2">
        <v>2.4700000000000002</v>
      </c>
      <c r="D68" s="2">
        <f>AVERAGE($C$21:C68)</f>
        <v>2.9324999999999997</v>
      </c>
    </row>
    <row r="69" spans="2:4" x14ac:dyDescent="0.25">
      <c r="B69" s="2">
        <v>49</v>
      </c>
      <c r="C69" s="2">
        <v>2.44</v>
      </c>
      <c r="D69" s="2">
        <f>AVERAGE($C$21:C69)</f>
        <v>2.9224489795918367</v>
      </c>
    </row>
    <row r="70" spans="2:4" x14ac:dyDescent="0.25">
      <c r="B70" s="2">
        <v>50</v>
      </c>
      <c r="C70" s="2">
        <v>2.44</v>
      </c>
      <c r="D70" s="2">
        <f>AVERAGE($C$21:C70)</f>
        <v>2.9127999999999998</v>
      </c>
    </row>
    <row r="71" spans="2:4" x14ac:dyDescent="0.25">
      <c r="B71" s="2">
        <v>51</v>
      </c>
      <c r="C71" s="2">
        <v>3.88</v>
      </c>
      <c r="D71" s="2">
        <f>AVERAGE($C$21:C71)</f>
        <v>2.9317647058823524</v>
      </c>
    </row>
    <row r="72" spans="2:4" x14ac:dyDescent="0.25">
      <c r="B72" s="2">
        <v>52</v>
      </c>
      <c r="C72" s="2">
        <v>3.52</v>
      </c>
      <c r="D72" s="2">
        <f>AVERAGE($C$21:C72)</f>
        <v>2.9430769230769229</v>
      </c>
    </row>
    <row r="73" spans="2:4" x14ac:dyDescent="0.25">
      <c r="B73" s="2">
        <v>53</v>
      </c>
      <c r="C73" s="2">
        <v>2.94</v>
      </c>
      <c r="D73" s="2">
        <f>AVERAGE($C$21:C73)</f>
        <v>2.9430188679245282</v>
      </c>
    </row>
    <row r="74" spans="2:4" x14ac:dyDescent="0.25">
      <c r="B74" s="2">
        <v>54</v>
      </c>
      <c r="C74" s="2">
        <v>3.44</v>
      </c>
      <c r="D74" s="2">
        <f>AVERAGE($C$21:C74)</f>
        <v>2.9522222222222219</v>
      </c>
    </row>
    <row r="75" spans="2:4" x14ac:dyDescent="0.25">
      <c r="B75" s="2">
        <v>55</v>
      </c>
      <c r="C75" s="2">
        <v>2.85</v>
      </c>
      <c r="D75" s="2">
        <f>AVERAGE($C$21:C75)</f>
        <v>2.9503636363636359</v>
      </c>
    </row>
    <row r="76" spans="2:4" x14ac:dyDescent="0.25">
      <c r="B76" s="2">
        <v>56</v>
      </c>
      <c r="C76" s="2">
        <v>2.88</v>
      </c>
      <c r="D76" s="2">
        <f>AVERAGE($C$21:C76)</f>
        <v>2.9491071428571423</v>
      </c>
    </row>
    <row r="77" spans="2:4" x14ac:dyDescent="0.25">
      <c r="B77" s="2">
        <v>57</v>
      </c>
      <c r="C77" s="2">
        <v>2.1800000000000002</v>
      </c>
      <c r="D77" s="2">
        <f>AVERAGE($C$21:C77)</f>
        <v>2.9356140350877191</v>
      </c>
    </row>
    <row r="78" spans="2:4" x14ac:dyDescent="0.25">
      <c r="B78" s="2">
        <v>58</v>
      </c>
      <c r="C78" s="2">
        <v>3.19</v>
      </c>
      <c r="D78" s="2">
        <f>AVERAGE($C$21:C78)</f>
        <v>2.9399999999999995</v>
      </c>
    </row>
    <row r="79" spans="2:4" x14ac:dyDescent="0.25">
      <c r="B79" s="2">
        <v>59</v>
      </c>
      <c r="C79" s="2">
        <v>2.52</v>
      </c>
      <c r="D79" s="2">
        <f>AVERAGE($C$21:C79)</f>
        <v>2.9328813559322033</v>
      </c>
    </row>
    <row r="80" spans="2:4" x14ac:dyDescent="0.25">
      <c r="B80" s="2">
        <v>60</v>
      </c>
      <c r="C80" s="2">
        <v>3.12</v>
      </c>
      <c r="D80" s="2">
        <f>AVERAGE($C$21:C80)</f>
        <v>2.9359999999999999</v>
      </c>
    </row>
    <row r="81" spans="2:4" x14ac:dyDescent="0.25">
      <c r="B81" s="2">
        <v>61</v>
      </c>
      <c r="C81" s="2">
        <v>2.11</v>
      </c>
      <c r="D81" s="2">
        <f>AVERAGE($C$21:C81)</f>
        <v>2.922459016393443</v>
      </c>
    </row>
    <row r="82" spans="2:4" x14ac:dyDescent="0.25">
      <c r="B82" s="2">
        <v>62</v>
      </c>
      <c r="C82" s="2">
        <v>2.46</v>
      </c>
      <c r="D82" s="2">
        <f>AVERAGE($C$21:C82)</f>
        <v>2.9150000000000005</v>
      </c>
    </row>
    <row r="83" spans="2:4" x14ac:dyDescent="0.25">
      <c r="B83" s="2">
        <v>63</v>
      </c>
      <c r="C83" s="2">
        <v>2.48</v>
      </c>
      <c r="D83" s="2">
        <f>AVERAGE($C$21:C83)</f>
        <v>2.9080952380952381</v>
      </c>
    </row>
    <row r="84" spans="2:4" x14ac:dyDescent="0.25">
      <c r="B84" s="2">
        <v>64</v>
      </c>
      <c r="C84" s="2">
        <v>3.33</v>
      </c>
      <c r="D84" s="2">
        <f>AVERAGE($C$21:C84)</f>
        <v>2.9146875000000003</v>
      </c>
    </row>
    <row r="85" spans="2:4" x14ac:dyDescent="0.25">
      <c r="B85" s="2">
        <v>65</v>
      </c>
      <c r="C85" s="2">
        <v>3.26</v>
      </c>
      <c r="D85" s="2">
        <f>AVERAGE($C$21:C85)</f>
        <v>2.9200000000000004</v>
      </c>
    </row>
    <row r="86" spans="2:4" x14ac:dyDescent="0.25">
      <c r="B86" s="2">
        <v>66</v>
      </c>
      <c r="C86" s="2">
        <v>2.4900000000000002</v>
      </c>
      <c r="D86" s="2">
        <f>AVERAGE($C$21:C86)</f>
        <v>2.913484848484849</v>
      </c>
    </row>
    <row r="87" spans="2:4" x14ac:dyDescent="0.25">
      <c r="B87" s="2">
        <v>67</v>
      </c>
      <c r="C87" s="2">
        <v>3.48</v>
      </c>
      <c r="D87" s="2">
        <f>AVERAGE($C$21:C87)</f>
        <v>2.921940298507463</v>
      </c>
    </row>
    <row r="88" spans="2:4" x14ac:dyDescent="0.25">
      <c r="B88" s="2">
        <v>68</v>
      </c>
      <c r="C88" s="2">
        <v>3.05</v>
      </c>
      <c r="D88" s="2">
        <f>AVERAGE($C$21:C88)</f>
        <v>2.9238235294117652</v>
      </c>
    </row>
    <row r="89" spans="2:4" x14ac:dyDescent="0.25">
      <c r="B89" s="2">
        <v>69</v>
      </c>
      <c r="C89" s="2">
        <v>3.92</v>
      </c>
      <c r="D89" s="2">
        <f>AVERAGE($C$21:C89)</f>
        <v>2.9382608695652177</v>
      </c>
    </row>
    <row r="90" spans="2:4" x14ac:dyDescent="0.25">
      <c r="B90" s="2">
        <v>70</v>
      </c>
      <c r="C90" s="2">
        <v>2.5</v>
      </c>
      <c r="D90" s="2">
        <f>AVERAGE($C$21:C90)</f>
        <v>2.9319999999999999</v>
      </c>
    </row>
    <row r="91" spans="2:4" x14ac:dyDescent="0.25">
      <c r="B91" s="2">
        <v>71</v>
      </c>
      <c r="C91" s="2">
        <v>3.88</v>
      </c>
      <c r="D91" s="2">
        <f>AVERAGE($C$21:C91)</f>
        <v>2.9453521126760562</v>
      </c>
    </row>
    <row r="92" spans="2:4" x14ac:dyDescent="0.25">
      <c r="B92" s="2">
        <v>72</v>
      </c>
      <c r="C92" s="2">
        <v>2.16</v>
      </c>
      <c r="D92" s="2">
        <f>AVERAGE($C$21:C92)</f>
        <v>2.9344444444444444</v>
      </c>
    </row>
    <row r="93" spans="2:4" x14ac:dyDescent="0.25">
      <c r="B93" s="2">
        <v>73</v>
      </c>
      <c r="C93" s="2">
        <v>1.21</v>
      </c>
      <c r="D93" s="2">
        <f>AVERAGE($C$21:C93)</f>
        <v>2.9108219178082191</v>
      </c>
    </row>
    <row r="94" spans="2:4" x14ac:dyDescent="0.25">
      <c r="B94" s="2">
        <v>74</v>
      </c>
      <c r="C94" s="2">
        <v>2.17</v>
      </c>
      <c r="D94" s="2">
        <f>AVERAGE($C$21:C94)</f>
        <v>2.9008108108108108</v>
      </c>
    </row>
    <row r="95" spans="2:4" x14ac:dyDescent="0.25">
      <c r="B95" s="2">
        <v>75</v>
      </c>
      <c r="C95" s="2">
        <v>2.42</v>
      </c>
      <c r="D95" s="2">
        <f>AVERAGE($C$21:C95)</f>
        <v>2.8943999999999996</v>
      </c>
    </row>
    <row r="96" spans="2:4" x14ac:dyDescent="0.25">
      <c r="B96" s="2">
        <v>76</v>
      </c>
      <c r="C96" s="2">
        <v>2.4900000000000002</v>
      </c>
      <c r="D96" s="2">
        <f>AVERAGE($C$21:C96)</f>
        <v>2.8890789473684211</v>
      </c>
    </row>
    <row r="97" spans="2:4" x14ac:dyDescent="0.25">
      <c r="B97" s="2">
        <v>77</v>
      </c>
      <c r="C97" s="2">
        <v>3.19</v>
      </c>
      <c r="D97" s="2">
        <f>AVERAGE($C$21:C97)</f>
        <v>2.892987012987013</v>
      </c>
    </row>
    <row r="98" spans="2:4" x14ac:dyDescent="0.25">
      <c r="B98" s="2">
        <v>78</v>
      </c>
      <c r="C98" s="2">
        <v>3.91</v>
      </c>
      <c r="D98" s="2">
        <f>AVERAGE($C$21:C98)</f>
        <v>2.9060256410256406</v>
      </c>
    </row>
    <row r="99" spans="2:4" x14ac:dyDescent="0.25">
      <c r="B99" s="2">
        <v>79</v>
      </c>
      <c r="C99" s="2">
        <v>3.62</v>
      </c>
      <c r="D99" s="2">
        <f>AVERAGE($C$21:C99)</f>
        <v>2.9150632911392402</v>
      </c>
    </row>
    <row r="100" spans="2:4" x14ac:dyDescent="0.25">
      <c r="B100" s="2">
        <v>80</v>
      </c>
      <c r="C100" s="2">
        <v>3.38</v>
      </c>
      <c r="D100" s="2">
        <f>AVERAGE($C$21:C100)</f>
        <v>2.9208749999999997</v>
      </c>
    </row>
    <row r="101" spans="2:4" x14ac:dyDescent="0.25">
      <c r="B101" s="2">
        <v>81</v>
      </c>
      <c r="C101" s="2">
        <v>2.65</v>
      </c>
      <c r="D101" s="2">
        <f>AVERAGE($C$21:C101)</f>
        <v>2.9175308641975306</v>
      </c>
    </row>
    <row r="102" spans="2:4" x14ac:dyDescent="0.25">
      <c r="B102" s="2">
        <v>82</v>
      </c>
      <c r="C102" s="2">
        <v>2.38</v>
      </c>
      <c r="D102" s="2">
        <f>AVERAGE($C$21:C102)</f>
        <v>2.9109756097560973</v>
      </c>
    </row>
    <row r="103" spans="2:4" ht="15" customHeight="1" x14ac:dyDescent="0.25">
      <c r="B103" s="2">
        <v>83</v>
      </c>
      <c r="C103" s="2">
        <v>1.97</v>
      </c>
      <c r="D103" s="2">
        <f>AVERAGE($C$21:C103)</f>
        <v>2.8996385542168674</v>
      </c>
    </row>
    <row r="104" spans="2:4" x14ac:dyDescent="0.25">
      <c r="B104" s="2">
        <v>84</v>
      </c>
      <c r="C104" s="2">
        <v>2.27</v>
      </c>
      <c r="D104" s="2">
        <f>AVERAGE($C$21:C104)</f>
        <v>2.8921428571428569</v>
      </c>
    </row>
    <row r="105" spans="2:4" ht="13.5" customHeight="1" x14ac:dyDescent="0.25">
      <c r="B105" s="2">
        <v>85</v>
      </c>
      <c r="C105" s="2">
        <v>3.52</v>
      </c>
      <c r="D105" s="2">
        <f>AVERAGE($C$21:C105)</f>
        <v>2.8995294117647061</v>
      </c>
    </row>
    <row r="106" spans="2:4" x14ac:dyDescent="0.25">
      <c r="B106" s="2">
        <v>86</v>
      </c>
      <c r="C106" s="2">
        <v>3.13</v>
      </c>
      <c r="D106" s="2">
        <f>AVERAGE($C$21:C106)</f>
        <v>2.9022093023255815</v>
      </c>
    </row>
    <row r="107" spans="2:4" x14ac:dyDescent="0.25">
      <c r="B107" s="2">
        <v>87</v>
      </c>
      <c r="C107" s="2">
        <v>2.25</v>
      </c>
      <c r="D107" s="2">
        <f>AVERAGE($C$21:C107)</f>
        <v>2.8947126436781612</v>
      </c>
    </row>
    <row r="108" spans="2:4" x14ac:dyDescent="0.25">
      <c r="B108" s="2">
        <v>88</v>
      </c>
      <c r="C108" s="2">
        <v>3.5</v>
      </c>
      <c r="D108" s="2">
        <f>AVERAGE($C$21:C108)</f>
        <v>2.9015909090909093</v>
      </c>
    </row>
    <row r="109" spans="2:4" x14ac:dyDescent="0.25">
      <c r="B109" s="2">
        <v>89</v>
      </c>
      <c r="C109" s="2">
        <v>1.68</v>
      </c>
      <c r="D109" s="2">
        <f>AVERAGE($C$21:C109)</f>
        <v>2.8878651685393257</v>
      </c>
    </row>
    <row r="110" spans="2:4" x14ac:dyDescent="0.25">
      <c r="B110" s="2">
        <v>90</v>
      </c>
      <c r="C110" s="2">
        <v>2.4900000000000002</v>
      </c>
      <c r="D110" s="2">
        <f>AVERAGE($C$21:C110)</f>
        <v>2.8834444444444443</v>
      </c>
    </row>
    <row r="111" spans="2:4" x14ac:dyDescent="0.25">
      <c r="B111" s="2">
        <v>91</v>
      </c>
      <c r="C111" s="2">
        <v>3.7</v>
      </c>
      <c r="D111" s="2">
        <f>AVERAGE($C$21:C111)</f>
        <v>2.8924175824175822</v>
      </c>
    </row>
    <row r="112" spans="2:4" x14ac:dyDescent="0.25">
      <c r="B112" s="2">
        <v>92</v>
      </c>
      <c r="C112" s="2">
        <v>2.94</v>
      </c>
      <c r="D112" s="2">
        <f>AVERAGE($C$21:C112)</f>
        <v>2.8929347826086955</v>
      </c>
    </row>
    <row r="113" spans="2:4" x14ac:dyDescent="0.25">
      <c r="B113" s="2">
        <v>93</v>
      </c>
      <c r="C113" s="2">
        <v>3.74</v>
      </c>
      <c r="D113" s="2">
        <f>AVERAGE($C$21:C113)</f>
        <v>2.902043010752688</v>
      </c>
    </row>
    <row r="114" spans="2:4" x14ac:dyDescent="0.25">
      <c r="B114" s="2">
        <v>94</v>
      </c>
      <c r="C114" s="2">
        <v>3.45</v>
      </c>
      <c r="D114" s="2">
        <f>AVERAGE($C$21:C114)</f>
        <v>2.9078723404255316</v>
      </c>
    </row>
    <row r="115" spans="2:4" x14ac:dyDescent="0.25">
      <c r="B115" s="2">
        <v>95</v>
      </c>
      <c r="C115" s="2">
        <v>4.04</v>
      </c>
      <c r="D115" s="2">
        <f>AVERAGE($C$21:C115)</f>
        <v>2.9197894736842103</v>
      </c>
    </row>
    <row r="116" spans="2:4" x14ac:dyDescent="0.25">
      <c r="B116" s="2">
        <v>96</v>
      </c>
      <c r="C116" s="2">
        <v>3.67</v>
      </c>
      <c r="D116" s="2">
        <f>AVERAGE($C$21:C116)</f>
        <v>2.9276041666666668</v>
      </c>
    </row>
    <row r="117" spans="2:4" x14ac:dyDescent="0.25">
      <c r="B117" s="2">
        <v>97</v>
      </c>
      <c r="C117" s="2">
        <v>3.92</v>
      </c>
      <c r="D117" s="2">
        <f>AVERAGE($C$21:C117)</f>
        <v>2.9378350515463922</v>
      </c>
    </row>
    <row r="118" spans="2:4" x14ac:dyDescent="0.25">
      <c r="B118" s="2">
        <v>98</v>
      </c>
      <c r="C118" s="2">
        <v>3.82</v>
      </c>
      <c r="D118" s="2">
        <f>AVERAGE($C$21:C118)</f>
        <v>2.946836734693878</v>
      </c>
    </row>
    <row r="119" spans="2:4" x14ac:dyDescent="0.25">
      <c r="B119" s="2">
        <v>99</v>
      </c>
      <c r="C119" s="2">
        <v>3.4</v>
      </c>
      <c r="D119" s="2">
        <f>AVERAGE($C$21:C119)</f>
        <v>2.9514141414141415</v>
      </c>
    </row>
    <row r="120" spans="2:4" x14ac:dyDescent="0.25">
      <c r="B120" s="2">
        <v>100</v>
      </c>
      <c r="C120" s="2">
        <v>4.53</v>
      </c>
      <c r="D120" s="2">
        <f>AVERAGE($C$21:C120)</f>
        <v>2.9671999999999996</v>
      </c>
    </row>
    <row r="121" spans="2:4" x14ac:dyDescent="0.25">
      <c r="B121" s="2">
        <v>101</v>
      </c>
      <c r="C121" s="2">
        <v>2.5</v>
      </c>
      <c r="D121" s="2">
        <f>AVERAGE($C$21:C121)</f>
        <v>2.9625742574257421</v>
      </c>
    </row>
    <row r="122" spans="2:4" x14ac:dyDescent="0.25">
      <c r="B122" s="2">
        <v>102</v>
      </c>
      <c r="C122" s="2">
        <v>4.0999999999999996</v>
      </c>
      <c r="D122" s="2">
        <f>AVERAGE($C$21:C122)</f>
        <v>2.9737254901960783</v>
      </c>
    </row>
    <row r="123" spans="2:4" x14ac:dyDescent="0.25">
      <c r="B123" s="2">
        <v>103</v>
      </c>
      <c r="C123" s="2">
        <v>1.22</v>
      </c>
      <c r="D123" s="2">
        <f>AVERAGE($C$21:C123)</f>
        <v>2.9566990291262139</v>
      </c>
    </row>
    <row r="124" spans="2:4" x14ac:dyDescent="0.25">
      <c r="B124" s="2">
        <v>104</v>
      </c>
      <c r="C124" s="2">
        <v>3.3</v>
      </c>
      <c r="D124" s="2">
        <f>AVERAGE($C$21:C124)</f>
        <v>2.9600000000000004</v>
      </c>
    </row>
    <row r="125" spans="2:4" x14ac:dyDescent="0.25">
      <c r="B125" s="2">
        <v>105</v>
      </c>
      <c r="C125" s="2">
        <v>2.16</v>
      </c>
      <c r="D125" s="2">
        <f>AVERAGE($C$21:C125)</f>
        <v>2.952380952380953</v>
      </c>
    </row>
    <row r="126" spans="2:4" x14ac:dyDescent="0.25">
      <c r="B126" s="2">
        <v>106</v>
      </c>
      <c r="C126" s="2">
        <v>4.18</v>
      </c>
      <c r="D126" s="2">
        <f>AVERAGE($C$21:C126)</f>
        <v>2.9639622641509442</v>
      </c>
    </row>
    <row r="127" spans="2:4" x14ac:dyDescent="0.25">
      <c r="B127" s="2">
        <v>107</v>
      </c>
      <c r="C127" s="2">
        <v>1.7</v>
      </c>
      <c r="D127" s="2">
        <f>AVERAGE($C$21:C127)</f>
        <v>2.9521495327102807</v>
      </c>
    </row>
    <row r="128" spans="2:4" x14ac:dyDescent="0.25">
      <c r="B128" s="2">
        <v>108</v>
      </c>
      <c r="C128" s="2">
        <v>4.08</v>
      </c>
      <c r="D128" s="2">
        <f>AVERAGE($C$21:C128)</f>
        <v>2.9625925925925931</v>
      </c>
    </row>
    <row r="129" spans="2:4" x14ac:dyDescent="0.25">
      <c r="B129" s="2">
        <v>109</v>
      </c>
      <c r="C129" s="2">
        <v>3.54</v>
      </c>
      <c r="D129" s="2">
        <f>AVERAGE($C$21:C129)</f>
        <v>2.9678899082568813</v>
      </c>
    </row>
    <row r="130" spans="2:4" x14ac:dyDescent="0.25">
      <c r="B130" s="2">
        <v>110</v>
      </c>
      <c r="C130" s="2">
        <v>3.69</v>
      </c>
      <c r="D130" s="2">
        <f>AVERAGE($C$21:C130)</f>
        <v>2.9744545454545461</v>
      </c>
    </row>
    <row r="131" spans="2:4" x14ac:dyDescent="0.25">
      <c r="B131" s="2">
        <v>111</v>
      </c>
      <c r="C131" s="2">
        <v>1.21</v>
      </c>
      <c r="D131" s="2">
        <f>AVERAGE($C$21:C131)</f>
        <v>2.958558558558559</v>
      </c>
    </row>
    <row r="132" spans="2:4" x14ac:dyDescent="0.25">
      <c r="B132" s="2">
        <v>112</v>
      </c>
      <c r="C132" s="2">
        <v>2.77</v>
      </c>
      <c r="D132" s="2">
        <f>AVERAGE($C$21:C132)</f>
        <v>2.9568750000000001</v>
      </c>
    </row>
    <row r="133" spans="2:4" x14ac:dyDescent="0.25">
      <c r="B133" s="2">
        <v>113</v>
      </c>
      <c r="C133" s="2">
        <v>3.4</v>
      </c>
      <c r="D133" s="2">
        <f>AVERAGE($C$21:C133)</f>
        <v>2.9607964601769909</v>
      </c>
    </row>
    <row r="134" spans="2:4" x14ac:dyDescent="0.25">
      <c r="B134" s="2">
        <v>114</v>
      </c>
      <c r="C134" s="2">
        <v>3.33</v>
      </c>
      <c r="D134" s="2">
        <f>AVERAGE($C$21:C134)</f>
        <v>2.964035087719298</v>
      </c>
    </row>
    <row r="135" spans="2:4" x14ac:dyDescent="0.25">
      <c r="B135" s="2">
        <v>115</v>
      </c>
      <c r="C135" s="2">
        <v>1.28</v>
      </c>
      <c r="D135" s="2">
        <f>AVERAGE($C$21:C135)</f>
        <v>2.9493913043478255</v>
      </c>
    </row>
    <row r="136" spans="2:4" x14ac:dyDescent="0.25">
      <c r="B136" s="2">
        <v>116</v>
      </c>
      <c r="C136" s="2">
        <v>1.81</v>
      </c>
      <c r="D136" s="2">
        <f>AVERAGE($C$21:C136)</f>
        <v>2.9395689655172408</v>
      </c>
    </row>
    <row r="137" spans="2:4" x14ac:dyDescent="0.25">
      <c r="B137" s="2">
        <v>117</v>
      </c>
      <c r="C137" s="2">
        <v>3.75</v>
      </c>
      <c r="D137" s="2">
        <f>AVERAGE($C$21:C137)</f>
        <v>2.9464957264957259</v>
      </c>
    </row>
    <row r="138" spans="2:4" x14ac:dyDescent="0.25">
      <c r="B138" s="2">
        <v>118</v>
      </c>
      <c r="C138" s="2">
        <v>3.65</v>
      </c>
      <c r="D138" s="2">
        <f>AVERAGE($C$21:C138)</f>
        <v>2.9524576271186436</v>
      </c>
    </row>
    <row r="139" spans="2:4" x14ac:dyDescent="0.25">
      <c r="B139" s="2">
        <v>119</v>
      </c>
      <c r="C139" s="2">
        <v>3.36</v>
      </c>
      <c r="D139" s="2">
        <f>AVERAGE($C$21:C139)</f>
        <v>2.9558823529411762</v>
      </c>
    </row>
    <row r="140" spans="2:4" x14ac:dyDescent="0.25">
      <c r="B140" s="2">
        <v>120</v>
      </c>
      <c r="C140" s="2">
        <v>2.0499999999999998</v>
      </c>
      <c r="D140" s="2">
        <f>AVERAGE($C$21:C140)</f>
        <v>2.9483333333333328</v>
      </c>
    </row>
    <row r="141" spans="2:4" x14ac:dyDescent="0.25">
      <c r="B141" s="2">
        <v>121</v>
      </c>
      <c r="C141" s="2">
        <v>3.22</v>
      </c>
      <c r="D141" s="2">
        <f>AVERAGE($C$21:C141)</f>
        <v>2.9505785123966941</v>
      </c>
    </row>
    <row r="142" spans="2:4" x14ac:dyDescent="0.25">
      <c r="B142" s="2">
        <v>122</v>
      </c>
      <c r="C142" s="2">
        <v>3.6</v>
      </c>
      <c r="D142" s="2">
        <f>AVERAGE($C$21:C142)</f>
        <v>2.9559016393442623</v>
      </c>
    </row>
    <row r="143" spans="2:4" x14ac:dyDescent="0.25">
      <c r="B143" s="2">
        <v>123</v>
      </c>
      <c r="C143" s="2">
        <v>3.15</v>
      </c>
      <c r="D143" s="2">
        <f>AVERAGE($C$21:C143)</f>
        <v>2.957479674796748</v>
      </c>
    </row>
    <row r="144" spans="2:4" x14ac:dyDescent="0.25">
      <c r="B144" s="2">
        <v>124</v>
      </c>
      <c r="C144" s="2">
        <v>2.77</v>
      </c>
      <c r="D144" s="2">
        <f>AVERAGE($C$21:C144)</f>
        <v>2.9559677419354835</v>
      </c>
    </row>
    <row r="145" spans="2:4" x14ac:dyDescent="0.25">
      <c r="B145" s="2">
        <v>125</v>
      </c>
      <c r="C145" s="2">
        <v>3.06</v>
      </c>
      <c r="D145" s="2">
        <f>AVERAGE($C$21:C145)</f>
        <v>2.9567999999999999</v>
      </c>
    </row>
    <row r="146" spans="2:4" x14ac:dyDescent="0.25">
      <c r="B146" s="2">
        <v>126</v>
      </c>
      <c r="C146" s="2">
        <v>2.0299999999999998</v>
      </c>
      <c r="D146" s="2">
        <f>AVERAGE($C$21:C146)</f>
        <v>2.9494444444444441</v>
      </c>
    </row>
    <row r="147" spans="2:4" x14ac:dyDescent="0.25">
      <c r="B147" s="2">
        <v>127</v>
      </c>
      <c r="C147" s="2">
        <v>4.24</v>
      </c>
      <c r="D147" s="2">
        <f>AVERAGE($C$21:C147)</f>
        <v>2.9596062992125982</v>
      </c>
    </row>
    <row r="148" spans="2:4" x14ac:dyDescent="0.25">
      <c r="B148" s="2">
        <v>128</v>
      </c>
      <c r="C148" s="2">
        <v>2.77</v>
      </c>
      <c r="D148" s="2">
        <f>AVERAGE($C$21:C148)</f>
        <v>2.9581249999999994</v>
      </c>
    </row>
    <row r="149" spans="2:4" x14ac:dyDescent="0.25">
      <c r="B149" s="2">
        <v>129</v>
      </c>
      <c r="C149" s="2">
        <v>1.33</v>
      </c>
      <c r="D149" s="2">
        <f>AVERAGE($C$21:C149)</f>
        <v>2.9455038759689915</v>
      </c>
    </row>
    <row r="150" spans="2:4" x14ac:dyDescent="0.25">
      <c r="B150" s="2">
        <v>130</v>
      </c>
      <c r="C150" s="2">
        <v>1.01</v>
      </c>
      <c r="D150" s="2">
        <f>AVERAGE($C$21:C150)</f>
        <v>2.930615384615384</v>
      </c>
    </row>
    <row r="151" spans="2:4" x14ac:dyDescent="0.25">
      <c r="B151" s="2">
        <v>131</v>
      </c>
      <c r="C151" s="2">
        <v>3.27</v>
      </c>
      <c r="D151" s="2">
        <f>AVERAGE($C$21:C151)</f>
        <v>2.933206106870228</v>
      </c>
    </row>
    <row r="152" spans="2:4" x14ac:dyDescent="0.25">
      <c r="B152" s="2">
        <v>132</v>
      </c>
      <c r="C152" s="2">
        <v>2.37</v>
      </c>
      <c r="D152" s="2">
        <f>AVERAGE($C$21:C152)</f>
        <v>2.9289393939393933</v>
      </c>
    </row>
    <row r="153" spans="2:4" x14ac:dyDescent="0.25">
      <c r="B153" s="2">
        <v>133</v>
      </c>
      <c r="C153" s="2">
        <v>1.87</v>
      </c>
      <c r="D153" s="2">
        <f>AVERAGE($C$21:C153)</f>
        <v>2.9209774436090217</v>
      </c>
    </row>
    <row r="154" spans="2:4" x14ac:dyDescent="0.25">
      <c r="B154" s="2">
        <v>134</v>
      </c>
      <c r="C154" s="2">
        <v>2.9</v>
      </c>
      <c r="D154" s="2">
        <f>AVERAGE($C$21:C154)</f>
        <v>2.9208208955223873</v>
      </c>
    </row>
    <row r="155" spans="2:4" x14ac:dyDescent="0.25">
      <c r="B155" s="2">
        <v>135</v>
      </c>
      <c r="C155" s="2">
        <v>3.01</v>
      </c>
      <c r="D155" s="2">
        <f>AVERAGE($C$21:C155)</f>
        <v>2.9214814814814805</v>
      </c>
    </row>
    <row r="156" spans="2:4" x14ac:dyDescent="0.25">
      <c r="B156" s="2">
        <v>136</v>
      </c>
      <c r="C156" s="2">
        <v>2.83</v>
      </c>
      <c r="D156" s="2">
        <f>AVERAGE($C$21:C156)</f>
        <v>2.9208088235294105</v>
      </c>
    </row>
    <row r="157" spans="2:4" x14ac:dyDescent="0.25">
      <c r="B157" s="2">
        <v>137</v>
      </c>
      <c r="C157" s="2">
        <v>3.54</v>
      </c>
      <c r="D157" s="2">
        <f>AVERAGE($C$21:C157)</f>
        <v>2.9253284671532835</v>
      </c>
    </row>
    <row r="158" spans="2:4" x14ac:dyDescent="0.25">
      <c r="B158" s="2">
        <v>138</v>
      </c>
      <c r="C158" s="2">
        <v>3.23</v>
      </c>
      <c r="D158" s="2">
        <f>AVERAGE($C$21:C158)</f>
        <v>2.9275362318840572</v>
      </c>
    </row>
    <row r="159" spans="2:4" x14ac:dyDescent="0.25">
      <c r="B159" s="2">
        <v>139</v>
      </c>
      <c r="C159" s="2">
        <v>3.18</v>
      </c>
      <c r="D159" s="2">
        <f>AVERAGE($C$21:C159)</f>
        <v>2.9293525179856106</v>
      </c>
    </row>
    <row r="160" spans="2:4" x14ac:dyDescent="0.25">
      <c r="B160" s="2">
        <v>140</v>
      </c>
      <c r="C160" s="2">
        <v>1.6</v>
      </c>
      <c r="D160" s="2">
        <f>AVERAGE($C$21:C160)</f>
        <v>2.919857142857142</v>
      </c>
    </row>
    <row r="161" spans="2:4" x14ac:dyDescent="0.25">
      <c r="B161" s="2">
        <v>141</v>
      </c>
      <c r="C161" s="2">
        <v>2.69</v>
      </c>
      <c r="D161" s="2">
        <f>AVERAGE($C$21:C161)</f>
        <v>2.9182269503546094</v>
      </c>
    </row>
    <row r="162" spans="2:4" x14ac:dyDescent="0.25">
      <c r="B162" s="2">
        <v>142</v>
      </c>
      <c r="C162" s="2">
        <v>3.1</v>
      </c>
      <c r="D162" s="2">
        <f>AVERAGE($C$21:C162)</f>
        <v>2.9195070422535205</v>
      </c>
    </row>
    <row r="163" spans="2:4" x14ac:dyDescent="0.25">
      <c r="B163" s="2">
        <v>143</v>
      </c>
      <c r="C163" s="2">
        <v>2.2200000000000002</v>
      </c>
      <c r="D163" s="2">
        <f>AVERAGE($C$21:C163)</f>
        <v>2.9146153846153844</v>
      </c>
    </row>
    <row r="164" spans="2:4" x14ac:dyDescent="0.25">
      <c r="B164" s="2">
        <v>144</v>
      </c>
      <c r="C164" s="2">
        <v>3.41</v>
      </c>
      <c r="D164" s="2">
        <f>AVERAGE($C$21:C164)</f>
        <v>2.9180555555555556</v>
      </c>
    </row>
    <row r="165" spans="2:4" x14ac:dyDescent="0.25">
      <c r="B165" s="2">
        <v>145</v>
      </c>
      <c r="C165" s="2">
        <v>2.71</v>
      </c>
      <c r="D165" s="2">
        <f>AVERAGE($C$21:C165)</f>
        <v>2.9166206896551721</v>
      </c>
    </row>
    <row r="166" spans="2:4" x14ac:dyDescent="0.25">
      <c r="B166" s="2">
        <v>146</v>
      </c>
      <c r="C166" s="2">
        <v>3.81</v>
      </c>
      <c r="D166" s="2">
        <f>AVERAGE($C$21:C166)</f>
        <v>2.9227397260273968</v>
      </c>
    </row>
    <row r="167" spans="2:4" x14ac:dyDescent="0.25">
      <c r="B167" s="2">
        <v>147</v>
      </c>
      <c r="C167" s="2">
        <v>3.32</v>
      </c>
      <c r="D167" s="2">
        <f>AVERAGE($C$21:C167)</f>
        <v>2.9254421768707481</v>
      </c>
    </row>
    <row r="168" spans="2:4" x14ac:dyDescent="0.25">
      <c r="B168" s="2">
        <v>148</v>
      </c>
      <c r="C168" s="2">
        <v>3.75</v>
      </c>
      <c r="D168" s="2">
        <f>AVERAGE($C$21:C168)</f>
        <v>2.9310135135135131</v>
      </c>
    </row>
    <row r="169" spans="2:4" x14ac:dyDescent="0.25">
      <c r="B169" s="2">
        <v>149</v>
      </c>
      <c r="C169" s="2">
        <v>4.07</v>
      </c>
      <c r="D169" s="2">
        <f>AVERAGE($C$21:C169)</f>
        <v>2.9386577181208051</v>
      </c>
    </row>
    <row r="170" spans="2:4" x14ac:dyDescent="0.25">
      <c r="B170" s="2">
        <v>150</v>
      </c>
      <c r="C170" s="2">
        <v>3.25</v>
      </c>
      <c r="D170" s="2">
        <f>AVERAGE($C$21:C170)</f>
        <v>2.9407333333333332</v>
      </c>
    </row>
    <row r="171" spans="2:4" x14ac:dyDescent="0.25">
      <c r="B171" s="2">
        <v>151</v>
      </c>
      <c r="C171" s="2">
        <v>2.96</v>
      </c>
      <c r="D171" s="2">
        <f>AVERAGE($C$21:C171)</f>
        <v>2.9408609271523174</v>
      </c>
    </row>
    <row r="172" spans="2:4" x14ac:dyDescent="0.25">
      <c r="B172" s="2">
        <v>152</v>
      </c>
      <c r="C172" s="2">
        <v>2.02</v>
      </c>
      <c r="D172" s="2">
        <f>AVERAGE($C$21:C172)</f>
        <v>2.9348026315789468</v>
      </c>
    </row>
    <row r="173" spans="2:4" x14ac:dyDescent="0.25">
      <c r="B173" s="2">
        <v>153</v>
      </c>
      <c r="C173" s="2">
        <v>3.1</v>
      </c>
      <c r="D173" s="2">
        <f>AVERAGE($C$21:C173)</f>
        <v>2.9358823529411762</v>
      </c>
    </row>
    <row r="174" spans="2:4" x14ac:dyDescent="0.25">
      <c r="B174" s="2">
        <v>154</v>
      </c>
      <c r="C174" s="2">
        <v>2.67</v>
      </c>
      <c r="D174" s="2">
        <f>AVERAGE($C$21:C174)</f>
        <v>2.934155844155844</v>
      </c>
    </row>
    <row r="175" spans="2:4" x14ac:dyDescent="0.25">
      <c r="B175" s="2">
        <v>155</v>
      </c>
      <c r="C175" s="2">
        <v>2.83</v>
      </c>
      <c r="D175" s="2">
        <f>AVERAGE($C$21:C175)</f>
        <v>2.9334838709677418</v>
      </c>
    </row>
    <row r="176" spans="2:4" x14ac:dyDescent="0.25">
      <c r="B176" s="2">
        <v>156</v>
      </c>
      <c r="C176" s="2">
        <v>2.92</v>
      </c>
      <c r="D176" s="2">
        <f>AVERAGE($C$21:C176)</f>
        <v>2.9333974358974357</v>
      </c>
    </row>
    <row r="177" spans="2:4" x14ac:dyDescent="0.25">
      <c r="B177" s="2">
        <v>157</v>
      </c>
      <c r="C177" s="2">
        <v>4.3600000000000003</v>
      </c>
      <c r="D177" s="2">
        <f>AVERAGE($C$21:C177)</f>
        <v>2.942484076433121</v>
      </c>
    </row>
    <row r="178" spans="2:4" x14ac:dyDescent="0.25">
      <c r="B178" s="2">
        <v>158</v>
      </c>
      <c r="C178" s="2">
        <v>3.43</v>
      </c>
      <c r="D178" s="2">
        <f>AVERAGE($C$21:C178)</f>
        <v>2.9455696202531643</v>
      </c>
    </row>
    <row r="179" spans="2:4" x14ac:dyDescent="0.25">
      <c r="B179" s="2">
        <v>159</v>
      </c>
      <c r="C179" s="2">
        <v>3.34</v>
      </c>
      <c r="D179" s="2">
        <f>AVERAGE($C$21:C179)</f>
        <v>2.9480503144654087</v>
      </c>
    </row>
    <row r="180" spans="2:4" x14ac:dyDescent="0.25">
      <c r="B180" s="2">
        <v>160</v>
      </c>
      <c r="C180" s="2">
        <v>2.9</v>
      </c>
      <c r="D180" s="2">
        <f>AVERAGE($C$21:C180)</f>
        <v>2.9477499999999996</v>
      </c>
    </row>
    <row r="181" spans="2:4" x14ac:dyDescent="0.25">
      <c r="B181" s="2">
        <v>161</v>
      </c>
      <c r="C181" s="2">
        <v>3.48</v>
      </c>
      <c r="D181" s="2">
        <f>AVERAGE($C$21:C181)</f>
        <v>2.9510559006211179</v>
      </c>
    </row>
    <row r="182" spans="2:4" x14ac:dyDescent="0.25">
      <c r="B182" s="2">
        <v>162</v>
      </c>
      <c r="C182" s="2">
        <v>1.83</v>
      </c>
      <c r="D182" s="2">
        <f>AVERAGE($C$21:C182)</f>
        <v>2.9441358024691353</v>
      </c>
    </row>
    <row r="183" spans="2:4" x14ac:dyDescent="0.25">
      <c r="B183" s="2">
        <v>163</v>
      </c>
      <c r="C183" s="2">
        <v>1.9</v>
      </c>
      <c r="D183" s="2">
        <f>AVERAGE($C$21:C183)</f>
        <v>2.9377300613496926</v>
      </c>
    </row>
    <row r="184" spans="2:4" x14ac:dyDescent="0.25">
      <c r="B184" s="2">
        <v>164</v>
      </c>
      <c r="C184" s="2">
        <v>3.69</v>
      </c>
      <c r="D184" s="2">
        <f>AVERAGE($C$21:C184)</f>
        <v>2.9423170731707313</v>
      </c>
    </row>
    <row r="185" spans="2:4" x14ac:dyDescent="0.25">
      <c r="B185" s="2">
        <v>165</v>
      </c>
      <c r="C185" s="2">
        <v>3.87</v>
      </c>
      <c r="D185" s="2">
        <f>AVERAGE($C$21:C185)</f>
        <v>2.9479393939393934</v>
      </c>
    </row>
    <row r="186" spans="2:4" x14ac:dyDescent="0.25">
      <c r="B186" s="2">
        <v>166</v>
      </c>
      <c r="C186" s="2">
        <v>3.39</v>
      </c>
      <c r="D186" s="2">
        <f>AVERAGE($C$21:C186)</f>
        <v>2.9506024096385537</v>
      </c>
    </row>
    <row r="187" spans="2:4" x14ac:dyDescent="0.25">
      <c r="B187" s="2">
        <v>167</v>
      </c>
      <c r="C187" s="2">
        <v>3.09</v>
      </c>
      <c r="D187" s="2">
        <f>AVERAGE($C$21:C187)</f>
        <v>2.9514371257485021</v>
      </c>
    </row>
    <row r="188" spans="2:4" x14ac:dyDescent="0.25">
      <c r="B188" s="2">
        <v>168</v>
      </c>
      <c r="C188" s="2">
        <v>2.66</v>
      </c>
      <c r="D188" s="2">
        <f>AVERAGE($C$21:C188)</f>
        <v>2.9497023809523801</v>
      </c>
    </row>
    <row r="189" spans="2:4" x14ac:dyDescent="0.25">
      <c r="B189" s="2">
        <v>169</v>
      </c>
      <c r="C189" s="2">
        <v>3.06</v>
      </c>
      <c r="D189" s="2">
        <f>AVERAGE($C$21:C189)</f>
        <v>2.9503550295857983</v>
      </c>
    </row>
    <row r="190" spans="2:4" x14ac:dyDescent="0.25">
      <c r="B190" s="2">
        <v>170</v>
      </c>
      <c r="C190" s="2">
        <v>2.27</v>
      </c>
      <c r="D190" s="2">
        <f>AVERAGE($C$21:C190)</f>
        <v>2.9463529411764697</v>
      </c>
    </row>
    <row r="191" spans="2:4" x14ac:dyDescent="0.25">
      <c r="B191" s="2">
        <v>171</v>
      </c>
      <c r="C191" s="2">
        <v>3.14</v>
      </c>
      <c r="D191" s="2">
        <f>AVERAGE($C$21:C191)</f>
        <v>2.9474853801169583</v>
      </c>
    </row>
    <row r="192" spans="2:4" x14ac:dyDescent="0.25">
      <c r="B192" s="2">
        <v>172</v>
      </c>
      <c r="C192" s="2">
        <v>3.67</v>
      </c>
      <c r="D192" s="2">
        <f>AVERAGE($C$21:C192)</f>
        <v>2.951686046511627</v>
      </c>
    </row>
    <row r="193" spans="2:4" x14ac:dyDescent="0.25">
      <c r="B193" s="2">
        <v>173</v>
      </c>
      <c r="C193" s="2">
        <v>1.36</v>
      </c>
      <c r="D193" s="2">
        <f>AVERAGE($C$21:C193)</f>
        <v>2.9424855491329476</v>
      </c>
    </row>
    <row r="194" spans="2:4" x14ac:dyDescent="0.25">
      <c r="B194" s="2">
        <v>174</v>
      </c>
      <c r="C194" s="2">
        <v>3.42</v>
      </c>
      <c r="D194" s="2">
        <f>AVERAGE($C$21:C194)</f>
        <v>2.9452298850574707</v>
      </c>
    </row>
    <row r="195" spans="2:4" x14ac:dyDescent="0.25">
      <c r="B195" s="2">
        <v>175</v>
      </c>
      <c r="C195" s="2">
        <v>2.65</v>
      </c>
      <c r="D195" s="2">
        <f>AVERAGE($C$21:C195)</f>
        <v>2.9435428571428566</v>
      </c>
    </row>
    <row r="196" spans="2:4" x14ac:dyDescent="0.25">
      <c r="B196" s="2">
        <v>176</v>
      </c>
      <c r="C196" s="2">
        <v>3.19</v>
      </c>
      <c r="D196" s="2">
        <f>AVERAGE($C$21:C196)</f>
        <v>2.9449431818181817</v>
      </c>
    </row>
    <row r="197" spans="2:4" x14ac:dyDescent="0.25">
      <c r="B197" s="2">
        <v>177</v>
      </c>
      <c r="C197" s="2">
        <v>2.02</v>
      </c>
      <c r="D197" s="2">
        <f>AVERAGE($C$21:C197)</f>
        <v>2.9397175141242933</v>
      </c>
    </row>
    <row r="198" spans="2:4" x14ac:dyDescent="0.25">
      <c r="B198" s="2">
        <v>178</v>
      </c>
      <c r="C198" s="2">
        <v>2.58</v>
      </c>
      <c r="D198" s="2">
        <f>AVERAGE($C$21:C198)</f>
        <v>2.937696629213483</v>
      </c>
    </row>
    <row r="199" spans="2:4" x14ac:dyDescent="0.25">
      <c r="B199" s="2">
        <v>179</v>
      </c>
      <c r="C199" s="2">
        <v>2.2400000000000002</v>
      </c>
      <c r="D199" s="2">
        <f>AVERAGE($C$21:C199)</f>
        <v>2.9337988826815642</v>
      </c>
    </row>
    <row r="200" spans="2:4" x14ac:dyDescent="0.25">
      <c r="B200" s="2">
        <v>180</v>
      </c>
      <c r="C200" s="2">
        <v>3.34</v>
      </c>
      <c r="D200" s="2">
        <f>AVERAGE($C$21:C200)</f>
        <v>2.9360555555555554</v>
      </c>
    </row>
    <row r="201" spans="2:4" x14ac:dyDescent="0.25">
      <c r="B201" s="2">
        <v>181</v>
      </c>
      <c r="C201" s="2">
        <v>3.53</v>
      </c>
      <c r="D201" s="2">
        <f>AVERAGE($C$21:C201)</f>
        <v>2.9393370165745853</v>
      </c>
    </row>
    <row r="202" spans="2:4" x14ac:dyDescent="0.25">
      <c r="B202" s="2">
        <v>182</v>
      </c>
      <c r="C202" s="2">
        <v>4.2</v>
      </c>
      <c r="D202" s="2">
        <f>AVERAGE($C$21:C202)</f>
        <v>2.9462637362637363</v>
      </c>
    </row>
    <row r="203" spans="2:4" x14ac:dyDescent="0.25">
      <c r="B203" s="2">
        <v>183</v>
      </c>
      <c r="C203" s="2">
        <v>2.25</v>
      </c>
      <c r="D203" s="2">
        <f>AVERAGE($C$21:C203)</f>
        <v>2.942459016393443</v>
      </c>
    </row>
    <row r="204" spans="2:4" x14ac:dyDescent="0.25">
      <c r="B204" s="2">
        <v>184</v>
      </c>
      <c r="C204" s="2">
        <v>3.13</v>
      </c>
      <c r="D204" s="2">
        <f>AVERAGE($C$21:C204)</f>
        <v>2.9434782608695653</v>
      </c>
    </row>
    <row r="205" spans="2:4" x14ac:dyDescent="0.25">
      <c r="B205" s="2">
        <v>185</v>
      </c>
      <c r="C205" s="2">
        <v>1.67</v>
      </c>
      <c r="D205" s="2">
        <f>AVERAGE($C$21:C205)</f>
        <v>2.9365945945945944</v>
      </c>
    </row>
    <row r="206" spans="2:4" x14ac:dyDescent="0.25">
      <c r="B206" s="2">
        <v>186</v>
      </c>
      <c r="C206" s="2">
        <v>2.1</v>
      </c>
      <c r="D206" s="2">
        <f>AVERAGE($C$21:C206)</f>
        <v>2.9320967741935484</v>
      </c>
    </row>
    <row r="207" spans="2:4" x14ac:dyDescent="0.25">
      <c r="B207" s="2">
        <v>187</v>
      </c>
      <c r="C207" s="2">
        <v>1.75</v>
      </c>
      <c r="D207" s="2">
        <f>AVERAGE($C$21:C207)</f>
        <v>2.9257754010695187</v>
      </c>
    </row>
    <row r="208" spans="2:4" x14ac:dyDescent="0.25">
      <c r="B208" s="2">
        <v>188</v>
      </c>
      <c r="C208" s="2">
        <v>1.99</v>
      </c>
      <c r="D208" s="2">
        <f>AVERAGE($C$21:C208)</f>
        <v>2.9207978723404255</v>
      </c>
    </row>
    <row r="209" spans="2:4" x14ac:dyDescent="0.25">
      <c r="B209" s="2">
        <v>189</v>
      </c>
      <c r="C209" s="2">
        <v>3.11</v>
      </c>
      <c r="D209" s="2">
        <f>AVERAGE($C$21:C209)</f>
        <v>2.9217989417989418</v>
      </c>
    </row>
    <row r="210" spans="2:4" x14ac:dyDescent="0.25">
      <c r="B210" s="2">
        <v>190</v>
      </c>
      <c r="C210" s="2">
        <v>3.32</v>
      </c>
      <c r="D210" s="2">
        <f>AVERAGE($C$21:C210)</f>
        <v>2.9238947368421058</v>
      </c>
    </row>
    <row r="211" spans="2:4" x14ac:dyDescent="0.25">
      <c r="B211" s="2">
        <v>191</v>
      </c>
      <c r="C211" s="2">
        <v>2.4</v>
      </c>
      <c r="D211" s="2">
        <f>AVERAGE($C$21:C211)</f>
        <v>2.9211518324607333</v>
      </c>
    </row>
    <row r="212" spans="2:4" x14ac:dyDescent="0.25">
      <c r="B212" s="2">
        <v>192</v>
      </c>
      <c r="C212" s="2">
        <v>3.02</v>
      </c>
      <c r="D212" s="2">
        <f>AVERAGE($C$21:C212)</f>
        <v>2.9216666666666669</v>
      </c>
    </row>
    <row r="213" spans="2:4" x14ac:dyDescent="0.25">
      <c r="B213" s="2">
        <v>193</v>
      </c>
      <c r="C213" s="2">
        <v>2.5499999999999998</v>
      </c>
      <c r="D213" s="2">
        <f>AVERAGE($C$21:C213)</f>
        <v>2.9197409326424868</v>
      </c>
    </row>
    <row r="214" spans="2:4" x14ac:dyDescent="0.25">
      <c r="B214" s="2">
        <v>194</v>
      </c>
      <c r="C214" s="2">
        <v>3.37</v>
      </c>
      <c r="D214" s="2">
        <f>AVERAGE($C$21:C214)</f>
        <v>2.922061855670103</v>
      </c>
    </row>
    <row r="215" spans="2:4" x14ac:dyDescent="0.25">
      <c r="B215" s="2">
        <v>195</v>
      </c>
      <c r="C215" s="2">
        <v>3.08</v>
      </c>
      <c r="D215" s="2">
        <f>AVERAGE($C$21:C215)</f>
        <v>2.9228717948717953</v>
      </c>
    </row>
    <row r="216" spans="2:4" x14ac:dyDescent="0.25">
      <c r="B216" s="2">
        <v>196</v>
      </c>
      <c r="C216" s="2">
        <v>2.81</v>
      </c>
      <c r="D216" s="2">
        <f>AVERAGE($C$21:C216)</f>
        <v>2.9222959183673467</v>
      </c>
    </row>
    <row r="217" spans="2:4" x14ac:dyDescent="0.25">
      <c r="B217" s="2">
        <v>197</v>
      </c>
      <c r="C217" s="2">
        <v>3.1</v>
      </c>
      <c r="D217" s="2">
        <f>AVERAGE($C$21:C217)</f>
        <v>2.9231979695431471</v>
      </c>
    </row>
    <row r="218" spans="2:4" x14ac:dyDescent="0.25">
      <c r="B218" s="2">
        <v>198</v>
      </c>
      <c r="C218" s="2">
        <v>2.64</v>
      </c>
      <c r="D218" s="2">
        <f>AVERAGE($C$21:C218)</f>
        <v>2.9217676767676766</v>
      </c>
    </row>
    <row r="219" spans="2:4" x14ac:dyDescent="0.25">
      <c r="B219" s="2">
        <v>199</v>
      </c>
      <c r="C219" s="2">
        <v>2.31</v>
      </c>
      <c r="D219" s="2">
        <f>AVERAGE($C$21:C219)</f>
        <v>2.9186934673366829</v>
      </c>
    </row>
    <row r="220" spans="2:4" x14ac:dyDescent="0.25">
      <c r="B220" s="2">
        <v>200</v>
      </c>
      <c r="C220" s="2">
        <v>3.82</v>
      </c>
      <c r="D220" s="2">
        <f>AVERAGE($C$21:C220)</f>
        <v>2.9232</v>
      </c>
    </row>
    <row r="221" spans="2:4" x14ac:dyDescent="0.25">
      <c r="B221" s="2">
        <v>201</v>
      </c>
      <c r="C221" s="2">
        <v>3.3</v>
      </c>
      <c r="D221" s="2">
        <f>AVERAGE($C$21:C221)</f>
        <v>2.9250746268656713</v>
      </c>
    </row>
    <row r="222" spans="2:4" x14ac:dyDescent="0.25">
      <c r="B222" s="2">
        <v>202</v>
      </c>
      <c r="C222" s="2">
        <v>3.9</v>
      </c>
      <c r="D222" s="2">
        <f>AVERAGE($C$21:C222)</f>
        <v>2.9299009900990094</v>
      </c>
    </row>
    <row r="223" spans="2:4" x14ac:dyDescent="0.25">
      <c r="B223" s="2">
        <v>203</v>
      </c>
      <c r="C223" s="2">
        <v>2.06</v>
      </c>
      <c r="D223" s="2">
        <f>AVERAGE($C$21:C223)</f>
        <v>2.9256157635467974</v>
      </c>
    </row>
    <row r="224" spans="2:4" x14ac:dyDescent="0.25">
      <c r="B224" s="2">
        <v>204</v>
      </c>
      <c r="C224" s="2">
        <v>4.21</v>
      </c>
      <c r="D224" s="2">
        <f>AVERAGE($C$21:C224)</f>
        <v>2.9319117647058817</v>
      </c>
    </row>
    <row r="225" spans="2:4" x14ac:dyDescent="0.25">
      <c r="B225" s="2">
        <v>205</v>
      </c>
      <c r="C225" s="2">
        <v>2.75</v>
      </c>
      <c r="D225" s="2">
        <f>AVERAGE($C$21:C225)</f>
        <v>2.9310243902439019</v>
      </c>
    </row>
    <row r="226" spans="2:4" x14ac:dyDescent="0.25">
      <c r="B226" s="2">
        <v>206</v>
      </c>
      <c r="C226" s="2">
        <v>3.21</v>
      </c>
      <c r="D226" s="2">
        <f>AVERAGE($C$21:C226)</f>
        <v>2.9323786407766987</v>
      </c>
    </row>
    <row r="227" spans="2:4" x14ac:dyDescent="0.25">
      <c r="B227" s="2">
        <v>207</v>
      </c>
      <c r="C227" s="2">
        <v>3.27</v>
      </c>
      <c r="D227" s="2">
        <f>AVERAGE($C$21:C227)</f>
        <v>2.9340096618357485</v>
      </c>
    </row>
    <row r="228" spans="2:4" x14ac:dyDescent="0.25">
      <c r="B228" s="2">
        <v>208</v>
      </c>
      <c r="C228" s="2">
        <v>2.62</v>
      </c>
      <c r="D228" s="2">
        <f>AVERAGE($C$21:C228)</f>
        <v>2.9324999999999997</v>
      </c>
    </row>
    <row r="229" spans="2:4" x14ac:dyDescent="0.25">
      <c r="B229" s="2">
        <v>209</v>
      </c>
      <c r="C229" s="2">
        <v>3.25</v>
      </c>
      <c r="D229" s="2">
        <f>AVERAGE($C$21:C229)</f>
        <v>2.9340191387559806</v>
      </c>
    </row>
    <row r="230" spans="2:4" x14ac:dyDescent="0.25">
      <c r="B230" s="2">
        <v>210</v>
      </c>
      <c r="C230" s="2">
        <v>2.65</v>
      </c>
      <c r="D230" s="2">
        <f>AVERAGE($C$21:C230)</f>
        <v>2.9326666666666661</v>
      </c>
    </row>
    <row r="231" spans="2:4" x14ac:dyDescent="0.25">
      <c r="B231" s="2">
        <v>211</v>
      </c>
      <c r="C231" s="2">
        <v>3.29</v>
      </c>
      <c r="D231" s="2">
        <f>AVERAGE($C$21:C231)</f>
        <v>2.934360189573459</v>
      </c>
    </row>
    <row r="232" spans="2:4" x14ac:dyDescent="0.25">
      <c r="B232" s="2">
        <v>212</v>
      </c>
      <c r="C232" s="2">
        <v>3.28</v>
      </c>
      <c r="D232" s="2">
        <f>AVERAGE($C$21:C232)</f>
        <v>2.9359905660377352</v>
      </c>
    </row>
    <row r="233" spans="2:4" x14ac:dyDescent="0.25">
      <c r="B233" s="2">
        <v>213</v>
      </c>
      <c r="C233" s="2">
        <v>2.64</v>
      </c>
      <c r="D233" s="2">
        <f>AVERAGE($C$21:C233)</f>
        <v>2.9346009389671353</v>
      </c>
    </row>
    <row r="234" spans="2:4" x14ac:dyDescent="0.25">
      <c r="B234" s="2">
        <v>214</v>
      </c>
      <c r="C234" s="2">
        <v>2.81</v>
      </c>
      <c r="D234" s="2">
        <f>AVERAGE($C$21:C234)</f>
        <v>2.934018691588784</v>
      </c>
    </row>
    <row r="235" spans="2:4" x14ac:dyDescent="0.25">
      <c r="B235" s="2">
        <v>215</v>
      </c>
      <c r="C235" s="2">
        <v>2.46</v>
      </c>
      <c r="D235" s="2">
        <f>AVERAGE($C$21:C235)</f>
        <v>2.9318139534883714</v>
      </c>
    </row>
    <row r="236" spans="2:4" x14ac:dyDescent="0.25">
      <c r="B236" s="2">
        <v>216</v>
      </c>
      <c r="C236" s="2">
        <v>3.17</v>
      </c>
      <c r="D236" s="2">
        <f>AVERAGE($C$21:C236)</f>
        <v>2.9329166666666655</v>
      </c>
    </row>
    <row r="237" spans="2:4" x14ac:dyDescent="0.25">
      <c r="B237" s="2">
        <v>217</v>
      </c>
      <c r="C237" s="2">
        <v>3.62</v>
      </c>
      <c r="D237" s="2">
        <f>AVERAGE($C$21:C237)</f>
        <v>2.9360829493087546</v>
      </c>
    </row>
    <row r="238" spans="2:4" x14ac:dyDescent="0.25">
      <c r="B238" s="2">
        <v>218</v>
      </c>
      <c r="C238" s="2">
        <v>2.21</v>
      </c>
      <c r="D238" s="2">
        <f>AVERAGE($C$21:C238)</f>
        <v>2.9327522935779808</v>
      </c>
    </row>
    <row r="239" spans="2:4" x14ac:dyDescent="0.25">
      <c r="B239" s="2">
        <v>219</v>
      </c>
      <c r="C239" s="2">
        <v>2.6</v>
      </c>
      <c r="D239" s="2">
        <f>AVERAGE($C$21:C239)</f>
        <v>2.9312328767123281</v>
      </c>
    </row>
    <row r="240" spans="2:4" x14ac:dyDescent="0.25">
      <c r="B240" s="2">
        <v>220</v>
      </c>
      <c r="C240" s="2">
        <v>3.5</v>
      </c>
      <c r="D240" s="2">
        <f>AVERAGE($C$21:C240)</f>
        <v>2.933818181818181</v>
      </c>
    </row>
    <row r="241" spans="2:4" x14ac:dyDescent="0.25">
      <c r="B241" s="2">
        <v>221</v>
      </c>
      <c r="C241" s="2">
        <v>2.61</v>
      </c>
      <c r="D241" s="2">
        <f>AVERAGE($C$21:C241)</f>
        <v>2.9323529411764699</v>
      </c>
    </row>
    <row r="242" spans="2:4" x14ac:dyDescent="0.25">
      <c r="B242" s="2">
        <v>222</v>
      </c>
      <c r="C242" s="2">
        <v>2.3199999999999998</v>
      </c>
      <c r="D242" s="2">
        <f>AVERAGE($C$21:C242)</f>
        <v>2.9295945945945943</v>
      </c>
    </row>
    <row r="243" spans="2:4" x14ac:dyDescent="0.25">
      <c r="B243" s="2">
        <v>223</v>
      </c>
      <c r="C243" s="2">
        <v>2.88</v>
      </c>
      <c r="D243" s="2">
        <f>AVERAGE($C$21:C243)</f>
        <v>2.9293721973094167</v>
      </c>
    </row>
    <row r="244" spans="2:4" x14ac:dyDescent="0.25">
      <c r="B244" s="2">
        <v>224</v>
      </c>
      <c r="C244" s="2">
        <v>2.04</v>
      </c>
      <c r="D244" s="2">
        <f>AVERAGE($C$21:C244)</f>
        <v>2.9254017857142851</v>
      </c>
    </row>
    <row r="245" spans="2:4" x14ac:dyDescent="0.25">
      <c r="B245" s="2">
        <v>225</v>
      </c>
      <c r="C245" s="2">
        <v>1.68</v>
      </c>
      <c r="D245" s="2">
        <f>AVERAGE($C$21:C245)</f>
        <v>2.9198666666666657</v>
      </c>
    </row>
    <row r="246" spans="2:4" x14ac:dyDescent="0.25">
      <c r="B246" s="2">
        <v>226</v>
      </c>
      <c r="C246" s="2">
        <v>4.34</v>
      </c>
      <c r="D246" s="2">
        <f>AVERAGE($C$21:C246)</f>
        <v>2.9261504424778755</v>
      </c>
    </row>
    <row r="247" spans="2:4" x14ac:dyDescent="0.25">
      <c r="B247" s="2">
        <v>227</v>
      </c>
      <c r="C247" s="2">
        <v>4.33</v>
      </c>
      <c r="D247" s="2">
        <f>AVERAGE($C$21:C247)</f>
        <v>2.932334801762114</v>
      </c>
    </row>
    <row r="248" spans="2:4" x14ac:dyDescent="0.25">
      <c r="B248" s="2">
        <v>228</v>
      </c>
      <c r="C248" s="2">
        <v>2.44</v>
      </c>
      <c r="D248" s="2">
        <f>AVERAGE($C$21:C248)</f>
        <v>2.9301754385964909</v>
      </c>
    </row>
    <row r="249" spans="2:4" x14ac:dyDescent="0.25">
      <c r="B249" s="2">
        <v>229</v>
      </c>
      <c r="C249" s="2">
        <v>1.58</v>
      </c>
      <c r="D249" s="2">
        <f>AVERAGE($C$21:C249)</f>
        <v>2.9242794759825328</v>
      </c>
    </row>
    <row r="250" spans="2:4" x14ac:dyDescent="0.25">
      <c r="B250" s="2">
        <v>230</v>
      </c>
      <c r="C250" s="2">
        <v>3</v>
      </c>
      <c r="D250" s="2">
        <f>AVERAGE($C$21:C250)</f>
        <v>2.9246086956521737</v>
      </c>
    </row>
    <row r="251" spans="2:4" x14ac:dyDescent="0.25">
      <c r="B251" s="2">
        <v>231</v>
      </c>
      <c r="C251" s="2">
        <v>4.07</v>
      </c>
      <c r="D251" s="2">
        <f>AVERAGE($C$21:C251)</f>
        <v>2.9295670995670995</v>
      </c>
    </row>
    <row r="252" spans="2:4" x14ac:dyDescent="0.25">
      <c r="B252" s="2">
        <v>232</v>
      </c>
      <c r="C252" s="2">
        <v>2.35</v>
      </c>
      <c r="D252" s="2">
        <f>AVERAGE($C$21:C252)</f>
        <v>2.9270689655172415</v>
      </c>
    </row>
    <row r="253" spans="2:4" x14ac:dyDescent="0.25">
      <c r="B253" s="2">
        <v>233</v>
      </c>
      <c r="C253" s="2">
        <v>2.5099999999999998</v>
      </c>
      <c r="D253" s="2">
        <f>AVERAGE($C$21:C253)</f>
        <v>2.9252789699570818</v>
      </c>
    </row>
    <row r="254" spans="2:4" x14ac:dyDescent="0.25">
      <c r="B254" s="2">
        <v>234</v>
      </c>
      <c r="C254" s="2">
        <v>3.16</v>
      </c>
      <c r="D254" s="2">
        <f>AVERAGE($C$21:C254)</f>
        <v>2.9262820512820511</v>
      </c>
    </row>
    <row r="255" spans="2:4" x14ac:dyDescent="0.25">
      <c r="B255" s="2">
        <v>235</v>
      </c>
      <c r="C255" s="2">
        <v>3.23</v>
      </c>
      <c r="D255" s="2">
        <f>AVERAGE($C$21:C255)</f>
        <v>2.9275744680851066</v>
      </c>
    </row>
    <row r="256" spans="2:4" x14ac:dyDescent="0.25">
      <c r="B256" s="2">
        <v>236</v>
      </c>
      <c r="C256" s="2">
        <v>3.02</v>
      </c>
      <c r="D256" s="2">
        <f>AVERAGE($C$21:C256)</f>
        <v>2.9279661016949152</v>
      </c>
    </row>
  </sheetData>
  <mergeCells count="4">
    <mergeCell ref="B2:D2"/>
    <mergeCell ref="B19:D19"/>
    <mergeCell ref="F12:I15"/>
    <mergeCell ref="F24:K24"/>
  </mergeCells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05"/>
  <sheetViews>
    <sheetView zoomScale="85" zoomScaleNormal="85" workbookViewId="0">
      <selection activeCell="F17" sqref="F17:K19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7" max="7" width="11.85546875" bestFit="1" customWidth="1"/>
  </cols>
  <sheetData>
    <row r="2" spans="2:10" x14ac:dyDescent="0.25">
      <c r="B2" s="73" t="s">
        <v>118</v>
      </c>
      <c r="C2" s="74"/>
      <c r="D2" s="75"/>
    </row>
    <row r="3" spans="2:10" x14ac:dyDescent="0.25">
      <c r="B3" s="5" t="s">
        <v>12</v>
      </c>
      <c r="C3" s="6" t="s">
        <v>20</v>
      </c>
      <c r="D3" s="6" t="s">
        <v>16</v>
      </c>
      <c r="F3" s="2" t="s">
        <v>13</v>
      </c>
      <c r="G3" s="2" t="s">
        <v>14</v>
      </c>
      <c r="H3" s="2" t="s">
        <v>15</v>
      </c>
      <c r="I3" s="2"/>
      <c r="J3" s="7" t="s">
        <v>21</v>
      </c>
    </row>
    <row r="4" spans="2:10" x14ac:dyDescent="0.25">
      <c r="B4" s="2">
        <v>1</v>
      </c>
      <c r="C4" s="2">
        <v>180.33</v>
      </c>
      <c r="D4" s="2">
        <f>AVERAGE(C4)</f>
        <v>180.33</v>
      </c>
      <c r="F4" s="2">
        <v>2.262</v>
      </c>
      <c r="G4" s="2">
        <f>_xlfn.STDEV.S(C4:C13)</f>
        <v>8.1595490071449426</v>
      </c>
      <c r="H4" s="2">
        <v>0.05</v>
      </c>
      <c r="I4" s="2">
        <f>AVERAGE(C4:C13)</f>
        <v>189.52200000000002</v>
      </c>
      <c r="J4" s="2">
        <f>ROUND(((F4*G4)/(H4*I4))^2,0)</f>
        <v>4</v>
      </c>
    </row>
    <row r="5" spans="2:10" x14ac:dyDescent="0.25">
      <c r="B5" s="2">
        <v>2</v>
      </c>
      <c r="C5" s="2">
        <v>196.27</v>
      </c>
      <c r="D5" s="2">
        <f>AVERAGE($C$4:C5)</f>
        <v>188.3</v>
      </c>
    </row>
    <row r="6" spans="2:10" x14ac:dyDescent="0.25">
      <c r="B6" s="2">
        <v>3</v>
      </c>
      <c r="C6" s="2">
        <v>185.15</v>
      </c>
      <c r="D6" s="2">
        <f>AVERAGE($C$4:C6)</f>
        <v>187.25</v>
      </c>
    </row>
    <row r="7" spans="2:10" x14ac:dyDescent="0.25">
      <c r="B7" s="2">
        <v>4</v>
      </c>
      <c r="C7" s="2">
        <v>200.67000000000002</v>
      </c>
      <c r="D7" s="2">
        <f>AVERAGE($C$4:C7)</f>
        <v>190.60500000000002</v>
      </c>
      <c r="F7" s="2" t="s">
        <v>64</v>
      </c>
    </row>
    <row r="8" spans="2:10" x14ac:dyDescent="0.25">
      <c r="B8" s="2">
        <v>5</v>
      </c>
      <c r="C8" s="2">
        <v>193.99</v>
      </c>
      <c r="D8" s="2">
        <f>AVERAGE($C$4:C8)</f>
        <v>191.28200000000001</v>
      </c>
      <c r="F8" s="2">
        <f>((_xlfn.STDEV.S(C4:C13)*2.262)/(AVERAGE(C4:C13)*0.05))^2</f>
        <v>3.7936585662691775</v>
      </c>
    </row>
    <row r="9" spans="2:10" x14ac:dyDescent="0.25">
      <c r="B9" s="2">
        <v>6</v>
      </c>
      <c r="C9" s="2">
        <v>191.42000000000002</v>
      </c>
      <c r="D9" s="2">
        <f>AVERAGE($C$4:C9)</f>
        <v>191.30500000000004</v>
      </c>
      <c r="F9" s="2">
        <f>ROUND(F8,0)</f>
        <v>4</v>
      </c>
    </row>
    <row r="10" spans="2:10" x14ac:dyDescent="0.25">
      <c r="B10" s="2">
        <v>7</v>
      </c>
      <c r="C10" s="2">
        <v>178.96</v>
      </c>
      <c r="D10" s="2">
        <f>AVERAGE($C$4:C10)</f>
        <v>189.54142857142861</v>
      </c>
    </row>
    <row r="11" spans="2:10" x14ac:dyDescent="0.25">
      <c r="B11" s="2">
        <v>8</v>
      </c>
      <c r="C11" s="2">
        <v>194.42000000000002</v>
      </c>
      <c r="D11" s="2">
        <f>AVERAGE($C$4:C11)</f>
        <v>190.15125000000003</v>
      </c>
    </row>
    <row r="12" spans="2:10" x14ac:dyDescent="0.25">
      <c r="B12" s="2">
        <v>9</v>
      </c>
      <c r="C12" s="2">
        <v>178.23000000000002</v>
      </c>
      <c r="D12" s="2">
        <f>AVERAGE($C$4:C12)</f>
        <v>188.82666666666671</v>
      </c>
      <c r="F12" s="21"/>
      <c r="G12" s="21"/>
      <c r="H12" s="21"/>
      <c r="I12" s="21"/>
    </row>
    <row r="13" spans="2:10" x14ac:dyDescent="0.25">
      <c r="B13" s="2">
        <v>10</v>
      </c>
      <c r="C13" s="2">
        <v>195.78000000000003</v>
      </c>
      <c r="D13" s="2">
        <f>AVERAGE($C$4:C13)</f>
        <v>189.52200000000002</v>
      </c>
      <c r="F13" s="21"/>
      <c r="G13" s="21"/>
      <c r="H13" s="21"/>
      <c r="I13" s="21"/>
    </row>
    <row r="14" spans="2:10" x14ac:dyDescent="0.25">
      <c r="F14" s="21"/>
      <c r="G14" s="21"/>
      <c r="H14" s="21"/>
      <c r="I14" s="21"/>
    </row>
    <row r="15" spans="2:10" x14ac:dyDescent="0.25">
      <c r="F15" s="21"/>
      <c r="G15" s="21"/>
      <c r="H15" s="21"/>
      <c r="I15" s="21"/>
    </row>
    <row r="16" spans="2:10" ht="15.75" thickBot="1" x14ac:dyDescent="0.3">
      <c r="E16" t="s">
        <v>50</v>
      </c>
    </row>
    <row r="17" spans="5:11" ht="15.75" thickBot="1" x14ac:dyDescent="0.3">
      <c r="E17">
        <f>AVERAGE(C4:C13)</f>
        <v>189.52200000000002</v>
      </c>
      <c r="F17" s="81" t="s">
        <v>174</v>
      </c>
      <c r="G17" s="82"/>
      <c r="H17" s="82"/>
      <c r="I17" s="82"/>
      <c r="J17" s="82"/>
      <c r="K17" s="84"/>
    </row>
    <row r="18" spans="5:11" ht="43.5" thickBot="1" x14ac:dyDescent="0.3">
      <c r="F18" s="29" t="s">
        <v>10</v>
      </c>
      <c r="G18" s="42" t="s">
        <v>144</v>
      </c>
      <c r="H18" s="30" t="s">
        <v>159</v>
      </c>
      <c r="I18" s="30" t="s">
        <v>160</v>
      </c>
      <c r="J18" s="47" t="s">
        <v>130</v>
      </c>
      <c r="K18" s="48" t="s">
        <v>157</v>
      </c>
    </row>
    <row r="19" spans="5:11" ht="15.75" thickBot="1" x14ac:dyDescent="0.3">
      <c r="F19" s="43">
        <v>10</v>
      </c>
      <c r="G19" s="44">
        <v>1</v>
      </c>
      <c r="H19" s="33">
        <f>I4</f>
        <v>189.52200000000002</v>
      </c>
      <c r="I19" s="33">
        <f>H19/60</f>
        <v>3.1587000000000005</v>
      </c>
      <c r="J19" s="49">
        <v>0.25</v>
      </c>
      <c r="K19" s="50">
        <f>I19*(1+J19)</f>
        <v>3.9483750000000004</v>
      </c>
    </row>
    <row r="103" ht="15" customHeight="1" x14ac:dyDescent="0.25"/>
    <row r="105" ht="13.5" customHeight="1" x14ac:dyDescent="0.25"/>
  </sheetData>
  <mergeCells count="2">
    <mergeCell ref="B2:D2"/>
    <mergeCell ref="F17:K17"/>
  </mergeCell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05"/>
  <sheetViews>
    <sheetView zoomScale="96" zoomScaleNormal="96" workbookViewId="0">
      <selection activeCell="F17" sqref="F17:K19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7" max="7" width="11.85546875" bestFit="1" customWidth="1"/>
  </cols>
  <sheetData>
    <row r="2" spans="2:10" x14ac:dyDescent="0.25">
      <c r="B2" s="73" t="s">
        <v>117</v>
      </c>
      <c r="C2" s="74"/>
      <c r="D2" s="75"/>
    </row>
    <row r="3" spans="2:10" x14ac:dyDescent="0.25">
      <c r="B3" s="5" t="s">
        <v>12</v>
      </c>
      <c r="C3" s="6" t="s">
        <v>20</v>
      </c>
      <c r="D3" s="6" t="s">
        <v>16</v>
      </c>
      <c r="F3" s="2" t="s">
        <v>13</v>
      </c>
      <c r="G3" s="2" t="s">
        <v>14</v>
      </c>
      <c r="H3" s="2" t="s">
        <v>15</v>
      </c>
      <c r="I3" s="2"/>
      <c r="J3" s="7" t="s">
        <v>21</v>
      </c>
    </row>
    <row r="4" spans="2:10" x14ac:dyDescent="0.25">
      <c r="B4" s="2">
        <v>1</v>
      </c>
      <c r="C4" s="2">
        <v>61.23</v>
      </c>
      <c r="D4" s="2">
        <f>AVERAGE(C4)</f>
        <v>61.23</v>
      </c>
      <c r="F4" s="2">
        <v>2.262</v>
      </c>
      <c r="G4" s="2">
        <f>_xlfn.STDEV.S(C4:C13)</f>
        <v>3.8366954820811912</v>
      </c>
      <c r="H4" s="2">
        <v>0.05</v>
      </c>
      <c r="I4" s="2">
        <f>AVERAGE(C4:C13)</f>
        <v>64.411000000000001</v>
      </c>
      <c r="J4" s="2">
        <f>ROUND(((F4*G4)/(H4*I4))^2,0)</f>
        <v>7</v>
      </c>
    </row>
    <row r="5" spans="2:10" x14ac:dyDescent="0.25">
      <c r="B5" s="2">
        <v>2</v>
      </c>
      <c r="C5" s="2">
        <v>64.45</v>
      </c>
      <c r="D5" s="2">
        <f>AVERAGE($C$4:C5)</f>
        <v>62.84</v>
      </c>
    </row>
    <row r="6" spans="2:10" x14ac:dyDescent="0.25">
      <c r="B6" s="2">
        <v>3</v>
      </c>
      <c r="C6" s="2">
        <v>62.4</v>
      </c>
      <c r="D6" s="2">
        <f>AVERAGE($C$4:C6)</f>
        <v>62.693333333333335</v>
      </c>
    </row>
    <row r="7" spans="2:10" x14ac:dyDescent="0.25">
      <c r="B7" s="2">
        <v>4</v>
      </c>
      <c r="C7" s="2">
        <v>68.23</v>
      </c>
      <c r="D7" s="2">
        <f>AVERAGE($C$4:C7)</f>
        <v>64.077500000000001</v>
      </c>
      <c r="F7" s="2" t="s">
        <v>64</v>
      </c>
    </row>
    <row r="8" spans="2:10" x14ac:dyDescent="0.25">
      <c r="B8" s="2">
        <v>5</v>
      </c>
      <c r="C8" s="2">
        <v>57.48</v>
      </c>
      <c r="D8" s="2">
        <f>AVERAGE($C$4:C8)</f>
        <v>62.758000000000003</v>
      </c>
      <c r="F8" s="2">
        <f>((_xlfn.STDEV.S(C4:C13)*2.262)/(AVERAGE(C4:C13)*0.05))^2</f>
        <v>7.261724533531746</v>
      </c>
    </row>
    <row r="9" spans="2:10" x14ac:dyDescent="0.25">
      <c r="B9" s="2">
        <v>6</v>
      </c>
      <c r="C9" s="2">
        <v>64.400000000000006</v>
      </c>
      <c r="D9" s="2">
        <f>AVERAGE($C$4:C9)</f>
        <v>63.031666666666673</v>
      </c>
      <c r="F9" s="2">
        <f>ROUND(F8,0)</f>
        <v>7</v>
      </c>
    </row>
    <row r="10" spans="2:10" x14ac:dyDescent="0.25">
      <c r="B10" s="2">
        <v>7</v>
      </c>
      <c r="C10" s="2">
        <v>63.8</v>
      </c>
      <c r="D10" s="2">
        <f>AVERAGE($C$4:C10)</f>
        <v>63.141428571428584</v>
      </c>
    </row>
    <row r="11" spans="2:10" x14ac:dyDescent="0.25">
      <c r="B11" s="2">
        <v>8</v>
      </c>
      <c r="C11" s="2">
        <v>71.569999999999993</v>
      </c>
      <c r="D11" s="2">
        <f>AVERAGE($C$4:C11)</f>
        <v>64.195000000000007</v>
      </c>
    </row>
    <row r="12" spans="2:10" x14ac:dyDescent="0.25">
      <c r="B12" s="2">
        <v>9</v>
      </c>
      <c r="C12" s="2">
        <v>66.41</v>
      </c>
      <c r="D12" s="2">
        <f>AVERAGE($C$4:C12)</f>
        <v>64.441111111111113</v>
      </c>
    </row>
    <row r="13" spans="2:10" x14ac:dyDescent="0.25">
      <c r="B13" s="2">
        <v>10</v>
      </c>
      <c r="C13" s="2">
        <v>64.14</v>
      </c>
      <c r="D13" s="2">
        <f>AVERAGE($C$4:C13)</f>
        <v>64.411000000000001</v>
      </c>
    </row>
    <row r="16" spans="2:10" ht="15.75" thickBot="1" x14ac:dyDescent="0.3"/>
    <row r="17" spans="6:11" ht="15.75" thickBot="1" x14ac:dyDescent="0.3">
      <c r="F17" s="81" t="s">
        <v>175</v>
      </c>
      <c r="G17" s="82"/>
      <c r="H17" s="82"/>
      <c r="I17" s="82"/>
      <c r="J17" s="82"/>
      <c r="K17" s="84"/>
    </row>
    <row r="18" spans="6:11" ht="43.5" thickBot="1" x14ac:dyDescent="0.3">
      <c r="F18" s="29" t="s">
        <v>10</v>
      </c>
      <c r="G18" s="42" t="s">
        <v>144</v>
      </c>
      <c r="H18" s="30" t="s">
        <v>159</v>
      </c>
      <c r="I18" s="30" t="s">
        <v>160</v>
      </c>
      <c r="J18" s="47" t="s">
        <v>130</v>
      </c>
      <c r="K18" s="48" t="s">
        <v>157</v>
      </c>
    </row>
    <row r="19" spans="6:11" ht="15.75" thickBot="1" x14ac:dyDescent="0.3">
      <c r="F19" s="43">
        <v>10</v>
      </c>
      <c r="G19" s="44">
        <v>1</v>
      </c>
      <c r="H19" s="33">
        <f>I4</f>
        <v>64.411000000000001</v>
      </c>
      <c r="I19" s="33">
        <f>H19/60</f>
        <v>1.0735166666666667</v>
      </c>
      <c r="J19" s="49">
        <v>0.25</v>
      </c>
      <c r="K19" s="50">
        <f>I19*(1+J19)</f>
        <v>1.3418958333333333</v>
      </c>
    </row>
    <row r="103" ht="15" customHeight="1" x14ac:dyDescent="0.25"/>
    <row r="105" ht="13.5" customHeight="1" x14ac:dyDescent="0.25"/>
  </sheetData>
  <mergeCells count="2">
    <mergeCell ref="B2:D2"/>
    <mergeCell ref="F17:K17"/>
  </mergeCells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U129"/>
  <sheetViews>
    <sheetView zoomScaleNormal="100" workbookViewId="0">
      <selection activeCell="I52" sqref="I52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3.42578125" bestFit="1" customWidth="1"/>
    <col min="6" max="6" width="18.28515625" bestFit="1" customWidth="1"/>
    <col min="7" max="7" width="9.5703125" bestFit="1" customWidth="1"/>
    <col min="8" max="8" width="12" bestFit="1" customWidth="1"/>
    <col min="21" max="21" width="10.5703125" bestFit="1" customWidth="1"/>
  </cols>
  <sheetData>
    <row r="7" spans="2:10" x14ac:dyDescent="0.25">
      <c r="B7" s="77" t="s">
        <v>148</v>
      </c>
      <c r="C7" s="77" t="s">
        <v>140</v>
      </c>
      <c r="D7" s="77" t="s">
        <v>141</v>
      </c>
      <c r="E7" s="77" t="s">
        <v>134</v>
      </c>
      <c r="F7" s="77" t="s">
        <v>142</v>
      </c>
    </row>
    <row r="8" spans="2:10" x14ac:dyDescent="0.25">
      <c r="B8" s="77"/>
      <c r="C8" s="77"/>
      <c r="D8" s="77"/>
      <c r="E8" s="77"/>
      <c r="F8" s="77"/>
    </row>
    <row r="9" spans="2:10" x14ac:dyDescent="0.25">
      <c r="B9" s="40" t="s">
        <v>129</v>
      </c>
      <c r="C9" s="40" t="s">
        <v>143</v>
      </c>
      <c r="D9" s="40">
        <v>240</v>
      </c>
      <c r="E9" s="40" t="s">
        <v>143</v>
      </c>
      <c r="F9" s="40">
        <v>900</v>
      </c>
    </row>
    <row r="10" spans="2:10" x14ac:dyDescent="0.25">
      <c r="B10" s="77" t="s">
        <v>10</v>
      </c>
      <c r="C10" s="77">
        <f>J23</f>
        <v>80</v>
      </c>
      <c r="D10" s="77" t="s">
        <v>143</v>
      </c>
      <c r="E10" s="77">
        <f>T23</f>
        <v>94</v>
      </c>
      <c r="F10" s="77" t="s">
        <v>143</v>
      </c>
    </row>
    <row r="11" spans="2:10" x14ac:dyDescent="0.25">
      <c r="B11" s="77"/>
      <c r="C11" s="77"/>
      <c r="D11" s="77"/>
      <c r="E11" s="77"/>
      <c r="F11" s="77"/>
    </row>
    <row r="12" spans="2:10" x14ac:dyDescent="0.25">
      <c r="B12" s="77" t="s">
        <v>144</v>
      </c>
      <c r="C12" s="78">
        <v>1</v>
      </c>
      <c r="D12" s="77" t="s">
        <v>143</v>
      </c>
      <c r="E12" s="78">
        <v>1</v>
      </c>
      <c r="F12" s="77" t="s">
        <v>143</v>
      </c>
    </row>
    <row r="13" spans="2:10" x14ac:dyDescent="0.25">
      <c r="B13" s="77"/>
      <c r="C13" s="77"/>
      <c r="D13" s="77"/>
      <c r="E13" s="77"/>
      <c r="F13" s="77"/>
    </row>
    <row r="14" spans="2:10" x14ac:dyDescent="0.25">
      <c r="B14" s="40" t="s">
        <v>146</v>
      </c>
      <c r="C14" s="39">
        <f>I17</f>
        <v>0.17</v>
      </c>
      <c r="D14" s="40" t="s">
        <v>143</v>
      </c>
      <c r="E14" s="39">
        <f>C14</f>
        <v>0.17</v>
      </c>
      <c r="F14" s="40" t="s">
        <v>143</v>
      </c>
    </row>
    <row r="15" spans="2:10" x14ac:dyDescent="0.25">
      <c r="B15" s="40" t="s">
        <v>145</v>
      </c>
      <c r="C15" s="40">
        <f>I37</f>
        <v>17.551750000000006</v>
      </c>
      <c r="D15" s="40" t="s">
        <v>143</v>
      </c>
      <c r="E15" s="40">
        <f>S37</f>
        <v>11.951382978723407</v>
      </c>
      <c r="F15" s="40" t="s">
        <v>143</v>
      </c>
      <c r="H15" s="76" t="s">
        <v>129</v>
      </c>
      <c r="I15" s="76"/>
      <c r="J15" s="76"/>
    </row>
    <row r="16" spans="2:10" x14ac:dyDescent="0.25">
      <c r="B16" s="40" t="s">
        <v>147</v>
      </c>
      <c r="C16" s="40">
        <f>C15*C12</f>
        <v>17.551750000000006</v>
      </c>
      <c r="D16" s="40" t="s">
        <v>143</v>
      </c>
      <c r="E16" s="40">
        <f>E15*E12</f>
        <v>11.951382978723407</v>
      </c>
      <c r="F16" s="40" t="s">
        <v>143</v>
      </c>
      <c r="H16" s="2" t="s">
        <v>137</v>
      </c>
      <c r="I16" s="2" t="s">
        <v>130</v>
      </c>
      <c r="J16" s="2" t="s">
        <v>138</v>
      </c>
    </row>
    <row r="17" spans="2:20" x14ac:dyDescent="0.25">
      <c r="B17" s="40" t="s">
        <v>129</v>
      </c>
      <c r="C17" s="55">
        <f>C16*(1+C14)</f>
        <v>20.535547500000007</v>
      </c>
      <c r="D17" s="40">
        <f>D9</f>
        <v>240</v>
      </c>
      <c r="E17" s="40">
        <f>E16*(1+E14)</f>
        <v>13.983118085106385</v>
      </c>
      <c r="F17" s="40">
        <f>F9</f>
        <v>900</v>
      </c>
      <c r="H17" s="2">
        <f>C15+E15</f>
        <v>29.503132978723414</v>
      </c>
      <c r="I17" s="25">
        <v>0.17</v>
      </c>
      <c r="J17" s="7">
        <f>H17*(1+I17)</f>
        <v>34.51866558510639</v>
      </c>
    </row>
    <row r="18" spans="2:20" x14ac:dyDescent="0.25">
      <c r="B18" s="28" t="s">
        <v>49</v>
      </c>
      <c r="C18" s="56">
        <f>C17+D17+E17+F17</f>
        <v>1174.5186655851064</v>
      </c>
      <c r="D18" s="2">
        <f>C18/60</f>
        <v>19.575311093085109</v>
      </c>
    </row>
    <row r="21" spans="2:20" x14ac:dyDescent="0.25">
      <c r="B21" s="73" t="s">
        <v>132</v>
      </c>
      <c r="C21" s="74"/>
      <c r="D21" s="75"/>
      <c r="L21" s="73" t="s">
        <v>133</v>
      </c>
      <c r="M21" s="74"/>
      <c r="N21" s="75"/>
    </row>
    <row r="22" spans="2:20" x14ac:dyDescent="0.25">
      <c r="B22" s="5" t="s">
        <v>12</v>
      </c>
      <c r="C22" s="6" t="s">
        <v>20</v>
      </c>
      <c r="D22" s="6" t="s">
        <v>16</v>
      </c>
      <c r="F22" s="2" t="s">
        <v>13</v>
      </c>
      <c r="G22" s="2" t="s">
        <v>14</v>
      </c>
      <c r="H22" s="2" t="s">
        <v>15</v>
      </c>
      <c r="I22" s="2"/>
      <c r="J22" s="7" t="s">
        <v>21</v>
      </c>
      <c r="L22" s="5" t="s">
        <v>12</v>
      </c>
      <c r="M22" s="6" t="s">
        <v>20</v>
      </c>
      <c r="N22" s="6" t="s">
        <v>16</v>
      </c>
      <c r="P22" s="2" t="s">
        <v>13</v>
      </c>
      <c r="Q22" s="2" t="s">
        <v>14</v>
      </c>
      <c r="R22" s="2" t="s">
        <v>15</v>
      </c>
      <c r="S22" s="2"/>
      <c r="T22" s="7" t="s">
        <v>21</v>
      </c>
    </row>
    <row r="23" spans="2:20" x14ac:dyDescent="0.25">
      <c r="B23" s="2">
        <v>1</v>
      </c>
      <c r="C23" s="2">
        <v>22.09</v>
      </c>
      <c r="D23" s="2">
        <f>AVERAGE(C23)</f>
        <v>22.09</v>
      </c>
      <c r="F23" s="2">
        <v>2.262</v>
      </c>
      <c r="G23" s="2">
        <f>_xlfn.STDEV.S(C23:C32)</f>
        <v>3.760914339182253</v>
      </c>
      <c r="H23" s="2">
        <v>0.05</v>
      </c>
      <c r="I23" s="2">
        <f>AVERAGE(C23:C32)</f>
        <v>19.088999999999999</v>
      </c>
      <c r="J23" s="2">
        <f>ROUNDUP(((F23*G23)/(H23*I23))^2,0)</f>
        <v>80</v>
      </c>
      <c r="L23" s="2">
        <v>1</v>
      </c>
      <c r="M23" s="2">
        <v>10.62</v>
      </c>
      <c r="N23" s="2">
        <f>AVERAGE(M23)</f>
        <v>10.62</v>
      </c>
      <c r="P23" s="2">
        <v>2.262</v>
      </c>
      <c r="Q23" s="2">
        <f>_xlfn.STDEV.S(M23:M32)</f>
        <v>2.9698552153261675</v>
      </c>
      <c r="R23" s="2">
        <v>0.05</v>
      </c>
      <c r="S23" s="2">
        <f>AVERAGE(M23:M32)</f>
        <v>13.872</v>
      </c>
      <c r="T23" s="2">
        <f>ROUNDUP(((P23*Q23)/(R23*S23))^2,0)</f>
        <v>94</v>
      </c>
    </row>
    <row r="24" spans="2:20" x14ac:dyDescent="0.25">
      <c r="B24" s="2">
        <v>2</v>
      </c>
      <c r="C24" s="2">
        <v>14.18</v>
      </c>
      <c r="D24" s="2">
        <f>AVERAGE($C$23:C24)</f>
        <v>18.134999999999998</v>
      </c>
      <c r="L24" s="2">
        <v>2</v>
      </c>
      <c r="M24" s="2">
        <v>13.71</v>
      </c>
      <c r="N24" s="2">
        <f>AVERAGE($M$23:M24)</f>
        <v>12.164999999999999</v>
      </c>
    </row>
    <row r="25" spans="2:20" x14ac:dyDescent="0.25">
      <c r="B25" s="2">
        <v>3</v>
      </c>
      <c r="C25" s="2">
        <v>16.8</v>
      </c>
      <c r="D25" s="2">
        <f>AVERAGE($C$23:C25)</f>
        <v>17.689999999999998</v>
      </c>
      <c r="L25" s="2">
        <v>3</v>
      </c>
      <c r="M25" s="2">
        <v>19.46</v>
      </c>
      <c r="N25" s="2">
        <f>AVERAGE($M$23:M25)</f>
        <v>14.596666666666666</v>
      </c>
    </row>
    <row r="26" spans="2:20" x14ac:dyDescent="0.25">
      <c r="B26" s="2">
        <v>4</v>
      </c>
      <c r="C26" s="2">
        <v>18.05</v>
      </c>
      <c r="D26" s="2">
        <f>AVERAGE($C$23:C26)</f>
        <v>17.779999999999998</v>
      </c>
      <c r="F26" s="2" t="s">
        <v>64</v>
      </c>
      <c r="L26" s="2">
        <v>4</v>
      </c>
      <c r="M26" s="2">
        <v>13.58</v>
      </c>
      <c r="N26" s="2">
        <f>AVERAGE($M$23:M26)</f>
        <v>14.342499999999999</v>
      </c>
      <c r="P26" s="2" t="s">
        <v>64</v>
      </c>
    </row>
    <row r="27" spans="2:20" x14ac:dyDescent="0.25">
      <c r="B27" s="2">
        <v>5</v>
      </c>
      <c r="C27" s="2">
        <v>26.95</v>
      </c>
      <c r="D27" s="2">
        <f>AVERAGE($C$23:C27)</f>
        <v>19.613999999999997</v>
      </c>
      <c r="F27" s="2">
        <f>((_xlfn.STDEV.S(C23:C32)*2.262)/(AVERAGE(C23:C32)*0.05))^2</f>
        <v>79.444844655448151</v>
      </c>
      <c r="L27" s="2">
        <v>5</v>
      </c>
      <c r="M27" s="2">
        <v>11.34</v>
      </c>
      <c r="N27" s="2">
        <f>AVERAGE($M$23:M27)</f>
        <v>13.741999999999999</v>
      </c>
      <c r="P27" s="2">
        <f>((_xlfn.STDEV.S(M23:M32)*2.262)/(AVERAGE(M23:M32)*0.05))^2</f>
        <v>93.807505384873664</v>
      </c>
    </row>
    <row r="28" spans="2:20" x14ac:dyDescent="0.25">
      <c r="B28" s="2">
        <v>6</v>
      </c>
      <c r="C28" s="2">
        <v>16.7</v>
      </c>
      <c r="D28" s="2">
        <f>AVERAGE($C$23:C28)</f>
        <v>19.128333333333334</v>
      </c>
      <c r="F28" s="2">
        <f>ROUNDUP(F27,0)</f>
        <v>80</v>
      </c>
      <c r="L28" s="2">
        <v>6</v>
      </c>
      <c r="M28" s="2">
        <v>14.7</v>
      </c>
      <c r="N28" s="2">
        <f>AVERAGE($M$23:M28)</f>
        <v>13.901666666666666</v>
      </c>
      <c r="P28" s="2">
        <f>ROUNDUP(P27,0)</f>
        <v>94</v>
      </c>
    </row>
    <row r="29" spans="2:20" x14ac:dyDescent="0.25">
      <c r="B29" s="2">
        <v>7</v>
      </c>
      <c r="C29" s="2">
        <v>15.44</v>
      </c>
      <c r="D29" s="2">
        <f>AVERAGE($C$23:C29)</f>
        <v>18.601428571428574</v>
      </c>
      <c r="L29" s="2">
        <v>7</v>
      </c>
      <c r="M29" s="2">
        <v>11.4</v>
      </c>
      <c r="N29" s="2">
        <f>AVERAGE($M$23:M29)</f>
        <v>13.544285714285715</v>
      </c>
    </row>
    <row r="30" spans="2:20" x14ac:dyDescent="0.25">
      <c r="B30" s="2">
        <v>8</v>
      </c>
      <c r="C30" s="2">
        <v>19.22</v>
      </c>
      <c r="D30" s="2">
        <f>AVERAGE($C$23:C30)</f>
        <v>18.678750000000001</v>
      </c>
      <c r="L30" s="2">
        <v>8</v>
      </c>
      <c r="M30" s="2">
        <v>18.36</v>
      </c>
      <c r="N30" s="2">
        <f>AVERAGE($M$23:M30)</f>
        <v>14.14625</v>
      </c>
    </row>
    <row r="31" spans="2:20" x14ac:dyDescent="0.25">
      <c r="B31" s="2">
        <v>9</v>
      </c>
      <c r="C31" s="2">
        <v>21.64</v>
      </c>
      <c r="D31" s="2">
        <f>AVERAGE($C$23:C31)</f>
        <v>19.007777777777775</v>
      </c>
      <c r="L31" s="2">
        <v>9</v>
      </c>
      <c r="M31" s="2">
        <v>13.7</v>
      </c>
      <c r="N31" s="2">
        <f>AVERAGE($M$23:M31)</f>
        <v>14.096666666666668</v>
      </c>
    </row>
    <row r="32" spans="2:20" x14ac:dyDescent="0.25">
      <c r="B32" s="2">
        <v>10</v>
      </c>
      <c r="C32" s="2">
        <v>19.82</v>
      </c>
      <c r="D32" s="2">
        <f>AVERAGE($C$23:C32)</f>
        <v>19.088999999999999</v>
      </c>
      <c r="L32" s="2">
        <v>10</v>
      </c>
      <c r="M32" s="2">
        <v>11.85</v>
      </c>
      <c r="N32" s="2">
        <f>AVERAGE($M$23:M32)</f>
        <v>13.872</v>
      </c>
    </row>
    <row r="35" spans="2:21" x14ac:dyDescent="0.25">
      <c r="B35" s="5" t="s">
        <v>12</v>
      </c>
      <c r="C35" s="6" t="s">
        <v>20</v>
      </c>
      <c r="D35" s="6" t="s">
        <v>16</v>
      </c>
      <c r="L35" s="5" t="s">
        <v>12</v>
      </c>
      <c r="M35" s="6" t="s">
        <v>20</v>
      </c>
      <c r="N35" s="6" t="s">
        <v>16</v>
      </c>
    </row>
    <row r="36" spans="2:21" x14ac:dyDescent="0.25">
      <c r="B36" s="2">
        <v>1</v>
      </c>
      <c r="C36" s="2">
        <v>13.5</v>
      </c>
      <c r="D36" s="2">
        <f>AVERAGE(C36)</f>
        <v>13.5</v>
      </c>
      <c r="F36" s="2" t="s">
        <v>13</v>
      </c>
      <c r="G36" s="2" t="s">
        <v>14</v>
      </c>
      <c r="H36" s="2" t="s">
        <v>15</v>
      </c>
      <c r="I36" s="2"/>
      <c r="J36" s="7" t="s">
        <v>21</v>
      </c>
      <c r="L36" s="2">
        <v>1</v>
      </c>
      <c r="M36" s="2">
        <v>7.44</v>
      </c>
      <c r="N36" s="2">
        <f>AVERAGE(M36)</f>
        <v>7.44</v>
      </c>
      <c r="P36" s="2" t="s">
        <v>13</v>
      </c>
      <c r="Q36" s="2" t="s">
        <v>14</v>
      </c>
      <c r="R36" s="2" t="s">
        <v>15</v>
      </c>
      <c r="S36" s="2"/>
      <c r="T36" s="7" t="s">
        <v>21</v>
      </c>
    </row>
    <row r="37" spans="2:21" x14ac:dyDescent="0.25">
      <c r="B37" s="2">
        <v>2</v>
      </c>
      <c r="C37" s="2">
        <v>10.93</v>
      </c>
      <c r="D37" s="2">
        <f>AVERAGE(C36:C37)</f>
        <v>12.215</v>
      </c>
      <c r="F37" s="2">
        <v>1.96</v>
      </c>
      <c r="G37" s="2">
        <f>_xlfn.STDEV.S(C36:C149)</f>
        <v>3.4821769616728115</v>
      </c>
      <c r="H37" s="2">
        <v>0.05</v>
      </c>
      <c r="I37" s="2">
        <f>AVERAGE(C36:C115)</f>
        <v>17.551750000000006</v>
      </c>
      <c r="J37" s="2">
        <f>ROUNDUP(((F37*G37)/(H37*I37))^2,0)</f>
        <v>61</v>
      </c>
      <c r="L37" s="2">
        <v>2</v>
      </c>
      <c r="M37" s="2">
        <v>8.98</v>
      </c>
      <c r="N37" s="2">
        <f>AVERAGE($M$36:M37)</f>
        <v>8.2100000000000009</v>
      </c>
      <c r="P37" s="2">
        <v>1.96</v>
      </c>
      <c r="Q37" s="2">
        <f>_xlfn.STDEV.S(M36:M149)</f>
        <v>2.4077047478512266</v>
      </c>
      <c r="R37" s="2">
        <v>0.05</v>
      </c>
      <c r="S37" s="2">
        <f>AVERAGE(M36:M149)</f>
        <v>11.951382978723407</v>
      </c>
      <c r="T37" s="2">
        <f>ROUNDUP(((P37*Q37)/(R37*S37))^2,0)</f>
        <v>63</v>
      </c>
    </row>
    <row r="38" spans="2:21" x14ac:dyDescent="0.25">
      <c r="B38" s="2">
        <v>3</v>
      </c>
      <c r="C38" s="2">
        <v>8.42</v>
      </c>
      <c r="D38" s="2">
        <f>AVERAGE($C$36:C38)</f>
        <v>10.950000000000001</v>
      </c>
      <c r="L38" s="2">
        <v>3</v>
      </c>
      <c r="M38" s="2">
        <v>14.57</v>
      </c>
      <c r="N38" s="2">
        <f>AVERAGE($M$36:M38)</f>
        <v>10.33</v>
      </c>
    </row>
    <row r="39" spans="2:21" x14ac:dyDescent="0.25">
      <c r="B39" s="2">
        <v>4</v>
      </c>
      <c r="C39" s="2">
        <v>15.22</v>
      </c>
      <c r="D39" s="2">
        <f>AVERAGE($C$36:C39)</f>
        <v>12.0175</v>
      </c>
      <c r="L39" s="2">
        <v>4</v>
      </c>
      <c r="M39" s="2">
        <v>9.5500000000000007</v>
      </c>
      <c r="N39" s="2">
        <f>AVERAGE($M$36:M39)</f>
        <v>10.135000000000002</v>
      </c>
    </row>
    <row r="40" spans="2:21" x14ac:dyDescent="0.25">
      <c r="B40" s="2">
        <v>5</v>
      </c>
      <c r="C40" s="2">
        <v>18.53</v>
      </c>
      <c r="D40" s="2">
        <f>AVERAGE($C$36:C40)</f>
        <v>13.319999999999999</v>
      </c>
      <c r="F40" s="2" t="s">
        <v>64</v>
      </c>
      <c r="L40" s="2">
        <v>5</v>
      </c>
      <c r="M40" s="2">
        <v>9.15</v>
      </c>
      <c r="N40" s="2">
        <f>AVERAGE($M$36:M40)</f>
        <v>9.9380000000000006</v>
      </c>
      <c r="P40" s="2" t="s">
        <v>64</v>
      </c>
    </row>
    <row r="41" spans="2:21" x14ac:dyDescent="0.25">
      <c r="B41" s="2">
        <v>6</v>
      </c>
      <c r="C41" s="2">
        <v>13.84</v>
      </c>
      <c r="D41" s="2">
        <f>AVERAGE($C$36:C41)</f>
        <v>13.406666666666666</v>
      </c>
      <c r="F41" s="2">
        <f>((_xlfn.STDEV.S(C36:C149)*F37)/(AVERAGE(C35:C149)*0.05))^2</f>
        <v>60.482949406023465</v>
      </c>
      <c r="L41" s="2">
        <v>6</v>
      </c>
      <c r="M41" s="2">
        <v>10.09</v>
      </c>
      <c r="N41" s="2">
        <f>AVERAGE($M$36:M41)</f>
        <v>9.9633333333333329</v>
      </c>
      <c r="P41" s="2">
        <f>((_xlfn.STDEV.S(M36:M149)*P37)/(AVERAGE(M35:M149)*0.05))^2</f>
        <v>62.365192246594958</v>
      </c>
    </row>
    <row r="42" spans="2:21" x14ac:dyDescent="0.25">
      <c r="B42" s="2">
        <v>7</v>
      </c>
      <c r="C42" s="2">
        <v>10.07</v>
      </c>
      <c r="D42" s="2">
        <f>AVERAGE($C$36:C42)</f>
        <v>12.929999999999998</v>
      </c>
      <c r="F42" s="2">
        <f>ROUNDUP(F41,0)</f>
        <v>61</v>
      </c>
      <c r="L42" s="2">
        <v>7</v>
      </c>
      <c r="M42" s="2">
        <v>9.17</v>
      </c>
      <c r="N42" s="2">
        <f>AVERAGE($M$36:M42)</f>
        <v>9.85</v>
      </c>
      <c r="P42" s="2">
        <f>ROUNDUP(P41,0)</f>
        <v>63</v>
      </c>
    </row>
    <row r="43" spans="2:21" x14ac:dyDescent="0.25">
      <c r="B43" s="2">
        <v>8</v>
      </c>
      <c r="C43" s="2">
        <v>12.6</v>
      </c>
      <c r="D43" s="2">
        <f>AVERAGE($C$36:C43)</f>
        <v>12.888749999999998</v>
      </c>
      <c r="L43" s="2">
        <v>8</v>
      </c>
      <c r="M43" s="2">
        <v>14.23</v>
      </c>
      <c r="N43" s="2">
        <f>AVERAGE($M$36:M43)</f>
        <v>10.397500000000001</v>
      </c>
    </row>
    <row r="44" spans="2:21" ht="15.75" thickBot="1" x14ac:dyDescent="0.3">
      <c r="B44" s="2">
        <v>9</v>
      </c>
      <c r="C44" s="2">
        <v>13.56</v>
      </c>
      <c r="D44" s="2">
        <f>AVERAGE($C$36:C44)</f>
        <v>12.963333333333331</v>
      </c>
      <c r="L44" s="2">
        <v>9</v>
      </c>
      <c r="M44" s="2">
        <v>8.75</v>
      </c>
      <c r="N44" s="2">
        <f>AVERAGE($M$36:M44)</f>
        <v>10.214444444444446</v>
      </c>
    </row>
    <row r="45" spans="2:21" ht="15.75" thickBot="1" x14ac:dyDescent="0.3">
      <c r="B45" s="2">
        <v>10</v>
      </c>
      <c r="C45" s="2">
        <v>9.82</v>
      </c>
      <c r="D45" s="2">
        <f>AVERAGE($C$36:C45)</f>
        <v>12.648999999999997</v>
      </c>
      <c r="F45" s="81" t="s">
        <v>176</v>
      </c>
      <c r="G45" s="82"/>
      <c r="H45" s="82"/>
      <c r="I45" s="82"/>
      <c r="J45" s="82"/>
      <c r="K45" s="84"/>
      <c r="L45" s="2">
        <v>10</v>
      </c>
      <c r="M45" s="2">
        <v>9.08</v>
      </c>
      <c r="N45" s="2">
        <f>AVERAGE($M$36:M45)</f>
        <v>10.101000000000001</v>
      </c>
      <c r="P45" s="81" t="s">
        <v>166</v>
      </c>
      <c r="Q45" s="82"/>
      <c r="R45" s="82"/>
      <c r="S45" s="82"/>
      <c r="T45" s="82"/>
      <c r="U45" s="84"/>
    </row>
    <row r="46" spans="2:21" ht="14.25" customHeight="1" thickBot="1" x14ac:dyDescent="0.3">
      <c r="B46" s="24">
        <v>11</v>
      </c>
      <c r="C46" s="2">
        <v>18.23</v>
      </c>
      <c r="D46" s="2">
        <f>AVERAGE($C$36:C46)</f>
        <v>13.156363636363634</v>
      </c>
      <c r="F46" s="29" t="s">
        <v>10</v>
      </c>
      <c r="G46" s="42" t="s">
        <v>144</v>
      </c>
      <c r="H46" s="30" t="s">
        <v>159</v>
      </c>
      <c r="I46" s="30" t="s">
        <v>160</v>
      </c>
      <c r="J46" s="47" t="s">
        <v>130</v>
      </c>
      <c r="K46" s="48" t="s">
        <v>157</v>
      </c>
      <c r="L46" s="24">
        <v>11</v>
      </c>
      <c r="M46" s="2">
        <v>14.46</v>
      </c>
      <c r="N46" s="2">
        <f>AVERAGE($M$36:M46)</f>
        <v>10.497272727272728</v>
      </c>
      <c r="P46" s="29" t="s">
        <v>10</v>
      </c>
      <c r="Q46" s="42" t="s">
        <v>144</v>
      </c>
      <c r="R46" s="30" t="s">
        <v>159</v>
      </c>
      <c r="S46" s="30" t="s">
        <v>160</v>
      </c>
      <c r="T46" s="47" t="s">
        <v>130</v>
      </c>
      <c r="U46" s="48" t="s">
        <v>157</v>
      </c>
    </row>
    <row r="47" spans="2:21" ht="15.75" thickBot="1" x14ac:dyDescent="0.3">
      <c r="B47" s="24">
        <v>12</v>
      </c>
      <c r="C47" s="2">
        <v>16.170000000000002</v>
      </c>
      <c r="D47" s="2">
        <f>AVERAGE($C$36:C47)</f>
        <v>13.407499999999999</v>
      </c>
      <c r="F47" s="43">
        <v>80</v>
      </c>
      <c r="G47" s="44">
        <v>1</v>
      </c>
      <c r="H47" s="33">
        <f>I37</f>
        <v>17.551750000000006</v>
      </c>
      <c r="I47" s="33">
        <f>H47/60</f>
        <v>0.29252916666666678</v>
      </c>
      <c r="J47" s="49">
        <v>0.17</v>
      </c>
      <c r="K47" s="50">
        <f>I47*(1+J47)</f>
        <v>0.34225912500000011</v>
      </c>
      <c r="L47" s="24">
        <v>12</v>
      </c>
      <c r="M47" s="2">
        <v>11.76</v>
      </c>
      <c r="N47" s="2">
        <f>AVERAGE($M$36:M47)</f>
        <v>10.602500000000001</v>
      </c>
      <c r="P47" s="43">
        <v>94</v>
      </c>
      <c r="Q47" s="44">
        <v>1</v>
      </c>
      <c r="R47" s="33">
        <f>S37</f>
        <v>11.951382978723407</v>
      </c>
      <c r="S47" s="33">
        <f>R47/60</f>
        <v>0.19918971631205679</v>
      </c>
      <c r="T47" s="49">
        <v>0.17</v>
      </c>
      <c r="U47" s="50">
        <f>S47*(1+T47)</f>
        <v>0.23305196808510642</v>
      </c>
    </row>
    <row r="48" spans="2:21" x14ac:dyDescent="0.25">
      <c r="B48" s="24">
        <v>13</v>
      </c>
      <c r="C48" s="2">
        <v>13.420000000000002</v>
      </c>
      <c r="D48" s="2">
        <f>AVERAGE($C$36:C48)</f>
        <v>13.408461538461539</v>
      </c>
      <c r="L48" s="24">
        <v>13</v>
      </c>
      <c r="M48" s="2">
        <v>10.050000000000001</v>
      </c>
      <c r="N48" s="2">
        <f>AVERAGE($M$36:M48)</f>
        <v>10.56</v>
      </c>
    </row>
    <row r="49" spans="2:14" x14ac:dyDescent="0.25">
      <c r="B49" s="24">
        <v>14</v>
      </c>
      <c r="C49" s="2">
        <v>20.49</v>
      </c>
      <c r="D49" s="2">
        <f>AVERAGE($C$36:C49)</f>
        <v>13.914285714285715</v>
      </c>
      <c r="L49" s="24">
        <v>14</v>
      </c>
      <c r="M49" s="2">
        <v>10.52</v>
      </c>
      <c r="N49" s="2">
        <f>AVERAGE($M$36:M49)</f>
        <v>10.557142857142859</v>
      </c>
    </row>
    <row r="50" spans="2:14" x14ac:dyDescent="0.25">
      <c r="B50" s="24">
        <v>15</v>
      </c>
      <c r="C50" s="2">
        <v>23.61</v>
      </c>
      <c r="D50" s="2">
        <f>AVERAGE($C$36:C50)</f>
        <v>14.560666666666668</v>
      </c>
      <c r="L50" s="24">
        <v>15</v>
      </c>
      <c r="M50" s="2">
        <v>11.64</v>
      </c>
      <c r="N50" s="2">
        <f>AVERAGE($M$36:M50)</f>
        <v>10.629333333333333</v>
      </c>
    </row>
    <row r="51" spans="2:14" x14ac:dyDescent="0.25">
      <c r="B51" s="24">
        <v>16</v>
      </c>
      <c r="C51" s="2">
        <v>19.45</v>
      </c>
      <c r="D51" s="2">
        <f>AVERAGE($C$36:C51)</f>
        <v>14.866250000000001</v>
      </c>
      <c r="L51" s="24">
        <v>16</v>
      </c>
      <c r="M51" s="2">
        <v>12.48</v>
      </c>
      <c r="N51" s="2">
        <f>AVERAGE($M$36:M51)</f>
        <v>10.744999999999999</v>
      </c>
    </row>
    <row r="52" spans="2:14" x14ac:dyDescent="0.25">
      <c r="B52" s="24">
        <v>17</v>
      </c>
      <c r="C52" s="2">
        <v>14.82</v>
      </c>
      <c r="D52" s="2">
        <f>AVERAGE($C$36:C52)</f>
        <v>14.863529411764706</v>
      </c>
      <c r="L52" s="24">
        <v>17</v>
      </c>
      <c r="M52" s="2">
        <v>11.85</v>
      </c>
      <c r="N52" s="2">
        <f>AVERAGE($M$36:M52)</f>
        <v>10.809999999999999</v>
      </c>
    </row>
    <row r="53" spans="2:14" x14ac:dyDescent="0.25">
      <c r="B53" s="24">
        <v>18</v>
      </c>
      <c r="C53" s="2">
        <v>18.02</v>
      </c>
      <c r="D53" s="2">
        <f>AVERAGE($C$36:C53)</f>
        <v>15.038888888888888</v>
      </c>
      <c r="L53" s="24">
        <v>18</v>
      </c>
      <c r="M53" s="2">
        <v>12.43</v>
      </c>
      <c r="N53" s="2">
        <f>AVERAGE($M$36:M53)</f>
        <v>10.899999999999999</v>
      </c>
    </row>
    <row r="54" spans="2:14" x14ac:dyDescent="0.25">
      <c r="B54" s="24">
        <v>19</v>
      </c>
      <c r="C54" s="2">
        <v>18</v>
      </c>
      <c r="D54" s="2">
        <f>AVERAGE($C$36:C54)</f>
        <v>15.194736842105263</v>
      </c>
      <c r="L54" s="24">
        <v>19</v>
      </c>
      <c r="M54" s="2">
        <v>13.46</v>
      </c>
      <c r="N54" s="2">
        <f>AVERAGE($M$36:M54)</f>
        <v>11.034736842105263</v>
      </c>
    </row>
    <row r="55" spans="2:14" x14ac:dyDescent="0.25">
      <c r="B55" s="24">
        <v>20</v>
      </c>
      <c r="C55" s="2">
        <v>15.05</v>
      </c>
      <c r="D55" s="2">
        <f>AVERAGE($C$36:C55)</f>
        <v>15.1875</v>
      </c>
      <c r="L55" s="24">
        <v>20</v>
      </c>
      <c r="M55" s="2">
        <v>10.280000000000001</v>
      </c>
      <c r="N55" s="2">
        <f>AVERAGE($M$36:M55)</f>
        <v>10.997</v>
      </c>
    </row>
    <row r="56" spans="2:14" x14ac:dyDescent="0.25">
      <c r="B56" s="24">
        <v>21</v>
      </c>
      <c r="C56" s="2">
        <v>17.72</v>
      </c>
      <c r="D56" s="2">
        <f>AVERAGE($C$36:C56)</f>
        <v>15.308095238095239</v>
      </c>
      <c r="L56" s="24">
        <v>21</v>
      </c>
      <c r="M56" s="2">
        <v>13.65</v>
      </c>
      <c r="N56" s="2">
        <f>AVERAGE($M$36:M56)</f>
        <v>11.123333333333333</v>
      </c>
    </row>
    <row r="57" spans="2:14" x14ac:dyDescent="0.25">
      <c r="B57" s="24">
        <v>22</v>
      </c>
      <c r="C57" s="2">
        <v>16.46</v>
      </c>
      <c r="D57" s="2">
        <f>AVERAGE($C$36:C57)</f>
        <v>15.360454545454546</v>
      </c>
      <c r="L57" s="24">
        <v>22</v>
      </c>
      <c r="M57" s="2">
        <v>12.47</v>
      </c>
      <c r="N57" s="2">
        <f>AVERAGE($M$36:M57)</f>
        <v>11.184545454545455</v>
      </c>
    </row>
    <row r="58" spans="2:14" x14ac:dyDescent="0.25">
      <c r="B58" s="24">
        <v>23</v>
      </c>
      <c r="C58" s="2">
        <v>13.17</v>
      </c>
      <c r="D58" s="2">
        <f>AVERAGE($C$36:C58)</f>
        <v>15.265217391304349</v>
      </c>
      <c r="L58" s="24">
        <v>23</v>
      </c>
      <c r="M58" s="2">
        <v>9</v>
      </c>
      <c r="N58" s="2">
        <f>AVERAGE($M$36:M58)</f>
        <v>11.089565217391305</v>
      </c>
    </row>
    <row r="59" spans="2:14" x14ac:dyDescent="0.25">
      <c r="B59" s="24">
        <v>24</v>
      </c>
      <c r="C59" s="2">
        <v>20.89</v>
      </c>
      <c r="D59" s="2">
        <f>AVERAGE($C$36:C59)</f>
        <v>15.499583333333334</v>
      </c>
      <c r="L59" s="24">
        <v>24</v>
      </c>
      <c r="M59" s="2">
        <v>11.23</v>
      </c>
      <c r="N59" s="2">
        <f>AVERAGE($M$36:M59)</f>
        <v>11.095416666666667</v>
      </c>
    </row>
    <row r="60" spans="2:14" x14ac:dyDescent="0.25">
      <c r="B60" s="24">
        <v>25</v>
      </c>
      <c r="C60" s="2">
        <v>23.4</v>
      </c>
      <c r="D60" s="2">
        <f>AVERAGE($C$36:C60)</f>
        <v>15.8156</v>
      </c>
      <c r="L60" s="24">
        <v>25</v>
      </c>
      <c r="M60" s="2">
        <v>9.17</v>
      </c>
      <c r="N60" s="2">
        <f>AVERAGE($M$36:M60)</f>
        <v>11.018400000000002</v>
      </c>
    </row>
    <row r="61" spans="2:14" x14ac:dyDescent="0.25">
      <c r="B61" s="24">
        <v>26</v>
      </c>
      <c r="C61" s="2">
        <v>20.41</v>
      </c>
      <c r="D61" s="2">
        <f>AVERAGE($C$36:C61)</f>
        <v>15.992307692307692</v>
      </c>
      <c r="L61" s="24">
        <v>26</v>
      </c>
      <c r="M61" s="2">
        <v>11.440000000000001</v>
      </c>
      <c r="N61" s="2">
        <f>AVERAGE($M$36:M61)</f>
        <v>11.034615384615385</v>
      </c>
    </row>
    <row r="62" spans="2:14" x14ac:dyDescent="0.25">
      <c r="B62" s="24">
        <v>27</v>
      </c>
      <c r="C62" s="2">
        <v>14.760000000000002</v>
      </c>
      <c r="D62" s="2">
        <f>AVERAGE($C$36:C62)</f>
        <v>15.946666666666667</v>
      </c>
      <c r="L62" s="24">
        <v>27</v>
      </c>
      <c r="M62" s="2">
        <v>10.99</v>
      </c>
      <c r="N62" s="2">
        <f>AVERAGE($M$36:M62)</f>
        <v>11.032962962962964</v>
      </c>
    </row>
    <row r="63" spans="2:14" x14ac:dyDescent="0.25">
      <c r="B63" s="24">
        <v>28</v>
      </c>
      <c r="C63" s="2">
        <v>18.73</v>
      </c>
      <c r="D63" s="2">
        <f>AVERAGE($C$36:C63)</f>
        <v>16.04607142857143</v>
      </c>
      <c r="L63" s="24">
        <v>28</v>
      </c>
      <c r="M63" s="2">
        <v>9.67</v>
      </c>
      <c r="N63" s="2">
        <f>AVERAGE($M$36:M63)</f>
        <v>10.984285714285717</v>
      </c>
    </row>
    <row r="64" spans="2:14" x14ac:dyDescent="0.25">
      <c r="B64" s="24">
        <v>29</v>
      </c>
      <c r="C64" s="2">
        <v>17.440000000000001</v>
      </c>
      <c r="D64" s="2">
        <f>AVERAGE($C$36:C64)</f>
        <v>16.094137931034485</v>
      </c>
      <c r="L64" s="24">
        <v>29</v>
      </c>
      <c r="M64" s="2">
        <v>9.31</v>
      </c>
      <c r="N64" s="2">
        <f>AVERAGE($M$36:M64)</f>
        <v>10.926551724137934</v>
      </c>
    </row>
    <row r="65" spans="2:14" x14ac:dyDescent="0.25">
      <c r="B65" s="24">
        <v>30</v>
      </c>
      <c r="C65" s="2">
        <v>15.149999999999999</v>
      </c>
      <c r="D65" s="2">
        <f>AVERAGE($C$36:C65)</f>
        <v>16.062666666666665</v>
      </c>
      <c r="L65" s="24">
        <v>30</v>
      </c>
      <c r="M65" s="2">
        <v>15.200000000000001</v>
      </c>
      <c r="N65" s="2">
        <f>AVERAGE($M$36:M65)</f>
        <v>11.069000000000001</v>
      </c>
    </row>
    <row r="66" spans="2:14" x14ac:dyDescent="0.25">
      <c r="B66" s="24">
        <v>31</v>
      </c>
      <c r="C66" s="2">
        <v>16.79</v>
      </c>
      <c r="D66" s="2">
        <f>AVERAGE($C$36:C66)</f>
        <v>16.086129032258064</v>
      </c>
      <c r="L66" s="24">
        <v>31</v>
      </c>
      <c r="M66" s="2">
        <v>11.23</v>
      </c>
      <c r="N66" s="2">
        <f>AVERAGE($M$36:M66)</f>
        <v>11.074193548387099</v>
      </c>
    </row>
    <row r="67" spans="2:14" x14ac:dyDescent="0.25">
      <c r="B67" s="24">
        <v>32</v>
      </c>
      <c r="C67" s="2">
        <v>17.38</v>
      </c>
      <c r="D67" s="2">
        <f>AVERAGE($C$36:C67)</f>
        <v>16.126562500000002</v>
      </c>
      <c r="L67" s="24">
        <v>32</v>
      </c>
      <c r="M67" s="2">
        <v>10.38</v>
      </c>
      <c r="N67" s="2">
        <f>AVERAGE($M$36:M67)</f>
        <v>11.052500000000002</v>
      </c>
    </row>
    <row r="68" spans="2:14" x14ac:dyDescent="0.25">
      <c r="B68" s="24">
        <v>33</v>
      </c>
      <c r="C68" s="2">
        <v>15.91</v>
      </c>
      <c r="D68" s="2">
        <f>AVERAGE($C$36:C68)</f>
        <v>16.12</v>
      </c>
      <c r="L68" s="24">
        <v>33</v>
      </c>
      <c r="M68" s="2">
        <v>11.42</v>
      </c>
      <c r="N68" s="2">
        <f>AVERAGE($M$36:M68)</f>
        <v>11.063636363636366</v>
      </c>
    </row>
    <row r="69" spans="2:14" x14ac:dyDescent="0.25">
      <c r="B69" s="24">
        <v>34</v>
      </c>
      <c r="C69" s="2">
        <v>21.29</v>
      </c>
      <c r="D69" s="2">
        <f>AVERAGE($C$36:C69)</f>
        <v>16.272058823529413</v>
      </c>
      <c r="L69" s="24">
        <v>34</v>
      </c>
      <c r="M69" s="2">
        <v>11</v>
      </c>
      <c r="N69" s="2">
        <f>AVERAGE($M$36:M69)</f>
        <v>11.061764705882355</v>
      </c>
    </row>
    <row r="70" spans="2:14" x14ac:dyDescent="0.25">
      <c r="B70" s="24">
        <v>35</v>
      </c>
      <c r="C70" s="2">
        <v>22.62</v>
      </c>
      <c r="D70" s="2">
        <f>AVERAGE($C$36:C70)</f>
        <v>16.453428571428571</v>
      </c>
      <c r="L70" s="24">
        <v>35</v>
      </c>
      <c r="M70" s="2">
        <v>14.46</v>
      </c>
      <c r="N70" s="2">
        <f>AVERAGE($M$36:M70)</f>
        <v>11.158857142857144</v>
      </c>
    </row>
    <row r="71" spans="2:14" x14ac:dyDescent="0.25">
      <c r="B71" s="24">
        <v>36</v>
      </c>
      <c r="C71" s="2">
        <v>21.38</v>
      </c>
      <c r="D71" s="2">
        <f>AVERAGE($C$36:C71)</f>
        <v>16.590277777777779</v>
      </c>
      <c r="L71" s="24">
        <v>36</v>
      </c>
      <c r="M71" s="2">
        <v>9.98</v>
      </c>
      <c r="N71" s="2">
        <f>AVERAGE($M$36:M71)</f>
        <v>11.126111111111113</v>
      </c>
    </row>
    <row r="72" spans="2:14" x14ac:dyDescent="0.25">
      <c r="B72" s="24">
        <v>37</v>
      </c>
      <c r="C72" s="2">
        <v>14.280000000000001</v>
      </c>
      <c r="D72" s="2">
        <f>AVERAGE($C$36:C72)</f>
        <v>16.527837837837836</v>
      </c>
      <c r="L72" s="24">
        <v>37</v>
      </c>
      <c r="M72" s="2">
        <v>11.01</v>
      </c>
      <c r="N72" s="2">
        <f>AVERAGE($M$36:M72)</f>
        <v>11.122972972972974</v>
      </c>
    </row>
    <row r="73" spans="2:14" x14ac:dyDescent="0.25">
      <c r="B73" s="24">
        <v>38</v>
      </c>
      <c r="C73" s="2">
        <v>19.510000000000002</v>
      </c>
      <c r="D73" s="2">
        <f>AVERAGE($C$36:C73)</f>
        <v>16.606315789473683</v>
      </c>
      <c r="L73" s="24">
        <v>38</v>
      </c>
      <c r="M73" s="2">
        <v>10.540000000000001</v>
      </c>
      <c r="N73" s="2">
        <f>AVERAGE($M$36:M73)</f>
        <v>11.107631578947371</v>
      </c>
    </row>
    <row r="74" spans="2:14" x14ac:dyDescent="0.25">
      <c r="B74" s="24">
        <v>39</v>
      </c>
      <c r="C74" s="2">
        <v>17.05</v>
      </c>
      <c r="D74" s="2">
        <f>AVERAGE($C$36:C74)</f>
        <v>16.617692307692305</v>
      </c>
      <c r="L74" s="24">
        <v>39</v>
      </c>
      <c r="M74" s="2">
        <v>12.88</v>
      </c>
      <c r="N74" s="2">
        <f>AVERAGE($M$36:M74)</f>
        <v>11.153076923076926</v>
      </c>
    </row>
    <row r="75" spans="2:14" x14ac:dyDescent="0.25">
      <c r="B75" s="24">
        <v>40</v>
      </c>
      <c r="C75" s="2">
        <v>15.48</v>
      </c>
      <c r="D75" s="2">
        <f>AVERAGE($C$36:C75)</f>
        <v>16.58925</v>
      </c>
      <c r="L75" s="24">
        <v>40</v>
      </c>
      <c r="M75" s="2">
        <v>11.51</v>
      </c>
      <c r="N75" s="2">
        <f>AVERAGE($M$36:M75)</f>
        <v>11.162000000000003</v>
      </c>
    </row>
    <row r="76" spans="2:14" x14ac:dyDescent="0.25">
      <c r="B76" s="24">
        <v>41</v>
      </c>
      <c r="C76" s="2">
        <v>16.649999999999999</v>
      </c>
      <c r="D76" s="2">
        <f>AVERAGE($C$36:C76)</f>
        <v>16.590731707317072</v>
      </c>
      <c r="L76" s="24">
        <v>41</v>
      </c>
      <c r="M76" s="2">
        <v>12.98</v>
      </c>
      <c r="N76" s="2">
        <f>AVERAGE($M$36:M76)</f>
        <v>11.206341463414637</v>
      </c>
    </row>
    <row r="77" spans="2:14" x14ac:dyDescent="0.25">
      <c r="B77" s="24">
        <v>42</v>
      </c>
      <c r="C77" s="2">
        <v>17.850000000000001</v>
      </c>
      <c r="D77" s="2">
        <f>AVERAGE($C$36:C77)</f>
        <v>16.620714285714286</v>
      </c>
      <c r="L77" s="24">
        <v>42</v>
      </c>
      <c r="M77" s="2">
        <v>10.88</v>
      </c>
      <c r="N77" s="2">
        <f>AVERAGE($M$36:M77)</f>
        <v>11.19857142857143</v>
      </c>
    </row>
    <row r="78" spans="2:14" x14ac:dyDescent="0.25">
      <c r="B78" s="24">
        <v>43</v>
      </c>
      <c r="C78" s="2">
        <v>12.09</v>
      </c>
      <c r="D78" s="2">
        <f>AVERAGE($C$36:C78)</f>
        <v>16.515348837209302</v>
      </c>
      <c r="L78" s="24">
        <v>43</v>
      </c>
      <c r="M78" s="2">
        <v>11.120000000000001</v>
      </c>
      <c r="N78" s="2">
        <f>AVERAGE($M$36:M78)</f>
        <v>11.196744186046514</v>
      </c>
    </row>
    <row r="79" spans="2:14" x14ac:dyDescent="0.25">
      <c r="B79" s="24">
        <v>44</v>
      </c>
      <c r="C79" s="2">
        <v>22.099999999999998</v>
      </c>
      <c r="D79" s="2">
        <f>AVERAGE($C$36:C79)</f>
        <v>16.642272727272726</v>
      </c>
      <c r="L79" s="24">
        <v>44</v>
      </c>
      <c r="M79" s="2">
        <v>12.13</v>
      </c>
      <c r="N79" s="2">
        <f>AVERAGE($M$36:M79)</f>
        <v>11.217954545454548</v>
      </c>
    </row>
    <row r="80" spans="2:14" x14ac:dyDescent="0.25">
      <c r="B80" s="24">
        <v>45</v>
      </c>
      <c r="C80" s="2">
        <v>19.670000000000002</v>
      </c>
      <c r="D80" s="2">
        <f>AVERAGE($C$36:C80)</f>
        <v>16.709555555555553</v>
      </c>
      <c r="L80" s="24">
        <v>45</v>
      </c>
      <c r="M80" s="2">
        <v>10.700000000000001</v>
      </c>
      <c r="N80" s="2">
        <f>AVERAGE($M$36:M80)</f>
        <v>11.206444444444447</v>
      </c>
    </row>
    <row r="81" spans="2:14" x14ac:dyDescent="0.25">
      <c r="B81" s="24">
        <v>46</v>
      </c>
      <c r="C81" s="2">
        <v>19.86</v>
      </c>
      <c r="D81" s="2">
        <f>AVERAGE($C$36:C81)</f>
        <v>16.778043478260869</v>
      </c>
      <c r="L81" s="24">
        <v>46</v>
      </c>
      <c r="M81" s="2">
        <v>16.05</v>
      </c>
      <c r="N81" s="2">
        <f>AVERAGE($M$36:M81)</f>
        <v>11.311739130434784</v>
      </c>
    </row>
    <row r="82" spans="2:14" x14ac:dyDescent="0.25">
      <c r="B82" s="24">
        <v>47</v>
      </c>
      <c r="C82" s="2">
        <v>17.16</v>
      </c>
      <c r="D82" s="2">
        <f>AVERAGE($C$36:C82)</f>
        <v>16.786170212765956</v>
      </c>
      <c r="L82" s="24">
        <v>47</v>
      </c>
      <c r="M82" s="2">
        <v>13.190000000000001</v>
      </c>
      <c r="N82" s="2">
        <f>AVERAGE($M$36:M82)</f>
        <v>11.351702127659577</v>
      </c>
    </row>
    <row r="83" spans="2:14" x14ac:dyDescent="0.25">
      <c r="B83" s="24">
        <v>48</v>
      </c>
      <c r="C83" s="2">
        <v>20.21</v>
      </c>
      <c r="D83" s="2">
        <f>AVERAGE($C$36:C83)</f>
        <v>16.857499999999998</v>
      </c>
      <c r="L83" s="24">
        <v>48</v>
      </c>
      <c r="M83" s="2">
        <v>9.24</v>
      </c>
      <c r="N83" s="2">
        <f>AVERAGE($M$36:M83)</f>
        <v>11.307708333333336</v>
      </c>
    </row>
    <row r="84" spans="2:14" x14ac:dyDescent="0.25">
      <c r="B84" s="24">
        <v>49</v>
      </c>
      <c r="C84" s="2">
        <v>16.82</v>
      </c>
      <c r="D84" s="2">
        <f>AVERAGE($C$36:C84)</f>
        <v>16.856734693877552</v>
      </c>
      <c r="L84" s="24">
        <v>49</v>
      </c>
      <c r="M84" s="2">
        <v>10.85</v>
      </c>
      <c r="N84" s="2">
        <f>AVERAGE($M$36:M84)</f>
        <v>11.298367346938777</v>
      </c>
    </row>
    <row r="85" spans="2:14" x14ac:dyDescent="0.25">
      <c r="B85" s="24">
        <v>50</v>
      </c>
      <c r="C85" s="2">
        <v>15.989999999999998</v>
      </c>
      <c r="D85" s="2">
        <f>AVERAGE($C$36:C85)</f>
        <v>16.839400000000001</v>
      </c>
      <c r="L85" s="24">
        <v>50</v>
      </c>
      <c r="M85" s="2">
        <v>11.72</v>
      </c>
      <c r="N85" s="2">
        <f>AVERAGE($M$36:M85)</f>
        <v>11.306800000000003</v>
      </c>
    </row>
    <row r="86" spans="2:14" x14ac:dyDescent="0.25">
      <c r="B86" s="24">
        <v>51</v>
      </c>
      <c r="C86" s="2">
        <v>16.5</v>
      </c>
      <c r="D86" s="2">
        <f>AVERAGE($C$36:C86)</f>
        <v>16.832745098039215</v>
      </c>
      <c r="L86" s="24">
        <v>51</v>
      </c>
      <c r="M86" s="2">
        <v>20.53</v>
      </c>
      <c r="N86" s="2">
        <f>AVERAGE($M$36:M86)</f>
        <v>11.487647058823532</v>
      </c>
    </row>
    <row r="87" spans="2:14" x14ac:dyDescent="0.25">
      <c r="B87" s="24">
        <v>52</v>
      </c>
      <c r="C87" s="2">
        <v>17.97</v>
      </c>
      <c r="D87" s="2">
        <f>AVERAGE($C$36:C87)</f>
        <v>16.854615384615386</v>
      </c>
      <c r="L87" s="24">
        <v>52</v>
      </c>
      <c r="M87" s="2">
        <v>14</v>
      </c>
      <c r="N87" s="2">
        <f>AVERAGE($M$36:M87)</f>
        <v>11.535961538461541</v>
      </c>
    </row>
    <row r="88" spans="2:14" x14ac:dyDescent="0.25">
      <c r="B88" s="24">
        <v>53</v>
      </c>
      <c r="C88" s="2">
        <v>16.68</v>
      </c>
      <c r="D88" s="2">
        <f>AVERAGE($C$36:C88)</f>
        <v>16.85132075471698</v>
      </c>
      <c r="L88" s="24">
        <v>53</v>
      </c>
      <c r="M88" s="2">
        <v>8.7100000000000009</v>
      </c>
      <c r="N88" s="2">
        <f>AVERAGE($M$36:M88)</f>
        <v>11.482641509433964</v>
      </c>
    </row>
    <row r="89" spans="2:14" x14ac:dyDescent="0.25">
      <c r="B89" s="24">
        <v>54</v>
      </c>
      <c r="C89" s="2">
        <v>22.91</v>
      </c>
      <c r="D89" s="2">
        <f>AVERAGE($C$36:C89)</f>
        <v>16.963518518518519</v>
      </c>
      <c r="L89" s="24">
        <v>54</v>
      </c>
      <c r="M89" s="2">
        <v>10.940000000000001</v>
      </c>
      <c r="N89" s="2">
        <f>AVERAGE($M$36:M89)</f>
        <v>11.472592592592596</v>
      </c>
    </row>
    <row r="90" spans="2:14" x14ac:dyDescent="0.25">
      <c r="B90" s="24">
        <v>55</v>
      </c>
      <c r="C90" s="2">
        <v>20.76</v>
      </c>
      <c r="D90" s="2">
        <f>AVERAGE($C$36:C90)</f>
        <v>17.032545454545453</v>
      </c>
      <c r="L90" s="24">
        <v>55</v>
      </c>
      <c r="M90" s="2">
        <v>14.790000000000001</v>
      </c>
      <c r="N90" s="2">
        <f>AVERAGE($M$36:M90)</f>
        <v>11.532909090909094</v>
      </c>
    </row>
    <row r="91" spans="2:14" x14ac:dyDescent="0.25">
      <c r="B91" s="24">
        <v>56</v>
      </c>
      <c r="C91" s="2">
        <v>22.54</v>
      </c>
      <c r="D91" s="2">
        <f>AVERAGE($C$36:C91)</f>
        <v>17.130892857142857</v>
      </c>
      <c r="L91" s="24">
        <v>56</v>
      </c>
      <c r="M91" s="2">
        <v>8.57</v>
      </c>
      <c r="N91" s="2">
        <f>AVERAGE($M$36:M91)</f>
        <v>11.480000000000004</v>
      </c>
    </row>
    <row r="92" spans="2:14" x14ac:dyDescent="0.25">
      <c r="B92" s="24">
        <v>57</v>
      </c>
      <c r="C92" s="2">
        <v>15.59</v>
      </c>
      <c r="D92" s="2">
        <f>AVERAGE($C$36:C92)</f>
        <v>17.103859649122807</v>
      </c>
      <c r="L92" s="24">
        <v>57</v>
      </c>
      <c r="M92" s="2">
        <v>12.620000000000001</v>
      </c>
      <c r="N92" s="2">
        <f>AVERAGE($M$36:M92)</f>
        <v>11.500000000000004</v>
      </c>
    </row>
    <row r="93" spans="2:14" x14ac:dyDescent="0.25">
      <c r="B93" s="24">
        <v>58</v>
      </c>
      <c r="C93" s="2">
        <v>20.420000000000002</v>
      </c>
      <c r="D93" s="2">
        <f>AVERAGE($C$36:C93)</f>
        <v>17.16103448275862</v>
      </c>
      <c r="L93" s="24">
        <v>58</v>
      </c>
      <c r="M93" s="2">
        <v>11.05</v>
      </c>
      <c r="N93" s="2">
        <f>AVERAGE($M$36:M93)</f>
        <v>11.492241379310348</v>
      </c>
    </row>
    <row r="94" spans="2:14" x14ac:dyDescent="0.25">
      <c r="B94" s="24">
        <v>59</v>
      </c>
      <c r="C94" s="2">
        <v>16.7</v>
      </c>
      <c r="D94" s="2">
        <f>AVERAGE($C$36:C94)</f>
        <v>17.153220338983051</v>
      </c>
      <c r="L94" s="24">
        <v>59</v>
      </c>
      <c r="M94" s="2">
        <v>11.73</v>
      </c>
      <c r="N94" s="2">
        <f>AVERAGE($M$36:M94)</f>
        <v>11.496271186440682</v>
      </c>
    </row>
    <row r="95" spans="2:14" x14ac:dyDescent="0.25">
      <c r="B95" s="24">
        <v>60</v>
      </c>
      <c r="C95" s="2">
        <v>16.45</v>
      </c>
      <c r="D95" s="2">
        <f>AVERAGE($C$36:C95)</f>
        <v>17.141500000000001</v>
      </c>
      <c r="L95" s="24">
        <v>60</v>
      </c>
      <c r="M95" s="2">
        <v>9.57</v>
      </c>
      <c r="N95" s="2">
        <f>AVERAGE($M$36:M95)</f>
        <v>11.464166666666671</v>
      </c>
    </row>
    <row r="96" spans="2:14" x14ac:dyDescent="0.25">
      <c r="B96" s="24">
        <v>61</v>
      </c>
      <c r="C96" s="2">
        <v>16.420000000000002</v>
      </c>
      <c r="D96" s="2">
        <f>AVERAGE($C$36:C96)</f>
        <v>17.129672131147544</v>
      </c>
      <c r="L96" s="24">
        <v>61</v>
      </c>
      <c r="M96" s="2">
        <v>13.68</v>
      </c>
      <c r="N96" s="2">
        <f>AVERAGE($M$36:M96)</f>
        <v>11.500491803278692</v>
      </c>
    </row>
    <row r="97" spans="2:14" x14ac:dyDescent="0.25">
      <c r="B97" s="24">
        <v>62</v>
      </c>
      <c r="C97" s="2">
        <v>18.45</v>
      </c>
      <c r="D97" s="2">
        <f>AVERAGE($C$36:C97)</f>
        <v>17.150967741935485</v>
      </c>
      <c r="L97" s="24">
        <v>62</v>
      </c>
      <c r="M97" s="2">
        <v>9.2200000000000006</v>
      </c>
      <c r="N97" s="2">
        <f>AVERAGE($M$36:M97)</f>
        <v>11.463709677419358</v>
      </c>
    </row>
    <row r="98" spans="2:14" x14ac:dyDescent="0.25">
      <c r="B98" s="24">
        <v>63</v>
      </c>
      <c r="C98" s="2">
        <v>14.45</v>
      </c>
      <c r="D98" s="2">
        <f>AVERAGE($C$36:C98)</f>
        <v>17.108095238095242</v>
      </c>
      <c r="L98" s="24">
        <v>63</v>
      </c>
      <c r="M98" s="2">
        <v>15.46</v>
      </c>
      <c r="N98" s="2">
        <f>AVERAGE($M$36:M98)</f>
        <v>11.527142857142861</v>
      </c>
    </row>
    <row r="99" spans="2:14" x14ac:dyDescent="0.25">
      <c r="B99" s="24">
        <v>64</v>
      </c>
      <c r="C99" s="2">
        <v>23.8</v>
      </c>
      <c r="D99" s="2">
        <f>AVERAGE($C$36:C99)</f>
        <v>17.212656250000002</v>
      </c>
      <c r="L99" s="24">
        <v>64</v>
      </c>
      <c r="M99" s="2">
        <v>14.77</v>
      </c>
      <c r="N99" s="2">
        <f>AVERAGE($M$36:M99)</f>
        <v>11.577812500000004</v>
      </c>
    </row>
    <row r="100" spans="2:14" x14ac:dyDescent="0.25">
      <c r="B100" s="24">
        <v>65</v>
      </c>
      <c r="C100" s="2">
        <v>20.420000000000002</v>
      </c>
      <c r="D100" s="2">
        <f>AVERAGE($C$36:C100)</f>
        <v>17.262000000000004</v>
      </c>
      <c r="L100" s="24">
        <v>65</v>
      </c>
      <c r="M100" s="2">
        <v>17.57</v>
      </c>
      <c r="N100" s="2">
        <f>AVERAGE($M$36:M100)</f>
        <v>11.670000000000005</v>
      </c>
    </row>
    <row r="101" spans="2:14" x14ac:dyDescent="0.25">
      <c r="B101" s="24">
        <v>66</v>
      </c>
      <c r="C101" s="2">
        <v>23.16</v>
      </c>
      <c r="D101" s="2">
        <f>AVERAGE($C$36:C101)</f>
        <v>17.35136363636364</v>
      </c>
      <c r="L101" s="24">
        <v>66</v>
      </c>
      <c r="M101" s="2">
        <v>10.190000000000001</v>
      </c>
      <c r="N101" s="2">
        <f>AVERAGE($M$36:M101)</f>
        <v>11.647575757575764</v>
      </c>
    </row>
    <row r="102" spans="2:14" x14ac:dyDescent="0.25">
      <c r="B102" s="24">
        <v>67</v>
      </c>
      <c r="C102" s="2">
        <v>15.25</v>
      </c>
      <c r="D102" s="2">
        <f>AVERAGE($C$36:C102)</f>
        <v>17.320000000000004</v>
      </c>
      <c r="L102" s="24">
        <v>67</v>
      </c>
      <c r="M102" s="2">
        <v>11.38</v>
      </c>
      <c r="N102" s="2">
        <f>AVERAGE($M$36:M102)</f>
        <v>11.643582089552243</v>
      </c>
    </row>
    <row r="103" spans="2:14" x14ac:dyDescent="0.25">
      <c r="B103" s="24">
        <v>68</v>
      </c>
      <c r="C103" s="2">
        <v>20.830000000000002</v>
      </c>
      <c r="D103" s="2">
        <f>AVERAGE($C$36:C103)</f>
        <v>17.371617647058827</v>
      </c>
      <c r="L103" s="24">
        <v>68</v>
      </c>
      <c r="M103" s="2">
        <v>10.860000000000001</v>
      </c>
      <c r="N103" s="2">
        <f>AVERAGE($M$36:M103)</f>
        <v>11.632058823529418</v>
      </c>
    </row>
    <row r="104" spans="2:14" x14ac:dyDescent="0.25">
      <c r="B104" s="24">
        <v>69</v>
      </c>
      <c r="C104" s="2">
        <v>16.580000000000002</v>
      </c>
      <c r="D104" s="2">
        <f>AVERAGE($C$36:C104)</f>
        <v>17.360144927536233</v>
      </c>
      <c r="L104" s="24">
        <v>69</v>
      </c>
      <c r="M104" s="2">
        <v>12.610000000000001</v>
      </c>
      <c r="N104" s="2">
        <f>AVERAGE($M$36:M104)</f>
        <v>11.646231884057977</v>
      </c>
    </row>
    <row r="105" spans="2:14" x14ac:dyDescent="0.25">
      <c r="B105" s="24">
        <v>70</v>
      </c>
      <c r="C105" s="2">
        <v>17.34</v>
      </c>
      <c r="D105" s="2">
        <f>AVERAGE($C$36:C105)</f>
        <v>17.359857142857145</v>
      </c>
      <c r="L105" s="24">
        <v>70</v>
      </c>
      <c r="M105" s="2">
        <v>13.370000000000001</v>
      </c>
      <c r="N105" s="2">
        <f>AVERAGE($M$36:M105)</f>
        <v>11.670857142857148</v>
      </c>
    </row>
    <row r="106" spans="2:14" x14ac:dyDescent="0.25">
      <c r="B106" s="24">
        <v>71</v>
      </c>
      <c r="C106" s="2">
        <v>15.670000000000002</v>
      </c>
      <c r="D106" s="2">
        <f>AVERAGE($C$36:C106)</f>
        <v>17.336056338028172</v>
      </c>
      <c r="L106" s="24">
        <v>71</v>
      </c>
      <c r="M106" s="2">
        <v>11.700000000000001</v>
      </c>
      <c r="N106" s="2">
        <f>AVERAGE($M$36:M106)</f>
        <v>11.671267605633808</v>
      </c>
    </row>
    <row r="107" spans="2:14" x14ac:dyDescent="0.25">
      <c r="B107" s="24">
        <v>72</v>
      </c>
      <c r="C107" s="2">
        <v>19.22</v>
      </c>
      <c r="D107" s="2">
        <f>AVERAGE($C$36:C107)</f>
        <v>17.362222222222226</v>
      </c>
      <c r="L107" s="24">
        <v>72</v>
      </c>
      <c r="M107" s="2">
        <v>10.15</v>
      </c>
      <c r="N107" s="2">
        <f>AVERAGE($M$36:M107)</f>
        <v>11.650138888888895</v>
      </c>
    </row>
    <row r="108" spans="2:14" x14ac:dyDescent="0.25">
      <c r="B108" s="24">
        <v>73</v>
      </c>
      <c r="C108" s="2">
        <v>14.89</v>
      </c>
      <c r="D108" s="2">
        <f>AVERAGE($C$36:C108)</f>
        <v>17.328356164383564</v>
      </c>
      <c r="L108" s="24">
        <v>73</v>
      </c>
      <c r="M108" s="2">
        <v>10.92</v>
      </c>
      <c r="N108" s="2">
        <f>AVERAGE($M$36:M108)</f>
        <v>11.640136986301375</v>
      </c>
    </row>
    <row r="109" spans="2:14" x14ac:dyDescent="0.25">
      <c r="B109" s="24">
        <v>74</v>
      </c>
      <c r="C109" s="2">
        <v>24.5</v>
      </c>
      <c r="D109" s="2">
        <f>AVERAGE($C$36:C109)</f>
        <v>17.425270270270275</v>
      </c>
      <c r="L109" s="24">
        <v>74</v>
      </c>
      <c r="M109" s="2">
        <v>20.53</v>
      </c>
      <c r="N109" s="2">
        <f>AVERAGE($M$36:M109)</f>
        <v>11.760270270270274</v>
      </c>
    </row>
    <row r="110" spans="2:14" x14ac:dyDescent="0.25">
      <c r="B110" s="24">
        <v>75</v>
      </c>
      <c r="C110" s="2">
        <v>20.09</v>
      </c>
      <c r="D110" s="2">
        <f>AVERAGE($C$36:C110)</f>
        <v>17.460800000000003</v>
      </c>
      <c r="L110" s="24">
        <v>75</v>
      </c>
      <c r="M110" s="2">
        <v>16.12</v>
      </c>
      <c r="N110" s="2">
        <f>AVERAGE($M$36:M110)</f>
        <v>11.818400000000004</v>
      </c>
    </row>
    <row r="111" spans="2:14" x14ac:dyDescent="0.25">
      <c r="B111" s="24">
        <v>76</v>
      </c>
      <c r="C111" s="2">
        <v>23.86</v>
      </c>
      <c r="D111" s="2">
        <f>AVERAGE($C$36:C111)</f>
        <v>17.545000000000002</v>
      </c>
      <c r="L111" s="24">
        <v>76</v>
      </c>
      <c r="M111" s="2">
        <v>12.89</v>
      </c>
      <c r="N111" s="2">
        <f>AVERAGE($M$36:M111)</f>
        <v>11.832500000000005</v>
      </c>
    </row>
    <row r="112" spans="2:14" x14ac:dyDescent="0.25">
      <c r="B112" s="24">
        <v>77</v>
      </c>
      <c r="C112" s="2">
        <v>15.71</v>
      </c>
      <c r="D112" s="2">
        <f>AVERAGE($C$36:C112)</f>
        <v>17.521168831168833</v>
      </c>
      <c r="L112" s="24">
        <v>77</v>
      </c>
      <c r="M112" s="2">
        <v>11.74</v>
      </c>
      <c r="N112" s="2">
        <f>AVERAGE($M$36:M112)</f>
        <v>11.831298701298705</v>
      </c>
    </row>
    <row r="113" spans="2:14" x14ac:dyDescent="0.25">
      <c r="B113" s="24">
        <v>78</v>
      </c>
      <c r="C113" s="2">
        <v>21.669999999999998</v>
      </c>
      <c r="D113" s="2">
        <f>AVERAGE($C$36:C113)</f>
        <v>17.574358974358976</v>
      </c>
      <c r="L113" s="24">
        <v>78</v>
      </c>
      <c r="M113" s="2">
        <v>12.700000000000001</v>
      </c>
      <c r="N113" s="2">
        <f>AVERAGE($M$36:M113)</f>
        <v>11.842435897435902</v>
      </c>
    </row>
    <row r="114" spans="2:14" x14ac:dyDescent="0.25">
      <c r="B114" s="24">
        <v>79</v>
      </c>
      <c r="C114" s="2">
        <v>15.93</v>
      </c>
      <c r="D114" s="2">
        <f>AVERAGE($C$36:C114)</f>
        <v>17.553544303797473</v>
      </c>
      <c r="L114" s="24">
        <v>79</v>
      </c>
      <c r="M114" s="2">
        <v>11.66</v>
      </c>
      <c r="N114" s="2">
        <f>AVERAGE($M$36:M114)</f>
        <v>11.840126582278485</v>
      </c>
    </row>
    <row r="115" spans="2:14" x14ac:dyDescent="0.25">
      <c r="B115" s="24">
        <v>80</v>
      </c>
      <c r="C115" s="2">
        <v>17.41</v>
      </c>
      <c r="D115" s="2">
        <f>AVERAGE($C$36:C115)</f>
        <v>17.551750000000006</v>
      </c>
      <c r="L115" s="24">
        <v>80</v>
      </c>
      <c r="M115" s="2">
        <v>13.74</v>
      </c>
      <c r="N115" s="2">
        <f>AVERAGE($M$36:M115)</f>
        <v>11.863875000000004</v>
      </c>
    </row>
    <row r="116" spans="2:14" x14ac:dyDescent="0.25">
      <c r="L116" s="24">
        <v>81</v>
      </c>
      <c r="M116" s="2">
        <v>11.790000000000001</v>
      </c>
      <c r="N116" s="2">
        <f>AVERAGE($M$36:M116)</f>
        <v>11.862962962962968</v>
      </c>
    </row>
    <row r="117" spans="2:14" x14ac:dyDescent="0.25">
      <c r="L117" s="24">
        <v>82</v>
      </c>
      <c r="M117" s="2">
        <v>11.540000000000001</v>
      </c>
      <c r="N117" s="2">
        <f>AVERAGE($M$36:M117)</f>
        <v>11.859024390243906</v>
      </c>
    </row>
    <row r="118" spans="2:14" x14ac:dyDescent="0.25">
      <c r="L118" s="24">
        <v>83</v>
      </c>
      <c r="M118" s="2">
        <v>10.66</v>
      </c>
      <c r="N118" s="2">
        <f>AVERAGE($M$36:M118)</f>
        <v>11.844578313253015</v>
      </c>
    </row>
    <row r="119" spans="2:14" x14ac:dyDescent="0.25">
      <c r="L119" s="24">
        <v>84</v>
      </c>
      <c r="M119" s="2">
        <v>13.84</v>
      </c>
      <c r="N119" s="2">
        <f>AVERAGE($M$36:M119)</f>
        <v>11.868333333333336</v>
      </c>
    </row>
    <row r="120" spans="2:14" x14ac:dyDescent="0.25">
      <c r="L120" s="24">
        <v>85</v>
      </c>
      <c r="M120" s="2">
        <v>15.200000000000001</v>
      </c>
      <c r="N120" s="2">
        <f>AVERAGE($M$36:M120)</f>
        <v>11.90752941176471</v>
      </c>
    </row>
    <row r="121" spans="2:14" x14ac:dyDescent="0.25">
      <c r="L121" s="24">
        <v>86</v>
      </c>
      <c r="M121" s="2">
        <v>11.98</v>
      </c>
      <c r="N121" s="2">
        <f>AVERAGE($M$36:M121)</f>
        <v>11.90837209302326</v>
      </c>
    </row>
    <row r="122" spans="2:14" x14ac:dyDescent="0.25">
      <c r="L122" s="24">
        <v>87</v>
      </c>
      <c r="M122" s="2">
        <v>13.57</v>
      </c>
      <c r="N122" s="2">
        <f>AVERAGE($M$36:M122)</f>
        <v>11.927471264367819</v>
      </c>
    </row>
    <row r="123" spans="2:14" x14ac:dyDescent="0.25">
      <c r="L123" s="24">
        <v>88</v>
      </c>
      <c r="M123" s="2">
        <v>8.39</v>
      </c>
      <c r="N123" s="2">
        <f>AVERAGE($M$36:M123)</f>
        <v>11.887272727272732</v>
      </c>
    </row>
    <row r="124" spans="2:14" x14ac:dyDescent="0.25">
      <c r="L124" s="24">
        <v>89</v>
      </c>
      <c r="M124" s="2">
        <v>12.57</v>
      </c>
      <c r="N124" s="2">
        <f>AVERAGE($M$36:M124)</f>
        <v>11.894943820224723</v>
      </c>
    </row>
    <row r="125" spans="2:14" x14ac:dyDescent="0.25">
      <c r="L125" s="24">
        <v>90</v>
      </c>
      <c r="M125" s="2">
        <v>10.43</v>
      </c>
      <c r="N125" s="2">
        <f>AVERAGE($M$36:M125)</f>
        <v>11.878666666666671</v>
      </c>
    </row>
    <row r="126" spans="2:14" x14ac:dyDescent="0.25">
      <c r="L126" s="24">
        <v>91</v>
      </c>
      <c r="M126" s="2">
        <v>15.530000000000001</v>
      </c>
      <c r="N126" s="2">
        <f>AVERAGE($M$36:M126)</f>
        <v>11.918791208791212</v>
      </c>
    </row>
    <row r="127" spans="2:14" x14ac:dyDescent="0.25">
      <c r="L127" s="24">
        <v>92</v>
      </c>
      <c r="M127" s="2">
        <v>14.57</v>
      </c>
      <c r="N127" s="2">
        <f>AVERAGE($M$36:M127)</f>
        <v>11.947608695652177</v>
      </c>
    </row>
    <row r="128" spans="2:14" x14ac:dyDescent="0.25">
      <c r="L128" s="24">
        <v>93</v>
      </c>
      <c r="M128" s="2">
        <v>10.68</v>
      </c>
      <c r="N128" s="2">
        <f>AVERAGE($M$36:M128)</f>
        <v>11.933978494623659</v>
      </c>
    </row>
    <row r="129" spans="12:14" x14ac:dyDescent="0.25">
      <c r="L129" s="24">
        <v>94</v>
      </c>
      <c r="M129" s="2">
        <v>13.57</v>
      </c>
      <c r="N129" s="2">
        <f>AVERAGE($M$36:M129)</f>
        <v>11.951382978723407</v>
      </c>
    </row>
  </sheetData>
  <mergeCells count="20">
    <mergeCell ref="B10:B11"/>
    <mergeCell ref="C10:C11"/>
    <mergeCell ref="D10:D11"/>
    <mergeCell ref="E10:E11"/>
    <mergeCell ref="F10:F11"/>
    <mergeCell ref="B7:B8"/>
    <mergeCell ref="C7:C8"/>
    <mergeCell ref="D7:D8"/>
    <mergeCell ref="E7:E8"/>
    <mergeCell ref="F7:F8"/>
    <mergeCell ref="B21:D21"/>
    <mergeCell ref="L21:N21"/>
    <mergeCell ref="F45:K45"/>
    <mergeCell ref="P45:U45"/>
    <mergeCell ref="B12:B13"/>
    <mergeCell ref="C12:C13"/>
    <mergeCell ref="D12:D13"/>
    <mergeCell ref="E12:E13"/>
    <mergeCell ref="F12:F13"/>
    <mergeCell ref="H15:J15"/>
  </mergeCell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52"/>
  <sheetViews>
    <sheetView topLeftCell="A24" zoomScaleNormal="100" workbookViewId="0">
      <selection activeCell="K34" sqref="K34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7" max="7" width="11.85546875" bestFit="1" customWidth="1"/>
  </cols>
  <sheetData>
    <row r="2" spans="2:10" x14ac:dyDescent="0.25">
      <c r="B2" s="73" t="s">
        <v>120</v>
      </c>
      <c r="C2" s="74"/>
      <c r="D2" s="75"/>
    </row>
    <row r="3" spans="2:10" x14ac:dyDescent="0.25">
      <c r="B3" s="5" t="s">
        <v>12</v>
      </c>
      <c r="C3" s="6" t="s">
        <v>20</v>
      </c>
      <c r="D3" s="6" t="s">
        <v>16</v>
      </c>
      <c r="F3" s="2" t="s">
        <v>13</v>
      </c>
      <c r="G3" s="2" t="s">
        <v>14</v>
      </c>
      <c r="H3" s="2" t="s">
        <v>15</v>
      </c>
      <c r="I3" s="2"/>
      <c r="J3" s="7" t="s">
        <v>21</v>
      </c>
    </row>
    <row r="4" spans="2:10" x14ac:dyDescent="0.25">
      <c r="B4" s="2">
        <v>1</v>
      </c>
      <c r="C4" s="2">
        <v>8.2100000000000009</v>
      </c>
      <c r="D4" s="2">
        <f>AVERAGE(C4)</f>
        <v>8.2100000000000009</v>
      </c>
      <c r="F4" s="2">
        <v>2.262</v>
      </c>
      <c r="G4" s="2">
        <f>_xlfn.STDEV.S(C4:C13)</f>
        <v>2.5863764871598454</v>
      </c>
      <c r="H4" s="2">
        <v>0.05</v>
      </c>
      <c r="I4" s="2">
        <f>AVERAGE(C4:C13)</f>
        <v>10.191000000000001</v>
      </c>
      <c r="J4" s="2">
        <f>ROUND(((F4*G4)/(H4*I4))^2,0)</f>
        <v>132</v>
      </c>
    </row>
    <row r="5" spans="2:10" x14ac:dyDescent="0.25">
      <c r="B5" s="2">
        <v>2</v>
      </c>
      <c r="C5" s="2">
        <v>6.8</v>
      </c>
      <c r="D5" s="2">
        <f>AVERAGE($C$4:C5)</f>
        <v>7.5050000000000008</v>
      </c>
    </row>
    <row r="6" spans="2:10" x14ac:dyDescent="0.25">
      <c r="B6" s="2">
        <v>3</v>
      </c>
      <c r="C6" s="2">
        <v>7.65</v>
      </c>
      <c r="D6" s="2">
        <f>AVERAGE($C$4:C6)</f>
        <v>7.5533333333333346</v>
      </c>
    </row>
    <row r="7" spans="2:10" x14ac:dyDescent="0.25">
      <c r="B7" s="2">
        <v>4</v>
      </c>
      <c r="C7" s="2">
        <v>10.19</v>
      </c>
      <c r="D7" s="2">
        <f>AVERAGE($C$4:C7)</f>
        <v>8.2125000000000004</v>
      </c>
      <c r="F7" s="2" t="s">
        <v>64</v>
      </c>
    </row>
    <row r="8" spans="2:10" x14ac:dyDescent="0.25">
      <c r="B8" s="2">
        <v>5</v>
      </c>
      <c r="C8" s="2">
        <v>15.17</v>
      </c>
      <c r="D8" s="2">
        <f>AVERAGE($C$4:C8)</f>
        <v>9.604000000000001</v>
      </c>
      <c r="F8" s="2">
        <f>((_xlfn.STDEV.S(C4:C13)*2.262)/(AVERAGE(C4:C13)*0.05))^2</f>
        <v>131.82417929388473</v>
      </c>
    </row>
    <row r="9" spans="2:10" x14ac:dyDescent="0.25">
      <c r="B9" s="2">
        <v>6</v>
      </c>
      <c r="C9" s="2">
        <v>9.06</v>
      </c>
      <c r="D9" s="2">
        <f>AVERAGE($C$4:C9)</f>
        <v>9.5133333333333336</v>
      </c>
      <c r="F9" s="2">
        <f>ROUND(F8,0)</f>
        <v>132</v>
      </c>
    </row>
    <row r="10" spans="2:10" x14ac:dyDescent="0.25">
      <c r="B10" s="2">
        <v>7</v>
      </c>
      <c r="C10" s="2">
        <v>11.84</v>
      </c>
      <c r="D10" s="2">
        <f>AVERAGE($C$4:C10)</f>
        <v>9.8457142857142852</v>
      </c>
    </row>
    <row r="11" spans="2:10" x14ac:dyDescent="0.25">
      <c r="B11" s="2">
        <v>8</v>
      </c>
      <c r="C11" s="2">
        <v>12.32</v>
      </c>
      <c r="D11" s="2">
        <f>AVERAGE($C$4:C11)</f>
        <v>10.155000000000001</v>
      </c>
    </row>
    <row r="12" spans="2:10" x14ac:dyDescent="0.25">
      <c r="B12" s="2">
        <v>9</v>
      </c>
      <c r="C12" s="2">
        <v>11.91</v>
      </c>
      <c r="D12" s="2">
        <f>AVERAGE($C$4:C12)</f>
        <v>10.350000000000001</v>
      </c>
    </row>
    <row r="13" spans="2:10" x14ac:dyDescent="0.25">
      <c r="B13" s="2">
        <v>10</v>
      </c>
      <c r="C13" s="14">
        <v>8.76</v>
      </c>
      <c r="D13" s="2">
        <f>AVERAGE($C$4:C13)</f>
        <v>10.191000000000001</v>
      </c>
    </row>
    <row r="19" spans="2:11" x14ac:dyDescent="0.25">
      <c r="B19" s="73" t="str">
        <f>B2</f>
        <v>PORCIONADO INTEGRAL</v>
      </c>
      <c r="C19" s="74"/>
      <c r="D19" s="75"/>
    </row>
    <row r="20" spans="2:11" x14ac:dyDescent="0.25">
      <c r="B20" s="5" t="s">
        <v>12</v>
      </c>
      <c r="C20" s="6" t="s">
        <v>20</v>
      </c>
      <c r="D20" s="6" t="s">
        <v>16</v>
      </c>
    </row>
    <row r="21" spans="2:11" x14ac:dyDescent="0.25">
      <c r="B21" s="2">
        <v>1</v>
      </c>
      <c r="C21" s="2">
        <f>C4</f>
        <v>8.2100000000000009</v>
      </c>
      <c r="D21" s="2">
        <f>AVERAGE(C21)</f>
        <v>8.2100000000000009</v>
      </c>
    </row>
    <row r="22" spans="2:11" x14ac:dyDescent="0.25">
      <c r="B22" s="2">
        <v>2</v>
      </c>
      <c r="C22" s="2">
        <f t="shared" ref="C22:C30" si="0">C5</f>
        <v>6.8</v>
      </c>
      <c r="D22" s="2">
        <f>AVERAGE($C$21:C22)</f>
        <v>7.5050000000000008</v>
      </c>
    </row>
    <row r="23" spans="2:11" x14ac:dyDescent="0.25">
      <c r="B23" s="2">
        <v>3</v>
      </c>
      <c r="C23" s="2">
        <f t="shared" si="0"/>
        <v>7.65</v>
      </c>
      <c r="D23" s="2">
        <f>AVERAGE($C$21:C23)</f>
        <v>7.5533333333333346</v>
      </c>
      <c r="F23" s="2" t="s">
        <v>13</v>
      </c>
      <c r="G23" s="2" t="s">
        <v>14</v>
      </c>
      <c r="H23" s="2" t="s">
        <v>15</v>
      </c>
      <c r="I23" s="2"/>
      <c r="J23" s="7" t="s">
        <v>21</v>
      </c>
    </row>
    <row r="24" spans="2:11" x14ac:dyDescent="0.25">
      <c r="B24" s="2">
        <v>4</v>
      </c>
      <c r="C24" s="2">
        <f t="shared" si="0"/>
        <v>10.19</v>
      </c>
      <c r="D24" s="2">
        <f>AVERAGE($C$21:C24)</f>
        <v>8.2125000000000004</v>
      </c>
      <c r="F24" s="2">
        <v>2.02</v>
      </c>
      <c r="G24" s="2">
        <f>_xlfn.STDEV.S(C21:C152)</f>
        <v>1.9253006050006702</v>
      </c>
      <c r="H24" s="2">
        <v>0.05</v>
      </c>
      <c r="I24" s="2">
        <f>AVERAGE(C21:C152)</f>
        <v>10.005151515151518</v>
      </c>
      <c r="J24" s="2">
        <f>ROUND(((F24*G24)/(H24*I24))^2,0)</f>
        <v>60</v>
      </c>
    </row>
    <row r="25" spans="2:11" x14ac:dyDescent="0.25">
      <c r="B25" s="2">
        <v>5</v>
      </c>
      <c r="C25" s="2">
        <f t="shared" si="0"/>
        <v>15.17</v>
      </c>
      <c r="D25" s="2">
        <f>AVERAGE($C$21:C25)</f>
        <v>9.604000000000001</v>
      </c>
    </row>
    <row r="26" spans="2:11" x14ac:dyDescent="0.25">
      <c r="B26" s="2">
        <v>6</v>
      </c>
      <c r="C26" s="2">
        <f t="shared" si="0"/>
        <v>9.06</v>
      </c>
      <c r="D26" s="2">
        <f>AVERAGE($C$21:C26)</f>
        <v>9.5133333333333336</v>
      </c>
    </row>
    <row r="27" spans="2:11" x14ac:dyDescent="0.25">
      <c r="B27" s="2">
        <v>7</v>
      </c>
      <c r="C27" s="2">
        <f t="shared" si="0"/>
        <v>11.84</v>
      </c>
      <c r="D27" s="2">
        <f>AVERAGE($C$21:C27)</f>
        <v>9.8457142857142852</v>
      </c>
    </row>
    <row r="28" spans="2:11" x14ac:dyDescent="0.25">
      <c r="B28" s="2">
        <v>8</v>
      </c>
      <c r="C28" s="2">
        <f t="shared" si="0"/>
        <v>12.32</v>
      </c>
      <c r="D28" s="2">
        <f>AVERAGE($C$21:C28)</f>
        <v>10.155000000000001</v>
      </c>
    </row>
    <row r="29" spans="2:11" x14ac:dyDescent="0.25">
      <c r="B29" s="2">
        <v>9</v>
      </c>
      <c r="C29" s="2">
        <f t="shared" si="0"/>
        <v>11.91</v>
      </c>
      <c r="D29" s="2">
        <f>AVERAGE($C$21:C29)</f>
        <v>10.350000000000001</v>
      </c>
    </row>
    <row r="30" spans="2:11" ht="15.75" thickBot="1" x14ac:dyDescent="0.3">
      <c r="B30" s="2">
        <v>10</v>
      </c>
      <c r="C30" s="2">
        <f t="shared" si="0"/>
        <v>8.76</v>
      </c>
      <c r="D30" s="2">
        <f>AVERAGE($C$21:C30)</f>
        <v>10.191000000000001</v>
      </c>
    </row>
    <row r="31" spans="2:11" ht="15.75" thickBot="1" x14ac:dyDescent="0.3">
      <c r="B31" s="2">
        <v>11</v>
      </c>
      <c r="C31" s="2">
        <v>7.51</v>
      </c>
      <c r="D31" s="2">
        <f>AVERAGE($C$21:C31)</f>
        <v>9.947272727272729</v>
      </c>
      <c r="F31" s="81" t="s">
        <v>177</v>
      </c>
      <c r="G31" s="82"/>
      <c r="H31" s="82"/>
      <c r="I31" s="82"/>
      <c r="J31" s="82"/>
      <c r="K31" s="84"/>
    </row>
    <row r="32" spans="2:11" ht="15" customHeight="1" thickBot="1" x14ac:dyDescent="0.3">
      <c r="B32" s="2">
        <v>12</v>
      </c>
      <c r="C32" s="2">
        <v>8.58</v>
      </c>
      <c r="D32" s="2">
        <f>AVERAGE($C$21:C32)</f>
        <v>9.8333333333333339</v>
      </c>
      <c r="F32" s="29" t="s">
        <v>10</v>
      </c>
      <c r="G32" s="42" t="s">
        <v>144</v>
      </c>
      <c r="H32" s="30" t="s">
        <v>159</v>
      </c>
      <c r="I32" s="30" t="s">
        <v>160</v>
      </c>
      <c r="J32" s="47" t="s">
        <v>130</v>
      </c>
      <c r="K32" s="48" t="s">
        <v>157</v>
      </c>
    </row>
    <row r="33" spans="2:11" ht="15.75" thickBot="1" x14ac:dyDescent="0.3">
      <c r="B33" s="2">
        <v>13</v>
      </c>
      <c r="C33" s="2">
        <v>13.84</v>
      </c>
      <c r="D33" s="2">
        <f>AVERAGE($C$21:C33)</f>
        <v>10.141538461538461</v>
      </c>
      <c r="F33" s="43">
        <f>J4</f>
        <v>132</v>
      </c>
      <c r="G33" s="44">
        <v>1</v>
      </c>
      <c r="H33" s="33">
        <f>I24</f>
        <v>10.005151515151518</v>
      </c>
      <c r="I33" s="33">
        <f>H33/60</f>
        <v>0.16675252525252529</v>
      </c>
      <c r="J33" s="49">
        <v>0.17</v>
      </c>
      <c r="K33" s="50">
        <f>I33*(1+J33)</f>
        <v>0.19510045454545458</v>
      </c>
    </row>
    <row r="34" spans="2:11" x14ac:dyDescent="0.25">
      <c r="B34" s="2">
        <v>14</v>
      </c>
      <c r="C34" s="2">
        <v>11.16</v>
      </c>
      <c r="D34" s="2">
        <f>AVERAGE($C$21:C34)</f>
        <v>10.214285714285714</v>
      </c>
    </row>
    <row r="35" spans="2:11" ht="15.75" thickBot="1" x14ac:dyDescent="0.3">
      <c r="B35" s="2">
        <v>15</v>
      </c>
      <c r="C35" s="2">
        <v>10.58</v>
      </c>
      <c r="D35" s="2">
        <f>AVERAGE($C$21:C35)</f>
        <v>10.238666666666667</v>
      </c>
    </row>
    <row r="36" spans="2:11" ht="15.75" thickBot="1" x14ac:dyDescent="0.3">
      <c r="B36" s="2">
        <v>16</v>
      </c>
      <c r="C36" s="2">
        <v>12.06</v>
      </c>
      <c r="D36" s="2">
        <f>AVERAGE($C$21:C36)</f>
        <v>10.352500000000001</v>
      </c>
      <c r="F36" s="45" t="s">
        <v>161</v>
      </c>
      <c r="G36" s="57">
        <v>2</v>
      </c>
    </row>
    <row r="37" spans="2:11" ht="15.75" thickBot="1" x14ac:dyDescent="0.3">
      <c r="B37" s="2">
        <v>17</v>
      </c>
      <c r="C37" s="2">
        <v>8.15</v>
      </c>
      <c r="D37" s="2">
        <f>AVERAGE($C$21:C37)</f>
        <v>10.22294117647059</v>
      </c>
      <c r="F37" s="29" t="s">
        <v>162</v>
      </c>
      <c r="G37" s="33">
        <v>180</v>
      </c>
    </row>
    <row r="38" spans="2:11" ht="15.75" thickBot="1" x14ac:dyDescent="0.3">
      <c r="B38" s="2">
        <v>18</v>
      </c>
      <c r="C38" s="2">
        <v>9.11</v>
      </c>
      <c r="D38" s="2">
        <f>AVERAGE($C$21:C38)</f>
        <v>10.161111111111113</v>
      </c>
      <c r="F38" s="29" t="s">
        <v>163</v>
      </c>
      <c r="G38" s="33">
        <f>K33*G37</f>
        <v>35.118081818181821</v>
      </c>
    </row>
    <row r="39" spans="2:11" x14ac:dyDescent="0.25">
      <c r="B39" s="2">
        <v>19</v>
      </c>
      <c r="C39" s="2">
        <v>9.99</v>
      </c>
      <c r="D39" s="2">
        <f>AVERAGE($C$21:C39)</f>
        <v>10.152105263157898</v>
      </c>
      <c r="F39" s="41"/>
    </row>
    <row r="40" spans="2:11" x14ac:dyDescent="0.25">
      <c r="B40" s="2">
        <v>20</v>
      </c>
      <c r="C40" s="2">
        <v>7.4</v>
      </c>
      <c r="D40" s="2">
        <f>AVERAGE($C$21:C40)</f>
        <v>10.014500000000002</v>
      </c>
    </row>
    <row r="41" spans="2:11" x14ac:dyDescent="0.25">
      <c r="B41" s="2">
        <v>21</v>
      </c>
      <c r="C41" s="2">
        <v>10.32</v>
      </c>
      <c r="D41" s="2">
        <f>AVERAGE($C$21:C41)</f>
        <v>10.029047619047621</v>
      </c>
    </row>
    <row r="42" spans="2:11" x14ac:dyDescent="0.25">
      <c r="B42" s="2">
        <v>22</v>
      </c>
      <c r="C42" s="2">
        <v>9.27</v>
      </c>
      <c r="D42" s="2">
        <f>AVERAGE($C$21:C42)</f>
        <v>9.9945454545454577</v>
      </c>
    </row>
    <row r="43" spans="2:11" x14ac:dyDescent="0.25">
      <c r="B43" s="2">
        <v>23</v>
      </c>
      <c r="C43" s="2">
        <v>14.83</v>
      </c>
      <c r="D43" s="2">
        <f>AVERAGE($C$21:C43)</f>
        <v>10.204782608695655</v>
      </c>
    </row>
    <row r="44" spans="2:11" x14ac:dyDescent="0.25">
      <c r="B44" s="2">
        <v>24</v>
      </c>
      <c r="C44" s="2">
        <v>7.56</v>
      </c>
      <c r="D44" s="2">
        <f>AVERAGE($C$21:C44)</f>
        <v>10.094583333333336</v>
      </c>
    </row>
    <row r="45" spans="2:11" x14ac:dyDescent="0.25">
      <c r="B45" s="2">
        <v>25</v>
      </c>
      <c r="C45" s="2">
        <v>10.1</v>
      </c>
      <c r="D45" s="2">
        <f>AVERAGE($C$21:C45)</f>
        <v>10.094800000000003</v>
      </c>
    </row>
    <row r="46" spans="2:11" x14ac:dyDescent="0.25">
      <c r="B46" s="2">
        <v>26</v>
      </c>
      <c r="C46" s="2">
        <v>10.09</v>
      </c>
      <c r="D46" s="2">
        <f>AVERAGE($C$21:C46)</f>
        <v>10.094615384615386</v>
      </c>
    </row>
    <row r="47" spans="2:11" x14ac:dyDescent="0.25">
      <c r="B47" s="2">
        <v>27</v>
      </c>
      <c r="C47" s="2">
        <v>11.88</v>
      </c>
      <c r="D47" s="2">
        <f>AVERAGE($C$21:C47)</f>
        <v>10.160740740740742</v>
      </c>
    </row>
    <row r="48" spans="2:11" x14ac:dyDescent="0.25">
      <c r="B48" s="2">
        <v>28</v>
      </c>
      <c r="C48" s="2">
        <v>9.8800000000000008</v>
      </c>
      <c r="D48" s="2">
        <f>AVERAGE($C$21:C48)</f>
        <v>10.150714285714287</v>
      </c>
    </row>
    <row r="49" spans="2:4" x14ac:dyDescent="0.25">
      <c r="B49" s="2">
        <v>29</v>
      </c>
      <c r="C49" s="2">
        <v>10.050000000000001</v>
      </c>
      <c r="D49" s="2">
        <f>AVERAGE($C$21:C49)</f>
        <v>10.147241379310346</v>
      </c>
    </row>
    <row r="50" spans="2:4" x14ac:dyDescent="0.25">
      <c r="B50" s="2">
        <v>30</v>
      </c>
      <c r="C50" s="2">
        <v>9.67</v>
      </c>
      <c r="D50" s="2">
        <f>AVERAGE($C$21:C50)</f>
        <v>10.131333333333336</v>
      </c>
    </row>
    <row r="51" spans="2:4" x14ac:dyDescent="0.25">
      <c r="B51" s="2">
        <v>31</v>
      </c>
      <c r="C51" s="2">
        <v>14.12</v>
      </c>
      <c r="D51" s="2">
        <f>AVERAGE($C$21:C51)</f>
        <v>10.260000000000002</v>
      </c>
    </row>
    <row r="52" spans="2:4" x14ac:dyDescent="0.25">
      <c r="B52" s="2">
        <v>32</v>
      </c>
      <c r="C52" s="2">
        <v>9.67</v>
      </c>
      <c r="D52" s="2">
        <f>AVERAGE($C$21:C52)</f>
        <v>10.241562500000002</v>
      </c>
    </row>
    <row r="53" spans="2:4" x14ac:dyDescent="0.25">
      <c r="B53" s="2">
        <v>33</v>
      </c>
      <c r="C53" s="2">
        <v>12.47</v>
      </c>
      <c r="D53" s="2">
        <f>AVERAGE($C$21:C53)</f>
        <v>10.309090909090912</v>
      </c>
    </row>
    <row r="54" spans="2:4" x14ac:dyDescent="0.25">
      <c r="B54" s="2">
        <v>34</v>
      </c>
      <c r="C54" s="2">
        <v>10.49</v>
      </c>
      <c r="D54" s="2">
        <f>AVERAGE($C$21:C54)</f>
        <v>10.314411764705886</v>
      </c>
    </row>
    <row r="55" spans="2:4" x14ac:dyDescent="0.25">
      <c r="B55" s="2">
        <v>35</v>
      </c>
      <c r="C55" s="2">
        <v>10.57</v>
      </c>
      <c r="D55" s="2">
        <f>AVERAGE($C$21:C55)</f>
        <v>10.321714285714288</v>
      </c>
    </row>
    <row r="56" spans="2:4" x14ac:dyDescent="0.25">
      <c r="B56" s="2">
        <v>36</v>
      </c>
      <c r="C56" s="2">
        <v>8.42</v>
      </c>
      <c r="D56" s="2">
        <f>AVERAGE($C$21:C56)</f>
        <v>10.268888888888892</v>
      </c>
    </row>
    <row r="57" spans="2:4" x14ac:dyDescent="0.25">
      <c r="B57" s="2">
        <v>37</v>
      </c>
      <c r="C57" s="2">
        <v>12.05</v>
      </c>
      <c r="D57" s="2">
        <f>AVERAGE($C$21:C57)</f>
        <v>10.317027027027031</v>
      </c>
    </row>
    <row r="58" spans="2:4" x14ac:dyDescent="0.25">
      <c r="B58" s="2">
        <v>38</v>
      </c>
      <c r="C58" s="2">
        <v>8.02</v>
      </c>
      <c r="D58" s="2">
        <f>AVERAGE($C$21:C58)</f>
        <v>10.256578947368425</v>
      </c>
    </row>
    <row r="59" spans="2:4" x14ac:dyDescent="0.25">
      <c r="B59" s="2">
        <v>39</v>
      </c>
      <c r="C59" s="2">
        <v>13.62</v>
      </c>
      <c r="D59" s="2">
        <f>AVERAGE($C$21:C59)</f>
        <v>10.342820512820516</v>
      </c>
    </row>
    <row r="60" spans="2:4" x14ac:dyDescent="0.25">
      <c r="B60" s="2">
        <v>40</v>
      </c>
      <c r="C60" s="2">
        <v>6.95</v>
      </c>
      <c r="D60" s="2">
        <f>AVERAGE($C$21:C60)</f>
        <v>10.258000000000003</v>
      </c>
    </row>
    <row r="61" spans="2:4" x14ac:dyDescent="0.25">
      <c r="B61" s="2">
        <v>41</v>
      </c>
      <c r="C61" s="2">
        <v>10.66</v>
      </c>
      <c r="D61" s="2">
        <f>AVERAGE($C$21:C61)</f>
        <v>10.267804878048784</v>
      </c>
    </row>
    <row r="62" spans="2:4" x14ac:dyDescent="0.25">
      <c r="B62" s="2">
        <v>42</v>
      </c>
      <c r="C62" s="2">
        <v>7.26</v>
      </c>
      <c r="D62" s="2">
        <f>AVERAGE($C$21:C62)</f>
        <v>10.196190476190479</v>
      </c>
    </row>
    <row r="63" spans="2:4" x14ac:dyDescent="0.25">
      <c r="B63" s="2">
        <v>43</v>
      </c>
      <c r="C63" s="2">
        <v>12.22</v>
      </c>
      <c r="D63" s="2">
        <f>AVERAGE($C$21:C63)</f>
        <v>10.243255813953493</v>
      </c>
    </row>
    <row r="64" spans="2:4" x14ac:dyDescent="0.25">
      <c r="B64" s="2">
        <v>44</v>
      </c>
      <c r="C64" s="2">
        <v>7.19</v>
      </c>
      <c r="D64" s="2">
        <f>AVERAGE($C$21:C64)</f>
        <v>10.17386363636364</v>
      </c>
    </row>
    <row r="65" spans="2:4" x14ac:dyDescent="0.25">
      <c r="B65" s="2">
        <v>45</v>
      </c>
      <c r="C65" s="2">
        <v>8.5</v>
      </c>
      <c r="D65" s="2">
        <f>AVERAGE($C$21:C65)</f>
        <v>10.13666666666667</v>
      </c>
    </row>
    <row r="66" spans="2:4" x14ac:dyDescent="0.25">
      <c r="B66" s="2">
        <v>46</v>
      </c>
      <c r="C66" s="2">
        <v>9.81</v>
      </c>
      <c r="D66" s="2">
        <f>AVERAGE($C$21:C66)</f>
        <v>10.129565217391308</v>
      </c>
    </row>
    <row r="67" spans="2:4" x14ac:dyDescent="0.25">
      <c r="B67" s="2">
        <v>47</v>
      </c>
      <c r="C67" s="2">
        <v>13.31</v>
      </c>
      <c r="D67" s="2">
        <f>AVERAGE($C$21:C67)</f>
        <v>10.197234042553195</v>
      </c>
    </row>
    <row r="68" spans="2:4" x14ac:dyDescent="0.25">
      <c r="B68" s="2">
        <v>48</v>
      </c>
      <c r="C68" s="2">
        <v>8.31</v>
      </c>
      <c r="D68" s="2">
        <f>AVERAGE($C$21:C68)</f>
        <v>10.15791666666667</v>
      </c>
    </row>
    <row r="69" spans="2:4" x14ac:dyDescent="0.25">
      <c r="B69" s="2">
        <v>49</v>
      </c>
      <c r="C69" s="2">
        <v>10.050000000000001</v>
      </c>
      <c r="D69" s="2">
        <f>AVERAGE($C$21:C69)</f>
        <v>10.155714285714289</v>
      </c>
    </row>
    <row r="70" spans="2:4" x14ac:dyDescent="0.25">
      <c r="B70" s="2">
        <v>50</v>
      </c>
      <c r="C70" s="2">
        <v>9.34</v>
      </c>
      <c r="D70" s="2">
        <f>AVERAGE($C$21:C70)</f>
        <v>10.139400000000002</v>
      </c>
    </row>
    <row r="71" spans="2:4" x14ac:dyDescent="0.25">
      <c r="B71" s="2">
        <v>51</v>
      </c>
      <c r="C71" s="2">
        <v>11.78</v>
      </c>
      <c r="D71" s="2">
        <f>AVERAGE($C$21:C71)</f>
        <v>10.171568627450982</v>
      </c>
    </row>
    <row r="72" spans="2:4" x14ac:dyDescent="0.25">
      <c r="B72" s="2">
        <v>52</v>
      </c>
      <c r="C72" s="2">
        <v>9.98</v>
      </c>
      <c r="D72" s="2">
        <f>AVERAGE($C$21:C72)</f>
        <v>10.167884615384619</v>
      </c>
    </row>
    <row r="73" spans="2:4" x14ac:dyDescent="0.25">
      <c r="B73" s="2">
        <v>53</v>
      </c>
      <c r="C73" s="2">
        <v>8.3699999999999992</v>
      </c>
      <c r="D73" s="2">
        <f>AVERAGE($C$21:C73)</f>
        <v>10.133962264150947</v>
      </c>
    </row>
    <row r="74" spans="2:4" x14ac:dyDescent="0.25">
      <c r="B74" s="2">
        <v>54</v>
      </c>
      <c r="C74" s="2">
        <v>9</v>
      </c>
      <c r="D74" s="2">
        <f>AVERAGE($C$21:C74)</f>
        <v>10.112962962962966</v>
      </c>
    </row>
    <row r="75" spans="2:4" x14ac:dyDescent="0.25">
      <c r="B75" s="2">
        <v>55</v>
      </c>
      <c r="C75" s="2">
        <v>8.31</v>
      </c>
      <c r="D75" s="2">
        <f>AVERAGE($C$21:C75)</f>
        <v>10.080181818181819</v>
      </c>
    </row>
    <row r="76" spans="2:4" x14ac:dyDescent="0.25">
      <c r="B76" s="2">
        <v>56</v>
      </c>
      <c r="C76" s="2">
        <v>7.16</v>
      </c>
      <c r="D76" s="2">
        <f>AVERAGE($C$21:C76)</f>
        <v>10.028035714285716</v>
      </c>
    </row>
    <row r="77" spans="2:4" x14ac:dyDescent="0.25">
      <c r="B77" s="2">
        <v>57</v>
      </c>
      <c r="C77" s="2">
        <v>13.65</v>
      </c>
      <c r="D77" s="2">
        <f>AVERAGE($C$21:C77)</f>
        <v>10.091578947368422</v>
      </c>
    </row>
    <row r="78" spans="2:4" x14ac:dyDescent="0.25">
      <c r="B78" s="2">
        <v>58</v>
      </c>
      <c r="C78" s="2">
        <v>12.17</v>
      </c>
      <c r="D78" s="2">
        <f>AVERAGE($C$21:C78)</f>
        <v>10.127413793103448</v>
      </c>
    </row>
    <row r="79" spans="2:4" x14ac:dyDescent="0.25">
      <c r="B79" s="2">
        <v>59</v>
      </c>
      <c r="C79" s="2">
        <v>9.89</v>
      </c>
      <c r="D79" s="2">
        <f>AVERAGE($C$21:C79)</f>
        <v>10.123389830508474</v>
      </c>
    </row>
    <row r="80" spans="2:4" x14ac:dyDescent="0.25">
      <c r="B80" s="2">
        <v>60</v>
      </c>
      <c r="C80" s="2">
        <v>8.49</v>
      </c>
      <c r="D80" s="2">
        <f>AVERAGE($C$21:C80)</f>
        <v>10.096166666666667</v>
      </c>
    </row>
    <row r="81" spans="2:4" x14ac:dyDescent="0.25">
      <c r="B81" s="2">
        <v>61</v>
      </c>
      <c r="C81" s="2">
        <v>10.09</v>
      </c>
      <c r="D81" s="2">
        <f>AVERAGE($C$21:C81)</f>
        <v>10.096065573770492</v>
      </c>
    </row>
    <row r="82" spans="2:4" x14ac:dyDescent="0.25">
      <c r="B82" s="2">
        <v>62</v>
      </c>
      <c r="C82" s="2">
        <v>8.52</v>
      </c>
      <c r="D82" s="2">
        <f>AVERAGE($C$21:C82)</f>
        <v>10.070645161290322</v>
      </c>
    </row>
    <row r="83" spans="2:4" x14ac:dyDescent="0.25">
      <c r="B83" s="2">
        <v>63</v>
      </c>
      <c r="C83" s="2">
        <v>11.03</v>
      </c>
      <c r="D83" s="2">
        <f>AVERAGE($C$21:C83)</f>
        <v>10.085873015873016</v>
      </c>
    </row>
    <row r="84" spans="2:4" x14ac:dyDescent="0.25">
      <c r="B84" s="2">
        <v>64</v>
      </c>
      <c r="C84" s="2">
        <v>9.75</v>
      </c>
      <c r="D84" s="2">
        <f>AVERAGE($C$21:C84)</f>
        <v>10.080625</v>
      </c>
    </row>
    <row r="85" spans="2:4" x14ac:dyDescent="0.25">
      <c r="B85" s="2">
        <v>65</v>
      </c>
      <c r="C85" s="2">
        <v>9.4600000000000009</v>
      </c>
      <c r="D85" s="2">
        <f>AVERAGE($C$21:C85)</f>
        <v>10.071076923076923</v>
      </c>
    </row>
    <row r="86" spans="2:4" x14ac:dyDescent="0.25">
      <c r="B86" s="2">
        <v>66</v>
      </c>
      <c r="C86" s="2">
        <v>9.2200000000000006</v>
      </c>
      <c r="D86" s="2">
        <f>AVERAGE($C$21:C86)</f>
        <v>10.058181818181819</v>
      </c>
    </row>
    <row r="87" spans="2:4" x14ac:dyDescent="0.25">
      <c r="B87" s="2">
        <v>67</v>
      </c>
      <c r="C87" s="2">
        <v>8.5299999999999994</v>
      </c>
      <c r="D87" s="2">
        <f>AVERAGE($C$21:C87)</f>
        <v>10.035373134328358</v>
      </c>
    </row>
    <row r="88" spans="2:4" x14ac:dyDescent="0.25">
      <c r="B88" s="2">
        <v>68</v>
      </c>
      <c r="C88" s="2">
        <v>9.36</v>
      </c>
      <c r="D88" s="2">
        <f>AVERAGE($C$21:C88)</f>
        <v>10.025441176470588</v>
      </c>
    </row>
    <row r="89" spans="2:4" x14ac:dyDescent="0.25">
      <c r="B89" s="2">
        <v>69</v>
      </c>
      <c r="C89" s="2">
        <v>8.09</v>
      </c>
      <c r="D89" s="2">
        <f>AVERAGE($C$21:C89)</f>
        <v>9.9973913043478273</v>
      </c>
    </row>
    <row r="90" spans="2:4" x14ac:dyDescent="0.25">
      <c r="B90" s="2">
        <v>70</v>
      </c>
      <c r="C90" s="2">
        <v>8.27</v>
      </c>
      <c r="D90" s="2">
        <f>AVERAGE($C$21:C90)</f>
        <v>9.9727142857142859</v>
      </c>
    </row>
    <row r="91" spans="2:4" x14ac:dyDescent="0.25">
      <c r="B91" s="2">
        <v>71</v>
      </c>
      <c r="C91" s="2">
        <v>9.82</v>
      </c>
      <c r="D91" s="2">
        <f>AVERAGE($C$21:C91)</f>
        <v>9.9705633802816909</v>
      </c>
    </row>
    <row r="92" spans="2:4" x14ac:dyDescent="0.25">
      <c r="B92" s="2">
        <v>72</v>
      </c>
      <c r="C92" s="2">
        <v>9.6199999999999992</v>
      </c>
      <c r="D92" s="2">
        <f>AVERAGE($C$21:C92)</f>
        <v>9.9656944444444449</v>
      </c>
    </row>
    <row r="93" spans="2:4" x14ac:dyDescent="0.25">
      <c r="B93" s="2">
        <v>73</v>
      </c>
      <c r="C93" s="2">
        <v>13.19</v>
      </c>
      <c r="D93" s="2">
        <f>AVERAGE($C$21:C93)</f>
        <v>10.009863013698633</v>
      </c>
    </row>
    <row r="94" spans="2:4" x14ac:dyDescent="0.25">
      <c r="B94" s="2">
        <v>74</v>
      </c>
      <c r="C94" s="2">
        <v>9.5500000000000007</v>
      </c>
      <c r="D94" s="2">
        <f>AVERAGE($C$21:C94)</f>
        <v>10.00364864864865</v>
      </c>
    </row>
    <row r="95" spans="2:4" x14ac:dyDescent="0.25">
      <c r="B95" s="2">
        <v>75</v>
      </c>
      <c r="C95" s="2">
        <v>10.14</v>
      </c>
      <c r="D95" s="2">
        <f>AVERAGE($C$21:C95)</f>
        <v>10.005466666666667</v>
      </c>
    </row>
    <row r="96" spans="2:4" x14ac:dyDescent="0.25">
      <c r="B96" s="2">
        <v>76</v>
      </c>
      <c r="C96" s="2">
        <v>10.4</v>
      </c>
      <c r="D96" s="2">
        <f>AVERAGE($C$21:C96)</f>
        <v>10.010657894736843</v>
      </c>
    </row>
    <row r="97" spans="2:4" x14ac:dyDescent="0.25">
      <c r="B97" s="2">
        <v>77</v>
      </c>
      <c r="C97" s="2">
        <v>10.3</v>
      </c>
      <c r="D97" s="2">
        <f>AVERAGE($C$21:C97)</f>
        <v>10.014415584415584</v>
      </c>
    </row>
    <row r="98" spans="2:4" x14ac:dyDescent="0.25">
      <c r="B98" s="2">
        <v>78</v>
      </c>
      <c r="C98" s="2">
        <v>12.88</v>
      </c>
      <c r="D98" s="2">
        <f>AVERAGE($C$21:C98)</f>
        <v>10.051153846153847</v>
      </c>
    </row>
    <row r="99" spans="2:4" x14ac:dyDescent="0.25">
      <c r="B99" s="2">
        <v>79</v>
      </c>
      <c r="C99" s="2">
        <v>14.8</v>
      </c>
      <c r="D99" s="2">
        <f>AVERAGE($C$21:C99)</f>
        <v>10.11126582278481</v>
      </c>
    </row>
    <row r="100" spans="2:4" x14ac:dyDescent="0.25">
      <c r="B100" s="2">
        <v>80</v>
      </c>
      <c r="C100" s="2">
        <v>9.2799999999999994</v>
      </c>
      <c r="D100" s="2">
        <f>AVERAGE($C$21:C100)</f>
        <v>10.100874999999998</v>
      </c>
    </row>
    <row r="101" spans="2:4" x14ac:dyDescent="0.25">
      <c r="B101" s="2">
        <v>81</v>
      </c>
      <c r="C101" s="2">
        <v>13.86</v>
      </c>
      <c r="D101" s="2">
        <f>AVERAGE($C$21:C101)</f>
        <v>10.147283950617282</v>
      </c>
    </row>
    <row r="102" spans="2:4" x14ac:dyDescent="0.25">
      <c r="B102" s="2">
        <v>82</v>
      </c>
      <c r="C102" s="2">
        <v>9.3800000000000008</v>
      </c>
      <c r="D102" s="2">
        <f>AVERAGE($C$21:C102)</f>
        <v>10.137926829268292</v>
      </c>
    </row>
    <row r="103" spans="2:4" ht="15" customHeight="1" x14ac:dyDescent="0.25">
      <c r="B103" s="2">
        <v>83</v>
      </c>
      <c r="C103" s="2">
        <v>12.68</v>
      </c>
      <c r="D103" s="2">
        <f>AVERAGE($C$21:C103)</f>
        <v>10.168554216867468</v>
      </c>
    </row>
    <row r="104" spans="2:4" x14ac:dyDescent="0.25">
      <c r="B104" s="2">
        <v>84</v>
      </c>
      <c r="C104" s="2">
        <v>7.44</v>
      </c>
      <c r="D104" s="2">
        <f>AVERAGE($C$21:C104)</f>
        <v>10.136071428571428</v>
      </c>
    </row>
    <row r="105" spans="2:4" ht="13.5" customHeight="1" x14ac:dyDescent="0.25">
      <c r="B105" s="2">
        <v>85</v>
      </c>
      <c r="C105" s="2">
        <v>11</v>
      </c>
      <c r="D105" s="2">
        <f>AVERAGE($C$21:C105)</f>
        <v>10.146235294117647</v>
      </c>
    </row>
    <row r="106" spans="2:4" x14ac:dyDescent="0.25">
      <c r="B106" s="2">
        <v>86</v>
      </c>
      <c r="C106" s="2">
        <v>9.83</v>
      </c>
      <c r="D106" s="2">
        <f>AVERAGE($C$21:C106)</f>
        <v>10.142558139534884</v>
      </c>
    </row>
    <row r="107" spans="2:4" x14ac:dyDescent="0.25">
      <c r="B107" s="2">
        <v>87</v>
      </c>
      <c r="C107" s="2">
        <v>9.1300000000000008</v>
      </c>
      <c r="D107" s="2">
        <f>AVERAGE($C$21:C107)</f>
        <v>10.130919540229884</v>
      </c>
    </row>
    <row r="108" spans="2:4" x14ac:dyDescent="0.25">
      <c r="B108" s="2">
        <v>88</v>
      </c>
      <c r="C108" s="2">
        <v>8.6199999999999992</v>
      </c>
      <c r="D108" s="2">
        <f>AVERAGE($C$21:C108)</f>
        <v>10.11375</v>
      </c>
    </row>
    <row r="109" spans="2:4" x14ac:dyDescent="0.25">
      <c r="B109" s="2">
        <v>89</v>
      </c>
      <c r="C109" s="2">
        <v>10.65</v>
      </c>
      <c r="D109" s="2">
        <f>AVERAGE($C$21:C109)</f>
        <v>10.119775280898876</v>
      </c>
    </row>
    <row r="110" spans="2:4" x14ac:dyDescent="0.25">
      <c r="B110" s="2">
        <v>90</v>
      </c>
      <c r="C110" s="2">
        <v>8.0399999999999991</v>
      </c>
      <c r="D110" s="2">
        <f>AVERAGE($C$21:C110)</f>
        <v>10.096666666666666</v>
      </c>
    </row>
    <row r="111" spans="2:4" x14ac:dyDescent="0.25">
      <c r="B111" s="2">
        <v>91</v>
      </c>
      <c r="C111" s="2">
        <v>11.21</v>
      </c>
      <c r="D111" s="2">
        <f>AVERAGE($C$21:C111)</f>
        <v>10.108901098901098</v>
      </c>
    </row>
    <row r="112" spans="2:4" x14ac:dyDescent="0.25">
      <c r="B112" s="2">
        <v>92</v>
      </c>
      <c r="C112" s="2">
        <v>8.2899999999999991</v>
      </c>
      <c r="D112" s="2">
        <f>AVERAGE($C$21:C112)</f>
        <v>10.089130434782607</v>
      </c>
    </row>
    <row r="113" spans="2:4" x14ac:dyDescent="0.25">
      <c r="B113" s="2">
        <v>93</v>
      </c>
      <c r="C113" s="2">
        <v>11.04</v>
      </c>
      <c r="D113" s="2">
        <f>AVERAGE($C$21:C113)</f>
        <v>10.099354838709676</v>
      </c>
    </row>
    <row r="114" spans="2:4" x14ac:dyDescent="0.25">
      <c r="B114" s="2">
        <v>94</v>
      </c>
      <c r="C114" s="2">
        <v>9.98</v>
      </c>
      <c r="D114" s="2">
        <f>AVERAGE($C$21:C114)</f>
        <v>10.098085106382978</v>
      </c>
    </row>
    <row r="115" spans="2:4" x14ac:dyDescent="0.25">
      <c r="B115" s="2">
        <v>95</v>
      </c>
      <c r="C115" s="2">
        <v>12.89</v>
      </c>
      <c r="D115" s="2">
        <f>AVERAGE($C$21:C115)</f>
        <v>10.127473684210525</v>
      </c>
    </row>
    <row r="116" spans="2:4" x14ac:dyDescent="0.25">
      <c r="B116" s="2">
        <v>96</v>
      </c>
      <c r="C116" s="2">
        <v>7.96</v>
      </c>
      <c r="D116" s="2">
        <f>AVERAGE($C$21:C116)</f>
        <v>10.104895833333332</v>
      </c>
    </row>
    <row r="117" spans="2:4" x14ac:dyDescent="0.25">
      <c r="B117" s="2">
        <v>97</v>
      </c>
      <c r="C117" s="2">
        <v>9.92</v>
      </c>
      <c r="D117" s="2">
        <f>AVERAGE($C$21:C117)</f>
        <v>10.102989690721648</v>
      </c>
    </row>
    <row r="118" spans="2:4" x14ac:dyDescent="0.25">
      <c r="B118" s="2">
        <v>98</v>
      </c>
      <c r="C118" s="2">
        <v>9.9499999999999993</v>
      </c>
      <c r="D118" s="2">
        <f>AVERAGE($C$21:C118)</f>
        <v>10.101428571428571</v>
      </c>
    </row>
    <row r="119" spans="2:4" x14ac:dyDescent="0.25">
      <c r="B119" s="2">
        <v>99</v>
      </c>
      <c r="C119" s="2">
        <v>7.05</v>
      </c>
      <c r="D119" s="2">
        <f>AVERAGE($C$21:C119)</f>
        <v>10.07060606060606</v>
      </c>
    </row>
    <row r="120" spans="2:4" x14ac:dyDescent="0.25">
      <c r="B120" s="2">
        <v>100</v>
      </c>
      <c r="C120" s="2">
        <v>10.69</v>
      </c>
      <c r="D120" s="2">
        <f>AVERAGE($C$21:C120)</f>
        <v>10.076799999999999</v>
      </c>
    </row>
    <row r="121" spans="2:4" x14ac:dyDescent="0.25">
      <c r="B121" s="2">
        <v>101</v>
      </c>
      <c r="C121" s="2">
        <v>7.71</v>
      </c>
      <c r="D121" s="2">
        <f>AVERAGE($C$21:C121)</f>
        <v>10.053366336633664</v>
      </c>
    </row>
    <row r="122" spans="2:4" x14ac:dyDescent="0.25">
      <c r="B122" s="2">
        <v>102</v>
      </c>
      <c r="C122" s="2">
        <v>6.38</v>
      </c>
      <c r="D122" s="2">
        <f>AVERAGE($C$21:C122)</f>
        <v>10.017352941176471</v>
      </c>
    </row>
    <row r="123" spans="2:4" x14ac:dyDescent="0.25">
      <c r="B123" s="2">
        <v>103</v>
      </c>
      <c r="C123" s="2">
        <v>11.78</v>
      </c>
      <c r="D123" s="2">
        <f>AVERAGE($C$21:C123)</f>
        <v>10.034466019417476</v>
      </c>
    </row>
    <row r="124" spans="2:4" x14ac:dyDescent="0.25">
      <c r="B124" s="2">
        <v>104</v>
      </c>
      <c r="C124" s="2">
        <v>10.87</v>
      </c>
      <c r="D124" s="2">
        <f>AVERAGE($C$21:C124)</f>
        <v>10.042499999999999</v>
      </c>
    </row>
    <row r="125" spans="2:4" x14ac:dyDescent="0.25">
      <c r="B125" s="2">
        <v>105</v>
      </c>
      <c r="C125" s="2">
        <v>9.93</v>
      </c>
      <c r="D125" s="2">
        <f>AVERAGE($C$21:C125)</f>
        <v>10.04142857142857</v>
      </c>
    </row>
    <row r="126" spans="2:4" x14ac:dyDescent="0.25">
      <c r="B126" s="2">
        <v>106</v>
      </c>
      <c r="C126" s="2">
        <v>9.4499999999999993</v>
      </c>
      <c r="D126" s="2">
        <f>AVERAGE($C$21:C126)</f>
        <v>10.035849056603773</v>
      </c>
    </row>
    <row r="127" spans="2:4" x14ac:dyDescent="0.25">
      <c r="B127" s="2">
        <v>107</v>
      </c>
      <c r="C127" s="2">
        <v>10.18</v>
      </c>
      <c r="D127" s="2">
        <f>AVERAGE($C$21:C127)</f>
        <v>10.037196261682244</v>
      </c>
    </row>
    <row r="128" spans="2:4" x14ac:dyDescent="0.25">
      <c r="B128" s="2">
        <v>108</v>
      </c>
      <c r="C128" s="2">
        <v>8.65</v>
      </c>
      <c r="D128" s="2">
        <f>AVERAGE($C$21:C128)</f>
        <v>10.024351851851852</v>
      </c>
    </row>
    <row r="129" spans="2:4" x14ac:dyDescent="0.25">
      <c r="B129" s="2">
        <v>109</v>
      </c>
      <c r="C129" s="2">
        <v>10.14</v>
      </c>
      <c r="D129" s="2">
        <f>AVERAGE($C$21:C129)</f>
        <v>10.025412844036699</v>
      </c>
    </row>
    <row r="130" spans="2:4" x14ac:dyDescent="0.25">
      <c r="B130" s="2">
        <v>110</v>
      </c>
      <c r="C130" s="2">
        <v>8.9</v>
      </c>
      <c r="D130" s="2">
        <f>AVERAGE($C$21:C130)</f>
        <v>10.015181818181821</v>
      </c>
    </row>
    <row r="131" spans="2:4" x14ac:dyDescent="0.25">
      <c r="B131" s="2">
        <v>111</v>
      </c>
      <c r="C131" s="2">
        <v>9.42</v>
      </c>
      <c r="D131" s="2">
        <f>AVERAGE($C$21:C131)</f>
        <v>10.009819819819823</v>
      </c>
    </row>
    <row r="132" spans="2:4" x14ac:dyDescent="0.25">
      <c r="B132" s="2">
        <v>112</v>
      </c>
      <c r="C132" s="2">
        <v>10.24</v>
      </c>
      <c r="D132" s="2">
        <f>AVERAGE($C$21:C132)</f>
        <v>10.011875000000003</v>
      </c>
    </row>
    <row r="133" spans="2:4" x14ac:dyDescent="0.25">
      <c r="B133" s="2">
        <v>113</v>
      </c>
      <c r="C133" s="2">
        <v>9.0299999999999994</v>
      </c>
      <c r="D133" s="2">
        <f>AVERAGE($C$21:C133)</f>
        <v>10.003185840707967</v>
      </c>
    </row>
    <row r="134" spans="2:4" x14ac:dyDescent="0.25">
      <c r="B134" s="2">
        <v>114</v>
      </c>
      <c r="C134" s="2">
        <v>8.5</v>
      </c>
      <c r="D134" s="2">
        <f>AVERAGE($C$21:C134)</f>
        <v>9.9900000000000038</v>
      </c>
    </row>
    <row r="135" spans="2:4" x14ac:dyDescent="0.25">
      <c r="B135" s="2">
        <v>115</v>
      </c>
      <c r="C135" s="2">
        <v>9.57</v>
      </c>
      <c r="D135" s="2">
        <f>AVERAGE($C$21:C135)</f>
        <v>9.9863478260869591</v>
      </c>
    </row>
    <row r="136" spans="2:4" x14ac:dyDescent="0.25">
      <c r="B136" s="2">
        <v>116</v>
      </c>
      <c r="C136" s="2">
        <v>8.0299999999999994</v>
      </c>
      <c r="D136" s="2">
        <f>AVERAGE($C$21:C136)</f>
        <v>9.9694827586206927</v>
      </c>
    </row>
    <row r="137" spans="2:4" x14ac:dyDescent="0.25">
      <c r="B137" s="2">
        <v>117</v>
      </c>
      <c r="C137" s="2">
        <v>10.52</v>
      </c>
      <c r="D137" s="2">
        <f>AVERAGE($C$21:C137)</f>
        <v>9.9741880341880371</v>
      </c>
    </row>
    <row r="138" spans="2:4" x14ac:dyDescent="0.25">
      <c r="B138" s="2">
        <v>118</v>
      </c>
      <c r="C138" s="2">
        <v>10.5</v>
      </c>
      <c r="D138" s="2">
        <f>AVERAGE($C$21:C138)</f>
        <v>9.9786440677966119</v>
      </c>
    </row>
    <row r="139" spans="2:4" x14ac:dyDescent="0.25">
      <c r="B139" s="2">
        <v>119</v>
      </c>
      <c r="C139" s="2">
        <v>9</v>
      </c>
      <c r="D139" s="2">
        <f>AVERAGE($C$21:C139)</f>
        <v>9.9704201680672284</v>
      </c>
    </row>
    <row r="140" spans="2:4" x14ac:dyDescent="0.25">
      <c r="B140" s="2">
        <v>120</v>
      </c>
      <c r="C140" s="2">
        <v>9.91</v>
      </c>
      <c r="D140" s="2">
        <f>AVERAGE($C$21:C140)</f>
        <v>9.9699166666666699</v>
      </c>
    </row>
    <row r="141" spans="2:4" x14ac:dyDescent="0.25">
      <c r="B141" s="2">
        <v>121</v>
      </c>
      <c r="C141" s="2">
        <v>9.8000000000000007</v>
      </c>
      <c r="D141" s="2">
        <f>AVERAGE($C$21:C141)</f>
        <v>9.9685123966942175</v>
      </c>
    </row>
    <row r="142" spans="2:4" x14ac:dyDescent="0.25">
      <c r="B142" s="2">
        <v>122</v>
      </c>
      <c r="C142" s="2">
        <v>7.85</v>
      </c>
      <c r="D142" s="2">
        <f>AVERAGE($C$21:C142)</f>
        <v>9.9511475409836088</v>
      </c>
    </row>
    <row r="143" spans="2:4" x14ac:dyDescent="0.25">
      <c r="B143" s="2">
        <v>123</v>
      </c>
      <c r="C143" s="2">
        <v>10.75</v>
      </c>
      <c r="D143" s="2">
        <f>AVERAGE($C$21:C143)</f>
        <v>9.9576422764227654</v>
      </c>
    </row>
    <row r="144" spans="2:4" x14ac:dyDescent="0.25">
      <c r="B144" s="2">
        <v>124</v>
      </c>
      <c r="C144" s="2">
        <v>10.33</v>
      </c>
      <c r="D144" s="2">
        <f>AVERAGE($C$21:C144)</f>
        <v>9.9606451612903228</v>
      </c>
    </row>
    <row r="145" spans="2:4" x14ac:dyDescent="0.25">
      <c r="B145" s="2">
        <v>125</v>
      </c>
      <c r="C145" s="2">
        <v>9.98</v>
      </c>
      <c r="D145" s="2">
        <f>AVERAGE($C$21:C145)</f>
        <v>9.9608000000000008</v>
      </c>
    </row>
    <row r="146" spans="2:4" x14ac:dyDescent="0.25">
      <c r="B146" s="2">
        <v>126</v>
      </c>
      <c r="C146" s="2">
        <v>14.66</v>
      </c>
      <c r="D146" s="2">
        <f>AVERAGE($C$21:C146)</f>
        <v>9.9980952380952406</v>
      </c>
    </row>
    <row r="147" spans="2:4" x14ac:dyDescent="0.25">
      <c r="B147" s="2">
        <v>127</v>
      </c>
      <c r="C147" s="2">
        <v>12.19</v>
      </c>
      <c r="D147" s="2">
        <f>AVERAGE($C$21:C147)</f>
        <v>10.015354330708664</v>
      </c>
    </row>
    <row r="148" spans="2:4" x14ac:dyDescent="0.25">
      <c r="B148" s="2">
        <v>128</v>
      </c>
      <c r="C148" s="2">
        <v>6.46</v>
      </c>
      <c r="D148" s="2">
        <f>AVERAGE($C$21:C148)</f>
        <v>9.9875781250000024</v>
      </c>
    </row>
    <row r="149" spans="2:4" x14ac:dyDescent="0.25">
      <c r="B149" s="2">
        <v>129</v>
      </c>
      <c r="C149" s="2">
        <v>8.7100000000000009</v>
      </c>
      <c r="D149" s="2">
        <f>AVERAGE($C$21:C149)</f>
        <v>9.9776744186046535</v>
      </c>
    </row>
    <row r="150" spans="2:4" x14ac:dyDescent="0.25">
      <c r="B150" s="2">
        <v>130</v>
      </c>
      <c r="C150" s="2">
        <v>12.84</v>
      </c>
      <c r="D150" s="2">
        <f>AVERAGE($C$21:C150)</f>
        <v>9.9996923076923103</v>
      </c>
    </row>
    <row r="151" spans="2:4" x14ac:dyDescent="0.25">
      <c r="B151" s="2">
        <v>131</v>
      </c>
      <c r="C151" s="2">
        <v>8.1300000000000008</v>
      </c>
      <c r="D151" s="2">
        <f>AVERAGE($C$21:C151)</f>
        <v>9.9854198473282469</v>
      </c>
    </row>
    <row r="152" spans="2:4" x14ac:dyDescent="0.25">
      <c r="B152" s="2">
        <v>132</v>
      </c>
      <c r="C152" s="2">
        <v>12.59</v>
      </c>
      <c r="D152" s="2">
        <f>AVERAGE($C$21:C152)</f>
        <v>10.005151515151518</v>
      </c>
    </row>
  </sheetData>
  <mergeCells count="3">
    <mergeCell ref="B2:D2"/>
    <mergeCell ref="B19:D19"/>
    <mergeCell ref="F31:K31"/>
  </mergeCells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105"/>
  <sheetViews>
    <sheetView topLeftCell="A20" zoomScaleNormal="100" workbookViewId="0">
      <selection activeCell="H51" sqref="H51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7" max="7" width="11.85546875" bestFit="1" customWidth="1"/>
  </cols>
  <sheetData>
    <row r="2" spans="2:10" x14ac:dyDescent="0.25">
      <c r="B2" s="73" t="s">
        <v>121</v>
      </c>
      <c r="C2" s="74"/>
      <c r="D2" s="75"/>
    </row>
    <row r="3" spans="2:10" x14ac:dyDescent="0.25">
      <c r="B3" s="5" t="s">
        <v>12</v>
      </c>
      <c r="C3" s="6" t="s">
        <v>20</v>
      </c>
      <c r="D3" s="6" t="s">
        <v>16</v>
      </c>
      <c r="F3" s="2" t="s">
        <v>13</v>
      </c>
      <c r="G3" s="2" t="s">
        <v>14</v>
      </c>
      <c r="H3" s="2" t="s">
        <v>15</v>
      </c>
      <c r="I3" s="2"/>
      <c r="J3" s="7" t="s">
        <v>21</v>
      </c>
    </row>
    <row r="4" spans="2:10" x14ac:dyDescent="0.25">
      <c r="B4" s="2">
        <v>1</v>
      </c>
      <c r="C4" s="2">
        <v>11.1</v>
      </c>
      <c r="D4" s="2">
        <f>AVERAGE(C4)</f>
        <v>11.1</v>
      </c>
      <c r="F4" s="2">
        <v>2.262</v>
      </c>
      <c r="G4" s="2">
        <f>_xlfn.STDEV.S(C4:C13)</f>
        <v>1.7232991614923037</v>
      </c>
      <c r="H4" s="2">
        <v>0.05</v>
      </c>
      <c r="I4" s="2">
        <f>AVERAGE(C4:C13)</f>
        <v>12.915999999999997</v>
      </c>
      <c r="J4" s="2">
        <f>ROUND(((F4*G4)/(H4*I4))^2,0)</f>
        <v>36</v>
      </c>
    </row>
    <row r="5" spans="2:10" x14ac:dyDescent="0.25">
      <c r="B5" s="2">
        <v>2</v>
      </c>
      <c r="C5" s="2">
        <v>12.87</v>
      </c>
      <c r="D5" s="2">
        <f>AVERAGE($C$4:C5)</f>
        <v>11.984999999999999</v>
      </c>
    </row>
    <row r="6" spans="2:10" x14ac:dyDescent="0.25">
      <c r="B6" s="2">
        <v>3</v>
      </c>
      <c r="C6" s="2">
        <v>14.22</v>
      </c>
      <c r="D6" s="2">
        <f>AVERAGE($C$4:C6)</f>
        <v>12.729999999999999</v>
      </c>
    </row>
    <row r="7" spans="2:10" x14ac:dyDescent="0.25">
      <c r="B7" s="2">
        <v>4</v>
      </c>
      <c r="C7" s="2">
        <v>12.43</v>
      </c>
      <c r="D7" s="2">
        <f>AVERAGE($C$4:C7)</f>
        <v>12.654999999999999</v>
      </c>
      <c r="F7" s="2" t="s">
        <v>64</v>
      </c>
    </row>
    <row r="8" spans="2:10" x14ac:dyDescent="0.25">
      <c r="B8" s="2">
        <v>5</v>
      </c>
      <c r="C8" s="2">
        <v>11.94</v>
      </c>
      <c r="D8" s="2">
        <f>AVERAGE($C$4:C8)</f>
        <v>12.511999999999999</v>
      </c>
      <c r="F8" s="2">
        <f>((_xlfn.STDEV.S(C4:C13)*2.262)/(AVERAGE(C4:C13)*0.05))^2</f>
        <v>36.434303626329431</v>
      </c>
    </row>
    <row r="9" spans="2:10" x14ac:dyDescent="0.25">
      <c r="B9" s="2">
        <v>6</v>
      </c>
      <c r="C9" s="2">
        <v>17.170000000000002</v>
      </c>
      <c r="D9" s="2">
        <f>AVERAGE($C$4:C9)</f>
        <v>13.288333333333332</v>
      </c>
      <c r="F9" s="2">
        <f>ROUND(F8,0)</f>
        <v>36</v>
      </c>
    </row>
    <row r="10" spans="2:10" x14ac:dyDescent="0.25">
      <c r="B10" s="2">
        <v>7</v>
      </c>
      <c r="C10" s="2">
        <v>11.82</v>
      </c>
      <c r="D10" s="2">
        <f>AVERAGE($C$4:C10)</f>
        <v>13.078571428571426</v>
      </c>
    </row>
    <row r="11" spans="2:10" x14ac:dyDescent="0.25">
      <c r="B11" s="2">
        <v>8</v>
      </c>
      <c r="C11" s="2">
        <v>11.88</v>
      </c>
      <c r="D11" s="2">
        <f>AVERAGE($C$4:C11)</f>
        <v>12.928749999999997</v>
      </c>
    </row>
    <row r="12" spans="2:10" x14ac:dyDescent="0.25">
      <c r="B12" s="2">
        <v>9</v>
      </c>
      <c r="C12" s="2">
        <v>12.58</v>
      </c>
      <c r="D12" s="2">
        <f>AVERAGE($C$4:C12)</f>
        <v>12.889999999999997</v>
      </c>
    </row>
    <row r="13" spans="2:10" x14ac:dyDescent="0.25">
      <c r="B13" s="2">
        <v>10</v>
      </c>
      <c r="C13" s="14">
        <v>13.15</v>
      </c>
      <c r="D13" s="2">
        <f>AVERAGE($C$4:C13)</f>
        <v>12.915999999999997</v>
      </c>
    </row>
    <row r="19" spans="2:10" x14ac:dyDescent="0.25">
      <c r="B19" s="73" t="str">
        <f>B2</f>
        <v>FORMADO INTEGRAL TAJADO</v>
      </c>
      <c r="C19" s="74"/>
      <c r="D19" s="75"/>
    </row>
    <row r="20" spans="2:10" x14ac:dyDescent="0.25">
      <c r="B20" s="5" t="s">
        <v>12</v>
      </c>
      <c r="C20" s="6" t="s">
        <v>20</v>
      </c>
      <c r="D20" s="6" t="s">
        <v>16</v>
      </c>
      <c r="F20" s="2" t="s">
        <v>13</v>
      </c>
      <c r="G20" s="2" t="s">
        <v>14</v>
      </c>
      <c r="H20" s="2" t="s">
        <v>15</v>
      </c>
      <c r="I20" s="2"/>
      <c r="J20" s="7" t="s">
        <v>21</v>
      </c>
    </row>
    <row r="21" spans="2:10" x14ac:dyDescent="0.25">
      <c r="B21" s="2">
        <v>1</v>
      </c>
      <c r="C21" s="2">
        <f>C4</f>
        <v>11.1</v>
      </c>
      <c r="D21" s="2">
        <f>AVERAGE(C21)</f>
        <v>11.1</v>
      </c>
      <c r="F21" s="2">
        <v>2.2000000000000002</v>
      </c>
      <c r="G21" s="2">
        <f>_xlfn.STDEV.S(C21:C56)</f>
        <v>1.3139626241936553</v>
      </c>
      <c r="H21" s="2">
        <v>0.05</v>
      </c>
      <c r="I21" s="2">
        <f>AVERAGE(C21:C56)</f>
        <v>12.432222222222219</v>
      </c>
      <c r="J21" s="2">
        <f>ROUND(((F21*G21)/(H21*I21))^2,0)</f>
        <v>22</v>
      </c>
    </row>
    <row r="22" spans="2:10" x14ac:dyDescent="0.25">
      <c r="B22" s="2">
        <v>2</v>
      </c>
      <c r="C22" s="2">
        <f t="shared" ref="C22:C28" si="0">C5</f>
        <v>12.87</v>
      </c>
      <c r="D22" s="2">
        <f>AVERAGE($C$21:C22)</f>
        <v>11.984999999999999</v>
      </c>
    </row>
    <row r="23" spans="2:10" x14ac:dyDescent="0.25">
      <c r="B23" s="2">
        <v>3</v>
      </c>
      <c r="C23" s="2">
        <f t="shared" si="0"/>
        <v>14.22</v>
      </c>
      <c r="D23" s="2">
        <f>AVERAGE($C$21:C23)</f>
        <v>12.729999999999999</v>
      </c>
    </row>
    <row r="24" spans="2:10" x14ac:dyDescent="0.25">
      <c r="B24" s="2">
        <v>4</v>
      </c>
      <c r="C24" s="2">
        <f t="shared" si="0"/>
        <v>12.43</v>
      </c>
      <c r="D24" s="2">
        <f>AVERAGE($C$21:C24)</f>
        <v>12.654999999999999</v>
      </c>
    </row>
    <row r="25" spans="2:10" x14ac:dyDescent="0.25">
      <c r="B25" s="2">
        <v>5</v>
      </c>
      <c r="C25" s="2">
        <f t="shared" si="0"/>
        <v>11.94</v>
      </c>
      <c r="D25" s="2">
        <f>AVERAGE($C$21:C25)</f>
        <v>12.511999999999999</v>
      </c>
    </row>
    <row r="26" spans="2:10" x14ac:dyDescent="0.25">
      <c r="B26" s="2">
        <v>6</v>
      </c>
      <c r="C26" s="2">
        <f t="shared" si="0"/>
        <v>17.170000000000002</v>
      </c>
      <c r="D26" s="2">
        <f>AVERAGE($C$21:C26)</f>
        <v>13.288333333333332</v>
      </c>
    </row>
    <row r="27" spans="2:10" x14ac:dyDescent="0.25">
      <c r="B27" s="2">
        <v>7</v>
      </c>
      <c r="C27" s="2">
        <f t="shared" si="0"/>
        <v>11.82</v>
      </c>
      <c r="D27" s="2">
        <f>AVERAGE($C$21:C27)</f>
        <v>13.078571428571426</v>
      </c>
    </row>
    <row r="28" spans="2:10" x14ac:dyDescent="0.25">
      <c r="B28" s="2">
        <v>8</v>
      </c>
      <c r="C28" s="2">
        <f t="shared" si="0"/>
        <v>11.88</v>
      </c>
      <c r="D28" s="2">
        <f>AVERAGE($C$21:C28)</f>
        <v>12.928749999999997</v>
      </c>
    </row>
    <row r="29" spans="2:10" x14ac:dyDescent="0.25">
      <c r="B29" s="2">
        <v>9</v>
      </c>
      <c r="C29" s="2">
        <f>C12</f>
        <v>12.58</v>
      </c>
      <c r="D29" s="2">
        <f>AVERAGE($C$21:C29)</f>
        <v>12.889999999999997</v>
      </c>
    </row>
    <row r="30" spans="2:10" x14ac:dyDescent="0.25">
      <c r="B30" s="2">
        <v>10</v>
      </c>
      <c r="C30" s="2">
        <f>C13</f>
        <v>13.15</v>
      </c>
      <c r="D30" s="2">
        <f>AVERAGE($C$21:C30)</f>
        <v>12.915999999999997</v>
      </c>
    </row>
    <row r="31" spans="2:10" x14ac:dyDescent="0.25">
      <c r="B31" s="2">
        <v>11</v>
      </c>
      <c r="C31" s="2">
        <v>12.54</v>
      </c>
      <c r="D31" s="2">
        <f>AVERAGE($C$21:C31)</f>
        <v>12.881818181818177</v>
      </c>
    </row>
    <row r="32" spans="2:10" x14ac:dyDescent="0.25">
      <c r="B32" s="2">
        <v>12</v>
      </c>
      <c r="C32" s="2">
        <v>12.32</v>
      </c>
      <c r="D32" s="2">
        <f>AVERAGE($C$21:C32)</f>
        <v>12.834999999999996</v>
      </c>
    </row>
    <row r="33" spans="2:12" x14ac:dyDescent="0.25">
      <c r="B33" s="2">
        <v>13</v>
      </c>
      <c r="C33" s="2">
        <v>12.11</v>
      </c>
      <c r="D33" s="2">
        <f>AVERAGE($C$21:C33)</f>
        <v>12.779230769230765</v>
      </c>
    </row>
    <row r="34" spans="2:12" ht="15.75" thickBot="1" x14ac:dyDescent="0.3">
      <c r="B34" s="2">
        <v>14</v>
      </c>
      <c r="C34" s="2">
        <v>11.87</v>
      </c>
      <c r="D34" s="2">
        <f>AVERAGE($C$21:C34)</f>
        <v>12.71428571428571</v>
      </c>
    </row>
    <row r="35" spans="2:12" ht="15.75" thickBot="1" x14ac:dyDescent="0.3">
      <c r="B35" s="2">
        <v>15</v>
      </c>
      <c r="C35" s="2">
        <v>15.79</v>
      </c>
      <c r="D35" s="2">
        <f>AVERAGE($C$21:C35)</f>
        <v>12.919333333333329</v>
      </c>
      <c r="G35" s="81" t="s">
        <v>178</v>
      </c>
      <c r="H35" s="82"/>
      <c r="I35" s="82"/>
      <c r="J35" s="82"/>
      <c r="K35" s="82"/>
      <c r="L35" s="84"/>
    </row>
    <row r="36" spans="2:12" ht="14.25" customHeight="1" thickBot="1" x14ac:dyDescent="0.3">
      <c r="B36" s="2">
        <v>16</v>
      </c>
      <c r="C36" s="2">
        <v>12.92</v>
      </c>
      <c r="D36" s="2">
        <f>AVERAGE($C$21:C36)</f>
        <v>12.919374999999995</v>
      </c>
      <c r="G36" s="29" t="s">
        <v>10</v>
      </c>
      <c r="H36" s="42" t="s">
        <v>144</v>
      </c>
      <c r="I36" s="30" t="s">
        <v>159</v>
      </c>
      <c r="J36" s="30" t="s">
        <v>160</v>
      </c>
      <c r="K36" s="47" t="s">
        <v>130</v>
      </c>
      <c r="L36" s="48" t="s">
        <v>157</v>
      </c>
    </row>
    <row r="37" spans="2:12" ht="15.75" thickBot="1" x14ac:dyDescent="0.3">
      <c r="B37" s="2">
        <v>17</v>
      </c>
      <c r="C37" s="2">
        <v>12.14</v>
      </c>
      <c r="D37" s="2">
        <f>AVERAGE($C$21:C37)</f>
        <v>12.8735294117647</v>
      </c>
      <c r="G37" s="43">
        <f>J4</f>
        <v>36</v>
      </c>
      <c r="H37" s="44">
        <v>1</v>
      </c>
      <c r="I37" s="33">
        <f>I21</f>
        <v>12.432222222222219</v>
      </c>
      <c r="J37" s="33">
        <f>I37/60</f>
        <v>0.20720370370370364</v>
      </c>
      <c r="K37" s="49">
        <v>0.17</v>
      </c>
      <c r="L37" s="50">
        <f>J37*(1+K37)</f>
        <v>0.24242833333333325</v>
      </c>
    </row>
    <row r="38" spans="2:12" x14ac:dyDescent="0.25">
      <c r="B38" s="2">
        <v>18</v>
      </c>
      <c r="C38" s="2">
        <v>12.29</v>
      </c>
      <c r="D38" s="2">
        <f>AVERAGE($C$21:C38)</f>
        <v>12.841111111111106</v>
      </c>
    </row>
    <row r="39" spans="2:12" ht="15.75" thickBot="1" x14ac:dyDescent="0.3">
      <c r="B39" s="2">
        <v>19</v>
      </c>
      <c r="C39" s="2">
        <v>11.9</v>
      </c>
      <c r="D39" s="2">
        <f>AVERAGE($C$21:C39)</f>
        <v>12.791578947368416</v>
      </c>
    </row>
    <row r="40" spans="2:12" ht="15.75" thickBot="1" x14ac:dyDescent="0.3">
      <c r="B40" s="2">
        <v>20</v>
      </c>
      <c r="C40" s="2">
        <v>12.95</v>
      </c>
      <c r="D40" s="2">
        <f>AVERAGE($C$21:C40)</f>
        <v>12.799499999999995</v>
      </c>
      <c r="G40" s="45" t="s">
        <v>161</v>
      </c>
      <c r="H40" s="57">
        <v>2</v>
      </c>
    </row>
    <row r="41" spans="2:12" ht="15.75" thickBot="1" x14ac:dyDescent="0.3">
      <c r="B41" s="2">
        <v>21</v>
      </c>
      <c r="C41" s="2">
        <v>12.34</v>
      </c>
      <c r="D41" s="2">
        <f>AVERAGE($C$21:C41)</f>
        <v>12.777619047619041</v>
      </c>
      <c r="G41" s="29" t="s">
        <v>162</v>
      </c>
      <c r="H41" s="33">
        <v>180</v>
      </c>
    </row>
    <row r="42" spans="2:12" ht="15.75" thickBot="1" x14ac:dyDescent="0.3">
      <c r="B42" s="2">
        <v>22</v>
      </c>
      <c r="C42" s="2">
        <v>11.55</v>
      </c>
      <c r="D42" s="2">
        <f>AVERAGE($C$21:C42)</f>
        <v>12.721818181818177</v>
      </c>
      <c r="G42" s="29" t="s">
        <v>163</v>
      </c>
      <c r="H42" s="33">
        <f>L37*H41</f>
        <v>43.637099999999982</v>
      </c>
    </row>
    <row r="43" spans="2:12" x14ac:dyDescent="0.25">
      <c r="B43" s="2">
        <v>23</v>
      </c>
      <c r="C43" s="2">
        <v>14.2</v>
      </c>
      <c r="D43" s="2">
        <f>AVERAGE($C$21:C43)</f>
        <v>12.786086956521734</v>
      </c>
    </row>
    <row r="44" spans="2:12" x14ac:dyDescent="0.25">
      <c r="B44" s="2">
        <v>24</v>
      </c>
      <c r="C44" s="2">
        <v>12.13</v>
      </c>
      <c r="D44" s="2">
        <f>AVERAGE($C$21:C44)</f>
        <v>12.758749999999994</v>
      </c>
    </row>
    <row r="45" spans="2:12" x14ac:dyDescent="0.25">
      <c r="B45" s="2">
        <v>25</v>
      </c>
      <c r="C45" s="2">
        <v>10.65</v>
      </c>
      <c r="D45" s="2">
        <f>AVERAGE($C$21:C45)</f>
        <v>12.674399999999993</v>
      </c>
    </row>
    <row r="46" spans="2:12" x14ac:dyDescent="0.25">
      <c r="B46" s="2">
        <v>26</v>
      </c>
      <c r="C46" s="2">
        <v>12.17</v>
      </c>
      <c r="D46" s="2">
        <f>AVERAGE($C$21:C46)</f>
        <v>12.654999999999994</v>
      </c>
    </row>
    <row r="47" spans="2:12" x14ac:dyDescent="0.25">
      <c r="B47" s="2">
        <v>27</v>
      </c>
      <c r="C47" s="2">
        <v>12.72</v>
      </c>
      <c r="D47" s="2">
        <f>AVERAGE($C$21:C47)</f>
        <v>12.657407407407403</v>
      </c>
    </row>
    <row r="48" spans="2:12" x14ac:dyDescent="0.25">
      <c r="B48" s="2">
        <v>28</v>
      </c>
      <c r="C48" s="2">
        <v>12.48</v>
      </c>
      <c r="D48" s="2">
        <f>AVERAGE($C$21:C48)</f>
        <v>12.651071428571425</v>
      </c>
    </row>
    <row r="49" spans="2:4" x14ac:dyDescent="0.25">
      <c r="B49" s="2">
        <v>29</v>
      </c>
      <c r="C49" s="2">
        <v>11.41</v>
      </c>
      <c r="D49" s="2">
        <f>AVERAGE($C$21:C49)</f>
        <v>12.608275862068963</v>
      </c>
    </row>
    <row r="50" spans="2:4" x14ac:dyDescent="0.25">
      <c r="B50" s="2">
        <v>30</v>
      </c>
      <c r="C50" s="2">
        <v>11.14</v>
      </c>
      <c r="D50" s="2">
        <f>AVERAGE($C$21:C50)</f>
        <v>12.559333333333331</v>
      </c>
    </row>
    <row r="51" spans="2:4" x14ac:dyDescent="0.25">
      <c r="B51" s="2">
        <v>31</v>
      </c>
      <c r="C51" s="2">
        <v>10.27</v>
      </c>
      <c r="D51" s="2">
        <f>AVERAGE($C$21:C51)</f>
        <v>12.485483870967739</v>
      </c>
    </row>
    <row r="52" spans="2:4" x14ac:dyDescent="0.25">
      <c r="B52" s="2">
        <v>32</v>
      </c>
      <c r="C52" s="2">
        <v>13.2</v>
      </c>
      <c r="D52" s="2">
        <f>AVERAGE($C$21:C52)</f>
        <v>12.507812499999996</v>
      </c>
    </row>
    <row r="53" spans="2:4" x14ac:dyDescent="0.25">
      <c r="B53" s="2">
        <v>33</v>
      </c>
      <c r="C53" s="2">
        <v>12.06</v>
      </c>
      <c r="D53" s="2">
        <f>AVERAGE($C$21:C53)</f>
        <v>12.494242424242421</v>
      </c>
    </row>
    <row r="54" spans="2:4" x14ac:dyDescent="0.25">
      <c r="B54" s="2">
        <v>34</v>
      </c>
      <c r="C54" s="2">
        <v>11.28</v>
      </c>
      <c r="D54" s="2">
        <f>AVERAGE($C$21:C54)</f>
        <v>12.458529411764701</v>
      </c>
    </row>
    <row r="55" spans="2:4" x14ac:dyDescent="0.25">
      <c r="B55" s="2">
        <v>35</v>
      </c>
      <c r="C55" s="2">
        <v>11.1</v>
      </c>
      <c r="D55" s="2">
        <f>AVERAGE($C$21:C55)</f>
        <v>12.419714285714283</v>
      </c>
    </row>
    <row r="56" spans="2:4" x14ac:dyDescent="0.25">
      <c r="B56" s="2">
        <v>36</v>
      </c>
      <c r="C56" s="2">
        <v>12.87</v>
      </c>
      <c r="D56" s="2">
        <f>AVERAGE($C$21:C56)</f>
        <v>12.432222222222219</v>
      </c>
    </row>
    <row r="103" ht="15" customHeight="1" x14ac:dyDescent="0.25"/>
    <row r="105" ht="13.5" customHeight="1" x14ac:dyDescent="0.25"/>
  </sheetData>
  <mergeCells count="3">
    <mergeCell ref="B2:D2"/>
    <mergeCell ref="B19:D19"/>
    <mergeCell ref="G35:L35"/>
  </mergeCells>
  <pageMargins left="0.7" right="0.7" top="0.75" bottom="0.75" header="0.3" footer="0.3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05"/>
  <sheetViews>
    <sheetView topLeftCell="A19" zoomScaleNormal="100" workbookViewId="0">
      <selection activeCell="G37" sqref="G37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7" max="7" width="11.85546875" bestFit="1" customWidth="1"/>
  </cols>
  <sheetData>
    <row r="2" spans="2:10" x14ac:dyDescent="0.25">
      <c r="B2" s="73" t="s">
        <v>122</v>
      </c>
      <c r="C2" s="74"/>
      <c r="D2" s="75"/>
    </row>
    <row r="3" spans="2:10" x14ac:dyDescent="0.25">
      <c r="B3" s="5" t="s">
        <v>12</v>
      </c>
      <c r="C3" s="6" t="s">
        <v>20</v>
      </c>
      <c r="D3" s="6" t="s">
        <v>16</v>
      </c>
      <c r="F3" s="2" t="s">
        <v>13</v>
      </c>
      <c r="G3" s="2" t="s">
        <v>14</v>
      </c>
      <c r="H3" s="2" t="s">
        <v>15</v>
      </c>
      <c r="I3" s="2"/>
      <c r="J3" s="7" t="s">
        <v>21</v>
      </c>
    </row>
    <row r="4" spans="2:10" x14ac:dyDescent="0.25">
      <c r="B4" s="2">
        <v>1</v>
      </c>
      <c r="C4" s="2">
        <v>7.41</v>
      </c>
      <c r="D4" s="2">
        <f>AVERAGE(C4)</f>
        <v>7.41</v>
      </c>
      <c r="F4" s="2">
        <v>2.262</v>
      </c>
      <c r="G4" s="2">
        <f>_xlfn.STDEV.S(C4:C13)</f>
        <v>1.528638101201351</v>
      </c>
      <c r="H4" s="2">
        <v>0.05</v>
      </c>
      <c r="I4" s="2">
        <f>AVERAGE(C4:C13)</f>
        <v>8.036999999999999</v>
      </c>
      <c r="J4" s="2">
        <f>ROUND(((F4*G4)/(H4*I4))^2,0)</f>
        <v>74</v>
      </c>
    </row>
    <row r="5" spans="2:10" x14ac:dyDescent="0.25">
      <c r="B5" s="2">
        <v>2</v>
      </c>
      <c r="C5" s="2">
        <v>8.6</v>
      </c>
      <c r="D5" s="2">
        <f>AVERAGE($C$4:C5)</f>
        <v>8.004999999999999</v>
      </c>
    </row>
    <row r="6" spans="2:10" x14ac:dyDescent="0.25">
      <c r="B6" s="2">
        <v>3</v>
      </c>
      <c r="C6" s="2">
        <v>7.53</v>
      </c>
      <c r="D6" s="2">
        <f>AVERAGE($C$4:C6)</f>
        <v>7.8466666666666667</v>
      </c>
    </row>
    <row r="7" spans="2:10" x14ac:dyDescent="0.25">
      <c r="B7" s="2">
        <v>4</v>
      </c>
      <c r="C7" s="2">
        <v>10.220000000000001</v>
      </c>
      <c r="D7" s="2">
        <f>AVERAGE($C$4:C7)</f>
        <v>8.44</v>
      </c>
      <c r="F7" s="2" t="s">
        <v>64</v>
      </c>
    </row>
    <row r="8" spans="2:10" x14ac:dyDescent="0.25">
      <c r="B8" s="2">
        <v>5</v>
      </c>
      <c r="C8" s="2">
        <v>7.88</v>
      </c>
      <c r="D8" s="2">
        <f>AVERAGE($C$4:C8)</f>
        <v>8.3279999999999994</v>
      </c>
      <c r="F8" s="2">
        <f>((_xlfn.STDEV.S(C4:C13)*2.262)/(AVERAGE(C4:C13)*0.05))^2</f>
        <v>74.040035129674948</v>
      </c>
    </row>
    <row r="9" spans="2:10" x14ac:dyDescent="0.25">
      <c r="B9" s="2">
        <v>6</v>
      </c>
      <c r="C9" s="2">
        <v>5.05</v>
      </c>
      <c r="D9" s="2">
        <f>AVERAGE($C$4:C9)</f>
        <v>7.7816666666666663</v>
      </c>
      <c r="F9" s="2">
        <f>ROUND(F8,0)</f>
        <v>74</v>
      </c>
    </row>
    <row r="10" spans="2:10" x14ac:dyDescent="0.25">
      <c r="B10" s="2">
        <v>7</v>
      </c>
      <c r="C10" s="2">
        <v>10.37</v>
      </c>
      <c r="D10" s="2">
        <f>AVERAGE($C$4:C10)</f>
        <v>8.1514285714285712</v>
      </c>
    </row>
    <row r="11" spans="2:10" x14ac:dyDescent="0.25">
      <c r="B11" s="2">
        <v>8</v>
      </c>
      <c r="C11" s="2">
        <v>8.4499999999999993</v>
      </c>
      <c r="D11" s="2">
        <f>AVERAGE($C$4:C11)</f>
        <v>8.1887499999999989</v>
      </c>
    </row>
    <row r="12" spans="2:10" x14ac:dyDescent="0.25">
      <c r="B12" s="2">
        <v>9</v>
      </c>
      <c r="C12" s="2">
        <v>7.41</v>
      </c>
      <c r="D12" s="2">
        <f>AVERAGE($C$4:C12)</f>
        <v>8.1022222222222204</v>
      </c>
    </row>
    <row r="13" spans="2:10" x14ac:dyDescent="0.25">
      <c r="B13" s="2">
        <v>10</v>
      </c>
      <c r="C13" s="14">
        <v>7.45</v>
      </c>
      <c r="D13" s="2">
        <f>AVERAGE($C$4:C13)</f>
        <v>8.036999999999999</v>
      </c>
    </row>
    <row r="19" spans="2:11" x14ac:dyDescent="0.25">
      <c r="B19" s="73" t="str">
        <f>B2</f>
        <v>DECORADO INTEGRAL</v>
      </c>
      <c r="C19" s="74"/>
      <c r="D19" s="75"/>
    </row>
    <row r="20" spans="2:11" x14ac:dyDescent="0.25">
      <c r="B20" s="5" t="s">
        <v>12</v>
      </c>
      <c r="C20" s="6" t="s">
        <v>20</v>
      </c>
      <c r="D20" s="6" t="s">
        <v>16</v>
      </c>
      <c r="F20" s="2" t="s">
        <v>13</v>
      </c>
      <c r="G20" s="2" t="s">
        <v>14</v>
      </c>
      <c r="H20" s="2" t="s">
        <v>15</v>
      </c>
      <c r="I20" s="2"/>
      <c r="J20" s="7" t="s">
        <v>21</v>
      </c>
    </row>
    <row r="21" spans="2:11" x14ac:dyDescent="0.25">
      <c r="B21" s="2">
        <v>1</v>
      </c>
      <c r="C21" s="2">
        <f t="shared" ref="C21:C30" si="0">C4</f>
        <v>7.41</v>
      </c>
      <c r="D21" s="2">
        <f>AVERAGE(C21)</f>
        <v>7.41</v>
      </c>
      <c r="F21" s="2">
        <v>2.2000000000000002</v>
      </c>
      <c r="G21" s="2">
        <f>_xlfn.STDEV.S(C21:C94)</f>
        <v>1.4149272237470596</v>
      </c>
      <c r="H21" s="2">
        <v>0.05</v>
      </c>
      <c r="I21" s="2">
        <f>AVERAGE(C21:C94)</f>
        <v>8.4787837837837845</v>
      </c>
      <c r="J21" s="2">
        <f>ROUND(((F21*G21)/(H21*I21))^2,0)</f>
        <v>54</v>
      </c>
    </row>
    <row r="22" spans="2:11" x14ac:dyDescent="0.25">
      <c r="B22" s="2">
        <v>2</v>
      </c>
      <c r="C22" s="2">
        <f t="shared" si="0"/>
        <v>8.6</v>
      </c>
      <c r="D22" s="2">
        <f>AVERAGE($C$21:C22)</f>
        <v>8.004999999999999</v>
      </c>
    </row>
    <row r="23" spans="2:11" x14ac:dyDescent="0.25">
      <c r="B23" s="2">
        <v>3</v>
      </c>
      <c r="C23" s="2">
        <f t="shared" si="0"/>
        <v>7.53</v>
      </c>
      <c r="D23" s="2">
        <f>AVERAGE($C$21:C23)</f>
        <v>7.8466666666666667</v>
      </c>
    </row>
    <row r="24" spans="2:11" x14ac:dyDescent="0.25">
      <c r="B24" s="2">
        <v>4</v>
      </c>
      <c r="C24" s="2">
        <f t="shared" si="0"/>
        <v>10.220000000000001</v>
      </c>
      <c r="D24" s="2">
        <f>AVERAGE($C$21:C24)</f>
        <v>8.44</v>
      </c>
    </row>
    <row r="25" spans="2:11" x14ac:dyDescent="0.25">
      <c r="B25" s="2">
        <v>5</v>
      </c>
      <c r="C25" s="2">
        <f t="shared" si="0"/>
        <v>7.88</v>
      </c>
      <c r="D25" s="2">
        <f>AVERAGE($C$21:C25)</f>
        <v>8.3279999999999994</v>
      </c>
    </row>
    <row r="26" spans="2:11" x14ac:dyDescent="0.25">
      <c r="B26" s="2">
        <v>6</v>
      </c>
      <c r="C26" s="2">
        <f t="shared" si="0"/>
        <v>5.05</v>
      </c>
      <c r="D26" s="2">
        <f>AVERAGE($C$21:C26)</f>
        <v>7.7816666666666663</v>
      </c>
    </row>
    <row r="27" spans="2:11" x14ac:dyDescent="0.25">
      <c r="B27" s="2">
        <v>7</v>
      </c>
      <c r="C27" s="2">
        <f t="shared" si="0"/>
        <v>10.37</v>
      </c>
      <c r="D27" s="2">
        <f>AVERAGE($C$21:C27)</f>
        <v>8.1514285714285712</v>
      </c>
    </row>
    <row r="28" spans="2:11" ht="15.75" thickBot="1" x14ac:dyDescent="0.3">
      <c r="B28" s="2">
        <v>8</v>
      </c>
      <c r="C28" s="2">
        <f t="shared" si="0"/>
        <v>8.4499999999999993</v>
      </c>
      <c r="D28" s="2">
        <f>AVERAGE($C$21:C28)</f>
        <v>8.1887499999999989</v>
      </c>
    </row>
    <row r="29" spans="2:11" ht="15.75" thickBot="1" x14ac:dyDescent="0.3">
      <c r="B29" s="2">
        <v>9</v>
      </c>
      <c r="C29" s="2">
        <f t="shared" si="0"/>
        <v>7.41</v>
      </c>
      <c r="D29" s="2">
        <f>AVERAGE($C$21:C29)</f>
        <v>8.1022222222222204</v>
      </c>
      <c r="F29" s="81" t="s">
        <v>172</v>
      </c>
      <c r="G29" s="82"/>
      <c r="H29" s="82"/>
      <c r="I29" s="82"/>
      <c r="J29" s="82"/>
      <c r="K29" s="84"/>
    </row>
    <row r="30" spans="2:11" ht="14.25" customHeight="1" thickBot="1" x14ac:dyDescent="0.3">
      <c r="B30" s="2">
        <v>10</v>
      </c>
      <c r="C30" s="2">
        <f t="shared" si="0"/>
        <v>7.45</v>
      </c>
      <c r="D30" s="2">
        <f>AVERAGE($C$21:C30)</f>
        <v>8.036999999999999</v>
      </c>
      <c r="F30" s="29" t="s">
        <v>10</v>
      </c>
      <c r="G30" s="42" t="s">
        <v>144</v>
      </c>
      <c r="H30" s="30" t="s">
        <v>159</v>
      </c>
      <c r="I30" s="30" t="s">
        <v>160</v>
      </c>
      <c r="J30" s="47" t="s">
        <v>130</v>
      </c>
      <c r="K30" s="48" t="s">
        <v>157</v>
      </c>
    </row>
    <row r="31" spans="2:11" ht="15.75" thickBot="1" x14ac:dyDescent="0.3">
      <c r="B31" s="2">
        <v>11</v>
      </c>
      <c r="C31" s="2">
        <v>10.15</v>
      </c>
      <c r="D31" s="2">
        <f>AVERAGE($C$21:C31)</f>
        <v>8.2290909090909086</v>
      </c>
      <c r="F31" s="43">
        <f>J4</f>
        <v>74</v>
      </c>
      <c r="G31" s="44">
        <v>1</v>
      </c>
      <c r="H31" s="33">
        <f>I21</f>
        <v>8.4787837837837845</v>
      </c>
      <c r="I31" s="33">
        <f>H31/60</f>
        <v>0.14131306306306307</v>
      </c>
      <c r="J31" s="49">
        <v>0.17</v>
      </c>
      <c r="K31" s="50">
        <f>I31*(1+J31)</f>
        <v>0.16533628378378379</v>
      </c>
    </row>
    <row r="32" spans="2:11" x14ac:dyDescent="0.25">
      <c r="B32" s="2">
        <v>12</v>
      </c>
      <c r="C32" s="2">
        <v>7.17</v>
      </c>
      <c r="D32" s="2">
        <f>AVERAGE($C$21:C32)</f>
        <v>8.1408333333333331</v>
      </c>
    </row>
    <row r="33" spans="2:7" ht="15.75" thickBot="1" x14ac:dyDescent="0.3">
      <c r="B33" s="2">
        <v>13</v>
      </c>
      <c r="C33" s="2">
        <v>11.08</v>
      </c>
      <c r="D33" s="2">
        <f>AVERAGE($C$21:C33)</f>
        <v>8.3669230769230758</v>
      </c>
    </row>
    <row r="34" spans="2:7" ht="15.75" thickBot="1" x14ac:dyDescent="0.3">
      <c r="B34" s="2">
        <v>14</v>
      </c>
      <c r="C34" s="2">
        <v>8.99</v>
      </c>
      <c r="D34" s="2">
        <f>AVERAGE($C$21:C34)</f>
        <v>8.411428571428571</v>
      </c>
      <c r="F34" s="45" t="s">
        <v>161</v>
      </c>
      <c r="G34" s="57">
        <v>2</v>
      </c>
    </row>
    <row r="35" spans="2:7" ht="15.75" thickBot="1" x14ac:dyDescent="0.3">
      <c r="B35" s="2">
        <v>15</v>
      </c>
      <c r="C35" s="2">
        <v>9.43</v>
      </c>
      <c r="D35" s="2">
        <f>AVERAGE($C$21:C35)</f>
        <v>8.4793333333333329</v>
      </c>
      <c r="F35" s="29" t="s">
        <v>162</v>
      </c>
      <c r="G35" s="33">
        <v>180</v>
      </c>
    </row>
    <row r="36" spans="2:7" ht="15.75" thickBot="1" x14ac:dyDescent="0.3">
      <c r="B36" s="2">
        <v>16</v>
      </c>
      <c r="C36" s="2">
        <v>7.9</v>
      </c>
      <c r="D36" s="2">
        <f>AVERAGE($C$21:C36)</f>
        <v>8.4431250000000002</v>
      </c>
      <c r="F36" s="29" t="s">
        <v>163</v>
      </c>
      <c r="G36" s="33">
        <f>G35*K31</f>
        <v>29.760531081081083</v>
      </c>
    </row>
    <row r="37" spans="2:7" x14ac:dyDescent="0.25">
      <c r="B37" s="2">
        <v>17</v>
      </c>
      <c r="C37" s="2">
        <v>9.5</v>
      </c>
      <c r="D37" s="2">
        <f>AVERAGE($C$21:C37)</f>
        <v>8.5052941176470593</v>
      </c>
    </row>
    <row r="38" spans="2:7" x14ac:dyDescent="0.25">
      <c r="B38" s="2">
        <v>18</v>
      </c>
      <c r="C38" s="2">
        <v>8.94</v>
      </c>
      <c r="D38" s="2">
        <f>AVERAGE($C$21:C38)</f>
        <v>8.5294444444444437</v>
      </c>
    </row>
    <row r="39" spans="2:7" x14ac:dyDescent="0.25">
      <c r="B39" s="2">
        <v>19</v>
      </c>
      <c r="C39" s="2">
        <v>9.1199999999999992</v>
      </c>
      <c r="D39" s="2">
        <f>AVERAGE($C$21:C39)</f>
        <v>8.560526315789474</v>
      </c>
    </row>
    <row r="40" spans="2:7" x14ac:dyDescent="0.25">
      <c r="B40" s="2">
        <v>20</v>
      </c>
      <c r="C40" s="2">
        <v>7.58</v>
      </c>
      <c r="D40" s="2">
        <f>AVERAGE($C$21:C40)</f>
        <v>8.5115000000000016</v>
      </c>
    </row>
    <row r="41" spans="2:7" x14ac:dyDescent="0.25">
      <c r="B41" s="2">
        <v>21</v>
      </c>
      <c r="C41" s="2">
        <v>7.95</v>
      </c>
      <c r="D41" s="2">
        <f>AVERAGE($C$21:C41)</f>
        <v>8.4847619047619052</v>
      </c>
    </row>
    <row r="42" spans="2:7" x14ac:dyDescent="0.25">
      <c r="B42" s="2">
        <v>22</v>
      </c>
      <c r="C42" s="2">
        <v>7.49</v>
      </c>
      <c r="D42" s="2">
        <f>AVERAGE($C$21:C42)</f>
        <v>8.4395454545454545</v>
      </c>
    </row>
    <row r="43" spans="2:7" x14ac:dyDescent="0.25">
      <c r="B43" s="2">
        <v>23</v>
      </c>
      <c r="C43" s="2">
        <v>7.58</v>
      </c>
      <c r="D43" s="2">
        <f>AVERAGE($C$21:C43)</f>
        <v>8.4021739130434803</v>
      </c>
    </row>
    <row r="44" spans="2:7" x14ac:dyDescent="0.25">
      <c r="B44" s="2">
        <v>24</v>
      </c>
      <c r="C44" s="2">
        <v>8.93</v>
      </c>
      <c r="D44" s="2">
        <f>AVERAGE($C$21:C44)</f>
        <v>8.4241666666666681</v>
      </c>
    </row>
    <row r="45" spans="2:7" x14ac:dyDescent="0.25">
      <c r="B45" s="2">
        <v>25</v>
      </c>
      <c r="C45" s="2">
        <v>7.44</v>
      </c>
      <c r="D45" s="2">
        <f>AVERAGE($C$21:C45)</f>
        <v>8.384800000000002</v>
      </c>
    </row>
    <row r="46" spans="2:7" x14ac:dyDescent="0.25">
      <c r="B46" s="2">
        <v>26</v>
      </c>
      <c r="C46" s="2">
        <v>9.76</v>
      </c>
      <c r="D46" s="2">
        <f>AVERAGE($C$21:C46)</f>
        <v>8.4376923076923092</v>
      </c>
    </row>
    <row r="47" spans="2:7" x14ac:dyDescent="0.25">
      <c r="B47" s="2">
        <v>27</v>
      </c>
      <c r="C47" s="2">
        <v>9.41</v>
      </c>
      <c r="D47" s="2">
        <f>AVERAGE($C$21:C47)</f>
        <v>8.4737037037037037</v>
      </c>
    </row>
    <row r="48" spans="2:7" x14ac:dyDescent="0.25">
      <c r="B48" s="2">
        <v>28</v>
      </c>
      <c r="C48" s="2">
        <v>8.9700000000000006</v>
      </c>
      <c r="D48" s="2">
        <f>AVERAGE($C$21:C48)</f>
        <v>8.4914285714285729</v>
      </c>
    </row>
    <row r="49" spans="2:4" x14ac:dyDescent="0.25">
      <c r="B49" s="2">
        <v>29</v>
      </c>
      <c r="C49" s="2">
        <v>10.33</v>
      </c>
      <c r="D49" s="2">
        <f>AVERAGE($C$21:C49)</f>
        <v>8.5548275862068976</v>
      </c>
    </row>
    <row r="50" spans="2:4" x14ac:dyDescent="0.25">
      <c r="B50" s="2">
        <v>30</v>
      </c>
      <c r="C50" s="2">
        <v>6.32</v>
      </c>
      <c r="D50" s="2">
        <f>AVERAGE($C$21:C50)</f>
        <v>8.4803333333333342</v>
      </c>
    </row>
    <row r="51" spans="2:4" x14ac:dyDescent="0.25">
      <c r="B51" s="2">
        <v>31</v>
      </c>
      <c r="C51" s="2">
        <v>7.65</v>
      </c>
      <c r="D51" s="2">
        <f>AVERAGE($C$21:C51)</f>
        <v>8.4535483870967738</v>
      </c>
    </row>
    <row r="52" spans="2:4" x14ac:dyDescent="0.25">
      <c r="B52" s="2">
        <v>32</v>
      </c>
      <c r="C52" s="2">
        <v>6.76</v>
      </c>
      <c r="D52" s="2">
        <f>AVERAGE($C$21:C52)</f>
        <v>8.4006249999999998</v>
      </c>
    </row>
    <row r="53" spans="2:4" x14ac:dyDescent="0.25">
      <c r="B53" s="2">
        <v>33</v>
      </c>
      <c r="C53" s="2">
        <v>10.3</v>
      </c>
      <c r="D53" s="2">
        <f>AVERAGE($C$21:C53)</f>
        <v>8.4581818181818189</v>
      </c>
    </row>
    <row r="54" spans="2:4" x14ac:dyDescent="0.25">
      <c r="B54" s="2">
        <v>34</v>
      </c>
      <c r="C54" s="2">
        <v>7.19</v>
      </c>
      <c r="D54" s="2">
        <f>AVERAGE($C$21:C54)</f>
        <v>8.4208823529411774</v>
      </c>
    </row>
    <row r="55" spans="2:4" x14ac:dyDescent="0.25">
      <c r="B55" s="2">
        <v>35</v>
      </c>
      <c r="C55" s="2">
        <v>8.8699999999999992</v>
      </c>
      <c r="D55" s="2">
        <f>AVERAGE($C$21:C55)</f>
        <v>8.4337142857142862</v>
      </c>
    </row>
    <row r="56" spans="2:4" x14ac:dyDescent="0.25">
      <c r="B56" s="2">
        <v>36</v>
      </c>
      <c r="C56" s="2">
        <v>8.68</v>
      </c>
      <c r="D56" s="2">
        <f>AVERAGE($C$21:C56)</f>
        <v>8.4405555555555551</v>
      </c>
    </row>
    <row r="57" spans="2:4" x14ac:dyDescent="0.25">
      <c r="B57" s="2">
        <v>37</v>
      </c>
      <c r="C57" s="2">
        <v>8.4700000000000006</v>
      </c>
      <c r="D57" s="2">
        <f>AVERAGE($C$21:C57)</f>
        <v>8.4413513513513525</v>
      </c>
    </row>
    <row r="58" spans="2:4" x14ac:dyDescent="0.25">
      <c r="B58" s="2">
        <v>38</v>
      </c>
      <c r="C58" s="2">
        <v>8.83</v>
      </c>
      <c r="D58" s="2">
        <f>AVERAGE($C$21:C58)</f>
        <v>8.4515789473684215</v>
      </c>
    </row>
    <row r="59" spans="2:4" x14ac:dyDescent="0.25">
      <c r="B59" s="2">
        <v>39</v>
      </c>
      <c r="C59" s="2">
        <v>7.14</v>
      </c>
      <c r="D59" s="2">
        <f>AVERAGE($C$21:C59)</f>
        <v>8.4179487179487182</v>
      </c>
    </row>
    <row r="60" spans="2:4" x14ac:dyDescent="0.25">
      <c r="B60" s="2">
        <v>40</v>
      </c>
      <c r="C60" s="2">
        <v>8.6199999999999992</v>
      </c>
      <c r="D60" s="2">
        <f>AVERAGE($C$21:C60)</f>
        <v>8.423</v>
      </c>
    </row>
    <row r="61" spans="2:4" x14ac:dyDescent="0.25">
      <c r="B61" s="2">
        <v>41</v>
      </c>
      <c r="C61" s="2">
        <v>7.19</v>
      </c>
      <c r="D61" s="2">
        <f>AVERAGE($C$21:C61)</f>
        <v>8.3929268292682924</v>
      </c>
    </row>
    <row r="62" spans="2:4" x14ac:dyDescent="0.25">
      <c r="B62" s="2">
        <v>42</v>
      </c>
      <c r="C62" s="2">
        <v>7.26</v>
      </c>
      <c r="D62" s="2">
        <f>AVERAGE($C$21:C62)</f>
        <v>8.3659523809523808</v>
      </c>
    </row>
    <row r="63" spans="2:4" x14ac:dyDescent="0.25">
      <c r="B63" s="2">
        <v>43</v>
      </c>
      <c r="C63" s="2">
        <v>10.6</v>
      </c>
      <c r="D63" s="2">
        <f>AVERAGE($C$21:C63)</f>
        <v>8.4179069767441863</v>
      </c>
    </row>
    <row r="64" spans="2:4" x14ac:dyDescent="0.25">
      <c r="B64" s="2">
        <v>44</v>
      </c>
      <c r="C64" s="2">
        <v>8.25</v>
      </c>
      <c r="D64" s="2">
        <f>AVERAGE($C$21:C64)</f>
        <v>8.4140909090909091</v>
      </c>
    </row>
    <row r="65" spans="2:4" x14ac:dyDescent="0.25">
      <c r="B65" s="2">
        <v>45</v>
      </c>
      <c r="C65" s="2">
        <v>7.08</v>
      </c>
      <c r="D65" s="2">
        <f>AVERAGE($C$21:C65)</f>
        <v>8.3844444444444441</v>
      </c>
    </row>
    <row r="66" spans="2:4" x14ac:dyDescent="0.25">
      <c r="B66" s="2">
        <v>46</v>
      </c>
      <c r="C66" s="2">
        <v>10.19</v>
      </c>
      <c r="D66" s="2">
        <f>AVERAGE($C$21:C66)</f>
        <v>8.4236956521739135</v>
      </c>
    </row>
    <row r="67" spans="2:4" x14ac:dyDescent="0.25">
      <c r="B67" s="2">
        <v>47</v>
      </c>
      <c r="C67" s="2">
        <v>8.36</v>
      </c>
      <c r="D67" s="2">
        <f>AVERAGE($C$21:C67)</f>
        <v>8.4223404255319156</v>
      </c>
    </row>
    <row r="68" spans="2:4" x14ac:dyDescent="0.25">
      <c r="B68" s="2">
        <v>48</v>
      </c>
      <c r="C68" s="2">
        <v>7.83</v>
      </c>
      <c r="D68" s="2">
        <f>AVERAGE($C$21:C68)</f>
        <v>8.41</v>
      </c>
    </row>
    <row r="69" spans="2:4" x14ac:dyDescent="0.25">
      <c r="B69" s="2">
        <v>49</v>
      </c>
      <c r="C69" s="2">
        <v>7.13</v>
      </c>
      <c r="D69" s="2">
        <f>AVERAGE($C$21:C69)</f>
        <v>8.383877551020408</v>
      </c>
    </row>
    <row r="70" spans="2:4" x14ac:dyDescent="0.25">
      <c r="B70" s="2">
        <v>50</v>
      </c>
      <c r="C70" s="2">
        <v>8.25</v>
      </c>
      <c r="D70" s="2">
        <f>AVERAGE($C$21:C70)</f>
        <v>8.3811999999999998</v>
      </c>
    </row>
    <row r="71" spans="2:4" x14ac:dyDescent="0.25">
      <c r="B71" s="2">
        <v>51</v>
      </c>
      <c r="C71" s="2">
        <v>10.08</v>
      </c>
      <c r="D71" s="2">
        <f>AVERAGE($C$21:C71)</f>
        <v>8.4145098039215682</v>
      </c>
    </row>
    <row r="72" spans="2:4" x14ac:dyDescent="0.25">
      <c r="B72" s="2">
        <v>52</v>
      </c>
      <c r="C72" s="2">
        <v>8.51</v>
      </c>
      <c r="D72" s="2">
        <f>AVERAGE($C$21:C72)</f>
        <v>8.4163461538461526</v>
      </c>
    </row>
    <row r="73" spans="2:4" x14ac:dyDescent="0.25">
      <c r="B73" s="2">
        <v>53</v>
      </c>
      <c r="C73" s="2">
        <v>7.43</v>
      </c>
      <c r="D73" s="2">
        <f>AVERAGE($C$21:C73)</f>
        <v>8.3977358490566036</v>
      </c>
    </row>
    <row r="74" spans="2:4" x14ac:dyDescent="0.25">
      <c r="B74" s="2">
        <v>54</v>
      </c>
      <c r="C74" s="2">
        <v>7.09</v>
      </c>
      <c r="D74" s="2">
        <f>AVERAGE($C$21:C74)</f>
        <v>8.3735185185185177</v>
      </c>
    </row>
    <row r="75" spans="2:4" x14ac:dyDescent="0.25">
      <c r="B75" s="2">
        <v>55</v>
      </c>
      <c r="C75" s="2">
        <v>8.06</v>
      </c>
      <c r="D75" s="2">
        <f>AVERAGE($C$21:C75)</f>
        <v>8.3678181818181816</v>
      </c>
    </row>
    <row r="76" spans="2:4" x14ac:dyDescent="0.25">
      <c r="B76" s="2">
        <v>56</v>
      </c>
      <c r="C76" s="2">
        <v>7.74</v>
      </c>
      <c r="D76" s="2">
        <f>AVERAGE($C$21:C76)</f>
        <v>8.3566071428571416</v>
      </c>
    </row>
    <row r="77" spans="2:4" x14ac:dyDescent="0.25">
      <c r="B77" s="2">
        <v>57</v>
      </c>
      <c r="C77" s="2">
        <v>11.31</v>
      </c>
      <c r="D77" s="2">
        <f>AVERAGE($C$21:C77)</f>
        <v>8.4084210526315779</v>
      </c>
    </row>
    <row r="78" spans="2:4" x14ac:dyDescent="0.25">
      <c r="B78" s="2">
        <v>58</v>
      </c>
      <c r="C78" s="2">
        <v>7.77</v>
      </c>
      <c r="D78" s="2">
        <f>AVERAGE($C$21:C78)</f>
        <v>8.397413793103448</v>
      </c>
    </row>
    <row r="79" spans="2:4" x14ac:dyDescent="0.25">
      <c r="B79" s="2">
        <v>59</v>
      </c>
      <c r="C79" s="2">
        <v>8.73</v>
      </c>
      <c r="D79" s="2">
        <f>AVERAGE($C$21:C79)</f>
        <v>8.4030508474576262</v>
      </c>
    </row>
    <row r="80" spans="2:4" x14ac:dyDescent="0.25">
      <c r="B80" s="2">
        <v>60</v>
      </c>
      <c r="C80" s="2">
        <v>8.85</v>
      </c>
      <c r="D80" s="2">
        <f>AVERAGE($C$21:C80)</f>
        <v>8.4105000000000008</v>
      </c>
    </row>
    <row r="81" spans="2:4" x14ac:dyDescent="0.25">
      <c r="B81" s="2">
        <v>61</v>
      </c>
      <c r="C81" s="2">
        <v>7.5</v>
      </c>
      <c r="D81" s="2">
        <f>AVERAGE($C$21:C81)</f>
        <v>8.3955737704918025</v>
      </c>
    </row>
    <row r="82" spans="2:4" x14ac:dyDescent="0.25">
      <c r="B82" s="2">
        <v>62</v>
      </c>
      <c r="C82" s="2">
        <v>7.61</v>
      </c>
      <c r="D82" s="2">
        <f>AVERAGE($C$21:C82)</f>
        <v>8.3829032258064515</v>
      </c>
    </row>
    <row r="83" spans="2:4" x14ac:dyDescent="0.25">
      <c r="B83" s="2">
        <v>63</v>
      </c>
      <c r="C83" s="2">
        <v>9.84</v>
      </c>
      <c r="D83" s="2">
        <f>AVERAGE($C$21:C83)</f>
        <v>8.4060317460317471</v>
      </c>
    </row>
    <row r="84" spans="2:4" x14ac:dyDescent="0.25">
      <c r="B84" s="2">
        <v>64</v>
      </c>
      <c r="C84" s="2">
        <v>7.72</v>
      </c>
      <c r="D84" s="2">
        <f>AVERAGE($C$21:C84)</f>
        <v>8.3953125000000011</v>
      </c>
    </row>
    <row r="85" spans="2:4" x14ac:dyDescent="0.25">
      <c r="B85" s="2">
        <v>65</v>
      </c>
      <c r="C85" s="2">
        <v>7.52</v>
      </c>
      <c r="D85" s="2">
        <f>AVERAGE($C$21:C85)</f>
        <v>8.3818461538461548</v>
      </c>
    </row>
    <row r="86" spans="2:4" x14ac:dyDescent="0.25">
      <c r="B86" s="2">
        <v>66</v>
      </c>
      <c r="C86" s="2">
        <v>6.58</v>
      </c>
      <c r="D86" s="2">
        <f>AVERAGE($C$21:C86)</f>
        <v>8.3545454545454554</v>
      </c>
    </row>
    <row r="87" spans="2:4" x14ac:dyDescent="0.25">
      <c r="B87" s="2">
        <v>67</v>
      </c>
      <c r="C87" s="2">
        <v>6.16</v>
      </c>
      <c r="D87" s="2">
        <f>AVERAGE($C$21:C87)</f>
        <v>8.3217910447761199</v>
      </c>
    </row>
    <row r="88" spans="2:4" x14ac:dyDescent="0.25">
      <c r="B88" s="2">
        <v>68</v>
      </c>
      <c r="C88" s="2">
        <v>10.57</v>
      </c>
      <c r="D88" s="2">
        <f>AVERAGE($C$21:C88)</f>
        <v>8.3548529411764729</v>
      </c>
    </row>
    <row r="89" spans="2:4" x14ac:dyDescent="0.25">
      <c r="B89" s="2">
        <v>69</v>
      </c>
      <c r="C89" s="2">
        <v>12.8</v>
      </c>
      <c r="D89" s="2">
        <f>AVERAGE($C$21:C89)</f>
        <v>8.4192753623188423</v>
      </c>
    </row>
    <row r="90" spans="2:4" x14ac:dyDescent="0.25">
      <c r="B90" s="2">
        <v>70</v>
      </c>
      <c r="C90" s="2">
        <v>8.4600000000000009</v>
      </c>
      <c r="D90" s="2">
        <f>AVERAGE($C$21:C90)</f>
        <v>8.4198571428571451</v>
      </c>
    </row>
    <row r="91" spans="2:4" x14ac:dyDescent="0.25">
      <c r="B91" s="2">
        <v>71</v>
      </c>
      <c r="C91" s="2">
        <v>11.8</v>
      </c>
      <c r="D91" s="2">
        <f>AVERAGE($C$21:C91)</f>
        <v>8.4674647887323946</v>
      </c>
    </row>
    <row r="92" spans="2:4" x14ac:dyDescent="0.25">
      <c r="B92" s="2">
        <v>72</v>
      </c>
      <c r="C92" s="2">
        <v>8.0399999999999991</v>
      </c>
      <c r="D92" s="2">
        <f>AVERAGE($C$21:C92)</f>
        <v>8.4615277777777784</v>
      </c>
    </row>
    <row r="93" spans="2:4" x14ac:dyDescent="0.25">
      <c r="B93" s="2">
        <v>73</v>
      </c>
      <c r="C93" s="2">
        <v>10.51</v>
      </c>
      <c r="D93" s="2">
        <f>AVERAGE($C$21:C93)</f>
        <v>8.4895890410958899</v>
      </c>
    </row>
    <row r="94" spans="2:4" x14ac:dyDescent="0.25">
      <c r="B94" s="2">
        <v>74</v>
      </c>
      <c r="C94" s="2">
        <v>7.69</v>
      </c>
      <c r="D94" s="2">
        <f>AVERAGE($C$21:C94)</f>
        <v>8.4787837837837845</v>
      </c>
    </row>
    <row r="103" ht="15" customHeight="1" x14ac:dyDescent="0.25"/>
    <row r="105" ht="13.5" customHeight="1" x14ac:dyDescent="0.25"/>
  </sheetData>
  <mergeCells count="3">
    <mergeCell ref="B2:D2"/>
    <mergeCell ref="B19:D19"/>
    <mergeCell ref="F29:K29"/>
  </mergeCells>
  <pageMargins left="0.7" right="0.7" top="0.75" bottom="0.75" header="0.3" footer="0.3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92"/>
  <sheetViews>
    <sheetView zoomScaleNormal="100" workbookViewId="0">
      <selection activeCell="F18" sqref="F18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3.42578125" bestFit="1" customWidth="1"/>
    <col min="6" max="6" width="18.28515625" bestFit="1" customWidth="1"/>
    <col min="7" max="7" width="9.5703125" bestFit="1" customWidth="1"/>
    <col min="8" max="8" width="12" bestFit="1" customWidth="1"/>
  </cols>
  <sheetData>
    <row r="2" spans="2:5" x14ac:dyDescent="0.25">
      <c r="B2" s="77" t="s">
        <v>148</v>
      </c>
      <c r="C2" s="77" t="s">
        <v>149</v>
      </c>
      <c r="D2" s="77" t="s">
        <v>150</v>
      </c>
      <c r="E2" s="77" t="s">
        <v>151</v>
      </c>
    </row>
    <row r="3" spans="2:5" x14ac:dyDescent="0.25">
      <c r="B3" s="77"/>
      <c r="C3" s="77"/>
      <c r="D3" s="77"/>
      <c r="E3" s="77"/>
    </row>
    <row r="4" spans="2:5" x14ac:dyDescent="0.25">
      <c r="B4" s="53" t="s">
        <v>129</v>
      </c>
      <c r="C4" s="53" t="s">
        <v>143</v>
      </c>
      <c r="D4" s="53">
        <f>40*60</f>
        <v>2400</v>
      </c>
      <c r="E4" s="53" t="s">
        <v>143</v>
      </c>
    </row>
    <row r="5" spans="2:5" x14ac:dyDescent="0.25">
      <c r="B5" s="77" t="s">
        <v>10</v>
      </c>
      <c r="C5" s="77">
        <f>J23</f>
        <v>54</v>
      </c>
      <c r="D5" s="77" t="s">
        <v>143</v>
      </c>
      <c r="E5" s="77">
        <v>57</v>
      </c>
    </row>
    <row r="6" spans="2:5" x14ac:dyDescent="0.25">
      <c r="B6" s="77"/>
      <c r="C6" s="77"/>
      <c r="D6" s="77"/>
      <c r="E6" s="77"/>
    </row>
    <row r="7" spans="2:5" x14ac:dyDescent="0.25">
      <c r="B7" s="77" t="s">
        <v>144</v>
      </c>
      <c r="C7" s="78">
        <v>1</v>
      </c>
      <c r="D7" s="77" t="s">
        <v>143</v>
      </c>
      <c r="E7" s="78">
        <v>1</v>
      </c>
    </row>
    <row r="8" spans="2:5" x14ac:dyDescent="0.25">
      <c r="B8" s="77"/>
      <c r="C8" s="77"/>
      <c r="D8" s="77"/>
      <c r="E8" s="77"/>
    </row>
    <row r="9" spans="2:5" x14ac:dyDescent="0.25">
      <c r="B9" s="53" t="s">
        <v>146</v>
      </c>
      <c r="C9" s="52">
        <v>0.11</v>
      </c>
      <c r="D9" s="53" t="s">
        <v>143</v>
      </c>
      <c r="E9" s="52">
        <f>C9</f>
        <v>0.11</v>
      </c>
    </row>
    <row r="10" spans="2:5" x14ac:dyDescent="0.25">
      <c r="B10" s="53" t="s">
        <v>145</v>
      </c>
      <c r="C10" s="53">
        <f>I37</f>
        <v>14.941296296296297</v>
      </c>
      <c r="D10" s="53" t="s">
        <v>143</v>
      </c>
      <c r="E10" s="53">
        <f>S37</f>
        <v>17.043508771929826</v>
      </c>
    </row>
    <row r="11" spans="2:5" x14ac:dyDescent="0.25">
      <c r="B11" s="53" t="s">
        <v>147</v>
      </c>
      <c r="C11" s="53">
        <f>C10*C7</f>
        <v>14.941296296296297</v>
      </c>
      <c r="D11" s="53" t="s">
        <v>143</v>
      </c>
      <c r="E11" s="53">
        <f>E10*E7</f>
        <v>17.043508771929826</v>
      </c>
    </row>
    <row r="12" spans="2:5" x14ac:dyDescent="0.25">
      <c r="B12" s="53" t="s">
        <v>129</v>
      </c>
      <c r="C12" s="53">
        <f>C11*1.11</f>
        <v>16.584838888888893</v>
      </c>
      <c r="D12" s="53">
        <f>D4</f>
        <v>2400</v>
      </c>
      <c r="E12" s="53">
        <f>E11*1.11</f>
        <v>18.918294736842107</v>
      </c>
    </row>
    <row r="13" spans="2:5" x14ac:dyDescent="0.25">
      <c r="B13" s="28" t="s">
        <v>49</v>
      </c>
      <c r="C13" s="2">
        <f>C12+D12+E12</f>
        <v>2435.5031336257312</v>
      </c>
      <c r="D13" s="2">
        <f>C13/60</f>
        <v>40.591718893762184</v>
      </c>
    </row>
    <row r="18" spans="2:27" x14ac:dyDescent="0.25">
      <c r="Y18" s="54"/>
      <c r="AA18" s="54"/>
    </row>
    <row r="21" spans="2:27" x14ac:dyDescent="0.25">
      <c r="B21" s="73" t="s">
        <v>136</v>
      </c>
      <c r="C21" s="74"/>
      <c r="D21" s="75"/>
      <c r="L21" s="73" t="s">
        <v>135</v>
      </c>
      <c r="M21" s="74"/>
      <c r="N21" s="75"/>
    </row>
    <row r="22" spans="2:27" x14ac:dyDescent="0.25">
      <c r="B22" s="5" t="s">
        <v>12</v>
      </c>
      <c r="C22" s="6" t="s">
        <v>20</v>
      </c>
      <c r="D22" s="6" t="s">
        <v>16</v>
      </c>
      <c r="F22" s="2" t="s">
        <v>13</v>
      </c>
      <c r="G22" s="2" t="s">
        <v>14</v>
      </c>
      <c r="H22" s="2" t="s">
        <v>15</v>
      </c>
      <c r="I22" s="2"/>
      <c r="J22" s="7" t="s">
        <v>21</v>
      </c>
      <c r="L22" s="5" t="s">
        <v>12</v>
      </c>
      <c r="M22" s="6" t="s">
        <v>20</v>
      </c>
      <c r="N22" s="6" t="s">
        <v>16</v>
      </c>
      <c r="P22" s="2" t="s">
        <v>13</v>
      </c>
      <c r="Q22" s="2" t="s">
        <v>14</v>
      </c>
      <c r="R22" s="2" t="s">
        <v>15</v>
      </c>
      <c r="S22" s="2"/>
      <c r="T22" s="7" t="s">
        <v>21</v>
      </c>
    </row>
    <row r="23" spans="2:27" x14ac:dyDescent="0.25">
      <c r="B23" s="2">
        <v>1</v>
      </c>
      <c r="C23" s="2">
        <v>15.11</v>
      </c>
      <c r="D23" s="2">
        <f>AVERAGE(C23)</f>
        <v>15.11</v>
      </c>
      <c r="F23" s="2">
        <v>2.262</v>
      </c>
      <c r="G23" s="2">
        <f>_xlfn.STDEV.S(C23:C32)</f>
        <v>2.4381741802696055</v>
      </c>
      <c r="H23" s="2">
        <v>0.05</v>
      </c>
      <c r="I23" s="2">
        <f>AVERAGE(C23:C32)</f>
        <v>15.133999999999997</v>
      </c>
      <c r="J23" s="2">
        <f>ROUNDUP(((F23*G23)/(H23*I23))^2,0)</f>
        <v>54</v>
      </c>
      <c r="L23" s="2">
        <v>1</v>
      </c>
      <c r="M23" s="2">
        <v>22.87</v>
      </c>
      <c r="N23" s="2">
        <f>AVERAGE(M23)</f>
        <v>22.87</v>
      </c>
      <c r="P23" s="2">
        <v>2.262</v>
      </c>
      <c r="Q23" s="2">
        <f>_xlfn.STDEV.S(M23:M32)</f>
        <v>2.7059607043217233</v>
      </c>
      <c r="R23" s="2">
        <v>0.05</v>
      </c>
      <c r="S23" s="2">
        <f>AVERAGE(M23:M32)</f>
        <v>16.327000000000002</v>
      </c>
      <c r="T23" s="2">
        <f>ROUNDUP(((P23*Q23)/(R23*S23))^2,0)</f>
        <v>57</v>
      </c>
    </row>
    <row r="24" spans="2:27" x14ac:dyDescent="0.25">
      <c r="B24" s="2">
        <v>2</v>
      </c>
      <c r="C24" s="2">
        <v>14.51</v>
      </c>
      <c r="D24" s="2">
        <f>AVERAGE($C$23:C24)</f>
        <v>14.809999999999999</v>
      </c>
      <c r="L24" s="2">
        <v>2</v>
      </c>
      <c r="M24" s="2">
        <v>16.96</v>
      </c>
      <c r="N24" s="2">
        <f>AVERAGE($M$23:M24)</f>
        <v>19.914999999999999</v>
      </c>
    </row>
    <row r="25" spans="2:27" x14ac:dyDescent="0.25">
      <c r="B25" s="2">
        <v>3</v>
      </c>
      <c r="C25" s="2">
        <v>19.149999999999999</v>
      </c>
      <c r="D25" s="2">
        <f>AVERAGE($C$23:C25)</f>
        <v>16.256666666666664</v>
      </c>
      <c r="L25" s="2">
        <v>3</v>
      </c>
      <c r="M25" s="2">
        <v>15.53</v>
      </c>
      <c r="N25" s="2">
        <f>AVERAGE($M$23:M25)</f>
        <v>18.453333333333333</v>
      </c>
    </row>
    <row r="26" spans="2:27" x14ac:dyDescent="0.25">
      <c r="B26" s="2">
        <v>4</v>
      </c>
      <c r="C26" s="2">
        <v>12.66</v>
      </c>
      <c r="D26" s="2">
        <f>AVERAGE($C$23:C26)</f>
        <v>15.357499999999998</v>
      </c>
      <c r="F26" s="2" t="s">
        <v>64</v>
      </c>
      <c r="L26" s="2">
        <v>4</v>
      </c>
      <c r="M26" s="2">
        <v>13.56</v>
      </c>
      <c r="N26" s="2">
        <f>AVERAGE($M$23:M26)</f>
        <v>17.23</v>
      </c>
      <c r="P26" s="2" t="s">
        <v>64</v>
      </c>
    </row>
    <row r="27" spans="2:27" x14ac:dyDescent="0.25">
      <c r="B27" s="2">
        <v>5</v>
      </c>
      <c r="C27" s="2">
        <v>14.690000000000001</v>
      </c>
      <c r="D27" s="2">
        <f>AVERAGE($C$23:C27)</f>
        <v>15.223999999999998</v>
      </c>
      <c r="F27" s="2">
        <f>((_xlfn.STDEV.S(C23:C32)*2.262)/(AVERAGE(C23:C32)*0.05))^2</f>
        <v>53.121115830845355</v>
      </c>
      <c r="L27" s="2">
        <v>5</v>
      </c>
      <c r="M27" s="2">
        <v>14.14</v>
      </c>
      <c r="N27" s="2">
        <f>AVERAGE($M$23:M27)</f>
        <v>16.612000000000002</v>
      </c>
      <c r="P27" s="2">
        <f>((_xlfn.STDEV.S(M23:M32)*2.262)/(AVERAGE(M23:M32)*0.05))^2</f>
        <v>56.217998302672981</v>
      </c>
    </row>
    <row r="28" spans="2:27" x14ac:dyDescent="0.25">
      <c r="B28" s="2">
        <v>6</v>
      </c>
      <c r="C28" s="2">
        <v>11.55</v>
      </c>
      <c r="D28" s="2">
        <f>AVERAGE($C$23:C28)</f>
        <v>14.611666666666665</v>
      </c>
      <c r="F28" s="2">
        <f>ROUNDUP(F27,0)</f>
        <v>54</v>
      </c>
      <c r="L28" s="2">
        <v>6</v>
      </c>
      <c r="M28" s="2">
        <v>14.71</v>
      </c>
      <c r="N28" s="2">
        <f>AVERAGE($M$23:M28)</f>
        <v>16.295000000000002</v>
      </c>
      <c r="P28" s="2">
        <f>ROUNDUP(P27,0)</f>
        <v>57</v>
      </c>
    </row>
    <row r="29" spans="2:27" x14ac:dyDescent="0.25">
      <c r="B29" s="2">
        <v>7</v>
      </c>
      <c r="C29" s="2">
        <v>15.52</v>
      </c>
      <c r="D29" s="2">
        <f>AVERAGE($C$23:C29)</f>
        <v>14.741428571428569</v>
      </c>
      <c r="L29" s="2">
        <v>7</v>
      </c>
      <c r="M29" s="2">
        <v>16.829999999999998</v>
      </c>
      <c r="N29" s="2">
        <f>AVERAGE($M$23:M29)</f>
        <v>16.371428571428574</v>
      </c>
    </row>
    <row r="30" spans="2:27" x14ac:dyDescent="0.25">
      <c r="B30" s="2">
        <v>8</v>
      </c>
      <c r="C30" s="2">
        <v>18.55</v>
      </c>
      <c r="D30" s="2">
        <f>AVERAGE($C$23:C30)</f>
        <v>15.217499999999998</v>
      </c>
      <c r="L30" s="2">
        <v>8</v>
      </c>
      <c r="M30" s="2">
        <v>14.6</v>
      </c>
      <c r="N30" s="2">
        <f>AVERAGE($M$23:M30)</f>
        <v>16.150000000000002</v>
      </c>
    </row>
    <row r="31" spans="2:27" x14ac:dyDescent="0.25">
      <c r="B31" s="2">
        <v>9</v>
      </c>
      <c r="C31" s="2">
        <v>13.1</v>
      </c>
      <c r="D31" s="2">
        <f>AVERAGE($C$23:C31)</f>
        <v>14.982222222222219</v>
      </c>
      <c r="L31" s="2">
        <v>9</v>
      </c>
      <c r="M31" s="2">
        <v>15.86</v>
      </c>
      <c r="N31" s="2">
        <f>AVERAGE($M$23:M31)</f>
        <v>16.117777777777778</v>
      </c>
    </row>
    <row r="32" spans="2:27" x14ac:dyDescent="0.25">
      <c r="B32" s="2">
        <v>10</v>
      </c>
      <c r="C32" s="2">
        <v>16.5</v>
      </c>
      <c r="D32" s="2">
        <f>AVERAGE($C$23:C32)</f>
        <v>15.133999999999997</v>
      </c>
      <c r="L32" s="2">
        <v>10</v>
      </c>
      <c r="M32" s="2">
        <v>18.21</v>
      </c>
      <c r="N32" s="2">
        <f>AVERAGE($M$23:M32)</f>
        <v>16.327000000000002</v>
      </c>
    </row>
    <row r="35" spans="2:20" x14ac:dyDescent="0.25">
      <c r="B35" s="5" t="s">
        <v>12</v>
      </c>
      <c r="C35" s="6" t="s">
        <v>20</v>
      </c>
      <c r="D35" s="6" t="s">
        <v>16</v>
      </c>
      <c r="L35" s="5" t="s">
        <v>12</v>
      </c>
      <c r="M35" s="6" t="s">
        <v>20</v>
      </c>
      <c r="N35" s="6" t="s">
        <v>16</v>
      </c>
    </row>
    <row r="36" spans="2:20" x14ac:dyDescent="0.25">
      <c r="B36" s="2">
        <v>1</v>
      </c>
      <c r="C36" s="2">
        <v>15.11</v>
      </c>
      <c r="D36" s="2">
        <f>AVERAGE(C36)</f>
        <v>15.11</v>
      </c>
      <c r="F36" s="2" t="s">
        <v>13</v>
      </c>
      <c r="G36" s="2" t="s">
        <v>14</v>
      </c>
      <c r="H36" s="2" t="s">
        <v>15</v>
      </c>
      <c r="I36" s="2"/>
      <c r="J36" s="7" t="s">
        <v>21</v>
      </c>
      <c r="L36" s="2">
        <v>1</v>
      </c>
      <c r="M36" s="2">
        <v>22.87</v>
      </c>
      <c r="N36" s="2">
        <f>AVERAGE(M36)</f>
        <v>22.87</v>
      </c>
      <c r="P36" s="2" t="s">
        <v>13</v>
      </c>
      <c r="Q36" s="2" t="s">
        <v>14</v>
      </c>
      <c r="R36" s="2" t="s">
        <v>15</v>
      </c>
      <c r="S36" s="2"/>
      <c r="T36" s="7" t="s">
        <v>21</v>
      </c>
    </row>
    <row r="37" spans="2:20" x14ac:dyDescent="0.25">
      <c r="B37" s="2">
        <v>2</v>
      </c>
      <c r="C37" s="2">
        <v>14.51</v>
      </c>
      <c r="D37" s="2">
        <f>AVERAGE(C36:C37)</f>
        <v>14.809999999999999</v>
      </c>
      <c r="F37" s="2">
        <v>2.0569999999999999</v>
      </c>
      <c r="G37" s="2">
        <f>_xlfn.STDEV.S(C36:C89)</f>
        <v>2.5304970399197728</v>
      </c>
      <c r="H37" s="2">
        <v>0.05</v>
      </c>
      <c r="I37" s="2">
        <f>AVERAGE(C36:C89)</f>
        <v>14.941296296296297</v>
      </c>
      <c r="J37" s="2">
        <f>ROUNDUP(((F37*G37)/(H37*I37))^2,0)</f>
        <v>49</v>
      </c>
      <c r="L37" s="2">
        <v>2</v>
      </c>
      <c r="M37" s="2">
        <v>16.96</v>
      </c>
      <c r="N37" s="2">
        <f>AVERAGE($M$36:M37)</f>
        <v>19.914999999999999</v>
      </c>
      <c r="P37" s="2">
        <v>2.0032000000000001</v>
      </c>
      <c r="Q37" s="2">
        <f>_xlfn.STDEV.S(M36:M192)</f>
        <v>2.9786163441796845</v>
      </c>
      <c r="R37" s="2">
        <v>0.05</v>
      </c>
      <c r="S37" s="2">
        <f>AVERAGE(M36:M92)</f>
        <v>17.043508771929826</v>
      </c>
      <c r="T37" s="2">
        <f>ROUNDUP(((P37*Q37)/(R37*S37))^2,0)</f>
        <v>50</v>
      </c>
    </row>
    <row r="38" spans="2:20" x14ac:dyDescent="0.25">
      <c r="B38" s="2">
        <v>3</v>
      </c>
      <c r="C38" s="2">
        <v>19.149999999999999</v>
      </c>
      <c r="D38" s="2">
        <f>AVERAGE($C$36:C38)</f>
        <v>16.256666666666664</v>
      </c>
      <c r="L38" s="2">
        <v>3</v>
      </c>
      <c r="M38" s="2">
        <v>15.53</v>
      </c>
      <c r="N38" s="2">
        <f>AVERAGE($M$36:M38)</f>
        <v>18.453333333333333</v>
      </c>
    </row>
    <row r="39" spans="2:20" x14ac:dyDescent="0.25">
      <c r="B39" s="2">
        <v>4</v>
      </c>
      <c r="C39" s="2">
        <v>12.66</v>
      </c>
      <c r="D39" s="2">
        <f>AVERAGE($C$36:C39)</f>
        <v>15.357499999999998</v>
      </c>
      <c r="L39" s="2">
        <v>4</v>
      </c>
      <c r="M39" s="2">
        <v>13.56</v>
      </c>
      <c r="N39" s="2">
        <f>AVERAGE($M$36:M39)</f>
        <v>17.23</v>
      </c>
    </row>
    <row r="40" spans="2:20" x14ac:dyDescent="0.25">
      <c r="B40" s="2">
        <v>5</v>
      </c>
      <c r="C40" s="2">
        <v>14.690000000000001</v>
      </c>
      <c r="D40" s="2">
        <f>AVERAGE($C$36:C40)</f>
        <v>15.223999999999998</v>
      </c>
      <c r="F40" s="2" t="s">
        <v>64</v>
      </c>
      <c r="L40" s="2">
        <v>5</v>
      </c>
      <c r="M40" s="2">
        <v>14.14</v>
      </c>
      <c r="N40" s="2">
        <f>AVERAGE($M$36:M40)</f>
        <v>16.612000000000002</v>
      </c>
      <c r="P40" s="2" t="s">
        <v>64</v>
      </c>
    </row>
    <row r="41" spans="2:20" x14ac:dyDescent="0.25">
      <c r="B41" s="2">
        <v>6</v>
      </c>
      <c r="C41" s="2">
        <v>11.55</v>
      </c>
      <c r="D41" s="2">
        <f>AVERAGE($C$36:C41)</f>
        <v>14.611666666666665</v>
      </c>
      <c r="F41" s="2">
        <f>((_xlfn.STDEV.S(C36:C149)*2)/(AVERAGE(C35:C149)*0.05))^2</f>
        <v>45.893913579782357</v>
      </c>
      <c r="L41" s="2">
        <v>6</v>
      </c>
      <c r="M41" s="2">
        <v>14.71</v>
      </c>
      <c r="N41" s="2">
        <f>AVERAGE($M$36:M41)</f>
        <v>16.295000000000002</v>
      </c>
      <c r="P41" s="2">
        <f>((_xlfn.STDEV.S(M36:M149)*2)/(AVERAGE(M35:M149)*0.05))^2</f>
        <v>48.868735561791794</v>
      </c>
    </row>
    <row r="42" spans="2:20" x14ac:dyDescent="0.25">
      <c r="B42" s="2">
        <v>7</v>
      </c>
      <c r="C42" s="2">
        <v>15.52</v>
      </c>
      <c r="D42" s="2">
        <f>AVERAGE($C$36:C42)</f>
        <v>14.741428571428569</v>
      </c>
      <c r="F42" s="2">
        <f>ROUNDUP(F41,0)</f>
        <v>46</v>
      </c>
      <c r="L42" s="2">
        <v>7</v>
      </c>
      <c r="M42" s="2">
        <v>16.829999999999998</v>
      </c>
      <c r="N42" s="2">
        <f>AVERAGE($M$36:M42)</f>
        <v>16.371428571428574</v>
      </c>
      <c r="P42" s="2">
        <f>ROUNDUP(P41,0)</f>
        <v>49</v>
      </c>
    </row>
    <row r="43" spans="2:20" x14ac:dyDescent="0.25">
      <c r="B43" s="2">
        <v>8</v>
      </c>
      <c r="C43" s="2">
        <v>18.55</v>
      </c>
      <c r="D43" s="2">
        <f>AVERAGE($C$36:C43)</f>
        <v>15.217499999999998</v>
      </c>
      <c r="L43" s="2">
        <v>8</v>
      </c>
      <c r="M43" s="2">
        <v>14.6</v>
      </c>
      <c r="N43" s="2">
        <f>AVERAGE($M$36:M43)</f>
        <v>16.150000000000002</v>
      </c>
    </row>
    <row r="44" spans="2:20" x14ac:dyDescent="0.25">
      <c r="B44" s="2">
        <v>9</v>
      </c>
      <c r="C44" s="2">
        <v>13.1</v>
      </c>
      <c r="D44" s="2">
        <f>AVERAGE($C$36:C44)</f>
        <v>14.982222222222219</v>
      </c>
      <c r="L44" s="2">
        <v>9</v>
      </c>
      <c r="M44" s="2">
        <v>15.86</v>
      </c>
      <c r="N44" s="2">
        <f>AVERAGE($M$36:M44)</f>
        <v>16.117777777777778</v>
      </c>
    </row>
    <row r="45" spans="2:20" x14ac:dyDescent="0.25">
      <c r="B45" s="2">
        <v>10</v>
      </c>
      <c r="C45" s="2">
        <v>16.5</v>
      </c>
      <c r="D45" s="2">
        <f>AVERAGE($C$36:C45)</f>
        <v>15.133999999999997</v>
      </c>
      <c r="L45" s="2">
        <v>10</v>
      </c>
      <c r="M45" s="2">
        <v>18.21</v>
      </c>
      <c r="N45" s="2">
        <f>AVERAGE($M$36:M45)</f>
        <v>16.327000000000002</v>
      </c>
    </row>
    <row r="46" spans="2:20" x14ac:dyDescent="0.25">
      <c r="B46" s="24">
        <v>11</v>
      </c>
      <c r="C46" s="2">
        <v>15.32</v>
      </c>
      <c r="D46" s="2">
        <f>AVERAGE($C$36:C46)</f>
        <v>15.150909090909089</v>
      </c>
      <c r="L46" s="24">
        <v>11</v>
      </c>
      <c r="M46" s="2">
        <v>22.38</v>
      </c>
      <c r="N46" s="2">
        <f>AVERAGE($M$36:M46)</f>
        <v>16.877272727272729</v>
      </c>
    </row>
    <row r="47" spans="2:20" x14ac:dyDescent="0.25">
      <c r="B47" s="24">
        <v>12</v>
      </c>
      <c r="C47" s="2">
        <v>14.12</v>
      </c>
      <c r="D47" s="2">
        <f>AVERAGE($C$36:C47)</f>
        <v>15.064999999999998</v>
      </c>
      <c r="L47" s="24">
        <v>12</v>
      </c>
      <c r="M47" s="2">
        <v>23.79</v>
      </c>
      <c r="N47" s="2">
        <f>AVERAGE($M$36:M47)</f>
        <v>17.453333333333333</v>
      </c>
    </row>
    <row r="48" spans="2:20" x14ac:dyDescent="0.25">
      <c r="B48" s="24">
        <v>13</v>
      </c>
      <c r="C48" s="2">
        <v>19.2</v>
      </c>
      <c r="D48" s="2">
        <f>AVERAGE($C$36:C48)</f>
        <v>15.383076923076921</v>
      </c>
      <c r="L48" s="24">
        <v>13</v>
      </c>
      <c r="M48" s="2">
        <v>16.5</v>
      </c>
      <c r="N48" s="2">
        <f>AVERAGE($M$36:M48)</f>
        <v>17.38</v>
      </c>
    </row>
    <row r="49" spans="2:14" x14ac:dyDescent="0.25">
      <c r="B49" s="24">
        <v>14</v>
      </c>
      <c r="C49" s="2">
        <v>15.42</v>
      </c>
      <c r="D49" s="2">
        <f>AVERAGE($C$36:C49)</f>
        <v>15.385714285714283</v>
      </c>
      <c r="L49" s="24">
        <v>14</v>
      </c>
      <c r="M49" s="2">
        <v>15.85</v>
      </c>
      <c r="N49" s="2">
        <f>AVERAGE($M$36:M49)</f>
        <v>17.270714285714284</v>
      </c>
    </row>
    <row r="50" spans="2:14" x14ac:dyDescent="0.25">
      <c r="B50" s="24">
        <v>15</v>
      </c>
      <c r="C50" s="2">
        <v>15.31</v>
      </c>
      <c r="D50" s="2">
        <f>AVERAGE($C$36:C50)</f>
        <v>15.380666666666663</v>
      </c>
      <c r="L50" s="24">
        <v>15</v>
      </c>
      <c r="M50" s="2">
        <v>23.37</v>
      </c>
      <c r="N50" s="2">
        <f>AVERAGE($M$36:M50)</f>
        <v>17.67733333333333</v>
      </c>
    </row>
    <row r="51" spans="2:14" x14ac:dyDescent="0.25">
      <c r="B51" s="24">
        <v>16</v>
      </c>
      <c r="C51" s="2">
        <v>14.38</v>
      </c>
      <c r="D51" s="2">
        <f>AVERAGE($C$36:C51)</f>
        <v>15.318124999999997</v>
      </c>
      <c r="L51" s="24">
        <v>16</v>
      </c>
      <c r="M51" s="2">
        <v>17.100000000000001</v>
      </c>
      <c r="N51" s="2">
        <f>AVERAGE($M$36:M51)</f>
        <v>17.641249999999999</v>
      </c>
    </row>
    <row r="52" spans="2:14" x14ac:dyDescent="0.25">
      <c r="B52" s="24">
        <v>17</v>
      </c>
      <c r="C52" s="2">
        <v>15.76</v>
      </c>
      <c r="D52" s="2">
        <f>AVERAGE($C$36:C52)</f>
        <v>15.344117647058821</v>
      </c>
      <c r="L52" s="24">
        <v>17</v>
      </c>
      <c r="M52" s="2">
        <v>16.7</v>
      </c>
      <c r="N52" s="2">
        <f>AVERAGE($M$36:M52)</f>
        <v>17.585882352941177</v>
      </c>
    </row>
    <row r="53" spans="2:14" x14ac:dyDescent="0.25">
      <c r="B53" s="24">
        <v>18</v>
      </c>
      <c r="C53" s="2">
        <v>15.05</v>
      </c>
      <c r="D53" s="2">
        <f>AVERAGE($C$36:C53)</f>
        <v>15.327777777777776</v>
      </c>
      <c r="L53" s="24">
        <v>18</v>
      </c>
      <c r="M53" s="2">
        <v>17.2</v>
      </c>
      <c r="N53" s="2">
        <f>AVERAGE($M$36:M53)</f>
        <v>17.564444444444444</v>
      </c>
    </row>
    <row r="54" spans="2:14" x14ac:dyDescent="0.25">
      <c r="B54" s="24">
        <v>19</v>
      </c>
      <c r="C54" s="2">
        <v>14.48</v>
      </c>
      <c r="D54" s="2">
        <f>AVERAGE($C$36:C54)</f>
        <v>15.283157894736842</v>
      </c>
      <c r="L54" s="24">
        <v>19</v>
      </c>
      <c r="M54" s="2">
        <v>15.43</v>
      </c>
      <c r="N54" s="2">
        <f>AVERAGE($M$36:M54)</f>
        <v>17.452105263157893</v>
      </c>
    </row>
    <row r="55" spans="2:14" x14ac:dyDescent="0.25">
      <c r="B55" s="24">
        <v>20</v>
      </c>
      <c r="C55" s="2">
        <v>13.11</v>
      </c>
      <c r="D55" s="2">
        <f>AVERAGE($C$36:C55)</f>
        <v>15.1745</v>
      </c>
      <c r="L55" s="24">
        <v>20</v>
      </c>
      <c r="M55" s="2">
        <v>16.05</v>
      </c>
      <c r="N55" s="2">
        <f>AVERAGE($M$36:M55)</f>
        <v>17.381999999999998</v>
      </c>
    </row>
    <row r="56" spans="2:14" x14ac:dyDescent="0.25">
      <c r="B56" s="24">
        <v>21</v>
      </c>
      <c r="C56" s="2">
        <v>13.17</v>
      </c>
      <c r="D56" s="2">
        <f>AVERAGE($C$36:C56)</f>
        <v>15.079047619047619</v>
      </c>
      <c r="L56" s="24">
        <v>21</v>
      </c>
      <c r="M56" s="2">
        <v>12.59</v>
      </c>
      <c r="N56" s="2">
        <f>AVERAGE($M$36:M56)</f>
        <v>17.153809523809521</v>
      </c>
    </row>
    <row r="57" spans="2:14" x14ac:dyDescent="0.25">
      <c r="B57" s="24">
        <v>22</v>
      </c>
      <c r="C57" s="2">
        <v>15.43</v>
      </c>
      <c r="D57" s="2">
        <f>AVERAGE($C$36:C57)</f>
        <v>15.095000000000001</v>
      </c>
      <c r="L57" s="24">
        <v>22</v>
      </c>
      <c r="M57" s="2">
        <v>13.59</v>
      </c>
      <c r="N57" s="2">
        <f>AVERAGE($M$36:M57)</f>
        <v>16.991818181818179</v>
      </c>
    </row>
    <row r="58" spans="2:14" x14ac:dyDescent="0.25">
      <c r="B58" s="24">
        <v>23</v>
      </c>
      <c r="C58" s="2">
        <v>16.37</v>
      </c>
      <c r="D58" s="2">
        <f>AVERAGE($C$36:C58)</f>
        <v>15.150434782608697</v>
      </c>
      <c r="L58" s="24">
        <v>23</v>
      </c>
      <c r="M58" s="2">
        <v>18.690000000000001</v>
      </c>
      <c r="N58" s="2">
        <f>AVERAGE($M$36:M58)</f>
        <v>17.06565217391304</v>
      </c>
    </row>
    <row r="59" spans="2:14" x14ac:dyDescent="0.25">
      <c r="B59" s="24">
        <v>24</v>
      </c>
      <c r="C59" s="2">
        <v>18.2</v>
      </c>
      <c r="D59" s="2">
        <f>AVERAGE($C$36:C59)</f>
        <v>15.277500000000002</v>
      </c>
      <c r="L59" s="24">
        <v>24</v>
      </c>
      <c r="M59" s="2">
        <v>19.579999999999998</v>
      </c>
      <c r="N59" s="2">
        <f>AVERAGE($M$36:M59)</f>
        <v>17.170416666666664</v>
      </c>
    </row>
    <row r="60" spans="2:14" x14ac:dyDescent="0.25">
      <c r="B60" s="24">
        <v>25</v>
      </c>
      <c r="C60" s="2">
        <v>16.829999999999998</v>
      </c>
      <c r="D60" s="2">
        <f>AVERAGE($C$36:C60)</f>
        <v>15.339600000000001</v>
      </c>
      <c r="L60" s="24">
        <v>25</v>
      </c>
      <c r="M60" s="2">
        <v>14.18</v>
      </c>
      <c r="N60" s="2">
        <f>AVERAGE($M$36:M60)</f>
        <v>17.050799999999995</v>
      </c>
    </row>
    <row r="61" spans="2:14" x14ac:dyDescent="0.25">
      <c r="B61" s="24">
        <v>26</v>
      </c>
      <c r="C61" s="2">
        <v>18.27</v>
      </c>
      <c r="D61" s="2">
        <f>AVERAGE($C$36:C61)</f>
        <v>15.452307692307691</v>
      </c>
      <c r="L61" s="24">
        <v>26</v>
      </c>
      <c r="M61" s="2">
        <v>14.17</v>
      </c>
      <c r="N61" s="2">
        <f>AVERAGE($M$36:M61)</f>
        <v>16.939999999999998</v>
      </c>
    </row>
    <row r="62" spans="2:14" x14ac:dyDescent="0.25">
      <c r="B62" s="24">
        <v>27</v>
      </c>
      <c r="C62" s="2">
        <v>10.3</v>
      </c>
      <c r="D62" s="2">
        <f>AVERAGE($C$36:C62)</f>
        <v>15.261481481481482</v>
      </c>
      <c r="L62" s="24">
        <v>27</v>
      </c>
      <c r="M62" s="2">
        <v>19.62</v>
      </c>
      <c r="N62" s="2">
        <f>AVERAGE($M$36:M62)</f>
        <v>17.039259259259257</v>
      </c>
    </row>
    <row r="63" spans="2:14" x14ac:dyDescent="0.25">
      <c r="B63" s="24">
        <v>28</v>
      </c>
      <c r="C63" s="2">
        <v>19.600000000000001</v>
      </c>
      <c r="D63" s="2">
        <f>AVERAGE($C$36:C63)</f>
        <v>15.416428571428572</v>
      </c>
      <c r="L63" s="24">
        <v>28</v>
      </c>
      <c r="M63" s="2">
        <v>17.66</v>
      </c>
      <c r="N63" s="2">
        <f>AVERAGE($M$36:M63)</f>
        <v>17.061428571428571</v>
      </c>
    </row>
    <row r="64" spans="2:14" x14ac:dyDescent="0.25">
      <c r="B64" s="24">
        <v>29</v>
      </c>
      <c r="C64" s="2">
        <v>12.8</v>
      </c>
      <c r="D64" s="2">
        <f>AVERAGE($C$36:C64)</f>
        <v>15.326206896551726</v>
      </c>
      <c r="L64" s="24">
        <v>29</v>
      </c>
      <c r="M64" s="2">
        <v>13.59</v>
      </c>
      <c r="N64" s="2">
        <f>AVERAGE($M$36:M64)</f>
        <v>16.941724137931033</v>
      </c>
    </row>
    <row r="65" spans="2:14" x14ac:dyDescent="0.25">
      <c r="B65" s="24">
        <v>30</v>
      </c>
      <c r="C65" s="2">
        <v>12.34</v>
      </c>
      <c r="D65" s="2">
        <f>AVERAGE($C$36:C65)</f>
        <v>15.226666666666667</v>
      </c>
      <c r="L65" s="24">
        <v>30</v>
      </c>
      <c r="M65" s="2">
        <v>12.91</v>
      </c>
      <c r="N65" s="2">
        <f>AVERAGE($M$36:M65)</f>
        <v>16.807333333333332</v>
      </c>
    </row>
    <row r="66" spans="2:14" x14ac:dyDescent="0.25">
      <c r="B66" s="24">
        <v>31</v>
      </c>
      <c r="C66" s="2">
        <v>12.53</v>
      </c>
      <c r="D66" s="2">
        <f>AVERAGE($C$36:C66)</f>
        <v>15.139677419354838</v>
      </c>
      <c r="L66" s="24">
        <v>31</v>
      </c>
      <c r="M66" s="2">
        <v>15.63</v>
      </c>
      <c r="N66" s="2">
        <f>AVERAGE($M$36:M66)</f>
        <v>16.769354838709678</v>
      </c>
    </row>
    <row r="67" spans="2:14" x14ac:dyDescent="0.25">
      <c r="B67" s="24">
        <v>32</v>
      </c>
      <c r="C67" s="2">
        <v>11.66</v>
      </c>
      <c r="D67" s="2">
        <f>AVERAGE($C$36:C67)</f>
        <v>15.0309375</v>
      </c>
      <c r="L67" s="24">
        <v>32</v>
      </c>
      <c r="M67" s="2">
        <v>16.829999999999998</v>
      </c>
      <c r="N67" s="2">
        <f>AVERAGE($M$36:M67)</f>
        <v>16.771250000000002</v>
      </c>
    </row>
    <row r="68" spans="2:14" x14ac:dyDescent="0.25">
      <c r="B68" s="24">
        <v>33</v>
      </c>
      <c r="C68" s="2">
        <v>18.95</v>
      </c>
      <c r="D68" s="2">
        <f>AVERAGE($C$36:C68)</f>
        <v>15.14969696969697</v>
      </c>
      <c r="L68" s="24">
        <v>33</v>
      </c>
      <c r="M68" s="2">
        <v>17.16</v>
      </c>
      <c r="N68" s="2">
        <f>AVERAGE($M$36:M68)</f>
        <v>16.783030303030305</v>
      </c>
    </row>
    <row r="69" spans="2:14" x14ac:dyDescent="0.25">
      <c r="B69" s="24">
        <v>34</v>
      </c>
      <c r="C69" s="2">
        <v>17.79</v>
      </c>
      <c r="D69" s="2">
        <f>AVERAGE($C$36:C69)</f>
        <v>15.227352941176472</v>
      </c>
      <c r="L69" s="24">
        <v>34</v>
      </c>
      <c r="M69" s="2">
        <v>18.22</v>
      </c>
      <c r="N69" s="2">
        <f>AVERAGE($M$36:M69)</f>
        <v>16.825294117647061</v>
      </c>
    </row>
    <row r="70" spans="2:14" x14ac:dyDescent="0.25">
      <c r="B70" s="24">
        <v>35</v>
      </c>
      <c r="C70" s="2">
        <v>17.14</v>
      </c>
      <c r="D70" s="2">
        <f>AVERAGE($C$36:C70)</f>
        <v>15.282</v>
      </c>
      <c r="L70" s="24">
        <v>35</v>
      </c>
      <c r="M70" s="2">
        <v>17.079999999999998</v>
      </c>
      <c r="N70" s="2">
        <f>AVERAGE($M$36:M70)</f>
        <v>16.832571428571431</v>
      </c>
    </row>
    <row r="71" spans="2:14" x14ac:dyDescent="0.25">
      <c r="B71" s="24">
        <v>36</v>
      </c>
      <c r="C71" s="2">
        <v>18.03</v>
      </c>
      <c r="D71" s="2">
        <f>AVERAGE($C$36:C71)</f>
        <v>15.358333333333333</v>
      </c>
      <c r="L71" s="24">
        <v>36</v>
      </c>
      <c r="M71" s="2">
        <v>18.37</v>
      </c>
      <c r="N71" s="2">
        <f>AVERAGE($M$36:M71)</f>
        <v>16.875277777777782</v>
      </c>
    </row>
    <row r="72" spans="2:14" x14ac:dyDescent="0.25">
      <c r="B72" s="24">
        <v>37</v>
      </c>
      <c r="C72" s="2">
        <v>10.29</v>
      </c>
      <c r="D72" s="2">
        <f>AVERAGE($C$36:C72)</f>
        <v>15.22135135135135</v>
      </c>
      <c r="L72" s="24">
        <v>37</v>
      </c>
      <c r="M72" s="2">
        <v>18.989999999999998</v>
      </c>
      <c r="N72" s="2">
        <f>AVERAGE($M$36:M72)</f>
        <v>16.932432432432435</v>
      </c>
    </row>
    <row r="73" spans="2:14" x14ac:dyDescent="0.25">
      <c r="B73" s="24">
        <v>38</v>
      </c>
      <c r="C73" s="2">
        <v>14.13</v>
      </c>
      <c r="D73" s="2">
        <f>AVERAGE($C$36:C73)</f>
        <v>15.192631578947367</v>
      </c>
      <c r="L73" s="24">
        <v>38</v>
      </c>
      <c r="M73" s="2">
        <v>19.940000000000001</v>
      </c>
      <c r="N73" s="2">
        <f>AVERAGE($M$36:M73)</f>
        <v>17.011578947368424</v>
      </c>
    </row>
    <row r="74" spans="2:14" x14ac:dyDescent="0.25">
      <c r="B74" s="24">
        <v>39</v>
      </c>
      <c r="C74" s="2">
        <v>12.63</v>
      </c>
      <c r="D74" s="2">
        <f>AVERAGE($C$36:C74)</f>
        <v>15.126923076923076</v>
      </c>
      <c r="L74" s="24">
        <v>39</v>
      </c>
      <c r="M74" s="2">
        <v>17.77</v>
      </c>
      <c r="N74" s="2">
        <f>AVERAGE($M$36:M74)</f>
        <v>17.031025641025646</v>
      </c>
    </row>
    <row r="75" spans="2:14" x14ac:dyDescent="0.25">
      <c r="B75" s="24">
        <v>40</v>
      </c>
      <c r="C75" s="2">
        <v>15.76</v>
      </c>
      <c r="D75" s="2">
        <f>AVERAGE($C$36:C75)</f>
        <v>15.142749999999998</v>
      </c>
      <c r="L75" s="24">
        <v>40</v>
      </c>
      <c r="M75" s="2">
        <v>18.86</v>
      </c>
      <c r="N75" s="2">
        <f>AVERAGE($M$36:M75)</f>
        <v>17.076750000000004</v>
      </c>
    </row>
    <row r="76" spans="2:14" x14ac:dyDescent="0.25">
      <c r="B76" s="24">
        <v>41</v>
      </c>
      <c r="C76" s="2">
        <v>12.08</v>
      </c>
      <c r="D76" s="2">
        <f>AVERAGE($C$36:C76)</f>
        <v>15.068048780487803</v>
      </c>
      <c r="L76" s="24">
        <v>41</v>
      </c>
      <c r="M76" s="2">
        <v>19.8</v>
      </c>
      <c r="N76" s="2">
        <f>AVERAGE($M$36:M76)</f>
        <v>17.143170731707318</v>
      </c>
    </row>
    <row r="77" spans="2:14" x14ac:dyDescent="0.25">
      <c r="B77" s="24">
        <v>42</v>
      </c>
      <c r="C77" s="2">
        <v>11.21</v>
      </c>
      <c r="D77" s="2">
        <f>AVERAGE($C$36:C77)</f>
        <v>14.976190476190476</v>
      </c>
      <c r="L77" s="24">
        <v>42</v>
      </c>
      <c r="M77" s="2">
        <v>15.34</v>
      </c>
      <c r="N77" s="2">
        <f>AVERAGE($M$36:M77)</f>
        <v>17.100238095238097</v>
      </c>
    </row>
    <row r="78" spans="2:14" x14ac:dyDescent="0.25">
      <c r="B78" s="24">
        <v>43</v>
      </c>
      <c r="C78" s="2">
        <v>10.96</v>
      </c>
      <c r="D78" s="2">
        <f>AVERAGE($C$36:C78)</f>
        <v>14.88279069767442</v>
      </c>
      <c r="L78" s="24">
        <v>43</v>
      </c>
      <c r="M78" s="2">
        <v>19.690000000000001</v>
      </c>
      <c r="N78" s="2">
        <f>AVERAGE($M$36:M78)</f>
        <v>17.160465116279074</v>
      </c>
    </row>
    <row r="79" spans="2:14" x14ac:dyDescent="0.25">
      <c r="B79" s="24">
        <v>44</v>
      </c>
      <c r="C79" s="2">
        <v>15.83</v>
      </c>
      <c r="D79" s="2">
        <f>AVERAGE($C$36:C79)</f>
        <v>14.904318181818184</v>
      </c>
      <c r="L79" s="24">
        <v>44</v>
      </c>
      <c r="M79" s="2">
        <v>10.53</v>
      </c>
      <c r="N79" s="2">
        <f>AVERAGE($M$36:M79)</f>
        <v>17.009772727272733</v>
      </c>
    </row>
    <row r="80" spans="2:14" x14ac:dyDescent="0.25">
      <c r="B80" s="24">
        <v>45</v>
      </c>
      <c r="C80" s="2">
        <v>18.18</v>
      </c>
      <c r="D80" s="2">
        <f>AVERAGE($C$36:C80)</f>
        <v>14.977111111111112</v>
      </c>
      <c r="L80" s="24">
        <v>45</v>
      </c>
      <c r="M80" s="2">
        <v>12.33</v>
      </c>
      <c r="N80" s="2">
        <f>AVERAGE($M$36:M80)</f>
        <v>16.905777777777782</v>
      </c>
    </row>
    <row r="81" spans="2:14" x14ac:dyDescent="0.25">
      <c r="B81" s="24">
        <v>46</v>
      </c>
      <c r="C81" s="2">
        <v>17.18</v>
      </c>
      <c r="D81" s="2">
        <f>AVERAGE($C$36:C81)</f>
        <v>15.025</v>
      </c>
      <c r="L81" s="24">
        <v>46</v>
      </c>
      <c r="M81" s="2">
        <v>13.52</v>
      </c>
      <c r="N81" s="2">
        <f>AVERAGE($M$36:M81)</f>
        <v>16.832173913043484</v>
      </c>
    </row>
    <row r="82" spans="2:14" x14ac:dyDescent="0.25">
      <c r="B82" s="24">
        <v>47</v>
      </c>
      <c r="C82" s="2">
        <v>15.77</v>
      </c>
      <c r="D82" s="2">
        <f>AVERAGE($C$36:C82)</f>
        <v>15.040851063829786</v>
      </c>
      <c r="L82" s="24">
        <v>47</v>
      </c>
      <c r="M82" s="2">
        <v>19.649999999999999</v>
      </c>
      <c r="N82" s="2">
        <f>AVERAGE($M$36:M82)</f>
        <v>16.892127659574474</v>
      </c>
    </row>
    <row r="83" spans="2:14" x14ac:dyDescent="0.25">
      <c r="B83" s="24">
        <v>48</v>
      </c>
      <c r="C83" s="2">
        <v>14.38</v>
      </c>
      <c r="D83" s="2">
        <f>AVERAGE($C$36:C83)</f>
        <v>15.027083333333332</v>
      </c>
      <c r="L83" s="24">
        <v>48</v>
      </c>
      <c r="M83" s="2">
        <v>10.54</v>
      </c>
      <c r="N83" s="2">
        <f>AVERAGE($M$36:M83)</f>
        <v>16.759791666666668</v>
      </c>
    </row>
    <row r="84" spans="2:14" x14ac:dyDescent="0.25">
      <c r="B84" s="24">
        <v>49</v>
      </c>
      <c r="C84" s="2">
        <v>12.08</v>
      </c>
      <c r="D84" s="2">
        <f>AVERAGE($C$36:C84)</f>
        <v>14.966938775510204</v>
      </c>
      <c r="L84" s="24">
        <v>49</v>
      </c>
      <c r="M84" s="2">
        <v>21.32</v>
      </c>
      <c r="N84" s="2">
        <f>AVERAGE($M$36:M84)</f>
        <v>16.852857142857147</v>
      </c>
    </row>
    <row r="85" spans="2:14" x14ac:dyDescent="0.25">
      <c r="B85" s="24">
        <v>50</v>
      </c>
      <c r="C85" s="2">
        <v>11.71</v>
      </c>
      <c r="D85" s="2">
        <f>AVERAGE($C$36:C85)</f>
        <v>14.901800000000001</v>
      </c>
      <c r="L85" s="24">
        <v>50</v>
      </c>
      <c r="M85" s="2">
        <v>17.850000000000001</v>
      </c>
      <c r="N85" s="2">
        <f>AVERAGE($M$36:M85)</f>
        <v>16.872800000000005</v>
      </c>
    </row>
    <row r="86" spans="2:14" x14ac:dyDescent="0.25">
      <c r="B86" s="24">
        <v>51</v>
      </c>
      <c r="C86" s="2">
        <v>12.24</v>
      </c>
      <c r="D86" s="2">
        <f>AVERAGE($C$36:C86)</f>
        <v>14.849607843137255</v>
      </c>
      <c r="L86" s="24">
        <v>51</v>
      </c>
      <c r="M86" s="2">
        <v>17.53</v>
      </c>
      <c r="N86" s="2">
        <f>AVERAGE($M$36:M86)</f>
        <v>16.885686274509808</v>
      </c>
    </row>
    <row r="87" spans="2:14" x14ac:dyDescent="0.25">
      <c r="B87" s="24">
        <v>52</v>
      </c>
      <c r="C87" s="2">
        <v>14.91</v>
      </c>
      <c r="D87" s="2">
        <f>AVERAGE($C$36:C87)</f>
        <v>14.850769230769231</v>
      </c>
      <c r="L87" s="24">
        <v>52</v>
      </c>
      <c r="M87" s="2">
        <v>16.28</v>
      </c>
      <c r="N87" s="2">
        <f>AVERAGE($M$36:M87)</f>
        <v>16.874038461538465</v>
      </c>
    </row>
    <row r="88" spans="2:14" x14ac:dyDescent="0.25">
      <c r="B88" s="24">
        <v>53</v>
      </c>
      <c r="C88" s="2">
        <v>17.86</v>
      </c>
      <c r="D88" s="2">
        <f>AVERAGE($C$36:C88)</f>
        <v>14.907547169811322</v>
      </c>
      <c r="L88" s="24">
        <v>53</v>
      </c>
      <c r="M88" s="2">
        <v>19.809999999999999</v>
      </c>
      <c r="N88" s="2">
        <f>AVERAGE($M$36:M88)</f>
        <v>16.929433962264152</v>
      </c>
    </row>
    <row r="89" spans="2:14" x14ac:dyDescent="0.25">
      <c r="B89" s="24">
        <v>54</v>
      </c>
      <c r="C89" s="2">
        <v>16.73</v>
      </c>
      <c r="D89" s="2">
        <f>AVERAGE($C$36:C89)</f>
        <v>14.941296296296297</v>
      </c>
      <c r="L89" s="24">
        <v>54</v>
      </c>
      <c r="M89" s="2">
        <v>19.96</v>
      </c>
      <c r="N89" s="2">
        <f>AVERAGE($M$36:M89)</f>
        <v>16.985555555555557</v>
      </c>
    </row>
    <row r="90" spans="2:14" x14ac:dyDescent="0.25">
      <c r="L90" s="24">
        <v>55</v>
      </c>
      <c r="M90" s="2">
        <v>18.66</v>
      </c>
      <c r="N90" s="2">
        <f>AVERAGE($M$36:M90)</f>
        <v>17.016000000000002</v>
      </c>
    </row>
    <row r="91" spans="2:14" x14ac:dyDescent="0.25">
      <c r="L91" s="24">
        <v>56</v>
      </c>
      <c r="M91" s="2">
        <v>19.850000000000001</v>
      </c>
      <c r="N91" s="2">
        <f>AVERAGE($M$36:M91)</f>
        <v>17.066607142857144</v>
      </c>
    </row>
    <row r="92" spans="2:14" x14ac:dyDescent="0.25">
      <c r="L92" s="24">
        <v>57</v>
      </c>
      <c r="M92" s="2">
        <v>15.75</v>
      </c>
      <c r="N92" s="2">
        <f>AVERAGE($M$36:M92)</f>
        <v>17.043508771929826</v>
      </c>
    </row>
  </sheetData>
  <mergeCells count="14">
    <mergeCell ref="L21:N21"/>
    <mergeCell ref="B2:B3"/>
    <mergeCell ref="C2:C3"/>
    <mergeCell ref="D2:D3"/>
    <mergeCell ref="E2:E3"/>
    <mergeCell ref="B5:B6"/>
    <mergeCell ref="C5:C6"/>
    <mergeCell ref="D5:D6"/>
    <mergeCell ref="E5:E6"/>
    <mergeCell ref="B7:B8"/>
    <mergeCell ref="C7:C8"/>
    <mergeCell ref="D7:D8"/>
    <mergeCell ref="E7:E8"/>
    <mergeCell ref="B21:D2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61"/>
  <sheetViews>
    <sheetView topLeftCell="A102" zoomScaleNormal="100" workbookViewId="0">
      <selection activeCell="G113" sqref="G113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7" max="7" width="9.5703125" bestFit="1" customWidth="1"/>
    <col min="11" max="11" width="13.42578125" bestFit="1" customWidth="1"/>
    <col min="12" max="12" width="7.7109375" bestFit="1" customWidth="1"/>
    <col min="13" max="13" width="15.140625" bestFit="1" customWidth="1"/>
  </cols>
  <sheetData>
    <row r="2" spans="2:10" x14ac:dyDescent="0.25">
      <c r="B2" s="73" t="s">
        <v>19</v>
      </c>
      <c r="C2" s="74"/>
      <c r="D2" s="75"/>
    </row>
    <row r="3" spans="2:10" x14ac:dyDescent="0.25">
      <c r="B3" s="5" t="s">
        <v>12</v>
      </c>
      <c r="C3" s="6" t="s">
        <v>20</v>
      </c>
      <c r="D3" s="6" t="s">
        <v>16</v>
      </c>
      <c r="F3" s="2" t="s">
        <v>13</v>
      </c>
      <c r="G3" s="2" t="s">
        <v>14</v>
      </c>
      <c r="H3" s="2" t="s">
        <v>15</v>
      </c>
      <c r="I3" s="2"/>
      <c r="J3" s="7" t="s">
        <v>21</v>
      </c>
    </row>
    <row r="4" spans="2:10" x14ac:dyDescent="0.25">
      <c r="B4" s="2">
        <v>1</v>
      </c>
      <c r="C4" s="2">
        <v>62.11</v>
      </c>
      <c r="D4" s="2">
        <f>AVERAGE(C4)</f>
        <v>62.11</v>
      </c>
      <c r="F4" s="2">
        <v>2.262</v>
      </c>
      <c r="G4" s="2">
        <f>_xlfn.STDEV.S(C4:C13)</f>
        <v>7.6609225583114329</v>
      </c>
      <c r="H4" s="2">
        <v>0.05</v>
      </c>
      <c r="I4" s="2">
        <f>AVERAGE(C4:C13)</f>
        <v>52.963000000000001</v>
      </c>
      <c r="J4" s="2">
        <f>ROUND(((F4*G4)/(H4*I4))^2,0)</f>
        <v>43</v>
      </c>
    </row>
    <row r="5" spans="2:10" x14ac:dyDescent="0.25">
      <c r="B5" s="2">
        <v>2</v>
      </c>
      <c r="C5" s="2">
        <v>63.19</v>
      </c>
      <c r="D5" s="2">
        <f>AVERAGE($C$4:C5)</f>
        <v>62.65</v>
      </c>
    </row>
    <row r="6" spans="2:10" x14ac:dyDescent="0.25">
      <c r="B6" s="2">
        <v>3</v>
      </c>
      <c r="C6" s="2">
        <v>46.26</v>
      </c>
      <c r="D6" s="2">
        <f>AVERAGE($C$4:C6)</f>
        <v>57.186666666666667</v>
      </c>
    </row>
    <row r="7" spans="2:10" x14ac:dyDescent="0.25">
      <c r="B7" s="2">
        <v>4</v>
      </c>
      <c r="C7" s="2">
        <v>46</v>
      </c>
      <c r="D7" s="2">
        <f>AVERAGE($C$4:C7)</f>
        <v>54.39</v>
      </c>
      <c r="F7" s="2" t="s">
        <v>64</v>
      </c>
    </row>
    <row r="8" spans="2:10" x14ac:dyDescent="0.25">
      <c r="B8" s="2">
        <v>5</v>
      </c>
      <c r="C8" s="2">
        <v>59.39</v>
      </c>
      <c r="D8" s="2">
        <f>AVERAGE($C$4:C8)</f>
        <v>55.39</v>
      </c>
      <c r="F8" s="2">
        <f>((_xlfn.STDEV.S(C4:C13)*2.262)/(AVERAGE(C4:C13)*0.05))^2</f>
        <v>42.821530246228505</v>
      </c>
    </row>
    <row r="9" spans="2:10" x14ac:dyDescent="0.25">
      <c r="B9" s="2">
        <v>6</v>
      </c>
      <c r="C9" s="2">
        <v>50.86</v>
      </c>
      <c r="D9" s="2">
        <f>AVERAGE($C$4:C9)</f>
        <v>54.634999999999998</v>
      </c>
      <c r="F9" s="2">
        <f>ROUND(F8,0)</f>
        <v>43</v>
      </c>
    </row>
    <row r="10" spans="2:10" x14ac:dyDescent="0.25">
      <c r="B10" s="2">
        <v>7</v>
      </c>
      <c r="C10" s="2">
        <v>40.840000000000003</v>
      </c>
      <c r="D10" s="2">
        <f>AVERAGE($C$4:C10)</f>
        <v>52.664285714285711</v>
      </c>
    </row>
    <row r="11" spans="2:10" x14ac:dyDescent="0.25">
      <c r="B11" s="2">
        <v>8</v>
      </c>
      <c r="C11" s="2">
        <v>59.29</v>
      </c>
      <c r="D11" s="2">
        <f>AVERAGE($C$4:C11)</f>
        <v>53.4925</v>
      </c>
    </row>
    <row r="12" spans="2:10" x14ac:dyDescent="0.25">
      <c r="B12" s="2">
        <v>9</v>
      </c>
      <c r="C12" s="2">
        <v>52.4</v>
      </c>
      <c r="D12" s="2">
        <f>AVERAGE($C$4:C12)</f>
        <v>53.371111111111105</v>
      </c>
    </row>
    <row r="13" spans="2:10" x14ac:dyDescent="0.25">
      <c r="B13" s="2">
        <v>10</v>
      </c>
      <c r="C13" s="2">
        <v>49.29</v>
      </c>
      <c r="D13" s="2">
        <f>AVERAGE($C$4:C13)</f>
        <v>52.963000000000001</v>
      </c>
    </row>
    <row r="17" spans="2:10" x14ac:dyDescent="0.25">
      <c r="B17" s="73" t="s">
        <v>22</v>
      </c>
      <c r="C17" s="74"/>
      <c r="D17" s="75"/>
    </row>
    <row r="18" spans="2:10" x14ac:dyDescent="0.25">
      <c r="B18" s="5" t="s">
        <v>12</v>
      </c>
      <c r="C18" s="6" t="s">
        <v>20</v>
      </c>
      <c r="D18" s="6" t="s">
        <v>16</v>
      </c>
      <c r="F18" s="2" t="s">
        <v>13</v>
      </c>
      <c r="G18" s="2" t="s">
        <v>14</v>
      </c>
      <c r="H18" s="2" t="s">
        <v>15</v>
      </c>
      <c r="I18" s="3"/>
      <c r="J18" s="7" t="s">
        <v>21</v>
      </c>
    </row>
    <row r="19" spans="2:10" x14ac:dyDescent="0.25">
      <c r="B19" s="2">
        <v>1</v>
      </c>
      <c r="C19" s="2">
        <v>54.72</v>
      </c>
      <c r="D19" s="2">
        <f>AVERAGE(C19)</f>
        <v>54.72</v>
      </c>
      <c r="F19" s="2">
        <v>2.262</v>
      </c>
      <c r="G19" s="2">
        <f>_xlfn.STDEV.S(C19:C28)</f>
        <v>6.2461281340256685</v>
      </c>
      <c r="H19" s="2">
        <v>0.05</v>
      </c>
      <c r="I19" s="2">
        <f>AVERAGE(C19:C28)</f>
        <v>47.894999999999996</v>
      </c>
      <c r="J19" s="2">
        <f>ROUND(((F19*G19)/(H19*I19))^2,0)</f>
        <v>35</v>
      </c>
    </row>
    <row r="20" spans="2:10" x14ac:dyDescent="0.25">
      <c r="B20" s="2">
        <v>2</v>
      </c>
      <c r="C20" s="2">
        <v>57.86</v>
      </c>
      <c r="D20" s="2">
        <f>AVERAGE($C$19:C20)</f>
        <v>56.29</v>
      </c>
    </row>
    <row r="21" spans="2:10" x14ac:dyDescent="0.25">
      <c r="B21" s="2">
        <v>3</v>
      </c>
      <c r="C21" s="2">
        <v>43.7</v>
      </c>
      <c r="D21" s="2">
        <f>AVERAGE($C$19:C21)</f>
        <v>52.093333333333334</v>
      </c>
    </row>
    <row r="22" spans="2:10" x14ac:dyDescent="0.25">
      <c r="B22" s="2">
        <v>4</v>
      </c>
      <c r="C22" s="2">
        <v>35.770000000000003</v>
      </c>
      <c r="D22" s="2">
        <f>AVERAGE($C$19:C22)</f>
        <v>48.012500000000003</v>
      </c>
      <c r="F22" s="2" t="s">
        <v>64</v>
      </c>
    </row>
    <row r="23" spans="2:10" x14ac:dyDescent="0.25">
      <c r="B23" s="2">
        <v>5</v>
      </c>
      <c r="C23" s="2">
        <v>44.2</v>
      </c>
      <c r="D23" s="2">
        <f>AVERAGE($C$19:C23)</f>
        <v>47.25</v>
      </c>
      <c r="F23" s="2">
        <f>((_xlfn.STDEV.S(C19:C28)*2.262)/(AVERAGE(C19:C28)*0.05))^2</f>
        <v>34.808604754417445</v>
      </c>
    </row>
    <row r="24" spans="2:10" x14ac:dyDescent="0.25">
      <c r="B24" s="2">
        <v>6</v>
      </c>
      <c r="C24" s="2">
        <v>46.03</v>
      </c>
      <c r="D24" s="2">
        <f>AVERAGE($C$19:C24)</f>
        <v>47.04666666666666</v>
      </c>
      <c r="F24" s="2">
        <f>ROUND(F23,0)</f>
        <v>35</v>
      </c>
    </row>
    <row r="25" spans="2:10" x14ac:dyDescent="0.25">
      <c r="B25" s="2">
        <v>7</v>
      </c>
      <c r="C25" s="2">
        <v>51.56</v>
      </c>
      <c r="D25" s="2">
        <f>AVERAGE($C$19:C25)</f>
        <v>47.691428571428567</v>
      </c>
    </row>
    <row r="26" spans="2:10" x14ac:dyDescent="0.25">
      <c r="B26" s="2">
        <v>8</v>
      </c>
      <c r="C26" s="2">
        <v>50.43</v>
      </c>
      <c r="D26" s="2">
        <f>AVERAGE($C$19:C26)</f>
        <v>48.033749999999998</v>
      </c>
    </row>
    <row r="27" spans="2:10" x14ac:dyDescent="0.25">
      <c r="B27" s="2">
        <v>9</v>
      </c>
      <c r="C27" s="2">
        <v>46.11</v>
      </c>
      <c r="D27" s="2">
        <f>AVERAGE($C$19:C27)</f>
        <v>47.82</v>
      </c>
    </row>
    <row r="28" spans="2:10" x14ac:dyDescent="0.25">
      <c r="B28" s="2">
        <v>10</v>
      </c>
      <c r="C28" s="2">
        <v>48.57</v>
      </c>
      <c r="D28" s="2">
        <f>AVERAGE($C$19:C28)</f>
        <v>47.894999999999996</v>
      </c>
    </row>
    <row r="34" spans="2:10" x14ac:dyDescent="0.25">
      <c r="B34" s="73" t="s">
        <v>23</v>
      </c>
      <c r="C34" s="74"/>
      <c r="D34" s="75"/>
    </row>
    <row r="35" spans="2:10" x14ac:dyDescent="0.25">
      <c r="B35" s="5" t="s">
        <v>12</v>
      </c>
      <c r="C35" s="6" t="s">
        <v>20</v>
      </c>
      <c r="D35" s="6" t="s">
        <v>16</v>
      </c>
      <c r="F35" s="2" t="s">
        <v>13</v>
      </c>
      <c r="G35" s="2" t="s">
        <v>14</v>
      </c>
      <c r="H35" s="2" t="s">
        <v>15</v>
      </c>
      <c r="I35" s="3"/>
      <c r="J35" s="7" t="s">
        <v>21</v>
      </c>
    </row>
    <row r="36" spans="2:10" x14ac:dyDescent="0.25">
      <c r="B36" s="2">
        <v>1</v>
      </c>
      <c r="C36" s="2">
        <v>50.91</v>
      </c>
      <c r="D36" s="2">
        <f>AVERAGE(C36)</f>
        <v>50.91</v>
      </c>
      <c r="F36" s="2">
        <v>2.262</v>
      </c>
      <c r="G36" s="2">
        <f>_xlfn.STDEV.S(C36:C45)</f>
        <v>5.7250720519483762</v>
      </c>
      <c r="H36" s="2">
        <v>0.05</v>
      </c>
      <c r="I36" s="2">
        <f>AVERAGE(C36:C45)</f>
        <v>48.184999999999995</v>
      </c>
      <c r="J36" s="2">
        <f>ROUND(((F36*G36)/(H36*I36))^2,0)</f>
        <v>29</v>
      </c>
    </row>
    <row r="37" spans="2:10" x14ac:dyDescent="0.25">
      <c r="B37" s="2">
        <v>2</v>
      </c>
      <c r="C37" s="2">
        <v>57.6</v>
      </c>
      <c r="D37" s="2">
        <f>AVERAGE($C$36:C37)</f>
        <v>54.254999999999995</v>
      </c>
    </row>
    <row r="38" spans="2:10" x14ac:dyDescent="0.25">
      <c r="B38" s="2">
        <v>3</v>
      </c>
      <c r="C38" s="2">
        <v>50.25</v>
      </c>
      <c r="D38" s="2">
        <f>AVERAGE($C$36:C38)</f>
        <v>52.919999999999995</v>
      </c>
    </row>
    <row r="39" spans="2:10" x14ac:dyDescent="0.25">
      <c r="B39" s="2">
        <v>4</v>
      </c>
      <c r="C39" s="2">
        <v>43.75</v>
      </c>
      <c r="D39" s="2">
        <f>AVERAGE($C$36:C39)</f>
        <v>50.627499999999998</v>
      </c>
      <c r="F39" s="2" t="s">
        <v>64</v>
      </c>
    </row>
    <row r="40" spans="2:10" x14ac:dyDescent="0.25">
      <c r="B40" s="2">
        <v>5</v>
      </c>
      <c r="C40" s="2">
        <v>39.79</v>
      </c>
      <c r="D40" s="2">
        <f>AVERAGE($C$36:C40)</f>
        <v>48.459999999999994</v>
      </c>
      <c r="F40" s="2">
        <f>((_xlfn.STDEV.S(C36:C45)*2.262)/(AVERAGE(C36:C45)*0.05))^2</f>
        <v>28.89238407573384</v>
      </c>
    </row>
    <row r="41" spans="2:10" x14ac:dyDescent="0.25">
      <c r="B41" s="2">
        <v>6</v>
      </c>
      <c r="C41" s="2">
        <v>45.9</v>
      </c>
      <c r="D41" s="2">
        <f>AVERAGE($C$36:C41)</f>
        <v>48.033333333333331</v>
      </c>
      <c r="F41" s="2">
        <f>ROUND(F40,0)</f>
        <v>29</v>
      </c>
    </row>
    <row r="42" spans="2:10" x14ac:dyDescent="0.25">
      <c r="B42" s="2">
        <v>7</v>
      </c>
      <c r="C42" s="2">
        <v>45.67</v>
      </c>
      <c r="D42" s="2">
        <f>AVERAGE($C$36:C42)</f>
        <v>47.695714285714288</v>
      </c>
    </row>
    <row r="43" spans="2:10" x14ac:dyDescent="0.25">
      <c r="B43" s="2">
        <v>8</v>
      </c>
      <c r="C43" s="2">
        <v>50.03</v>
      </c>
      <c r="D43" s="2">
        <f>AVERAGE($C$36:C43)</f>
        <v>47.987499999999997</v>
      </c>
    </row>
    <row r="44" spans="2:10" x14ac:dyDescent="0.25">
      <c r="B44" s="2">
        <v>9</v>
      </c>
      <c r="C44" s="2">
        <v>55.62</v>
      </c>
      <c r="D44" s="2">
        <f>AVERAGE($C$36:C44)</f>
        <v>48.835555555555551</v>
      </c>
    </row>
    <row r="45" spans="2:10" x14ac:dyDescent="0.25">
      <c r="B45" s="2">
        <v>10</v>
      </c>
      <c r="C45" s="2">
        <v>42.33</v>
      </c>
      <c r="D45" s="2">
        <f>AVERAGE($C$36:C45)</f>
        <v>48.184999999999995</v>
      </c>
    </row>
    <row r="48" spans="2:10" x14ac:dyDescent="0.25">
      <c r="B48" s="73" t="s">
        <v>24</v>
      </c>
      <c r="C48" s="74"/>
      <c r="D48" s="75"/>
    </row>
    <row r="49" spans="2:10" x14ac:dyDescent="0.25">
      <c r="B49" s="5" t="s">
        <v>12</v>
      </c>
      <c r="C49" s="6" t="s">
        <v>20</v>
      </c>
      <c r="D49" s="6" t="s">
        <v>16</v>
      </c>
      <c r="F49" s="2" t="s">
        <v>13</v>
      </c>
      <c r="G49" s="2" t="s">
        <v>14</v>
      </c>
      <c r="H49" s="2" t="s">
        <v>15</v>
      </c>
      <c r="I49" s="3"/>
      <c r="J49" s="7" t="s">
        <v>21</v>
      </c>
    </row>
    <row r="50" spans="2:10" x14ac:dyDescent="0.25">
      <c r="B50" s="2">
        <v>1</v>
      </c>
      <c r="C50" s="2">
        <f>C4</f>
        <v>62.11</v>
      </c>
      <c r="D50" s="2">
        <f>AVERAGE(C50)</f>
        <v>62.11</v>
      </c>
      <c r="F50" s="2">
        <v>2.262</v>
      </c>
      <c r="G50" s="2">
        <f>_xlfn.STDEV.S(C50:C59)</f>
        <v>7.3684107286893967</v>
      </c>
      <c r="H50" s="2">
        <v>0.05</v>
      </c>
      <c r="I50" s="2">
        <f>AVERAGE(C50:C59)</f>
        <v>46.729000000000006</v>
      </c>
      <c r="J50" s="2">
        <f>ROUND(((F50*G50)/(H50*I50))^2,0)</f>
        <v>51</v>
      </c>
    </row>
    <row r="51" spans="2:10" x14ac:dyDescent="0.25">
      <c r="B51" s="2">
        <v>2</v>
      </c>
      <c r="C51" s="2">
        <v>55.919999999999995</v>
      </c>
      <c r="D51" s="2">
        <f>AVERAGE($C$50:C51)</f>
        <v>59.015000000000001</v>
      </c>
    </row>
    <row r="52" spans="2:10" x14ac:dyDescent="0.25">
      <c r="B52" s="2">
        <v>3</v>
      </c>
      <c r="C52" s="2">
        <v>38.79</v>
      </c>
      <c r="D52" s="2">
        <f>AVERAGE($C$50:C52)</f>
        <v>52.273333333333333</v>
      </c>
    </row>
    <row r="53" spans="2:10" x14ac:dyDescent="0.25">
      <c r="B53" s="2">
        <v>4</v>
      </c>
      <c r="C53" s="2">
        <v>41.239999999999995</v>
      </c>
      <c r="D53" s="2">
        <f>AVERAGE($C$50:C53)</f>
        <v>49.515000000000001</v>
      </c>
      <c r="F53" s="2" t="s">
        <v>64</v>
      </c>
    </row>
    <row r="54" spans="2:10" x14ac:dyDescent="0.25">
      <c r="B54" s="2">
        <v>5</v>
      </c>
      <c r="C54" s="2">
        <v>40.61</v>
      </c>
      <c r="D54" s="2">
        <f>AVERAGE($C$50:C54)</f>
        <v>47.734000000000002</v>
      </c>
      <c r="F54" s="2">
        <f>((_xlfn.STDEV.S(C50:C59)*2.262)/(AVERAGE(C50:C59)*0.05))^2</f>
        <v>50.888525873300281</v>
      </c>
    </row>
    <row r="55" spans="2:10" x14ac:dyDescent="0.25">
      <c r="B55" s="2">
        <v>6</v>
      </c>
      <c r="C55" s="2">
        <v>43.37</v>
      </c>
      <c r="D55" s="2">
        <f>AVERAGE($C$50:C55)</f>
        <v>47.006666666666668</v>
      </c>
      <c r="F55" s="2">
        <f>ROUND(F54,0)</f>
        <v>51</v>
      </c>
    </row>
    <row r="56" spans="2:10" x14ac:dyDescent="0.25">
      <c r="B56" s="2">
        <v>7</v>
      </c>
      <c r="C56" s="2">
        <v>48.54</v>
      </c>
      <c r="D56" s="2">
        <f>AVERAGE($C$50:C56)</f>
        <v>47.22571428571429</v>
      </c>
    </row>
    <row r="57" spans="2:10" x14ac:dyDescent="0.25">
      <c r="B57" s="2">
        <v>8</v>
      </c>
      <c r="C57" s="2">
        <v>48.919999999999995</v>
      </c>
      <c r="D57" s="2">
        <f>AVERAGE($C$50:C57)</f>
        <v>47.437500000000007</v>
      </c>
    </row>
    <row r="58" spans="2:10" x14ac:dyDescent="0.25">
      <c r="B58" s="2">
        <v>9</v>
      </c>
      <c r="C58" s="2">
        <v>44.78</v>
      </c>
      <c r="D58" s="2">
        <f>AVERAGE($C$50:C58)</f>
        <v>47.14222222222223</v>
      </c>
    </row>
    <row r="59" spans="2:10" x14ac:dyDescent="0.25">
      <c r="B59" s="2">
        <v>10</v>
      </c>
      <c r="C59" s="2">
        <v>43.01</v>
      </c>
      <c r="D59" s="2">
        <f>AVERAGE($C$50:C59)</f>
        <v>46.729000000000006</v>
      </c>
    </row>
    <row r="62" spans="2:10" x14ac:dyDescent="0.25">
      <c r="B62" s="73" t="s">
        <v>25</v>
      </c>
      <c r="C62" s="74"/>
      <c r="D62" s="75"/>
    </row>
    <row r="63" spans="2:10" x14ac:dyDescent="0.25">
      <c r="B63" s="5" t="s">
        <v>12</v>
      </c>
      <c r="C63" s="6" t="s">
        <v>20</v>
      </c>
      <c r="D63" s="6" t="s">
        <v>16</v>
      </c>
      <c r="F63" s="2" t="s">
        <v>13</v>
      </c>
      <c r="G63" s="2" t="s">
        <v>14</v>
      </c>
      <c r="H63" s="2" t="s">
        <v>15</v>
      </c>
      <c r="I63" s="3"/>
      <c r="J63" s="7" t="s">
        <v>21</v>
      </c>
    </row>
    <row r="64" spans="2:10" x14ac:dyDescent="0.25">
      <c r="B64" s="2">
        <v>1</v>
      </c>
      <c r="C64" s="2">
        <v>56.93</v>
      </c>
      <c r="D64" s="2">
        <f>AVERAGE(C64)</f>
        <v>56.93</v>
      </c>
      <c r="F64" s="2">
        <v>2.262</v>
      </c>
      <c r="G64" s="2">
        <f>_xlfn.STDEV.S(C64:C73)</f>
        <v>5.7891469338947594</v>
      </c>
      <c r="H64" s="2">
        <v>0.05</v>
      </c>
      <c r="I64" s="2">
        <f>AVERAGE(C64:C73)</f>
        <v>49.33</v>
      </c>
      <c r="J64" s="2">
        <f>ROUND(((F64*G64)/(H64*I64))^2,0)</f>
        <v>28</v>
      </c>
    </row>
    <row r="65" spans="2:10" x14ac:dyDescent="0.25">
      <c r="B65" s="2">
        <v>2</v>
      </c>
      <c r="C65" s="2">
        <v>59.56</v>
      </c>
      <c r="D65" s="2">
        <f>AVERAGE($C$64:C65)</f>
        <v>58.245000000000005</v>
      </c>
    </row>
    <row r="66" spans="2:10" x14ac:dyDescent="0.25">
      <c r="B66" s="2">
        <v>3</v>
      </c>
      <c r="C66" s="2">
        <v>42.53</v>
      </c>
      <c r="D66" s="2">
        <f>AVERAGE($C$64:C66)</f>
        <v>53.006666666666668</v>
      </c>
    </row>
    <row r="67" spans="2:10" x14ac:dyDescent="0.25">
      <c r="B67" s="2">
        <v>4</v>
      </c>
      <c r="C67" s="2">
        <v>43.62</v>
      </c>
      <c r="D67" s="2">
        <f>AVERAGE($C$64:C67)</f>
        <v>50.660000000000004</v>
      </c>
      <c r="F67" s="2" t="s">
        <v>64</v>
      </c>
    </row>
    <row r="68" spans="2:10" x14ac:dyDescent="0.25">
      <c r="B68" s="2">
        <v>5</v>
      </c>
      <c r="C68" s="2">
        <v>50</v>
      </c>
      <c r="D68" s="2">
        <f>AVERAGE($C$64:C68)</f>
        <v>50.528000000000006</v>
      </c>
      <c r="F68" s="2">
        <f>((_xlfn.STDEV.S(C64:C73)*2.262)/(AVERAGE(C64:C73)*0.05))^2</f>
        <v>28.187211007061538</v>
      </c>
    </row>
    <row r="69" spans="2:10" x14ac:dyDescent="0.25">
      <c r="B69" s="2">
        <v>6</v>
      </c>
      <c r="C69" s="2">
        <v>47.12</v>
      </c>
      <c r="D69" s="2">
        <f>AVERAGE($C$64:C69)</f>
        <v>49.96</v>
      </c>
      <c r="F69" s="2">
        <f>ROUND(F68,0)</f>
        <v>28</v>
      </c>
    </row>
    <row r="70" spans="2:10" x14ac:dyDescent="0.25">
      <c r="B70" s="2">
        <v>7</v>
      </c>
      <c r="C70" s="2">
        <v>44.69</v>
      </c>
      <c r="D70" s="2">
        <f>AVERAGE($C$64:C70)</f>
        <v>49.207142857142856</v>
      </c>
    </row>
    <row r="71" spans="2:10" x14ac:dyDescent="0.25">
      <c r="B71" s="2">
        <v>8</v>
      </c>
      <c r="C71" s="2">
        <v>54.11</v>
      </c>
      <c r="D71" s="2">
        <f>AVERAGE($C$64:C71)</f>
        <v>49.82</v>
      </c>
    </row>
    <row r="72" spans="2:10" x14ac:dyDescent="0.25">
      <c r="B72" s="2">
        <v>9</v>
      </c>
      <c r="C72" s="2">
        <v>48.59</v>
      </c>
      <c r="D72" s="2">
        <f>AVERAGE($C$64:C72)</f>
        <v>49.68333333333333</v>
      </c>
    </row>
    <row r="73" spans="2:10" x14ac:dyDescent="0.25">
      <c r="B73" s="2">
        <v>10</v>
      </c>
      <c r="C73" s="2">
        <v>46.15</v>
      </c>
      <c r="D73" s="2">
        <f>AVERAGE($C$64:C73)</f>
        <v>49.33</v>
      </c>
    </row>
    <row r="76" spans="2:10" x14ac:dyDescent="0.25">
      <c r="B76" s="4" t="s">
        <v>26</v>
      </c>
      <c r="C76" s="4" t="s">
        <v>27</v>
      </c>
      <c r="D76" s="4" t="s">
        <v>28</v>
      </c>
      <c r="E76" s="4" t="s">
        <v>29</v>
      </c>
      <c r="F76" s="4" t="s">
        <v>30</v>
      </c>
    </row>
    <row r="77" spans="2:10" x14ac:dyDescent="0.25">
      <c r="B77" s="2">
        <f>C4</f>
        <v>62.11</v>
      </c>
      <c r="C77" s="2">
        <f t="shared" ref="C77:C86" si="0">C19</f>
        <v>54.72</v>
      </c>
      <c r="D77" s="2">
        <f>C36</f>
        <v>50.91</v>
      </c>
      <c r="E77" s="2">
        <f>C50</f>
        <v>62.11</v>
      </c>
      <c r="F77" s="2">
        <f>C64</f>
        <v>56.93</v>
      </c>
    </row>
    <row r="78" spans="2:10" x14ac:dyDescent="0.25">
      <c r="B78" s="2">
        <f t="shared" ref="B78:B86" si="1">C5</f>
        <v>63.19</v>
      </c>
      <c r="C78" s="2">
        <f t="shared" si="0"/>
        <v>57.86</v>
      </c>
      <c r="D78" s="2">
        <f t="shared" ref="D78:D86" si="2">C37</f>
        <v>57.6</v>
      </c>
      <c r="E78" s="2">
        <f t="shared" ref="E78:E86" si="3">C51</f>
        <v>55.919999999999995</v>
      </c>
      <c r="F78" s="2">
        <f t="shared" ref="F78:F86" si="4">C65</f>
        <v>59.56</v>
      </c>
    </row>
    <row r="79" spans="2:10" x14ac:dyDescent="0.25">
      <c r="B79" s="2">
        <f t="shared" si="1"/>
        <v>46.26</v>
      </c>
      <c r="C79" s="2">
        <f t="shared" si="0"/>
        <v>43.7</v>
      </c>
      <c r="D79" s="2">
        <f t="shared" si="2"/>
        <v>50.25</v>
      </c>
      <c r="E79" s="2">
        <f t="shared" si="3"/>
        <v>38.79</v>
      </c>
      <c r="F79" s="2">
        <f t="shared" si="4"/>
        <v>42.53</v>
      </c>
    </row>
    <row r="80" spans="2:10" x14ac:dyDescent="0.25">
      <c r="B80" s="2">
        <f t="shared" si="1"/>
        <v>46</v>
      </c>
      <c r="C80" s="2">
        <f t="shared" si="0"/>
        <v>35.770000000000003</v>
      </c>
      <c r="D80" s="2">
        <f t="shared" si="2"/>
        <v>43.75</v>
      </c>
      <c r="E80" s="2">
        <f t="shared" si="3"/>
        <v>41.239999999999995</v>
      </c>
      <c r="F80" s="2">
        <f t="shared" si="4"/>
        <v>43.62</v>
      </c>
      <c r="H80" s="11" t="s">
        <v>67</v>
      </c>
      <c r="I80" s="11"/>
      <c r="J80" s="11"/>
    </row>
    <row r="81" spans="2:14" x14ac:dyDescent="0.25">
      <c r="B81" s="2">
        <f t="shared" si="1"/>
        <v>59.39</v>
      </c>
      <c r="C81" s="2">
        <f t="shared" si="0"/>
        <v>44.2</v>
      </c>
      <c r="D81" s="2">
        <f t="shared" si="2"/>
        <v>39.79</v>
      </c>
      <c r="E81" s="2">
        <f t="shared" si="3"/>
        <v>40.61</v>
      </c>
      <c r="F81" s="2">
        <f t="shared" si="4"/>
        <v>50</v>
      </c>
      <c r="H81" s="11" t="s">
        <v>68</v>
      </c>
      <c r="I81" s="11"/>
      <c r="J81" s="11"/>
    </row>
    <row r="82" spans="2:14" x14ac:dyDescent="0.25">
      <c r="B82" s="2">
        <f t="shared" si="1"/>
        <v>50.86</v>
      </c>
      <c r="C82" s="2">
        <f t="shared" si="0"/>
        <v>46.03</v>
      </c>
      <c r="D82" s="2">
        <f t="shared" si="2"/>
        <v>45.9</v>
      </c>
      <c r="E82" s="2">
        <f t="shared" si="3"/>
        <v>43.37</v>
      </c>
      <c r="F82" s="2">
        <f t="shared" si="4"/>
        <v>47.12</v>
      </c>
    </row>
    <row r="83" spans="2:14" x14ac:dyDescent="0.25">
      <c r="B83" s="2">
        <f t="shared" si="1"/>
        <v>40.840000000000003</v>
      </c>
      <c r="C83" s="2">
        <f t="shared" si="0"/>
        <v>51.56</v>
      </c>
      <c r="D83" s="2">
        <f t="shared" si="2"/>
        <v>45.67</v>
      </c>
      <c r="E83" s="2">
        <f t="shared" si="3"/>
        <v>48.54</v>
      </c>
      <c r="F83" s="2">
        <f t="shared" si="4"/>
        <v>44.69</v>
      </c>
    </row>
    <row r="84" spans="2:14" x14ac:dyDescent="0.25">
      <c r="B84" s="2">
        <f t="shared" si="1"/>
        <v>59.29</v>
      </c>
      <c r="C84" s="2">
        <f t="shared" si="0"/>
        <v>50.43</v>
      </c>
      <c r="D84" s="2">
        <f t="shared" si="2"/>
        <v>50.03</v>
      </c>
      <c r="E84" s="2">
        <f t="shared" si="3"/>
        <v>48.919999999999995</v>
      </c>
      <c r="F84" s="2">
        <f t="shared" si="4"/>
        <v>54.11</v>
      </c>
    </row>
    <row r="85" spans="2:14" x14ac:dyDescent="0.25">
      <c r="B85" s="2">
        <f t="shared" si="1"/>
        <v>52.4</v>
      </c>
      <c r="C85" s="2">
        <f t="shared" si="0"/>
        <v>46.11</v>
      </c>
      <c r="D85" s="2">
        <f t="shared" si="2"/>
        <v>55.62</v>
      </c>
      <c r="E85" s="2">
        <f t="shared" si="3"/>
        <v>44.78</v>
      </c>
      <c r="F85" s="2">
        <f t="shared" si="4"/>
        <v>48.59</v>
      </c>
    </row>
    <row r="86" spans="2:14" x14ac:dyDescent="0.25">
      <c r="B86" s="2">
        <f t="shared" si="1"/>
        <v>49.29</v>
      </c>
      <c r="C86" s="2">
        <f t="shared" si="0"/>
        <v>48.57</v>
      </c>
      <c r="D86" s="2">
        <f t="shared" si="2"/>
        <v>42.33</v>
      </c>
      <c r="E86" s="2">
        <f t="shared" si="3"/>
        <v>43.01</v>
      </c>
      <c r="F86" s="2">
        <f t="shared" si="4"/>
        <v>46.15</v>
      </c>
    </row>
    <row r="88" spans="2:14" x14ac:dyDescent="0.25">
      <c r="B88" t="s">
        <v>32</v>
      </c>
    </row>
    <row r="90" spans="2:14" ht="15.75" thickBot="1" x14ac:dyDescent="0.3">
      <c r="B90" t="s">
        <v>33</v>
      </c>
    </row>
    <row r="91" spans="2:14" x14ac:dyDescent="0.25">
      <c r="B91" s="10" t="s">
        <v>34</v>
      </c>
      <c r="C91" s="10" t="s">
        <v>35</v>
      </c>
      <c r="D91" s="10" t="s">
        <v>36</v>
      </c>
      <c r="E91" s="10" t="s">
        <v>37</v>
      </c>
      <c r="F91" s="10" t="s">
        <v>38</v>
      </c>
    </row>
    <row r="92" spans="2:14" x14ac:dyDescent="0.25">
      <c r="B92" s="8" t="s">
        <v>26</v>
      </c>
      <c r="C92" s="8">
        <v>10</v>
      </c>
      <c r="D92" s="8">
        <v>529.63</v>
      </c>
      <c r="E92" s="8">
        <v>52.963000000000001</v>
      </c>
      <c r="F92" s="8">
        <v>58.689734444444994</v>
      </c>
    </row>
    <row r="93" spans="2:14" x14ac:dyDescent="0.25">
      <c r="B93" s="8" t="s">
        <v>27</v>
      </c>
      <c r="C93" s="8">
        <v>10</v>
      </c>
      <c r="D93" s="8">
        <v>478.95</v>
      </c>
      <c r="E93" s="8">
        <v>47.894999999999996</v>
      </c>
      <c r="F93" s="8">
        <v>39.014116666666979</v>
      </c>
    </row>
    <row r="94" spans="2:14" x14ac:dyDescent="0.25">
      <c r="B94" s="8" t="s">
        <v>28</v>
      </c>
      <c r="C94" s="8">
        <v>10</v>
      </c>
      <c r="D94" s="8">
        <v>481.84999999999997</v>
      </c>
      <c r="E94" s="8">
        <v>48.184999999999995</v>
      </c>
      <c r="F94" s="8">
        <v>32.776450000000395</v>
      </c>
    </row>
    <row r="95" spans="2:14" x14ac:dyDescent="0.25">
      <c r="B95" s="8" t="s">
        <v>29</v>
      </c>
      <c r="C95" s="8">
        <v>10</v>
      </c>
      <c r="D95" s="8">
        <v>467.29000000000008</v>
      </c>
      <c r="E95" s="8">
        <v>46.729000000000006</v>
      </c>
      <c r="F95" s="8">
        <v>54.293476666665001</v>
      </c>
      <c r="J95" s="71" t="s">
        <v>58</v>
      </c>
      <c r="K95" s="71"/>
      <c r="L95" s="71"/>
      <c r="M95" s="71"/>
      <c r="N95" s="71"/>
    </row>
    <row r="96" spans="2:14" ht="15.75" thickBot="1" x14ac:dyDescent="0.3">
      <c r="B96" s="9" t="s">
        <v>30</v>
      </c>
      <c r="C96" s="9">
        <v>10</v>
      </c>
      <c r="D96" s="9">
        <v>493.29999999999995</v>
      </c>
      <c r="E96" s="9">
        <v>49.33</v>
      </c>
      <c r="F96" s="9">
        <v>33.514222222223097</v>
      </c>
      <c r="J96" s="71"/>
      <c r="K96" s="71"/>
      <c r="L96" s="71"/>
      <c r="M96" s="71"/>
      <c r="N96" s="71"/>
    </row>
    <row r="97" spans="2:14" x14ac:dyDescent="0.25">
      <c r="J97" s="71"/>
      <c r="K97" s="71"/>
      <c r="L97" s="71"/>
      <c r="M97" s="71"/>
      <c r="N97" s="71"/>
    </row>
    <row r="98" spans="2:14" x14ac:dyDescent="0.25">
      <c r="J98" s="71"/>
      <c r="K98" s="71"/>
      <c r="L98" s="71"/>
      <c r="M98" s="71"/>
      <c r="N98" s="71"/>
    </row>
    <row r="99" spans="2:14" ht="15.75" thickBot="1" x14ac:dyDescent="0.3">
      <c r="B99" t="s">
        <v>39</v>
      </c>
    </row>
    <row r="100" spans="2:14" ht="24.75" customHeight="1" x14ac:dyDescent="0.25">
      <c r="B100" s="10" t="s">
        <v>40</v>
      </c>
      <c r="C100" s="10" t="s">
        <v>41</v>
      </c>
      <c r="D100" s="10" t="s">
        <v>42</v>
      </c>
      <c r="E100" s="10" t="s">
        <v>43</v>
      </c>
      <c r="F100" s="10" t="s">
        <v>44</v>
      </c>
      <c r="G100" s="10" t="s">
        <v>45</v>
      </c>
      <c r="H100" s="10" t="s">
        <v>46</v>
      </c>
    </row>
    <row r="101" spans="2:14" x14ac:dyDescent="0.25">
      <c r="B101" s="8" t="s">
        <v>47</v>
      </c>
      <c r="C101" s="8">
        <v>228.54879200000005</v>
      </c>
      <c r="D101" s="8">
        <v>4</v>
      </c>
      <c r="E101" s="8">
        <v>57.137198000000012</v>
      </c>
      <c r="F101" s="19">
        <v>1.3087571923330648</v>
      </c>
      <c r="G101" s="8">
        <v>0.28118642478068429</v>
      </c>
      <c r="H101" s="8">
        <v>2.5787391843115586</v>
      </c>
    </row>
    <row r="102" spans="2:14" x14ac:dyDescent="0.25">
      <c r="B102" s="8" t="s">
        <v>48</v>
      </c>
      <c r="C102" s="8">
        <v>1964.5920000000001</v>
      </c>
      <c r="D102" s="8">
        <v>45</v>
      </c>
      <c r="E102" s="8">
        <v>43.657600000000002</v>
      </c>
      <c r="F102" s="8"/>
      <c r="G102" s="8"/>
      <c r="H102" s="8"/>
    </row>
    <row r="103" spans="2:14" x14ac:dyDescent="0.25">
      <c r="B103" s="8"/>
      <c r="C103" s="8"/>
      <c r="D103" s="8"/>
      <c r="E103" s="8"/>
      <c r="F103" s="8"/>
      <c r="G103" s="8"/>
      <c r="H103" s="8"/>
    </row>
    <row r="104" spans="2:14" ht="15.75" thickBot="1" x14ac:dyDescent="0.3">
      <c r="B104" s="9" t="s">
        <v>49</v>
      </c>
      <c r="C104" s="9">
        <v>2193.1407920000001</v>
      </c>
      <c r="D104" s="9">
        <v>49</v>
      </c>
      <c r="E104" s="9"/>
      <c r="F104" s="9"/>
      <c r="G104" s="9"/>
      <c r="H104" s="9"/>
      <c r="K104" s="76" t="s">
        <v>129</v>
      </c>
      <c r="L104" s="76"/>
      <c r="M104" s="76"/>
    </row>
    <row r="105" spans="2:14" x14ac:dyDescent="0.25">
      <c r="B105" s="8"/>
      <c r="C105" s="8"/>
      <c r="D105" s="8"/>
      <c r="E105" s="8"/>
      <c r="F105" s="8"/>
      <c r="G105" s="8"/>
      <c r="H105" s="8"/>
      <c r="K105" s="2" t="s">
        <v>137</v>
      </c>
      <c r="L105" s="2" t="s">
        <v>130</v>
      </c>
      <c r="M105" s="2" t="s">
        <v>131</v>
      </c>
    </row>
    <row r="106" spans="2:14" x14ac:dyDescent="0.25">
      <c r="K106" s="2">
        <f>H113</f>
        <v>0.81700666666666666</v>
      </c>
      <c r="L106" s="25">
        <v>0.25</v>
      </c>
      <c r="M106" s="7">
        <f>K106*(1+L106)</f>
        <v>1.0212583333333334</v>
      </c>
    </row>
    <row r="110" spans="2:14" x14ac:dyDescent="0.25">
      <c r="B110" s="72" t="s">
        <v>82</v>
      </c>
      <c r="C110" s="72"/>
      <c r="D110" s="72"/>
    </row>
    <row r="111" spans="2:14" x14ac:dyDescent="0.25">
      <c r="B111" s="5" t="s">
        <v>12</v>
      </c>
      <c r="C111" s="6" t="s">
        <v>20</v>
      </c>
      <c r="D111" s="6" t="s">
        <v>16</v>
      </c>
    </row>
    <row r="112" spans="2:14" x14ac:dyDescent="0.25">
      <c r="B112" s="2">
        <v>1</v>
      </c>
      <c r="C112" s="2">
        <f>C4</f>
        <v>62.11</v>
      </c>
      <c r="D112" s="2">
        <f>AVERAGE(C112)</f>
        <v>62.11</v>
      </c>
      <c r="G112" s="2" t="s">
        <v>50</v>
      </c>
      <c r="H112" s="2" t="s">
        <v>65</v>
      </c>
    </row>
    <row r="113" spans="2:10" x14ac:dyDescent="0.25">
      <c r="B113" s="2">
        <v>2</v>
      </c>
      <c r="C113" s="2">
        <f t="shared" ref="C113:C121" si="5">C5</f>
        <v>63.19</v>
      </c>
      <c r="D113" s="2">
        <f>AVERAGE($C$112:C113)</f>
        <v>62.65</v>
      </c>
      <c r="G113" s="2">
        <f>AVERAGE(C112:C161)</f>
        <v>49.020400000000002</v>
      </c>
      <c r="H113" s="2">
        <f>G113/60</f>
        <v>0.81700666666666666</v>
      </c>
    </row>
    <row r="114" spans="2:10" x14ac:dyDescent="0.25">
      <c r="B114" s="2">
        <v>3</v>
      </c>
      <c r="C114" s="2">
        <f t="shared" si="5"/>
        <v>46.26</v>
      </c>
      <c r="D114" s="2">
        <f>AVERAGE($C$112:C114)</f>
        <v>57.186666666666667</v>
      </c>
    </row>
    <row r="115" spans="2:10" x14ac:dyDescent="0.25">
      <c r="B115" s="2">
        <v>4</v>
      </c>
      <c r="C115" s="2">
        <f t="shared" si="5"/>
        <v>46</v>
      </c>
      <c r="D115" s="2">
        <f>AVERAGE($C$112:C115)</f>
        <v>54.39</v>
      </c>
      <c r="F115" s="2" t="s">
        <v>13</v>
      </c>
      <c r="G115" s="2" t="s">
        <v>14</v>
      </c>
      <c r="H115" s="2" t="s">
        <v>15</v>
      </c>
      <c r="I115" s="2"/>
      <c r="J115" s="7" t="s">
        <v>21</v>
      </c>
    </row>
    <row r="116" spans="2:10" x14ac:dyDescent="0.25">
      <c r="B116" s="2">
        <v>5</v>
      </c>
      <c r="C116" s="2">
        <f t="shared" si="5"/>
        <v>59.39</v>
      </c>
      <c r="D116" s="2">
        <f>AVERAGE($C$112:C116)</f>
        <v>55.39</v>
      </c>
      <c r="F116" s="2">
        <v>2.0095999999999998</v>
      </c>
      <c r="G116" s="2">
        <f>_xlfn.STDEV.S(C112:C161)</f>
        <v>6.6901401589905642</v>
      </c>
      <c r="H116" s="2">
        <v>0.05</v>
      </c>
      <c r="I116" s="2">
        <f>AVERAGE(C112:C161)</f>
        <v>49.020400000000002</v>
      </c>
      <c r="J116" s="2">
        <f>ROUND(((F116*G116)/(H116*I116))^2,0)</f>
        <v>30</v>
      </c>
    </row>
    <row r="117" spans="2:10" x14ac:dyDescent="0.25">
      <c r="B117" s="2">
        <v>6</v>
      </c>
      <c r="C117" s="2">
        <f t="shared" si="5"/>
        <v>50.86</v>
      </c>
      <c r="D117" s="2">
        <f>AVERAGE($C$112:C117)</f>
        <v>54.634999999999998</v>
      </c>
    </row>
    <row r="118" spans="2:10" x14ac:dyDescent="0.25">
      <c r="B118" s="2">
        <v>7</v>
      </c>
      <c r="C118" s="2">
        <f t="shared" si="5"/>
        <v>40.840000000000003</v>
      </c>
      <c r="D118" s="2">
        <f>AVERAGE($C$112:C118)</f>
        <v>52.664285714285711</v>
      </c>
    </row>
    <row r="119" spans="2:10" x14ac:dyDescent="0.25">
      <c r="B119" s="2">
        <v>8</v>
      </c>
      <c r="C119" s="2">
        <f t="shared" si="5"/>
        <v>59.29</v>
      </c>
      <c r="D119" s="2">
        <f>AVERAGE($C$112:C119)</f>
        <v>53.4925</v>
      </c>
      <c r="F119" s="2" t="s">
        <v>64</v>
      </c>
    </row>
    <row r="120" spans="2:10" x14ac:dyDescent="0.25">
      <c r="B120" s="2">
        <v>9</v>
      </c>
      <c r="C120" s="2">
        <f t="shared" si="5"/>
        <v>52.4</v>
      </c>
      <c r="D120" s="2">
        <f>AVERAGE($C$112:C120)</f>
        <v>53.371111111111105</v>
      </c>
      <c r="F120" s="2">
        <f>((_xlfn.STDEV.S(C112:C161)*F116)/(AVERAGE(C112:C161)*0.05))^2</f>
        <v>30.088183338943697</v>
      </c>
    </row>
    <row r="121" spans="2:10" x14ac:dyDescent="0.25">
      <c r="B121" s="2">
        <v>10</v>
      </c>
      <c r="C121" s="2">
        <f t="shared" si="5"/>
        <v>49.29</v>
      </c>
      <c r="D121" s="2">
        <f>AVERAGE($C$112:C121)</f>
        <v>52.963000000000001</v>
      </c>
      <c r="F121" s="2">
        <f>ROUND(F120,0)</f>
        <v>30</v>
      </c>
    </row>
    <row r="122" spans="2:10" x14ac:dyDescent="0.25">
      <c r="B122" s="2">
        <v>11</v>
      </c>
      <c r="C122" s="2">
        <f t="shared" ref="C122:C131" si="6">C19</f>
        <v>54.72</v>
      </c>
      <c r="D122" s="2">
        <f>AVERAGE($C$112:C121)</f>
        <v>52.963000000000001</v>
      </c>
    </row>
    <row r="123" spans="2:10" x14ac:dyDescent="0.25">
      <c r="B123" s="2">
        <v>12</v>
      </c>
      <c r="C123" s="2">
        <f t="shared" si="6"/>
        <v>57.86</v>
      </c>
      <c r="D123" s="2">
        <f>AVERAGE($C$112:C121)</f>
        <v>52.963000000000001</v>
      </c>
    </row>
    <row r="124" spans="2:10" x14ac:dyDescent="0.25">
      <c r="B124" s="2">
        <v>13</v>
      </c>
      <c r="C124" s="2">
        <f t="shared" si="6"/>
        <v>43.7</v>
      </c>
      <c r="D124" s="2">
        <f>AVERAGE($C$112:C121)</f>
        <v>52.963000000000001</v>
      </c>
    </row>
    <row r="125" spans="2:10" x14ac:dyDescent="0.25">
      <c r="B125" s="2">
        <v>14</v>
      </c>
      <c r="C125" s="2">
        <f t="shared" si="6"/>
        <v>35.770000000000003</v>
      </c>
      <c r="D125" s="2">
        <f>AVERAGE($C$112:C121)</f>
        <v>52.963000000000001</v>
      </c>
    </row>
    <row r="126" spans="2:10" x14ac:dyDescent="0.25">
      <c r="B126" s="2">
        <v>15</v>
      </c>
      <c r="C126" s="2">
        <f t="shared" si="6"/>
        <v>44.2</v>
      </c>
      <c r="D126" s="2">
        <f>AVERAGE($C$112:C121)</f>
        <v>52.963000000000001</v>
      </c>
    </row>
    <row r="127" spans="2:10" x14ac:dyDescent="0.25">
      <c r="B127" s="2">
        <v>16</v>
      </c>
      <c r="C127" s="2">
        <f t="shared" si="6"/>
        <v>46.03</v>
      </c>
      <c r="D127" s="2">
        <f>AVERAGE($C$112:C122)</f>
        <v>53.122727272727275</v>
      </c>
    </row>
    <row r="128" spans="2:10" x14ac:dyDescent="0.25">
      <c r="B128" s="2">
        <v>17</v>
      </c>
      <c r="C128" s="2">
        <f t="shared" si="6"/>
        <v>51.56</v>
      </c>
      <c r="D128" s="2">
        <f>AVERAGE($C$112:C123)</f>
        <v>53.517500000000005</v>
      </c>
    </row>
    <row r="129" spans="2:4" x14ac:dyDescent="0.25">
      <c r="B129" s="2">
        <v>18</v>
      </c>
      <c r="C129" s="2">
        <f t="shared" si="6"/>
        <v>50.43</v>
      </c>
      <c r="D129" s="2">
        <f>AVERAGE($C$112:C124)</f>
        <v>52.762307692307701</v>
      </c>
    </row>
    <row r="130" spans="2:4" x14ac:dyDescent="0.25">
      <c r="B130" s="2">
        <v>19</v>
      </c>
      <c r="C130" s="2">
        <f t="shared" si="6"/>
        <v>46.11</v>
      </c>
      <c r="D130" s="2">
        <f>AVERAGE($C$112:C125)</f>
        <v>51.548571428571435</v>
      </c>
    </row>
    <row r="131" spans="2:4" x14ac:dyDescent="0.25">
      <c r="B131" s="2">
        <v>20</v>
      </c>
      <c r="C131" s="2">
        <f t="shared" si="6"/>
        <v>48.57</v>
      </c>
      <c r="D131" s="2">
        <f>AVERAGE($C$112:C126)</f>
        <v>51.058666666666674</v>
      </c>
    </row>
    <row r="132" spans="2:4" x14ac:dyDescent="0.25">
      <c r="B132" s="2">
        <v>21</v>
      </c>
      <c r="C132" s="2">
        <f t="shared" ref="C132:C141" si="7">C36</f>
        <v>50.91</v>
      </c>
      <c r="D132" s="2">
        <f>AVERAGE($C$112:C127)</f>
        <v>50.744375000000005</v>
      </c>
    </row>
    <row r="133" spans="2:4" x14ac:dyDescent="0.25">
      <c r="B133" s="2">
        <v>22</v>
      </c>
      <c r="C133" s="2">
        <f t="shared" si="7"/>
        <v>57.6</v>
      </c>
      <c r="D133" s="2">
        <f>AVERAGE($C$112:C128)</f>
        <v>50.792352941176475</v>
      </c>
    </row>
    <row r="134" spans="2:4" x14ac:dyDescent="0.25">
      <c r="B134" s="2">
        <v>23</v>
      </c>
      <c r="C134" s="2">
        <f t="shared" si="7"/>
        <v>50.25</v>
      </c>
      <c r="D134" s="2">
        <f>AVERAGE($C$112:C129)</f>
        <v>50.772222222222219</v>
      </c>
    </row>
    <row r="135" spans="2:4" x14ac:dyDescent="0.25">
      <c r="B135" s="2">
        <v>24</v>
      </c>
      <c r="C135" s="2">
        <f t="shared" si="7"/>
        <v>43.75</v>
      </c>
      <c r="D135" s="2">
        <f>AVERAGE($C$112:C130)</f>
        <v>50.526842105263157</v>
      </c>
    </row>
    <row r="136" spans="2:4" x14ac:dyDescent="0.25">
      <c r="B136" s="2">
        <v>25</v>
      </c>
      <c r="C136" s="2">
        <f t="shared" si="7"/>
        <v>39.79</v>
      </c>
      <c r="D136" s="2">
        <f>AVERAGE($C$112:C131)</f>
        <v>50.429000000000002</v>
      </c>
    </row>
    <row r="137" spans="2:4" x14ac:dyDescent="0.25">
      <c r="B137" s="2">
        <v>26</v>
      </c>
      <c r="C137" s="2">
        <f t="shared" si="7"/>
        <v>45.9</v>
      </c>
      <c r="D137" s="2">
        <f>AVERAGE($C$112:C131)</f>
        <v>50.429000000000002</v>
      </c>
    </row>
    <row r="138" spans="2:4" x14ac:dyDescent="0.25">
      <c r="B138" s="2">
        <v>27</v>
      </c>
      <c r="C138" s="2">
        <f t="shared" si="7"/>
        <v>45.67</v>
      </c>
      <c r="D138" s="2">
        <f>AVERAGE($C$112:C131)</f>
        <v>50.429000000000002</v>
      </c>
    </row>
    <row r="139" spans="2:4" x14ac:dyDescent="0.25">
      <c r="B139" s="2">
        <v>28</v>
      </c>
      <c r="C139" s="2">
        <f t="shared" si="7"/>
        <v>50.03</v>
      </c>
      <c r="D139" s="2">
        <f>AVERAGE($C$112:C131)</f>
        <v>50.429000000000002</v>
      </c>
    </row>
    <row r="140" spans="2:4" x14ac:dyDescent="0.25">
      <c r="B140" s="2">
        <v>29</v>
      </c>
      <c r="C140" s="2">
        <f t="shared" si="7"/>
        <v>55.62</v>
      </c>
      <c r="D140" s="2">
        <f>AVERAGE($C$112:C131)</f>
        <v>50.429000000000002</v>
      </c>
    </row>
    <row r="141" spans="2:4" x14ac:dyDescent="0.25">
      <c r="B141" s="2">
        <v>30</v>
      </c>
      <c r="C141" s="2">
        <f t="shared" si="7"/>
        <v>42.33</v>
      </c>
      <c r="D141" s="2">
        <f>AVERAGE($C$112:C141)</f>
        <v>49.680999999999997</v>
      </c>
    </row>
    <row r="142" spans="2:4" x14ac:dyDescent="0.25">
      <c r="B142" s="2">
        <v>31</v>
      </c>
      <c r="C142" s="2">
        <f t="shared" ref="C142:C151" si="8">C50</f>
        <v>62.11</v>
      </c>
      <c r="D142" s="2">
        <f>AVERAGE($C$112:C141)</f>
        <v>49.680999999999997</v>
      </c>
    </row>
    <row r="143" spans="2:4" x14ac:dyDescent="0.25">
      <c r="B143" s="2">
        <v>32</v>
      </c>
      <c r="C143" s="2">
        <f t="shared" si="8"/>
        <v>55.919999999999995</v>
      </c>
      <c r="D143" s="2">
        <f>AVERAGE($C$112:C141)</f>
        <v>49.680999999999997</v>
      </c>
    </row>
    <row r="144" spans="2:4" x14ac:dyDescent="0.25">
      <c r="B144" s="2">
        <v>33</v>
      </c>
      <c r="C144" s="2">
        <f t="shared" si="8"/>
        <v>38.79</v>
      </c>
      <c r="D144" s="2">
        <f>AVERAGE($C$112:C132)</f>
        <v>50.451904761904764</v>
      </c>
    </row>
    <row r="145" spans="2:4" x14ac:dyDescent="0.25">
      <c r="B145" s="2">
        <v>34</v>
      </c>
      <c r="C145" s="2">
        <f t="shared" si="8"/>
        <v>41.239999999999995</v>
      </c>
      <c r="D145" s="2">
        <f>AVERAGE($C$112:C133)</f>
        <v>50.776818181818179</v>
      </c>
    </row>
    <row r="146" spans="2:4" x14ac:dyDescent="0.25">
      <c r="B146" s="2">
        <v>35</v>
      </c>
      <c r="C146" s="2">
        <f t="shared" si="8"/>
        <v>40.61</v>
      </c>
      <c r="D146" s="2">
        <f>AVERAGE($C$112:C134)</f>
        <v>50.753913043478256</v>
      </c>
    </row>
    <row r="147" spans="2:4" x14ac:dyDescent="0.25">
      <c r="B147" s="2">
        <v>36</v>
      </c>
      <c r="C147" s="2">
        <f t="shared" si="8"/>
        <v>43.37</v>
      </c>
      <c r="D147" s="2">
        <f>AVERAGE($C$112:C135)</f>
        <v>50.462083333333332</v>
      </c>
    </row>
    <row r="148" spans="2:4" x14ac:dyDescent="0.25">
      <c r="B148" s="2">
        <v>37</v>
      </c>
      <c r="C148" s="2">
        <f t="shared" si="8"/>
        <v>48.54</v>
      </c>
      <c r="D148" s="2">
        <f>AVERAGE($C$112:C136)</f>
        <v>50.035199999999996</v>
      </c>
    </row>
    <row r="149" spans="2:4" x14ac:dyDescent="0.25">
      <c r="B149" s="2">
        <v>38</v>
      </c>
      <c r="C149" s="2">
        <f t="shared" si="8"/>
        <v>48.919999999999995</v>
      </c>
      <c r="D149" s="2">
        <f>AVERAGE($C$112:C137)</f>
        <v>49.876153846153848</v>
      </c>
    </row>
    <row r="150" spans="2:4" x14ac:dyDescent="0.25">
      <c r="B150" s="2">
        <v>39</v>
      </c>
      <c r="C150" s="2">
        <f t="shared" si="8"/>
        <v>44.78</v>
      </c>
      <c r="D150" s="2">
        <f>AVERAGE($C$112:C138)</f>
        <v>49.720370370370375</v>
      </c>
    </row>
    <row r="151" spans="2:4" x14ac:dyDescent="0.25">
      <c r="B151" s="2">
        <v>40</v>
      </c>
      <c r="C151" s="2">
        <f t="shared" si="8"/>
        <v>43.01</v>
      </c>
      <c r="D151" s="2">
        <f>AVERAGE($C$112:C139)</f>
        <v>49.731428571428573</v>
      </c>
    </row>
    <row r="152" spans="2:4" x14ac:dyDescent="0.25">
      <c r="B152" s="2">
        <v>41</v>
      </c>
      <c r="C152" s="2">
        <f t="shared" ref="C152:C161" si="9">C64</f>
        <v>56.93</v>
      </c>
      <c r="D152" s="2">
        <f>AVERAGE($C$112:C140)</f>
        <v>49.934482758620689</v>
      </c>
    </row>
    <row r="153" spans="2:4" x14ac:dyDescent="0.25">
      <c r="B153" s="2">
        <v>42</v>
      </c>
      <c r="C153" s="2">
        <f t="shared" si="9"/>
        <v>59.56</v>
      </c>
      <c r="D153" s="2">
        <f>AVERAGE($C$112:C141)</f>
        <v>49.680999999999997</v>
      </c>
    </row>
    <row r="154" spans="2:4" x14ac:dyDescent="0.25">
      <c r="B154" s="2">
        <v>43</v>
      </c>
      <c r="C154" s="2">
        <f t="shared" si="9"/>
        <v>42.53</v>
      </c>
      <c r="D154" s="2">
        <f>AVERAGE($C$112:C151)</f>
        <v>48.942999999999991</v>
      </c>
    </row>
    <row r="155" spans="2:4" x14ac:dyDescent="0.25">
      <c r="B155" s="2">
        <v>44</v>
      </c>
      <c r="C155" s="2">
        <f t="shared" si="9"/>
        <v>43.62</v>
      </c>
      <c r="D155" s="2">
        <f>AVERAGE($C$112:C151)</f>
        <v>48.942999999999991</v>
      </c>
    </row>
    <row r="156" spans="2:4" x14ac:dyDescent="0.25">
      <c r="B156" s="2">
        <v>45</v>
      </c>
      <c r="C156" s="2">
        <f t="shared" si="9"/>
        <v>50</v>
      </c>
      <c r="D156" s="2">
        <f>AVERAGE($C$112:C151)</f>
        <v>48.942999999999991</v>
      </c>
    </row>
    <row r="157" spans="2:4" x14ac:dyDescent="0.25">
      <c r="B157" s="2">
        <v>46</v>
      </c>
      <c r="C157" s="2">
        <f t="shared" si="9"/>
        <v>47.12</v>
      </c>
      <c r="D157" s="2">
        <f>AVERAGE($C$112:C151)</f>
        <v>48.942999999999991</v>
      </c>
    </row>
    <row r="158" spans="2:4" x14ac:dyDescent="0.25">
      <c r="B158" s="2">
        <v>47</v>
      </c>
      <c r="C158" s="2">
        <f t="shared" si="9"/>
        <v>44.69</v>
      </c>
      <c r="D158" s="2">
        <f>AVERAGE($C$112:C142)</f>
        <v>50.081935483870957</v>
      </c>
    </row>
    <row r="159" spans="2:4" x14ac:dyDescent="0.25">
      <c r="B159" s="2">
        <v>48</v>
      </c>
      <c r="C159" s="2">
        <f t="shared" si="9"/>
        <v>54.11</v>
      </c>
      <c r="D159" s="2">
        <f>AVERAGE($C$112:C143)</f>
        <v>50.264374999999994</v>
      </c>
    </row>
    <row r="160" spans="2:4" x14ac:dyDescent="0.25">
      <c r="B160" s="2">
        <v>49</v>
      </c>
      <c r="C160" s="2">
        <f t="shared" si="9"/>
        <v>48.59</v>
      </c>
      <c r="D160" s="2">
        <f>AVERAGE($C$112:C144)</f>
        <v>49.916666666666657</v>
      </c>
    </row>
    <row r="161" spans="2:4" x14ac:dyDescent="0.25">
      <c r="B161" s="2">
        <v>50</v>
      </c>
      <c r="C161" s="2">
        <f t="shared" si="9"/>
        <v>46.15</v>
      </c>
      <c r="D161" s="2">
        <f>AVERAGE($C$112:C145)</f>
        <v>49.661470588235289</v>
      </c>
    </row>
  </sheetData>
  <mergeCells count="8">
    <mergeCell ref="J95:N98"/>
    <mergeCell ref="B110:D110"/>
    <mergeCell ref="B2:D2"/>
    <mergeCell ref="B17:D17"/>
    <mergeCell ref="B34:D34"/>
    <mergeCell ref="B48:D48"/>
    <mergeCell ref="B62:D62"/>
    <mergeCell ref="K104:M104"/>
  </mergeCells>
  <pageMargins left="0.7" right="0.7" top="0.75" bottom="0.75" header="0.3" footer="0.3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65"/>
  <sheetViews>
    <sheetView topLeftCell="A22" zoomScaleNormal="100" workbookViewId="0">
      <selection activeCell="J38" sqref="J38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6" max="7" width="11.85546875" bestFit="1" customWidth="1"/>
    <col min="12" max="12" width="11.85546875" bestFit="1" customWidth="1"/>
  </cols>
  <sheetData>
    <row r="2" spans="2:5" ht="15.75" thickBot="1" x14ac:dyDescent="0.3"/>
    <row r="3" spans="2:5" ht="32.25" customHeight="1" x14ac:dyDescent="0.25">
      <c r="B3" s="87" t="s">
        <v>148</v>
      </c>
      <c r="C3" s="87" t="s">
        <v>179</v>
      </c>
      <c r="D3" s="87" t="s">
        <v>70</v>
      </c>
      <c r="E3" s="59"/>
    </row>
    <row r="4" spans="2:5" ht="15.75" thickBot="1" x14ac:dyDescent="0.3">
      <c r="B4" s="88"/>
      <c r="C4" s="88"/>
      <c r="D4" s="88"/>
      <c r="E4" s="59"/>
    </row>
    <row r="5" spans="2:5" ht="15.75" thickBot="1" x14ac:dyDescent="0.3">
      <c r="B5" s="60" t="s">
        <v>153</v>
      </c>
      <c r="C5" s="61">
        <v>50</v>
      </c>
      <c r="D5" s="61" t="s">
        <v>143</v>
      </c>
      <c r="E5" s="59"/>
    </row>
    <row r="6" spans="2:5" x14ac:dyDescent="0.25">
      <c r="B6" s="89" t="s">
        <v>10</v>
      </c>
      <c r="C6" s="91" t="s">
        <v>143</v>
      </c>
      <c r="D6" s="91">
        <v>35</v>
      </c>
      <c r="E6" s="59"/>
    </row>
    <row r="7" spans="2:5" ht="15.75" thickBot="1" x14ac:dyDescent="0.3">
      <c r="B7" s="90"/>
      <c r="C7" s="92"/>
      <c r="D7" s="92"/>
      <c r="E7" s="59"/>
    </row>
    <row r="8" spans="2:5" x14ac:dyDescent="0.25">
      <c r="B8" s="89" t="s">
        <v>144</v>
      </c>
      <c r="C8" s="91" t="s">
        <v>143</v>
      </c>
      <c r="D8" s="93">
        <v>1</v>
      </c>
      <c r="E8" s="59"/>
    </row>
    <row r="9" spans="2:5" ht="15.75" thickBot="1" x14ac:dyDescent="0.3">
      <c r="B9" s="90"/>
      <c r="C9" s="92"/>
      <c r="D9" s="94"/>
      <c r="E9" s="59"/>
    </row>
    <row r="10" spans="2:5" ht="15.75" thickBot="1" x14ac:dyDescent="0.3">
      <c r="B10" s="60" t="s">
        <v>146</v>
      </c>
      <c r="C10" s="61" t="s">
        <v>143</v>
      </c>
      <c r="D10" s="62">
        <v>0.17</v>
      </c>
      <c r="E10" s="59"/>
    </row>
    <row r="11" spans="2:5" ht="15.75" thickBot="1" x14ac:dyDescent="0.3">
      <c r="B11" s="60" t="s">
        <v>145</v>
      </c>
      <c r="C11" s="61" t="s">
        <v>143</v>
      </c>
      <c r="D11" s="64">
        <f>D12</f>
        <v>0.37517442857142863</v>
      </c>
      <c r="E11" s="59"/>
    </row>
    <row r="12" spans="2:5" ht="15.75" thickBot="1" x14ac:dyDescent="0.3">
      <c r="B12" s="60" t="s">
        <v>180</v>
      </c>
      <c r="C12" s="61" t="s">
        <v>143</v>
      </c>
      <c r="D12" s="64">
        <f>K36</f>
        <v>0.37517442857142863</v>
      </c>
      <c r="E12" s="59"/>
    </row>
    <row r="13" spans="2:5" ht="15.75" thickBot="1" x14ac:dyDescent="0.3">
      <c r="B13" s="60" t="s">
        <v>153</v>
      </c>
      <c r="C13" s="61">
        <v>50</v>
      </c>
      <c r="D13" s="61">
        <f>G41</f>
        <v>67.531397142857159</v>
      </c>
      <c r="E13" s="59"/>
    </row>
    <row r="14" spans="2:5" ht="15.75" thickBot="1" x14ac:dyDescent="0.3">
      <c r="B14" s="60" t="s">
        <v>49</v>
      </c>
      <c r="C14" s="63">
        <f>C13+D13</f>
        <v>117.53139714285716</v>
      </c>
      <c r="E14" s="59"/>
    </row>
    <row r="16" spans="2:5" x14ac:dyDescent="0.25">
      <c r="B16" s="73" t="s">
        <v>71</v>
      </c>
      <c r="C16" s="74"/>
      <c r="D16" s="75"/>
    </row>
    <row r="17" spans="2:10" x14ac:dyDescent="0.25">
      <c r="B17" s="5" t="s">
        <v>12</v>
      </c>
      <c r="C17" s="6" t="s">
        <v>20</v>
      </c>
      <c r="D17" s="6" t="s">
        <v>16</v>
      </c>
      <c r="F17" s="2" t="s">
        <v>13</v>
      </c>
      <c r="G17" s="2" t="s">
        <v>14</v>
      </c>
      <c r="H17" s="2" t="s">
        <v>15</v>
      </c>
      <c r="I17" s="2"/>
      <c r="J17" s="7" t="s">
        <v>21</v>
      </c>
    </row>
    <row r="18" spans="2:10" x14ac:dyDescent="0.25">
      <c r="B18" s="2">
        <v>1</v>
      </c>
      <c r="C18" s="2">
        <v>19.89</v>
      </c>
      <c r="D18" s="2">
        <f>AVERAGE(C18)</f>
        <v>19.89</v>
      </c>
      <c r="F18" s="2">
        <v>2.262</v>
      </c>
      <c r="G18" s="2">
        <f>_xlfn.STDEV.S(C18:C27)</f>
        <v>2.4644665864148947</v>
      </c>
      <c r="H18" s="2">
        <v>0.05</v>
      </c>
      <c r="I18" s="2">
        <f>AVERAGE(C18:C27)</f>
        <v>18.822000000000003</v>
      </c>
      <c r="J18" s="2">
        <f>ROUND(((F18*G18)/(H18*I18))^2,0)</f>
        <v>35</v>
      </c>
    </row>
    <row r="19" spans="2:10" x14ac:dyDescent="0.25">
      <c r="B19" s="2">
        <v>2</v>
      </c>
      <c r="C19" s="2">
        <v>18.240000000000002</v>
      </c>
      <c r="D19" s="2">
        <f>AVERAGE($C$18:C19)</f>
        <v>19.065000000000001</v>
      </c>
    </row>
    <row r="20" spans="2:10" x14ac:dyDescent="0.25">
      <c r="B20" s="2">
        <v>3</v>
      </c>
      <c r="C20" s="2">
        <v>23.79</v>
      </c>
      <c r="D20" s="2">
        <f>AVERAGE($C$18:C20)</f>
        <v>20.64</v>
      </c>
    </row>
    <row r="21" spans="2:10" x14ac:dyDescent="0.25">
      <c r="B21" s="2">
        <v>4</v>
      </c>
      <c r="C21" s="2">
        <v>16.57</v>
      </c>
      <c r="D21" s="2">
        <f>AVERAGE($C$18:C21)</f>
        <v>19.622500000000002</v>
      </c>
      <c r="F21" s="2" t="s">
        <v>64</v>
      </c>
    </row>
    <row r="22" spans="2:10" x14ac:dyDescent="0.25">
      <c r="B22" s="2">
        <v>5</v>
      </c>
      <c r="C22" s="2">
        <v>16.770000000000003</v>
      </c>
      <c r="D22" s="2">
        <f>AVERAGE($C$18:C22)</f>
        <v>19.052000000000003</v>
      </c>
      <c r="F22" s="12">
        <f>((_xlfn.STDEV.S(C18:C27)*2.262)/(AVERAGE(C18:C27)*0.05))^2</f>
        <v>35.08807341034202</v>
      </c>
    </row>
    <row r="23" spans="2:10" x14ac:dyDescent="0.25">
      <c r="B23" s="2">
        <v>6</v>
      </c>
      <c r="C23" s="2">
        <v>16.170000000000002</v>
      </c>
      <c r="D23" s="2">
        <f>AVERAGE($C$18:C23)</f>
        <v>18.571666666666669</v>
      </c>
      <c r="F23" s="12">
        <f>ROUND(F22,0)</f>
        <v>35</v>
      </c>
    </row>
    <row r="24" spans="2:10" x14ac:dyDescent="0.25">
      <c r="B24" s="2">
        <v>7</v>
      </c>
      <c r="C24" s="2">
        <v>18.989999999999998</v>
      </c>
      <c r="D24" s="2">
        <f>AVERAGE($C$18:C24)</f>
        <v>18.631428571428575</v>
      </c>
    </row>
    <row r="25" spans="2:10" x14ac:dyDescent="0.25">
      <c r="B25" s="2">
        <v>8</v>
      </c>
      <c r="C25" s="2">
        <v>21.810000000000002</v>
      </c>
      <c r="D25" s="2">
        <f>AVERAGE($C$18:C25)</f>
        <v>19.028750000000002</v>
      </c>
    </row>
    <row r="26" spans="2:10" x14ac:dyDescent="0.25">
      <c r="B26" s="2">
        <v>9</v>
      </c>
      <c r="C26" s="2">
        <v>17.03</v>
      </c>
      <c r="D26" s="2">
        <f>AVERAGE($C$18:C26)</f>
        <v>18.806666666666668</v>
      </c>
    </row>
    <row r="27" spans="2:10" x14ac:dyDescent="0.25">
      <c r="B27" s="2">
        <v>10</v>
      </c>
      <c r="C27" s="2">
        <v>18.96</v>
      </c>
      <c r="D27" s="2">
        <f>AVERAGE($C$18:C27)</f>
        <v>18.822000000000003</v>
      </c>
    </row>
    <row r="29" spans="2:10" x14ac:dyDescent="0.25">
      <c r="B29" s="72" t="s">
        <v>75</v>
      </c>
      <c r="C29" s="72"/>
      <c r="D29" s="72"/>
    </row>
    <row r="30" spans="2:10" x14ac:dyDescent="0.25">
      <c r="B30" s="5" t="str">
        <f>B17</f>
        <v>observaciones</v>
      </c>
      <c r="C30" s="6" t="str">
        <f t="shared" ref="C30:D40" si="0">C17</f>
        <v>Tiempo</v>
      </c>
      <c r="D30" s="6" t="str">
        <f t="shared" si="0"/>
        <v>promedio</v>
      </c>
      <c r="F30" s="2" t="s">
        <v>13</v>
      </c>
      <c r="G30" s="2" t="s">
        <v>14</v>
      </c>
      <c r="H30" s="2" t="s">
        <v>15</v>
      </c>
      <c r="I30" s="2"/>
      <c r="J30" s="7" t="s">
        <v>21</v>
      </c>
    </row>
    <row r="31" spans="2:10" x14ac:dyDescent="0.25">
      <c r="B31" s="2">
        <v>1</v>
      </c>
      <c r="C31" s="2">
        <f t="shared" si="0"/>
        <v>19.89</v>
      </c>
      <c r="D31" s="2">
        <f>C31</f>
        <v>19.89</v>
      </c>
      <c r="F31" s="2">
        <v>2.2000000000000002</v>
      </c>
      <c r="G31" s="2">
        <f>_xlfn.STDEV.S(C31:C65)</f>
        <v>2.1752748111909059</v>
      </c>
      <c r="H31" s="2">
        <v>0.05</v>
      </c>
      <c r="I31" s="2">
        <f>AVERAGE(C31:C65)</f>
        <v>19.239714285714289</v>
      </c>
      <c r="J31" s="2">
        <f>ROUND(((F31*G31)/(H31*I31))^2,0)</f>
        <v>25</v>
      </c>
    </row>
    <row r="32" spans="2:10" x14ac:dyDescent="0.25">
      <c r="B32" s="2">
        <v>2</v>
      </c>
      <c r="C32" s="2">
        <f t="shared" si="0"/>
        <v>18.240000000000002</v>
      </c>
      <c r="D32" s="2">
        <f>AVERAGE($C$31:C32)</f>
        <v>19.065000000000001</v>
      </c>
    </row>
    <row r="33" spans="2:11" ht="15.75" thickBot="1" x14ac:dyDescent="0.3">
      <c r="B33" s="2">
        <v>3</v>
      </c>
      <c r="C33" s="2">
        <f t="shared" si="0"/>
        <v>23.79</v>
      </c>
      <c r="D33" s="2">
        <f>AVERAGE($C$31:C33)</f>
        <v>20.64</v>
      </c>
    </row>
    <row r="34" spans="2:11" ht="15.75" thickBot="1" x14ac:dyDescent="0.3">
      <c r="B34" s="2">
        <v>4</v>
      </c>
      <c r="C34" s="2">
        <f t="shared" si="0"/>
        <v>16.57</v>
      </c>
      <c r="D34" s="2">
        <f>AVERAGE($C$31:C34)</f>
        <v>19.622500000000002</v>
      </c>
      <c r="F34" s="81" t="s">
        <v>181</v>
      </c>
      <c r="G34" s="82"/>
      <c r="H34" s="82"/>
      <c r="I34" s="82"/>
      <c r="J34" s="82"/>
      <c r="K34" s="84"/>
    </row>
    <row r="35" spans="2:11" ht="13.5" customHeight="1" thickBot="1" x14ac:dyDescent="0.3">
      <c r="B35" s="2">
        <v>5</v>
      </c>
      <c r="C35" s="2">
        <f t="shared" si="0"/>
        <v>16.770000000000003</v>
      </c>
      <c r="D35" s="2">
        <f>AVERAGE($C$31:C35)</f>
        <v>19.052000000000003</v>
      </c>
      <c r="F35" s="29" t="s">
        <v>10</v>
      </c>
      <c r="G35" s="42" t="s">
        <v>144</v>
      </c>
      <c r="H35" s="30" t="s">
        <v>159</v>
      </c>
      <c r="I35" s="30" t="s">
        <v>160</v>
      </c>
      <c r="J35" s="47" t="s">
        <v>130</v>
      </c>
      <c r="K35" s="48" t="s">
        <v>157</v>
      </c>
    </row>
    <row r="36" spans="2:11" ht="15.75" thickBot="1" x14ac:dyDescent="0.3">
      <c r="B36" s="2">
        <v>6</v>
      </c>
      <c r="C36" s="2">
        <f t="shared" si="0"/>
        <v>16.170000000000002</v>
      </c>
      <c r="D36" s="2">
        <f>AVERAGE($C$31:C36)</f>
        <v>18.571666666666669</v>
      </c>
      <c r="F36" s="43">
        <f>J18</f>
        <v>35</v>
      </c>
      <c r="G36" s="44">
        <v>1</v>
      </c>
      <c r="H36" s="33">
        <f>I31</f>
        <v>19.239714285714289</v>
      </c>
      <c r="I36" s="33">
        <f>H36/60</f>
        <v>0.32066190476190481</v>
      </c>
      <c r="J36" s="49">
        <v>0.17</v>
      </c>
      <c r="K36" s="50">
        <f>I36*(1+J36)</f>
        <v>0.37517442857142863</v>
      </c>
    </row>
    <row r="37" spans="2:11" x14ac:dyDescent="0.25">
      <c r="B37" s="2">
        <v>7</v>
      </c>
      <c r="C37" s="2">
        <f t="shared" si="0"/>
        <v>18.989999999999998</v>
      </c>
      <c r="D37" s="2">
        <f>AVERAGE($C$31:C37)</f>
        <v>18.631428571428575</v>
      </c>
    </row>
    <row r="38" spans="2:11" ht="15.75" thickBot="1" x14ac:dyDescent="0.3">
      <c r="B38" s="2">
        <v>8</v>
      </c>
      <c r="C38" s="2">
        <f t="shared" si="0"/>
        <v>21.810000000000002</v>
      </c>
      <c r="D38" s="2">
        <f>AVERAGE($C$31:C38)</f>
        <v>19.028750000000002</v>
      </c>
    </row>
    <row r="39" spans="2:11" ht="15.75" thickBot="1" x14ac:dyDescent="0.3">
      <c r="B39" s="2">
        <v>9</v>
      </c>
      <c r="C39" s="2">
        <f t="shared" si="0"/>
        <v>17.03</v>
      </c>
      <c r="D39" s="2">
        <f>AVERAGE($C$31:C39)</f>
        <v>18.806666666666668</v>
      </c>
      <c r="F39" s="45" t="s">
        <v>161</v>
      </c>
      <c r="G39" s="57">
        <v>1</v>
      </c>
    </row>
    <row r="40" spans="2:11" ht="15.75" thickBot="1" x14ac:dyDescent="0.3">
      <c r="B40" s="2">
        <v>10</v>
      </c>
      <c r="C40" s="2">
        <f t="shared" si="0"/>
        <v>18.96</v>
      </c>
      <c r="D40" s="2">
        <f>AVERAGE($C$31:C40)</f>
        <v>18.822000000000003</v>
      </c>
      <c r="F40" s="29" t="s">
        <v>162</v>
      </c>
      <c r="G40" s="33">
        <v>180</v>
      </c>
    </row>
    <row r="41" spans="2:11" ht="15.75" thickBot="1" x14ac:dyDescent="0.3">
      <c r="B41" s="2">
        <v>11</v>
      </c>
      <c r="C41" s="2">
        <v>19.100000000000001</v>
      </c>
      <c r="D41" s="2">
        <f>AVERAGE($C$31:C41)</f>
        <v>18.847272727272728</v>
      </c>
      <c r="F41" s="29" t="s">
        <v>163</v>
      </c>
      <c r="G41" s="46">
        <f>K36*G40</f>
        <v>67.531397142857159</v>
      </c>
    </row>
    <row r="42" spans="2:11" x14ac:dyDescent="0.25">
      <c r="B42" s="2">
        <v>12</v>
      </c>
      <c r="C42" s="2">
        <v>20.58</v>
      </c>
      <c r="D42" s="2">
        <f>AVERAGE($C$31:C42)</f>
        <v>18.991666666666671</v>
      </c>
    </row>
    <row r="43" spans="2:11" x14ac:dyDescent="0.25">
      <c r="B43" s="2">
        <v>13</v>
      </c>
      <c r="C43" s="2">
        <v>20.64</v>
      </c>
      <c r="D43" s="2">
        <f>AVERAGE($C$31:C43)</f>
        <v>19.118461538461538</v>
      </c>
    </row>
    <row r="44" spans="2:11" x14ac:dyDescent="0.25">
      <c r="B44" s="2">
        <v>14</v>
      </c>
      <c r="C44" s="2">
        <v>19.12</v>
      </c>
      <c r="D44" s="2">
        <f>AVERAGE($C$31:C44)</f>
        <v>19.118571428571432</v>
      </c>
    </row>
    <row r="45" spans="2:11" x14ac:dyDescent="0.25">
      <c r="B45" s="2">
        <v>15</v>
      </c>
      <c r="C45" s="2">
        <v>16.89</v>
      </c>
      <c r="D45" s="2">
        <f>AVERAGE($C$31:C45)</f>
        <v>18.970000000000002</v>
      </c>
    </row>
    <row r="46" spans="2:11" x14ac:dyDescent="0.25">
      <c r="B46" s="2">
        <v>16</v>
      </c>
      <c r="C46" s="2">
        <v>17.37</v>
      </c>
      <c r="D46" s="2">
        <f>AVERAGE($C$31:C46)</f>
        <v>18.87</v>
      </c>
    </row>
    <row r="47" spans="2:11" x14ac:dyDescent="0.25">
      <c r="B47" s="2">
        <v>17</v>
      </c>
      <c r="C47" s="2">
        <v>20.55</v>
      </c>
      <c r="D47" s="2">
        <f>AVERAGE($C$31:C47)</f>
        <v>18.968823529411765</v>
      </c>
    </row>
    <row r="48" spans="2:11" x14ac:dyDescent="0.25">
      <c r="B48" s="2">
        <v>18</v>
      </c>
      <c r="C48" s="2">
        <v>18.93</v>
      </c>
      <c r="D48" s="2">
        <f>AVERAGE($C$31:C48)</f>
        <v>18.966666666666669</v>
      </c>
    </row>
    <row r="49" spans="2:4" x14ac:dyDescent="0.25">
      <c r="B49" s="2">
        <v>19</v>
      </c>
      <c r="C49" s="2">
        <v>18.3</v>
      </c>
      <c r="D49" s="2">
        <f>AVERAGE($C$31:C49)</f>
        <v>18.931578947368422</v>
      </c>
    </row>
    <row r="50" spans="2:4" x14ac:dyDescent="0.25">
      <c r="B50" s="2">
        <v>20</v>
      </c>
      <c r="C50" s="2">
        <v>18.95</v>
      </c>
      <c r="D50" s="2">
        <f>AVERAGE($C$31:C50)</f>
        <v>18.932500000000001</v>
      </c>
    </row>
    <row r="51" spans="2:4" x14ac:dyDescent="0.25">
      <c r="B51" s="2">
        <v>21</v>
      </c>
      <c r="C51" s="2">
        <v>25.91</v>
      </c>
      <c r="D51" s="2">
        <f>AVERAGE($C$31:C51)</f>
        <v>19.264761904761908</v>
      </c>
    </row>
    <row r="52" spans="2:4" x14ac:dyDescent="0.25">
      <c r="B52" s="2">
        <v>22</v>
      </c>
      <c r="C52" s="2">
        <v>16.600000000000001</v>
      </c>
      <c r="D52" s="2">
        <f>AVERAGE($C$31:C52)</f>
        <v>19.143636363636368</v>
      </c>
    </row>
    <row r="53" spans="2:4" x14ac:dyDescent="0.25">
      <c r="B53" s="2">
        <v>23</v>
      </c>
      <c r="C53" s="2">
        <v>20.13</v>
      </c>
      <c r="D53" s="2">
        <f>AVERAGE($C$31:C53)</f>
        <v>19.186521739130438</v>
      </c>
    </row>
    <row r="54" spans="2:4" x14ac:dyDescent="0.25">
      <c r="B54" s="2">
        <v>24</v>
      </c>
      <c r="C54" s="2">
        <v>17.47</v>
      </c>
      <c r="D54" s="2">
        <f>AVERAGE($C$31:C54)</f>
        <v>19.115000000000006</v>
      </c>
    </row>
    <row r="55" spans="2:4" x14ac:dyDescent="0.25">
      <c r="B55" s="2">
        <v>25</v>
      </c>
      <c r="C55" s="2">
        <v>22.25</v>
      </c>
      <c r="D55" s="2">
        <f>AVERAGE($C$31:C55)</f>
        <v>19.240400000000005</v>
      </c>
    </row>
    <row r="56" spans="2:4" x14ac:dyDescent="0.25">
      <c r="B56" s="2">
        <v>26</v>
      </c>
      <c r="C56" s="2">
        <v>18.43</v>
      </c>
      <c r="D56" s="2">
        <f>AVERAGE($C$31:C56)</f>
        <v>19.209230769230775</v>
      </c>
    </row>
    <row r="57" spans="2:4" x14ac:dyDescent="0.25">
      <c r="B57" s="2">
        <v>27</v>
      </c>
      <c r="C57" s="2">
        <v>21.07</v>
      </c>
      <c r="D57" s="2">
        <f>AVERAGE($C$31:C57)</f>
        <v>19.278148148148151</v>
      </c>
    </row>
    <row r="58" spans="2:4" x14ac:dyDescent="0.25">
      <c r="B58" s="2">
        <v>28</v>
      </c>
      <c r="C58" s="2">
        <v>18.32</v>
      </c>
      <c r="D58" s="2">
        <f>AVERAGE($C$31:C58)</f>
        <v>19.243928571428576</v>
      </c>
    </row>
    <row r="59" spans="2:4" x14ac:dyDescent="0.25">
      <c r="B59" s="2">
        <v>29</v>
      </c>
      <c r="C59" s="2">
        <v>21.46</v>
      </c>
      <c r="D59" s="2">
        <f>AVERAGE($C$31:C59)</f>
        <v>19.320344827586215</v>
      </c>
    </row>
    <row r="60" spans="2:4" x14ac:dyDescent="0.25">
      <c r="B60" s="2">
        <v>30</v>
      </c>
      <c r="C60" s="2">
        <v>16.670000000000002</v>
      </c>
      <c r="D60" s="2">
        <f>AVERAGE($C$31:C60)</f>
        <v>19.232000000000006</v>
      </c>
    </row>
    <row r="61" spans="2:4" x14ac:dyDescent="0.25">
      <c r="B61" s="2">
        <v>31</v>
      </c>
      <c r="C61" s="2">
        <v>18.920000000000002</v>
      </c>
      <c r="D61" s="2">
        <f>AVERAGE($C$31:C61)</f>
        <v>19.221935483870972</v>
      </c>
    </row>
    <row r="62" spans="2:4" x14ac:dyDescent="0.25">
      <c r="B62" s="2">
        <v>32</v>
      </c>
      <c r="C62" s="2">
        <v>21.25</v>
      </c>
      <c r="D62" s="2">
        <f>AVERAGE($C$31:C62)</f>
        <v>19.285312500000003</v>
      </c>
    </row>
    <row r="63" spans="2:4" x14ac:dyDescent="0.25">
      <c r="B63" s="2">
        <v>33</v>
      </c>
      <c r="C63" s="2">
        <v>19.89</v>
      </c>
      <c r="D63" s="2">
        <f>AVERAGE($C$31:C63)</f>
        <v>19.303636363636368</v>
      </c>
    </row>
    <row r="64" spans="2:4" x14ac:dyDescent="0.25">
      <c r="B64" s="2">
        <v>34</v>
      </c>
      <c r="C64" s="2">
        <v>17.39</v>
      </c>
      <c r="D64" s="2">
        <f>AVERAGE($C$31:C64)</f>
        <v>19.247352941176473</v>
      </c>
    </row>
    <row r="65" spans="2:4" x14ac:dyDescent="0.25">
      <c r="B65" s="2">
        <v>35</v>
      </c>
      <c r="C65" s="2">
        <v>18.98</v>
      </c>
      <c r="D65" s="2">
        <f>AVERAGE($C$31:C65)</f>
        <v>19.239714285714289</v>
      </c>
    </row>
  </sheetData>
  <mergeCells count="12">
    <mergeCell ref="B16:D16"/>
    <mergeCell ref="B29:D29"/>
    <mergeCell ref="F34:K34"/>
    <mergeCell ref="B3:B4"/>
    <mergeCell ref="C3:C4"/>
    <mergeCell ref="D3:D4"/>
    <mergeCell ref="B6:B7"/>
    <mergeCell ref="C6:C7"/>
    <mergeCell ref="D6:D7"/>
    <mergeCell ref="B8:B9"/>
    <mergeCell ref="C8:C9"/>
    <mergeCell ref="D8:D9"/>
  </mergeCells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6"/>
  <sheetViews>
    <sheetView zoomScaleNormal="100" workbookViewId="0">
      <selection activeCell="K22" sqref="K22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7" max="7" width="9.5703125" bestFit="1" customWidth="1"/>
  </cols>
  <sheetData>
    <row r="2" spans="2:4" x14ac:dyDescent="0.25">
      <c r="B2" s="73" t="s">
        <v>77</v>
      </c>
      <c r="C2" s="74"/>
      <c r="D2" s="75"/>
    </row>
    <row r="3" spans="2:4" x14ac:dyDescent="0.25">
      <c r="B3" s="5" t="s">
        <v>12</v>
      </c>
      <c r="C3" s="6" t="s">
        <v>20</v>
      </c>
      <c r="D3" s="6" t="s">
        <v>80</v>
      </c>
    </row>
    <row r="4" spans="2:4" x14ac:dyDescent="0.25">
      <c r="B4" s="2"/>
      <c r="C4" s="2" t="s">
        <v>115</v>
      </c>
      <c r="D4" s="2">
        <f>4*60*60</f>
        <v>14400</v>
      </c>
    </row>
    <row r="6" spans="2:4" x14ac:dyDescent="0.25">
      <c r="B6" t="s">
        <v>78</v>
      </c>
    </row>
  </sheetData>
  <mergeCells count="1">
    <mergeCell ref="B2:D2"/>
  </mergeCells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52"/>
  <sheetViews>
    <sheetView topLeftCell="A20" zoomScaleNormal="100" workbookViewId="0">
      <selection activeCell="G34" sqref="G34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7" max="7" width="11.85546875" bestFit="1" customWidth="1"/>
  </cols>
  <sheetData>
    <row r="2" spans="2:10" x14ac:dyDescent="0.25">
      <c r="B2" s="73" t="s">
        <v>123</v>
      </c>
      <c r="C2" s="74"/>
      <c r="D2" s="75"/>
    </row>
    <row r="3" spans="2:10" x14ac:dyDescent="0.25">
      <c r="B3" s="5" t="s">
        <v>12</v>
      </c>
      <c r="C3" s="6" t="s">
        <v>20</v>
      </c>
      <c r="D3" s="6" t="s">
        <v>16</v>
      </c>
      <c r="F3" s="2" t="s">
        <v>13</v>
      </c>
      <c r="G3" s="2" t="s">
        <v>14</v>
      </c>
      <c r="H3" s="2" t="s">
        <v>15</v>
      </c>
      <c r="I3" s="2"/>
      <c r="J3" s="7" t="s">
        <v>21</v>
      </c>
    </row>
    <row r="4" spans="2:10" x14ac:dyDescent="0.25">
      <c r="B4" s="2">
        <v>1</v>
      </c>
      <c r="C4" s="2">
        <v>8.2100000000000009</v>
      </c>
      <c r="D4" s="2">
        <f>AVERAGE(C4)</f>
        <v>8.2100000000000009</v>
      </c>
      <c r="F4" s="2">
        <v>2.262</v>
      </c>
      <c r="G4" s="2">
        <f>_xlfn.STDEV.S(C4:C13)</f>
        <v>2.5863764871598454</v>
      </c>
      <c r="H4" s="2">
        <v>0.05</v>
      </c>
      <c r="I4" s="2">
        <f>AVERAGE(C4:C13)</f>
        <v>10.191000000000001</v>
      </c>
      <c r="J4" s="2">
        <f>ROUND(((F4*G4)/(H4*I4))^2,0)</f>
        <v>132</v>
      </c>
    </row>
    <row r="5" spans="2:10" x14ac:dyDescent="0.25">
      <c r="B5" s="2">
        <v>2</v>
      </c>
      <c r="C5" s="2">
        <v>6.8</v>
      </c>
      <c r="D5" s="2">
        <f>AVERAGE($C$4:C5)</f>
        <v>7.5050000000000008</v>
      </c>
    </row>
    <row r="6" spans="2:10" x14ac:dyDescent="0.25">
      <c r="B6" s="2">
        <v>3</v>
      </c>
      <c r="C6" s="2">
        <v>7.65</v>
      </c>
      <c r="D6" s="2">
        <f>AVERAGE($C$4:C6)</f>
        <v>7.5533333333333346</v>
      </c>
    </row>
    <row r="7" spans="2:10" x14ac:dyDescent="0.25">
      <c r="B7" s="2">
        <v>4</v>
      </c>
      <c r="C7" s="2">
        <v>10.19</v>
      </c>
      <c r="D7" s="2">
        <f>AVERAGE($C$4:C7)</f>
        <v>8.2125000000000004</v>
      </c>
      <c r="F7" s="2" t="s">
        <v>64</v>
      </c>
    </row>
    <row r="8" spans="2:10" x14ac:dyDescent="0.25">
      <c r="B8" s="2">
        <v>5</v>
      </c>
      <c r="C8" s="2">
        <v>15.17</v>
      </c>
      <c r="D8" s="2">
        <f>AVERAGE($C$4:C8)</f>
        <v>9.604000000000001</v>
      </c>
      <c r="F8" s="2">
        <f>((_xlfn.STDEV.S(C4:C13)*2.262)/(AVERAGE(C4:C13)*0.05))^2</f>
        <v>131.82417929388473</v>
      </c>
    </row>
    <row r="9" spans="2:10" x14ac:dyDescent="0.25">
      <c r="B9" s="2">
        <v>6</v>
      </c>
      <c r="C9" s="2">
        <v>9.06</v>
      </c>
      <c r="D9" s="2">
        <f>AVERAGE($C$4:C9)</f>
        <v>9.5133333333333336</v>
      </c>
      <c r="F9" s="2">
        <f>ROUND(F8,0)</f>
        <v>132</v>
      </c>
    </row>
    <row r="10" spans="2:10" x14ac:dyDescent="0.25">
      <c r="B10" s="2">
        <v>7</v>
      </c>
      <c r="C10" s="2">
        <v>11.84</v>
      </c>
      <c r="D10" s="2">
        <f>AVERAGE($C$4:C10)</f>
        <v>9.8457142857142852</v>
      </c>
    </row>
    <row r="11" spans="2:10" x14ac:dyDescent="0.25">
      <c r="B11" s="2">
        <v>8</v>
      </c>
      <c r="C11" s="2">
        <v>12.32</v>
      </c>
      <c r="D11" s="2">
        <f>AVERAGE($C$4:C11)</f>
        <v>10.155000000000001</v>
      </c>
    </row>
    <row r="12" spans="2:10" x14ac:dyDescent="0.25">
      <c r="B12" s="2">
        <v>9</v>
      </c>
      <c r="C12" s="2">
        <v>11.91</v>
      </c>
      <c r="D12" s="2">
        <f>AVERAGE($C$4:C12)</f>
        <v>10.350000000000001</v>
      </c>
    </row>
    <row r="13" spans="2:10" x14ac:dyDescent="0.25">
      <c r="B13" s="2">
        <v>10</v>
      </c>
      <c r="C13" s="14">
        <v>8.76</v>
      </c>
      <c r="D13" s="2">
        <f>AVERAGE($C$4:C13)</f>
        <v>10.191000000000001</v>
      </c>
    </row>
    <row r="19" spans="2:11" x14ac:dyDescent="0.25">
      <c r="B19" s="73" t="str">
        <f>B2</f>
        <v>TAJADO INTEGRAL</v>
      </c>
      <c r="C19" s="74"/>
      <c r="D19" s="75"/>
      <c r="F19" s="2" t="s">
        <v>13</v>
      </c>
      <c r="G19" s="2" t="s">
        <v>14</v>
      </c>
      <c r="H19" s="2" t="s">
        <v>15</v>
      </c>
      <c r="I19" s="2"/>
      <c r="J19" s="7" t="s">
        <v>21</v>
      </c>
    </row>
    <row r="20" spans="2:11" x14ac:dyDescent="0.25">
      <c r="B20" s="5" t="s">
        <v>12</v>
      </c>
      <c r="C20" s="6" t="s">
        <v>20</v>
      </c>
      <c r="D20" s="6" t="s">
        <v>16</v>
      </c>
      <c r="F20" s="2">
        <v>2.032</v>
      </c>
      <c r="G20" s="2">
        <f>_xlfn.STDEV.S(C21:C152)</f>
        <v>1.9253006050006702</v>
      </c>
      <c r="H20" s="2">
        <v>0.05</v>
      </c>
      <c r="I20" s="2">
        <f>AVERAGE(C21:C152)</f>
        <v>10.005151515151518</v>
      </c>
      <c r="J20" s="2">
        <f>ROUND(((F20*G20)/(H20*I20))^2,0)</f>
        <v>61</v>
      </c>
    </row>
    <row r="21" spans="2:11" x14ac:dyDescent="0.25">
      <c r="B21" s="2">
        <v>1</v>
      </c>
      <c r="C21" s="2">
        <f>C4</f>
        <v>8.2100000000000009</v>
      </c>
      <c r="D21" s="2">
        <f>AVERAGE(C21)</f>
        <v>8.2100000000000009</v>
      </c>
    </row>
    <row r="22" spans="2:11" x14ac:dyDescent="0.25">
      <c r="B22" s="2">
        <v>2</v>
      </c>
      <c r="C22" s="2">
        <f t="shared" ref="C22:C30" si="0">C5</f>
        <v>6.8</v>
      </c>
      <c r="D22" s="2">
        <f>AVERAGE($C$21:C22)</f>
        <v>7.5050000000000008</v>
      </c>
    </row>
    <row r="23" spans="2:11" x14ac:dyDescent="0.25">
      <c r="B23" s="2">
        <v>3</v>
      </c>
      <c r="C23" s="2">
        <f t="shared" si="0"/>
        <v>7.65</v>
      </c>
      <c r="D23" s="2">
        <f>AVERAGE($C$21:C23)</f>
        <v>7.5533333333333346</v>
      </c>
    </row>
    <row r="24" spans="2:11" x14ac:dyDescent="0.25">
      <c r="B24" s="2">
        <v>4</v>
      </c>
      <c r="C24" s="2">
        <f t="shared" si="0"/>
        <v>10.19</v>
      </c>
      <c r="D24" s="2">
        <f>AVERAGE($C$21:C24)</f>
        <v>8.2125000000000004</v>
      </c>
    </row>
    <row r="25" spans="2:11" ht="15.75" thickBot="1" x14ac:dyDescent="0.3">
      <c r="B25" s="2">
        <v>5</v>
      </c>
      <c r="C25" s="2">
        <f t="shared" si="0"/>
        <v>15.17</v>
      </c>
      <c r="D25" s="2">
        <f>AVERAGE($C$21:C25)</f>
        <v>9.604000000000001</v>
      </c>
    </row>
    <row r="26" spans="2:11" ht="15.75" thickBot="1" x14ac:dyDescent="0.3">
      <c r="B26" s="2">
        <v>6</v>
      </c>
      <c r="C26" s="2">
        <f t="shared" si="0"/>
        <v>9.06</v>
      </c>
      <c r="D26" s="2">
        <f>AVERAGE($C$21:C26)</f>
        <v>9.5133333333333336</v>
      </c>
      <c r="F26" s="81" t="s">
        <v>182</v>
      </c>
      <c r="G26" s="82"/>
      <c r="H26" s="82"/>
      <c r="I26" s="82"/>
      <c r="J26" s="82"/>
      <c r="K26" s="84"/>
    </row>
    <row r="27" spans="2:11" ht="15" customHeight="1" thickBot="1" x14ac:dyDescent="0.3">
      <c r="B27" s="2">
        <v>7</v>
      </c>
      <c r="C27" s="2">
        <f t="shared" si="0"/>
        <v>11.84</v>
      </c>
      <c r="D27" s="2">
        <f>AVERAGE($C$21:C27)</f>
        <v>9.8457142857142852</v>
      </c>
      <c r="F27" s="29" t="s">
        <v>10</v>
      </c>
      <c r="G27" s="42" t="s">
        <v>144</v>
      </c>
      <c r="H27" s="30" t="s">
        <v>159</v>
      </c>
      <c r="I27" s="30" t="s">
        <v>160</v>
      </c>
      <c r="J27" s="47" t="s">
        <v>130</v>
      </c>
      <c r="K27" s="48" t="s">
        <v>157</v>
      </c>
    </row>
    <row r="28" spans="2:11" ht="15.75" thickBot="1" x14ac:dyDescent="0.3">
      <c r="B28" s="2">
        <v>8</v>
      </c>
      <c r="C28" s="2">
        <f t="shared" si="0"/>
        <v>12.32</v>
      </c>
      <c r="D28" s="2">
        <f>AVERAGE($C$21:C28)</f>
        <v>10.155000000000001</v>
      </c>
      <c r="F28" s="43">
        <f>J4</f>
        <v>132</v>
      </c>
      <c r="G28" s="44">
        <v>1</v>
      </c>
      <c r="H28" s="33">
        <f>I20</f>
        <v>10.005151515151518</v>
      </c>
      <c r="I28" s="33">
        <f>H28/60</f>
        <v>0.16675252525252529</v>
      </c>
      <c r="J28" s="49">
        <v>0.17</v>
      </c>
      <c r="K28" s="50">
        <f>I28*(1+J28)</f>
        <v>0.19510045454545458</v>
      </c>
    </row>
    <row r="29" spans="2:11" x14ac:dyDescent="0.25">
      <c r="B29" s="2">
        <v>9</v>
      </c>
      <c r="C29" s="2">
        <f t="shared" si="0"/>
        <v>11.91</v>
      </c>
      <c r="D29" s="2">
        <f>AVERAGE($C$21:C29)</f>
        <v>10.350000000000001</v>
      </c>
    </row>
    <row r="30" spans="2:11" ht="15.75" thickBot="1" x14ac:dyDescent="0.3">
      <c r="B30" s="2">
        <v>10</v>
      </c>
      <c r="C30" s="2">
        <f t="shared" si="0"/>
        <v>8.76</v>
      </c>
      <c r="D30" s="2">
        <f>AVERAGE($C$21:C30)</f>
        <v>10.191000000000001</v>
      </c>
    </row>
    <row r="31" spans="2:11" ht="15.75" thickBot="1" x14ac:dyDescent="0.3">
      <c r="B31" s="2">
        <v>11</v>
      </c>
      <c r="C31" s="2">
        <v>7.51</v>
      </c>
      <c r="D31" s="2">
        <f>AVERAGE($C$21:C31)</f>
        <v>9.947272727272729</v>
      </c>
      <c r="F31" s="45" t="s">
        <v>161</v>
      </c>
      <c r="G31" s="57">
        <v>1</v>
      </c>
    </row>
    <row r="32" spans="2:11" ht="15.75" thickBot="1" x14ac:dyDescent="0.3">
      <c r="B32" s="2">
        <v>12</v>
      </c>
      <c r="C32" s="2">
        <v>8.58</v>
      </c>
      <c r="D32" s="2">
        <f>AVERAGE($C$21:C32)</f>
        <v>9.8333333333333339</v>
      </c>
      <c r="F32" s="29" t="s">
        <v>162</v>
      </c>
      <c r="G32" s="33">
        <v>180</v>
      </c>
    </row>
    <row r="33" spans="2:7" ht="15.75" thickBot="1" x14ac:dyDescent="0.3">
      <c r="B33" s="2">
        <v>13</v>
      </c>
      <c r="C33" s="2">
        <v>13.84</v>
      </c>
      <c r="D33" s="2">
        <f>AVERAGE($C$21:C33)</f>
        <v>10.141538461538461</v>
      </c>
      <c r="F33" s="29" t="s">
        <v>163</v>
      </c>
      <c r="G33" s="58">
        <f>G32*K28</f>
        <v>35.118081818181821</v>
      </c>
    </row>
    <row r="34" spans="2:7" x14ac:dyDescent="0.25">
      <c r="B34" s="2">
        <v>14</v>
      </c>
      <c r="C34" s="2">
        <v>11.16</v>
      </c>
      <c r="D34" s="2">
        <f>AVERAGE($C$21:C34)</f>
        <v>10.214285714285714</v>
      </c>
    </row>
    <row r="35" spans="2:7" x14ac:dyDescent="0.25">
      <c r="B35" s="2">
        <v>15</v>
      </c>
      <c r="C35" s="2">
        <v>10.58</v>
      </c>
      <c r="D35" s="2">
        <f>AVERAGE($C$21:C35)</f>
        <v>10.238666666666667</v>
      </c>
    </row>
    <row r="36" spans="2:7" x14ac:dyDescent="0.25">
      <c r="B36" s="2">
        <v>16</v>
      </c>
      <c r="C36" s="2">
        <v>12.06</v>
      </c>
      <c r="D36" s="2">
        <f>AVERAGE($C$21:C36)</f>
        <v>10.352500000000001</v>
      </c>
    </row>
    <row r="37" spans="2:7" x14ac:dyDescent="0.25">
      <c r="B37" s="2">
        <v>17</v>
      </c>
      <c r="C37" s="2">
        <v>8.15</v>
      </c>
      <c r="D37" s="2">
        <f>AVERAGE($C$21:C37)</f>
        <v>10.22294117647059</v>
      </c>
    </row>
    <row r="38" spans="2:7" x14ac:dyDescent="0.25">
      <c r="B38" s="2">
        <v>18</v>
      </c>
      <c r="C38" s="2">
        <v>9.11</v>
      </c>
      <c r="D38" s="2">
        <f>AVERAGE($C$21:C38)</f>
        <v>10.161111111111113</v>
      </c>
    </row>
    <row r="39" spans="2:7" x14ac:dyDescent="0.25">
      <c r="B39" s="2">
        <v>19</v>
      </c>
      <c r="C39" s="2">
        <v>9.99</v>
      </c>
      <c r="D39" s="2">
        <f>AVERAGE($C$21:C39)</f>
        <v>10.152105263157898</v>
      </c>
    </row>
    <row r="40" spans="2:7" x14ac:dyDescent="0.25">
      <c r="B40" s="2">
        <v>20</v>
      </c>
      <c r="C40" s="2">
        <v>7.4</v>
      </c>
      <c r="D40" s="2">
        <f>AVERAGE($C$21:C40)</f>
        <v>10.014500000000002</v>
      </c>
    </row>
    <row r="41" spans="2:7" x14ac:dyDescent="0.25">
      <c r="B41" s="2">
        <v>21</v>
      </c>
      <c r="C41" s="2">
        <v>10.32</v>
      </c>
      <c r="D41" s="2">
        <f>AVERAGE($C$21:C41)</f>
        <v>10.029047619047621</v>
      </c>
    </row>
    <row r="42" spans="2:7" x14ac:dyDescent="0.25">
      <c r="B42" s="2">
        <v>22</v>
      </c>
      <c r="C42" s="2">
        <v>9.27</v>
      </c>
      <c r="D42" s="2">
        <f>AVERAGE($C$21:C42)</f>
        <v>9.9945454545454577</v>
      </c>
    </row>
    <row r="43" spans="2:7" x14ac:dyDescent="0.25">
      <c r="B43" s="2">
        <v>23</v>
      </c>
      <c r="C43" s="2">
        <v>14.83</v>
      </c>
      <c r="D43" s="2">
        <f>AVERAGE($C$21:C43)</f>
        <v>10.204782608695655</v>
      </c>
    </row>
    <row r="44" spans="2:7" x14ac:dyDescent="0.25">
      <c r="B44" s="2">
        <v>24</v>
      </c>
      <c r="C44" s="2">
        <v>7.56</v>
      </c>
      <c r="D44" s="2">
        <f>AVERAGE($C$21:C44)</f>
        <v>10.094583333333336</v>
      </c>
    </row>
    <row r="45" spans="2:7" x14ac:dyDescent="0.25">
      <c r="B45" s="2">
        <v>25</v>
      </c>
      <c r="C45" s="2">
        <v>10.1</v>
      </c>
      <c r="D45" s="2">
        <f>AVERAGE($C$21:C45)</f>
        <v>10.094800000000003</v>
      </c>
    </row>
    <row r="46" spans="2:7" x14ac:dyDescent="0.25">
      <c r="B46" s="2">
        <v>26</v>
      </c>
      <c r="C46" s="2">
        <v>10.09</v>
      </c>
      <c r="D46" s="2">
        <f>AVERAGE($C$21:C46)</f>
        <v>10.094615384615386</v>
      </c>
    </row>
    <row r="47" spans="2:7" x14ac:dyDescent="0.25">
      <c r="B47" s="2">
        <v>27</v>
      </c>
      <c r="C47" s="2">
        <v>11.88</v>
      </c>
      <c r="D47" s="2">
        <f>AVERAGE($C$21:C47)</f>
        <v>10.160740740740742</v>
      </c>
    </row>
    <row r="48" spans="2:7" x14ac:dyDescent="0.25">
      <c r="B48" s="2">
        <v>28</v>
      </c>
      <c r="C48" s="2">
        <v>9.8800000000000008</v>
      </c>
      <c r="D48" s="2">
        <f>AVERAGE($C$21:C48)</f>
        <v>10.150714285714287</v>
      </c>
    </row>
    <row r="49" spans="2:4" x14ac:dyDescent="0.25">
      <c r="B49" s="2">
        <v>29</v>
      </c>
      <c r="C49" s="2">
        <v>10.050000000000001</v>
      </c>
      <c r="D49" s="2">
        <f>AVERAGE($C$21:C49)</f>
        <v>10.147241379310346</v>
      </c>
    </row>
    <row r="50" spans="2:4" x14ac:dyDescent="0.25">
      <c r="B50" s="2">
        <v>30</v>
      </c>
      <c r="C50" s="2">
        <v>9.67</v>
      </c>
      <c r="D50" s="2">
        <f>AVERAGE($C$21:C50)</f>
        <v>10.131333333333336</v>
      </c>
    </row>
    <row r="51" spans="2:4" x14ac:dyDescent="0.25">
      <c r="B51" s="2">
        <v>31</v>
      </c>
      <c r="C51" s="2">
        <v>14.12</v>
      </c>
      <c r="D51" s="2">
        <f>AVERAGE($C$21:C51)</f>
        <v>10.260000000000002</v>
      </c>
    </row>
    <row r="52" spans="2:4" x14ac:dyDescent="0.25">
      <c r="B52" s="2">
        <v>32</v>
      </c>
      <c r="C52" s="2">
        <v>9.67</v>
      </c>
      <c r="D52" s="2">
        <f>AVERAGE($C$21:C52)</f>
        <v>10.241562500000002</v>
      </c>
    </row>
    <row r="53" spans="2:4" x14ac:dyDescent="0.25">
      <c r="B53" s="2">
        <v>33</v>
      </c>
      <c r="C53" s="2">
        <v>12.47</v>
      </c>
      <c r="D53" s="2">
        <f>AVERAGE($C$21:C53)</f>
        <v>10.309090909090912</v>
      </c>
    </row>
    <row r="54" spans="2:4" x14ac:dyDescent="0.25">
      <c r="B54" s="2">
        <v>34</v>
      </c>
      <c r="C54" s="2">
        <v>10.49</v>
      </c>
      <c r="D54" s="2">
        <f>AVERAGE($C$21:C54)</f>
        <v>10.314411764705886</v>
      </c>
    </row>
    <row r="55" spans="2:4" x14ac:dyDescent="0.25">
      <c r="B55" s="2">
        <v>35</v>
      </c>
      <c r="C55" s="2">
        <v>10.57</v>
      </c>
      <c r="D55" s="2">
        <f>AVERAGE($C$21:C55)</f>
        <v>10.321714285714288</v>
      </c>
    </row>
    <row r="56" spans="2:4" x14ac:dyDescent="0.25">
      <c r="B56" s="2">
        <v>36</v>
      </c>
      <c r="C56" s="2">
        <v>8.42</v>
      </c>
      <c r="D56" s="2">
        <f>AVERAGE($C$21:C56)</f>
        <v>10.268888888888892</v>
      </c>
    </row>
    <row r="57" spans="2:4" x14ac:dyDescent="0.25">
      <c r="B57" s="2">
        <v>37</v>
      </c>
      <c r="C57" s="2">
        <v>12.05</v>
      </c>
      <c r="D57" s="2">
        <f>AVERAGE($C$21:C57)</f>
        <v>10.317027027027031</v>
      </c>
    </row>
    <row r="58" spans="2:4" x14ac:dyDescent="0.25">
      <c r="B58" s="2">
        <v>38</v>
      </c>
      <c r="C58" s="2">
        <v>8.02</v>
      </c>
      <c r="D58" s="2">
        <f>AVERAGE($C$21:C58)</f>
        <v>10.256578947368425</v>
      </c>
    </row>
    <row r="59" spans="2:4" x14ac:dyDescent="0.25">
      <c r="B59" s="2">
        <v>39</v>
      </c>
      <c r="C59" s="2">
        <v>13.62</v>
      </c>
      <c r="D59" s="2">
        <f>AVERAGE($C$21:C59)</f>
        <v>10.342820512820516</v>
      </c>
    </row>
    <row r="60" spans="2:4" x14ac:dyDescent="0.25">
      <c r="B60" s="2">
        <v>40</v>
      </c>
      <c r="C60" s="2">
        <v>6.95</v>
      </c>
      <c r="D60" s="2">
        <f>AVERAGE($C$21:C60)</f>
        <v>10.258000000000003</v>
      </c>
    </row>
    <row r="61" spans="2:4" x14ac:dyDescent="0.25">
      <c r="B61" s="2">
        <v>41</v>
      </c>
      <c r="C61" s="2">
        <v>10.66</v>
      </c>
      <c r="D61" s="2">
        <f>AVERAGE($C$21:C61)</f>
        <v>10.267804878048784</v>
      </c>
    </row>
    <row r="62" spans="2:4" x14ac:dyDescent="0.25">
      <c r="B62" s="2">
        <v>42</v>
      </c>
      <c r="C62" s="2">
        <v>7.26</v>
      </c>
      <c r="D62" s="2">
        <f>AVERAGE($C$21:C62)</f>
        <v>10.196190476190479</v>
      </c>
    </row>
    <row r="63" spans="2:4" x14ac:dyDescent="0.25">
      <c r="B63" s="2">
        <v>43</v>
      </c>
      <c r="C63" s="2">
        <v>12.22</v>
      </c>
      <c r="D63" s="2">
        <f>AVERAGE($C$21:C63)</f>
        <v>10.243255813953493</v>
      </c>
    </row>
    <row r="64" spans="2:4" x14ac:dyDescent="0.25">
      <c r="B64" s="2">
        <v>44</v>
      </c>
      <c r="C64" s="2">
        <v>7.19</v>
      </c>
      <c r="D64" s="2">
        <f>AVERAGE($C$21:C64)</f>
        <v>10.17386363636364</v>
      </c>
    </row>
    <row r="65" spans="2:4" x14ac:dyDescent="0.25">
      <c r="B65" s="2">
        <v>45</v>
      </c>
      <c r="C65" s="2">
        <v>8.5</v>
      </c>
      <c r="D65" s="2">
        <f>AVERAGE($C$21:C65)</f>
        <v>10.13666666666667</v>
      </c>
    </row>
    <row r="66" spans="2:4" x14ac:dyDescent="0.25">
      <c r="B66" s="2">
        <v>46</v>
      </c>
      <c r="C66" s="2">
        <v>9.81</v>
      </c>
      <c r="D66" s="2">
        <f>AVERAGE($C$21:C66)</f>
        <v>10.129565217391308</v>
      </c>
    </row>
    <row r="67" spans="2:4" x14ac:dyDescent="0.25">
      <c r="B67" s="2">
        <v>47</v>
      </c>
      <c r="C67" s="2">
        <v>13.31</v>
      </c>
      <c r="D67" s="2">
        <f>AVERAGE($C$21:C67)</f>
        <v>10.197234042553195</v>
      </c>
    </row>
    <row r="68" spans="2:4" x14ac:dyDescent="0.25">
      <c r="B68" s="2">
        <v>48</v>
      </c>
      <c r="C68" s="2">
        <v>8.31</v>
      </c>
      <c r="D68" s="2">
        <f>AVERAGE($C$21:C68)</f>
        <v>10.15791666666667</v>
      </c>
    </row>
    <row r="69" spans="2:4" x14ac:dyDescent="0.25">
      <c r="B69" s="2">
        <v>49</v>
      </c>
      <c r="C69" s="2">
        <v>10.050000000000001</v>
      </c>
      <c r="D69" s="2">
        <f>AVERAGE($C$21:C69)</f>
        <v>10.155714285714289</v>
      </c>
    </row>
    <row r="70" spans="2:4" x14ac:dyDescent="0.25">
      <c r="B70" s="2">
        <v>50</v>
      </c>
      <c r="C70" s="2">
        <v>9.34</v>
      </c>
      <c r="D70" s="2">
        <f>AVERAGE($C$21:C70)</f>
        <v>10.139400000000002</v>
      </c>
    </row>
    <row r="71" spans="2:4" x14ac:dyDescent="0.25">
      <c r="B71" s="2">
        <v>51</v>
      </c>
      <c r="C71" s="2">
        <v>11.78</v>
      </c>
      <c r="D71" s="2">
        <f>AVERAGE($C$21:C71)</f>
        <v>10.171568627450982</v>
      </c>
    </row>
    <row r="72" spans="2:4" x14ac:dyDescent="0.25">
      <c r="B72" s="2">
        <v>52</v>
      </c>
      <c r="C72" s="2">
        <v>9.98</v>
      </c>
      <c r="D72" s="2">
        <f>AVERAGE($C$21:C72)</f>
        <v>10.167884615384619</v>
      </c>
    </row>
    <row r="73" spans="2:4" x14ac:dyDescent="0.25">
      <c r="B73" s="2">
        <v>53</v>
      </c>
      <c r="C73" s="2">
        <v>8.3699999999999992</v>
      </c>
      <c r="D73" s="2">
        <f>AVERAGE($C$21:C73)</f>
        <v>10.133962264150947</v>
      </c>
    </row>
    <row r="74" spans="2:4" x14ac:dyDescent="0.25">
      <c r="B74" s="2">
        <v>54</v>
      </c>
      <c r="C74" s="2">
        <v>9</v>
      </c>
      <c r="D74" s="2">
        <f>AVERAGE($C$21:C74)</f>
        <v>10.112962962962966</v>
      </c>
    </row>
    <row r="75" spans="2:4" x14ac:dyDescent="0.25">
      <c r="B75" s="2">
        <v>55</v>
      </c>
      <c r="C75" s="2">
        <v>8.31</v>
      </c>
      <c r="D75" s="2">
        <f>AVERAGE($C$21:C75)</f>
        <v>10.080181818181819</v>
      </c>
    </row>
    <row r="76" spans="2:4" x14ac:dyDescent="0.25">
      <c r="B76" s="2">
        <v>56</v>
      </c>
      <c r="C76" s="2">
        <v>7.16</v>
      </c>
      <c r="D76" s="2">
        <f>AVERAGE($C$21:C76)</f>
        <v>10.028035714285716</v>
      </c>
    </row>
    <row r="77" spans="2:4" x14ac:dyDescent="0.25">
      <c r="B77" s="2">
        <v>57</v>
      </c>
      <c r="C77" s="2">
        <v>13.65</v>
      </c>
      <c r="D77" s="2">
        <f>AVERAGE($C$21:C77)</f>
        <v>10.091578947368422</v>
      </c>
    </row>
    <row r="78" spans="2:4" x14ac:dyDescent="0.25">
      <c r="B78" s="2">
        <v>58</v>
      </c>
      <c r="C78" s="2">
        <v>12.17</v>
      </c>
      <c r="D78" s="2">
        <f>AVERAGE($C$21:C78)</f>
        <v>10.127413793103448</v>
      </c>
    </row>
    <row r="79" spans="2:4" x14ac:dyDescent="0.25">
      <c r="B79" s="2">
        <v>59</v>
      </c>
      <c r="C79" s="2">
        <v>9.89</v>
      </c>
      <c r="D79" s="2">
        <f>AVERAGE($C$21:C79)</f>
        <v>10.123389830508474</v>
      </c>
    </row>
    <row r="80" spans="2:4" x14ac:dyDescent="0.25">
      <c r="B80" s="2">
        <v>60</v>
      </c>
      <c r="C80" s="2">
        <v>8.49</v>
      </c>
      <c r="D80" s="2">
        <f>AVERAGE($C$21:C80)</f>
        <v>10.096166666666667</v>
      </c>
    </row>
    <row r="81" spans="2:4" x14ac:dyDescent="0.25">
      <c r="B81" s="2">
        <v>61</v>
      </c>
      <c r="C81" s="2">
        <v>10.09</v>
      </c>
      <c r="D81" s="2">
        <f>AVERAGE($C$21:C81)</f>
        <v>10.096065573770492</v>
      </c>
    </row>
    <row r="82" spans="2:4" x14ac:dyDescent="0.25">
      <c r="B82" s="2">
        <v>62</v>
      </c>
      <c r="C82" s="2">
        <v>8.52</v>
      </c>
      <c r="D82" s="2">
        <f>AVERAGE($C$21:C82)</f>
        <v>10.070645161290322</v>
      </c>
    </row>
    <row r="83" spans="2:4" x14ac:dyDescent="0.25">
      <c r="B83" s="2">
        <v>63</v>
      </c>
      <c r="C83" s="2">
        <v>11.03</v>
      </c>
      <c r="D83" s="2">
        <f>AVERAGE($C$21:C83)</f>
        <v>10.085873015873016</v>
      </c>
    </row>
    <row r="84" spans="2:4" x14ac:dyDescent="0.25">
      <c r="B84" s="2">
        <v>64</v>
      </c>
      <c r="C84" s="2">
        <v>9.75</v>
      </c>
      <c r="D84" s="2">
        <f>AVERAGE($C$21:C84)</f>
        <v>10.080625</v>
      </c>
    </row>
    <row r="85" spans="2:4" x14ac:dyDescent="0.25">
      <c r="B85" s="2">
        <v>65</v>
      </c>
      <c r="C85" s="2">
        <v>9.4600000000000009</v>
      </c>
      <c r="D85" s="2">
        <f>AVERAGE($C$21:C85)</f>
        <v>10.071076923076923</v>
      </c>
    </row>
    <row r="86" spans="2:4" x14ac:dyDescent="0.25">
      <c r="B86" s="2">
        <v>66</v>
      </c>
      <c r="C86" s="2">
        <v>9.2200000000000006</v>
      </c>
      <c r="D86" s="2">
        <f>AVERAGE($C$21:C86)</f>
        <v>10.058181818181819</v>
      </c>
    </row>
    <row r="87" spans="2:4" x14ac:dyDescent="0.25">
      <c r="B87" s="2">
        <v>67</v>
      </c>
      <c r="C87" s="2">
        <v>8.5299999999999994</v>
      </c>
      <c r="D87" s="2">
        <f>AVERAGE($C$21:C87)</f>
        <v>10.035373134328358</v>
      </c>
    </row>
    <row r="88" spans="2:4" x14ac:dyDescent="0.25">
      <c r="B88" s="2">
        <v>68</v>
      </c>
      <c r="C88" s="2">
        <v>9.36</v>
      </c>
      <c r="D88" s="2">
        <f>AVERAGE($C$21:C88)</f>
        <v>10.025441176470588</v>
      </c>
    </row>
    <row r="89" spans="2:4" x14ac:dyDescent="0.25">
      <c r="B89" s="2">
        <v>69</v>
      </c>
      <c r="C89" s="2">
        <v>8.09</v>
      </c>
      <c r="D89" s="2">
        <f>AVERAGE($C$21:C89)</f>
        <v>9.9973913043478273</v>
      </c>
    </row>
    <row r="90" spans="2:4" x14ac:dyDescent="0.25">
      <c r="B90" s="2">
        <v>70</v>
      </c>
      <c r="C90" s="2">
        <v>8.27</v>
      </c>
      <c r="D90" s="2">
        <f>AVERAGE($C$21:C90)</f>
        <v>9.9727142857142859</v>
      </c>
    </row>
    <row r="91" spans="2:4" x14ac:dyDescent="0.25">
      <c r="B91" s="2">
        <v>71</v>
      </c>
      <c r="C91" s="2">
        <v>9.82</v>
      </c>
      <c r="D91" s="2">
        <f>AVERAGE($C$21:C91)</f>
        <v>9.9705633802816909</v>
      </c>
    </row>
    <row r="92" spans="2:4" x14ac:dyDescent="0.25">
      <c r="B92" s="2">
        <v>72</v>
      </c>
      <c r="C92" s="2">
        <v>9.6199999999999992</v>
      </c>
      <c r="D92" s="2">
        <f>AVERAGE($C$21:C92)</f>
        <v>9.9656944444444449</v>
      </c>
    </row>
    <row r="93" spans="2:4" x14ac:dyDescent="0.25">
      <c r="B93" s="2">
        <v>73</v>
      </c>
      <c r="C93" s="2">
        <v>13.19</v>
      </c>
      <c r="D93" s="2">
        <f>AVERAGE($C$21:C93)</f>
        <v>10.009863013698633</v>
      </c>
    </row>
    <row r="94" spans="2:4" x14ac:dyDescent="0.25">
      <c r="B94" s="2">
        <v>74</v>
      </c>
      <c r="C94" s="2">
        <v>9.5500000000000007</v>
      </c>
      <c r="D94" s="2">
        <f>AVERAGE($C$21:C94)</f>
        <v>10.00364864864865</v>
      </c>
    </row>
    <row r="95" spans="2:4" x14ac:dyDescent="0.25">
      <c r="B95" s="2">
        <v>75</v>
      </c>
      <c r="C95" s="2">
        <v>10.14</v>
      </c>
      <c r="D95" s="2">
        <f>AVERAGE($C$21:C95)</f>
        <v>10.005466666666667</v>
      </c>
    </row>
    <row r="96" spans="2:4" x14ac:dyDescent="0.25">
      <c r="B96" s="2">
        <v>76</v>
      </c>
      <c r="C96" s="2">
        <v>10.4</v>
      </c>
      <c r="D96" s="2">
        <f>AVERAGE($C$21:C96)</f>
        <v>10.010657894736843</v>
      </c>
    </row>
    <row r="97" spans="2:4" x14ac:dyDescent="0.25">
      <c r="B97" s="2">
        <v>77</v>
      </c>
      <c r="C97" s="2">
        <v>10.3</v>
      </c>
      <c r="D97" s="2">
        <f>AVERAGE($C$21:C97)</f>
        <v>10.014415584415584</v>
      </c>
    </row>
    <row r="98" spans="2:4" x14ac:dyDescent="0.25">
      <c r="B98" s="2">
        <v>78</v>
      </c>
      <c r="C98" s="2">
        <v>12.88</v>
      </c>
      <c r="D98" s="2">
        <f>AVERAGE($C$21:C98)</f>
        <v>10.051153846153847</v>
      </c>
    </row>
    <row r="99" spans="2:4" x14ac:dyDescent="0.25">
      <c r="B99" s="2">
        <v>79</v>
      </c>
      <c r="C99" s="2">
        <v>14.8</v>
      </c>
      <c r="D99" s="2">
        <f>AVERAGE($C$21:C99)</f>
        <v>10.11126582278481</v>
      </c>
    </row>
    <row r="100" spans="2:4" x14ac:dyDescent="0.25">
      <c r="B100" s="2">
        <v>80</v>
      </c>
      <c r="C100" s="2">
        <v>9.2799999999999994</v>
      </c>
      <c r="D100" s="2">
        <f>AVERAGE($C$21:C100)</f>
        <v>10.100874999999998</v>
      </c>
    </row>
    <row r="101" spans="2:4" x14ac:dyDescent="0.25">
      <c r="B101" s="2">
        <v>81</v>
      </c>
      <c r="C101" s="2">
        <v>13.86</v>
      </c>
      <c r="D101" s="2">
        <f>AVERAGE($C$21:C101)</f>
        <v>10.147283950617282</v>
      </c>
    </row>
    <row r="102" spans="2:4" x14ac:dyDescent="0.25">
      <c r="B102" s="2">
        <v>82</v>
      </c>
      <c r="C102" s="2">
        <v>9.3800000000000008</v>
      </c>
      <c r="D102" s="2">
        <f>AVERAGE($C$21:C102)</f>
        <v>10.137926829268292</v>
      </c>
    </row>
    <row r="103" spans="2:4" ht="15" customHeight="1" x14ac:dyDescent="0.25">
      <c r="B103" s="2">
        <v>83</v>
      </c>
      <c r="C103" s="2">
        <v>12.68</v>
      </c>
      <c r="D103" s="2">
        <f>AVERAGE($C$21:C103)</f>
        <v>10.168554216867468</v>
      </c>
    </row>
    <row r="104" spans="2:4" x14ac:dyDescent="0.25">
      <c r="B104" s="2">
        <v>84</v>
      </c>
      <c r="C104" s="2">
        <v>7.44</v>
      </c>
      <c r="D104" s="2">
        <f>AVERAGE($C$21:C104)</f>
        <v>10.136071428571428</v>
      </c>
    </row>
    <row r="105" spans="2:4" ht="13.5" customHeight="1" x14ac:dyDescent="0.25">
      <c r="B105" s="2">
        <v>85</v>
      </c>
      <c r="C105" s="2">
        <v>11</v>
      </c>
      <c r="D105" s="2">
        <f>AVERAGE($C$21:C105)</f>
        <v>10.146235294117647</v>
      </c>
    </row>
    <row r="106" spans="2:4" x14ac:dyDescent="0.25">
      <c r="B106" s="2">
        <v>86</v>
      </c>
      <c r="C106" s="2">
        <v>9.83</v>
      </c>
      <c r="D106" s="2">
        <f>AVERAGE($C$21:C106)</f>
        <v>10.142558139534884</v>
      </c>
    </row>
    <row r="107" spans="2:4" x14ac:dyDescent="0.25">
      <c r="B107" s="2">
        <v>87</v>
      </c>
      <c r="C107" s="2">
        <v>9.1300000000000008</v>
      </c>
      <c r="D107" s="2">
        <f>AVERAGE($C$21:C107)</f>
        <v>10.130919540229884</v>
      </c>
    </row>
    <row r="108" spans="2:4" x14ac:dyDescent="0.25">
      <c r="B108" s="2">
        <v>88</v>
      </c>
      <c r="C108" s="2">
        <v>8.6199999999999992</v>
      </c>
      <c r="D108" s="2">
        <f>AVERAGE($C$21:C108)</f>
        <v>10.11375</v>
      </c>
    </row>
    <row r="109" spans="2:4" x14ac:dyDescent="0.25">
      <c r="B109" s="2">
        <v>89</v>
      </c>
      <c r="C109" s="2">
        <v>10.65</v>
      </c>
      <c r="D109" s="2">
        <f>AVERAGE($C$21:C109)</f>
        <v>10.119775280898876</v>
      </c>
    </row>
    <row r="110" spans="2:4" x14ac:dyDescent="0.25">
      <c r="B110" s="2">
        <v>90</v>
      </c>
      <c r="C110" s="2">
        <v>8.0399999999999991</v>
      </c>
      <c r="D110" s="2">
        <f>AVERAGE($C$21:C110)</f>
        <v>10.096666666666666</v>
      </c>
    </row>
    <row r="111" spans="2:4" x14ac:dyDescent="0.25">
      <c r="B111" s="2">
        <v>91</v>
      </c>
      <c r="C111" s="2">
        <v>11.21</v>
      </c>
      <c r="D111" s="2">
        <f>AVERAGE($C$21:C111)</f>
        <v>10.108901098901098</v>
      </c>
    </row>
    <row r="112" spans="2:4" x14ac:dyDescent="0.25">
      <c r="B112" s="2">
        <v>92</v>
      </c>
      <c r="C112" s="2">
        <v>8.2899999999999991</v>
      </c>
      <c r="D112" s="2">
        <f>AVERAGE($C$21:C112)</f>
        <v>10.089130434782607</v>
      </c>
    </row>
    <row r="113" spans="2:4" x14ac:dyDescent="0.25">
      <c r="B113" s="2">
        <v>93</v>
      </c>
      <c r="C113" s="2">
        <v>11.04</v>
      </c>
      <c r="D113" s="2">
        <f>AVERAGE($C$21:C113)</f>
        <v>10.099354838709676</v>
      </c>
    </row>
    <row r="114" spans="2:4" x14ac:dyDescent="0.25">
      <c r="B114" s="2">
        <v>94</v>
      </c>
      <c r="C114" s="2">
        <v>9.98</v>
      </c>
      <c r="D114" s="2">
        <f>AVERAGE($C$21:C114)</f>
        <v>10.098085106382978</v>
      </c>
    </row>
    <row r="115" spans="2:4" x14ac:dyDescent="0.25">
      <c r="B115" s="2">
        <v>95</v>
      </c>
      <c r="C115" s="2">
        <v>12.89</v>
      </c>
      <c r="D115" s="2">
        <f>AVERAGE($C$21:C115)</f>
        <v>10.127473684210525</v>
      </c>
    </row>
    <row r="116" spans="2:4" x14ac:dyDescent="0.25">
      <c r="B116" s="2">
        <v>96</v>
      </c>
      <c r="C116" s="2">
        <v>7.96</v>
      </c>
      <c r="D116" s="2">
        <f>AVERAGE($C$21:C116)</f>
        <v>10.104895833333332</v>
      </c>
    </row>
    <row r="117" spans="2:4" x14ac:dyDescent="0.25">
      <c r="B117" s="2">
        <v>97</v>
      </c>
      <c r="C117" s="2">
        <v>9.92</v>
      </c>
      <c r="D117" s="2">
        <f>AVERAGE($C$21:C117)</f>
        <v>10.102989690721648</v>
      </c>
    </row>
    <row r="118" spans="2:4" x14ac:dyDescent="0.25">
      <c r="B118" s="2">
        <v>98</v>
      </c>
      <c r="C118" s="2">
        <v>9.9499999999999993</v>
      </c>
      <c r="D118" s="2">
        <f>AVERAGE($C$21:C118)</f>
        <v>10.101428571428571</v>
      </c>
    </row>
    <row r="119" spans="2:4" x14ac:dyDescent="0.25">
      <c r="B119" s="2">
        <v>99</v>
      </c>
      <c r="C119" s="2">
        <v>7.05</v>
      </c>
      <c r="D119" s="2">
        <f>AVERAGE($C$21:C119)</f>
        <v>10.07060606060606</v>
      </c>
    </row>
    <row r="120" spans="2:4" x14ac:dyDescent="0.25">
      <c r="B120" s="2">
        <v>100</v>
      </c>
      <c r="C120" s="2">
        <v>10.69</v>
      </c>
      <c r="D120" s="2">
        <f>AVERAGE($C$21:C120)</f>
        <v>10.076799999999999</v>
      </c>
    </row>
    <row r="121" spans="2:4" x14ac:dyDescent="0.25">
      <c r="B121" s="2">
        <v>101</v>
      </c>
      <c r="C121" s="2">
        <v>7.71</v>
      </c>
      <c r="D121" s="2">
        <f>AVERAGE($C$21:C121)</f>
        <v>10.053366336633664</v>
      </c>
    </row>
    <row r="122" spans="2:4" x14ac:dyDescent="0.25">
      <c r="B122" s="2">
        <v>102</v>
      </c>
      <c r="C122" s="2">
        <v>6.38</v>
      </c>
      <c r="D122" s="2">
        <f>AVERAGE($C$21:C122)</f>
        <v>10.017352941176471</v>
      </c>
    </row>
    <row r="123" spans="2:4" x14ac:dyDescent="0.25">
      <c r="B123" s="2">
        <v>103</v>
      </c>
      <c r="C123" s="2">
        <v>11.78</v>
      </c>
      <c r="D123" s="2">
        <f>AVERAGE($C$21:C123)</f>
        <v>10.034466019417476</v>
      </c>
    </row>
    <row r="124" spans="2:4" x14ac:dyDescent="0.25">
      <c r="B124" s="2">
        <v>104</v>
      </c>
      <c r="C124" s="2">
        <v>10.87</v>
      </c>
      <c r="D124" s="2">
        <f>AVERAGE($C$21:C124)</f>
        <v>10.042499999999999</v>
      </c>
    </row>
    <row r="125" spans="2:4" x14ac:dyDescent="0.25">
      <c r="B125" s="2">
        <v>105</v>
      </c>
      <c r="C125" s="2">
        <v>9.93</v>
      </c>
      <c r="D125" s="2">
        <f>AVERAGE($C$21:C125)</f>
        <v>10.04142857142857</v>
      </c>
    </row>
    <row r="126" spans="2:4" x14ac:dyDescent="0.25">
      <c r="B126" s="2">
        <v>106</v>
      </c>
      <c r="C126" s="2">
        <v>9.4499999999999993</v>
      </c>
      <c r="D126" s="2">
        <f>AVERAGE($C$21:C126)</f>
        <v>10.035849056603773</v>
      </c>
    </row>
    <row r="127" spans="2:4" x14ac:dyDescent="0.25">
      <c r="B127" s="2">
        <v>107</v>
      </c>
      <c r="C127" s="2">
        <v>10.18</v>
      </c>
      <c r="D127" s="2">
        <f>AVERAGE($C$21:C127)</f>
        <v>10.037196261682244</v>
      </c>
    </row>
    <row r="128" spans="2:4" x14ac:dyDescent="0.25">
      <c r="B128" s="2">
        <v>108</v>
      </c>
      <c r="C128" s="2">
        <v>8.65</v>
      </c>
      <c r="D128" s="2">
        <f>AVERAGE($C$21:C128)</f>
        <v>10.024351851851852</v>
      </c>
    </row>
    <row r="129" spans="2:4" x14ac:dyDescent="0.25">
      <c r="B129" s="2">
        <v>109</v>
      </c>
      <c r="C129" s="2">
        <v>10.14</v>
      </c>
      <c r="D129" s="2">
        <f>AVERAGE($C$21:C129)</f>
        <v>10.025412844036699</v>
      </c>
    </row>
    <row r="130" spans="2:4" x14ac:dyDescent="0.25">
      <c r="B130" s="2">
        <v>110</v>
      </c>
      <c r="C130" s="2">
        <v>8.9</v>
      </c>
      <c r="D130" s="2">
        <f>AVERAGE($C$21:C130)</f>
        <v>10.015181818181821</v>
      </c>
    </row>
    <row r="131" spans="2:4" x14ac:dyDescent="0.25">
      <c r="B131" s="2">
        <v>111</v>
      </c>
      <c r="C131" s="2">
        <v>9.42</v>
      </c>
      <c r="D131" s="2">
        <f>AVERAGE($C$21:C131)</f>
        <v>10.009819819819823</v>
      </c>
    </row>
    <row r="132" spans="2:4" x14ac:dyDescent="0.25">
      <c r="B132" s="2">
        <v>112</v>
      </c>
      <c r="C132" s="2">
        <v>10.24</v>
      </c>
      <c r="D132" s="2">
        <f>AVERAGE($C$21:C132)</f>
        <v>10.011875000000003</v>
      </c>
    </row>
    <row r="133" spans="2:4" x14ac:dyDescent="0.25">
      <c r="B133" s="2">
        <v>113</v>
      </c>
      <c r="C133" s="2">
        <v>9.0299999999999994</v>
      </c>
      <c r="D133" s="2">
        <f>AVERAGE($C$21:C133)</f>
        <v>10.003185840707967</v>
      </c>
    </row>
    <row r="134" spans="2:4" x14ac:dyDescent="0.25">
      <c r="B134" s="2">
        <v>114</v>
      </c>
      <c r="C134" s="2">
        <v>8.5</v>
      </c>
      <c r="D134" s="2">
        <f>AVERAGE($C$21:C134)</f>
        <v>9.9900000000000038</v>
      </c>
    </row>
    <row r="135" spans="2:4" x14ac:dyDescent="0.25">
      <c r="B135" s="2">
        <v>115</v>
      </c>
      <c r="C135" s="2">
        <v>9.57</v>
      </c>
      <c r="D135" s="2">
        <f>AVERAGE($C$21:C135)</f>
        <v>9.9863478260869591</v>
      </c>
    </row>
    <row r="136" spans="2:4" x14ac:dyDescent="0.25">
      <c r="B136" s="2">
        <v>116</v>
      </c>
      <c r="C136" s="2">
        <v>8.0299999999999994</v>
      </c>
      <c r="D136" s="2">
        <f>AVERAGE($C$21:C136)</f>
        <v>9.9694827586206927</v>
      </c>
    </row>
    <row r="137" spans="2:4" x14ac:dyDescent="0.25">
      <c r="B137" s="2">
        <v>117</v>
      </c>
      <c r="C137" s="2">
        <v>10.52</v>
      </c>
      <c r="D137" s="2">
        <f>AVERAGE($C$21:C137)</f>
        <v>9.9741880341880371</v>
      </c>
    </row>
    <row r="138" spans="2:4" x14ac:dyDescent="0.25">
      <c r="B138" s="2">
        <v>118</v>
      </c>
      <c r="C138" s="2">
        <v>10.5</v>
      </c>
      <c r="D138" s="2">
        <f>AVERAGE($C$21:C138)</f>
        <v>9.9786440677966119</v>
      </c>
    </row>
    <row r="139" spans="2:4" x14ac:dyDescent="0.25">
      <c r="B139" s="2">
        <v>119</v>
      </c>
      <c r="C139" s="2">
        <v>9</v>
      </c>
      <c r="D139" s="2">
        <f>AVERAGE($C$21:C139)</f>
        <v>9.9704201680672284</v>
      </c>
    </row>
    <row r="140" spans="2:4" x14ac:dyDescent="0.25">
      <c r="B140" s="2">
        <v>120</v>
      </c>
      <c r="C140" s="2">
        <v>9.91</v>
      </c>
      <c r="D140" s="2">
        <f>AVERAGE($C$21:C140)</f>
        <v>9.9699166666666699</v>
      </c>
    </row>
    <row r="141" spans="2:4" x14ac:dyDescent="0.25">
      <c r="B141" s="2">
        <v>121</v>
      </c>
      <c r="C141" s="2">
        <v>9.8000000000000007</v>
      </c>
      <c r="D141" s="2">
        <f>AVERAGE($C$21:C141)</f>
        <v>9.9685123966942175</v>
      </c>
    </row>
    <row r="142" spans="2:4" x14ac:dyDescent="0.25">
      <c r="B142" s="2">
        <v>122</v>
      </c>
      <c r="C142" s="2">
        <v>7.85</v>
      </c>
      <c r="D142" s="2">
        <f>AVERAGE($C$21:C142)</f>
        <v>9.9511475409836088</v>
      </c>
    </row>
    <row r="143" spans="2:4" x14ac:dyDescent="0.25">
      <c r="B143" s="2">
        <v>123</v>
      </c>
      <c r="C143" s="2">
        <v>10.75</v>
      </c>
      <c r="D143" s="2">
        <f>AVERAGE($C$21:C143)</f>
        <v>9.9576422764227654</v>
      </c>
    </row>
    <row r="144" spans="2:4" x14ac:dyDescent="0.25">
      <c r="B144" s="2">
        <v>124</v>
      </c>
      <c r="C144" s="2">
        <v>10.33</v>
      </c>
      <c r="D144" s="2">
        <f>AVERAGE($C$21:C144)</f>
        <v>9.9606451612903228</v>
      </c>
    </row>
    <row r="145" spans="2:4" x14ac:dyDescent="0.25">
      <c r="B145" s="2">
        <v>125</v>
      </c>
      <c r="C145" s="2">
        <v>9.98</v>
      </c>
      <c r="D145" s="2">
        <f>AVERAGE($C$21:C145)</f>
        <v>9.9608000000000008</v>
      </c>
    </row>
    <row r="146" spans="2:4" x14ac:dyDescent="0.25">
      <c r="B146" s="2">
        <v>126</v>
      </c>
      <c r="C146" s="2">
        <v>14.66</v>
      </c>
      <c r="D146" s="2">
        <f>AVERAGE($C$21:C146)</f>
        <v>9.9980952380952406</v>
      </c>
    </row>
    <row r="147" spans="2:4" x14ac:dyDescent="0.25">
      <c r="B147" s="2">
        <v>127</v>
      </c>
      <c r="C147" s="2">
        <v>12.19</v>
      </c>
      <c r="D147" s="2">
        <f>AVERAGE($C$21:C147)</f>
        <v>10.015354330708664</v>
      </c>
    </row>
    <row r="148" spans="2:4" x14ac:dyDescent="0.25">
      <c r="B148" s="2">
        <v>128</v>
      </c>
      <c r="C148" s="2">
        <v>6.46</v>
      </c>
      <c r="D148" s="2">
        <f>AVERAGE($C$21:C148)</f>
        <v>9.9875781250000024</v>
      </c>
    </row>
    <row r="149" spans="2:4" x14ac:dyDescent="0.25">
      <c r="B149" s="2">
        <v>129</v>
      </c>
      <c r="C149" s="2">
        <v>8.7100000000000009</v>
      </c>
      <c r="D149" s="2">
        <f>AVERAGE($C$21:C149)</f>
        <v>9.9776744186046535</v>
      </c>
    </row>
    <row r="150" spans="2:4" x14ac:dyDescent="0.25">
      <c r="B150" s="2">
        <v>130</v>
      </c>
      <c r="C150" s="2">
        <v>12.84</v>
      </c>
      <c r="D150" s="2">
        <f>AVERAGE($C$21:C150)</f>
        <v>9.9996923076923103</v>
      </c>
    </row>
    <row r="151" spans="2:4" x14ac:dyDescent="0.25">
      <c r="B151" s="2">
        <v>131</v>
      </c>
      <c r="C151" s="2">
        <v>8.1300000000000008</v>
      </c>
      <c r="D151" s="2">
        <f>AVERAGE($C$21:C151)</f>
        <v>9.9854198473282469</v>
      </c>
    </row>
    <row r="152" spans="2:4" x14ac:dyDescent="0.25">
      <c r="B152" s="2">
        <v>132</v>
      </c>
      <c r="C152" s="2">
        <v>12.59</v>
      </c>
      <c r="D152" s="2">
        <f>AVERAGE($C$21:C152)</f>
        <v>10.005151515151518</v>
      </c>
    </row>
  </sheetData>
  <mergeCells count="3">
    <mergeCell ref="B2:D2"/>
    <mergeCell ref="B19:D19"/>
    <mergeCell ref="F26:K26"/>
  </mergeCells>
  <pageMargins left="0.7" right="0.7" top="0.75" bottom="0.75" header="0.3" footer="0.3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256"/>
  <sheetViews>
    <sheetView topLeftCell="A16" zoomScaleNormal="100" workbookViewId="0">
      <selection activeCell="H20" sqref="H20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7" max="7" width="11.85546875" bestFit="1" customWidth="1"/>
  </cols>
  <sheetData>
    <row r="2" spans="2:10" x14ac:dyDescent="0.25">
      <c r="B2" s="73" t="s">
        <v>119</v>
      </c>
      <c r="C2" s="74"/>
      <c r="D2" s="75"/>
    </row>
    <row r="3" spans="2:10" x14ac:dyDescent="0.25">
      <c r="B3" s="5" t="s">
        <v>12</v>
      </c>
      <c r="C3" s="6" t="s">
        <v>20</v>
      </c>
      <c r="D3" s="6" t="s">
        <v>16</v>
      </c>
      <c r="F3" s="2" t="s">
        <v>13</v>
      </c>
      <c r="G3" s="2" t="s">
        <v>14</v>
      </c>
      <c r="H3" s="2" t="s">
        <v>15</v>
      </c>
      <c r="I3" s="2"/>
      <c r="J3" s="7" t="s">
        <v>21</v>
      </c>
    </row>
    <row r="4" spans="2:10" x14ac:dyDescent="0.25">
      <c r="B4" s="2">
        <v>1</v>
      </c>
      <c r="C4" s="2">
        <v>2.23</v>
      </c>
      <c r="D4" s="2">
        <f>AVERAGE(C4)</f>
        <v>2.23</v>
      </c>
      <c r="F4" s="2">
        <v>2.262</v>
      </c>
      <c r="G4" s="2">
        <f>_xlfn.STDEV.S(C4:C13)</f>
        <v>0.96570296790587884</v>
      </c>
      <c r="H4" s="2">
        <v>0.05</v>
      </c>
      <c r="I4" s="2">
        <f>AVERAGE(C4:C13)</f>
        <v>2.8459999999999996</v>
      </c>
      <c r="J4" s="2">
        <f>ROUND(((F4*G4)/(H4*I4))^2,0)</f>
        <v>236</v>
      </c>
    </row>
    <row r="5" spans="2:10" x14ac:dyDescent="0.25">
      <c r="B5" s="2">
        <v>2</v>
      </c>
      <c r="C5" s="2">
        <v>4.6500000000000004</v>
      </c>
      <c r="D5" s="2">
        <f>AVERAGE($C$4:C5)</f>
        <v>3.4400000000000004</v>
      </c>
    </row>
    <row r="6" spans="2:10" x14ac:dyDescent="0.25">
      <c r="B6" s="2">
        <v>3</v>
      </c>
      <c r="C6" s="2">
        <v>2.52</v>
      </c>
      <c r="D6" s="2">
        <f>AVERAGE($C$4:C6)</f>
        <v>3.1333333333333333</v>
      </c>
    </row>
    <row r="7" spans="2:10" x14ac:dyDescent="0.25">
      <c r="B7" s="2">
        <v>4</v>
      </c>
      <c r="C7" s="2">
        <v>2.76</v>
      </c>
      <c r="D7" s="2">
        <f>AVERAGE($C$4:C7)</f>
        <v>3.04</v>
      </c>
      <c r="F7" s="2" t="s">
        <v>64</v>
      </c>
    </row>
    <row r="8" spans="2:10" x14ac:dyDescent="0.25">
      <c r="B8" s="2">
        <v>5</v>
      </c>
      <c r="C8" s="2">
        <v>3.58</v>
      </c>
      <c r="D8" s="2">
        <f>AVERAGE($C$4:C8)</f>
        <v>3.1480000000000001</v>
      </c>
      <c r="F8" s="2">
        <f>((_xlfn.STDEV.S(C4:C13)*2.262)/(AVERAGE(C4:C13)*0.05))^2</f>
        <v>235.64733538015426</v>
      </c>
    </row>
    <row r="9" spans="2:10" x14ac:dyDescent="0.25">
      <c r="B9" s="2">
        <v>6</v>
      </c>
      <c r="C9" s="2">
        <v>2.54</v>
      </c>
      <c r="D9" s="2">
        <f>AVERAGE($C$4:C9)</f>
        <v>3.0466666666666669</v>
      </c>
      <c r="F9" s="2">
        <f>ROUND(F8,0)</f>
        <v>236</v>
      </c>
    </row>
    <row r="10" spans="2:10" x14ac:dyDescent="0.25">
      <c r="B10" s="2">
        <v>7</v>
      </c>
      <c r="C10" s="2">
        <v>1.93</v>
      </c>
      <c r="D10" s="2">
        <f>AVERAGE($C$4:C10)</f>
        <v>2.8871428571428575</v>
      </c>
    </row>
    <row r="11" spans="2:10" x14ac:dyDescent="0.25">
      <c r="B11" s="2">
        <v>8</v>
      </c>
      <c r="C11" s="2">
        <v>4.0599999999999996</v>
      </c>
      <c r="D11" s="2">
        <f>AVERAGE($C$4:C11)</f>
        <v>3.0337499999999999</v>
      </c>
    </row>
    <row r="12" spans="2:10" x14ac:dyDescent="0.25">
      <c r="B12" s="2">
        <v>9</v>
      </c>
      <c r="C12" s="2">
        <v>1.56</v>
      </c>
      <c r="D12" s="2">
        <f>AVERAGE($C$4:C12)</f>
        <v>2.8699999999999997</v>
      </c>
    </row>
    <row r="13" spans="2:10" x14ac:dyDescent="0.25">
      <c r="B13" s="2">
        <v>10</v>
      </c>
      <c r="C13" s="14">
        <v>2.63</v>
      </c>
      <c r="D13" s="2">
        <f>AVERAGE($C$4:C13)</f>
        <v>2.8459999999999996</v>
      </c>
    </row>
    <row r="19" spans="2:11" x14ac:dyDescent="0.25">
      <c r="B19" s="73" t="str">
        <f>B2</f>
        <v>Empaque SKINNY</v>
      </c>
      <c r="C19" s="74"/>
      <c r="D19" s="75"/>
    </row>
    <row r="20" spans="2:11" x14ac:dyDescent="0.25">
      <c r="B20" s="5" t="s">
        <v>12</v>
      </c>
      <c r="C20" s="6" t="s">
        <v>20</v>
      </c>
      <c r="D20" s="6" t="s">
        <v>16</v>
      </c>
      <c r="F20" s="2" t="s">
        <v>13</v>
      </c>
      <c r="G20" s="2" t="s">
        <v>14</v>
      </c>
      <c r="H20" s="2" t="s">
        <v>15</v>
      </c>
      <c r="I20" s="2"/>
      <c r="J20" s="7" t="s">
        <v>21</v>
      </c>
    </row>
    <row r="21" spans="2:11" x14ac:dyDescent="0.25">
      <c r="B21" s="2">
        <v>1</v>
      </c>
      <c r="C21" s="2">
        <f>C4</f>
        <v>2.23</v>
      </c>
      <c r="D21" s="2">
        <f>AVERAGE(C21)</f>
        <v>2.23</v>
      </c>
      <c r="F21" s="2">
        <v>2.032</v>
      </c>
      <c r="G21" s="2">
        <f>_xlfn.STDEV.S(C21:C256)</f>
        <v>0.77114179982786291</v>
      </c>
      <c r="H21" s="2">
        <v>0.05</v>
      </c>
      <c r="I21" s="2">
        <f>AVERAGE(C21:C256)</f>
        <v>2.9279661016949152</v>
      </c>
      <c r="J21" s="2">
        <f>ROUND(((F21*G21)/(H21*I21))^2,0)</f>
        <v>115</v>
      </c>
    </row>
    <row r="22" spans="2:11" x14ac:dyDescent="0.25">
      <c r="B22" s="2">
        <v>2</v>
      </c>
      <c r="C22" s="2">
        <f t="shared" ref="C22:C29" si="0">C5</f>
        <v>4.6500000000000004</v>
      </c>
      <c r="D22" s="2">
        <f>AVERAGE($C$21:C22)</f>
        <v>3.4400000000000004</v>
      </c>
    </row>
    <row r="23" spans="2:11" x14ac:dyDescent="0.25">
      <c r="B23" s="2">
        <v>3</v>
      </c>
      <c r="C23" s="2">
        <f t="shared" si="0"/>
        <v>2.52</v>
      </c>
      <c r="D23" s="2">
        <f>AVERAGE($C$21:C23)</f>
        <v>3.1333333333333333</v>
      </c>
    </row>
    <row r="24" spans="2:11" x14ac:dyDescent="0.25">
      <c r="B24" s="2">
        <v>4</v>
      </c>
      <c r="C24" s="2">
        <f t="shared" si="0"/>
        <v>2.76</v>
      </c>
      <c r="D24" s="2">
        <f>AVERAGE($C$21:C24)</f>
        <v>3.04</v>
      </c>
    </row>
    <row r="25" spans="2:11" x14ac:dyDescent="0.25">
      <c r="B25" s="2">
        <v>5</v>
      </c>
      <c r="C25" s="2">
        <f t="shared" si="0"/>
        <v>3.58</v>
      </c>
      <c r="D25" s="2">
        <f>AVERAGE($C$21:C25)</f>
        <v>3.1480000000000001</v>
      </c>
    </row>
    <row r="26" spans="2:11" ht="15.75" thickBot="1" x14ac:dyDescent="0.3">
      <c r="B26" s="2">
        <v>6</v>
      </c>
      <c r="C26" s="2">
        <f t="shared" si="0"/>
        <v>2.54</v>
      </c>
      <c r="D26" s="2">
        <f>AVERAGE($C$21:C26)</f>
        <v>3.0466666666666669</v>
      </c>
    </row>
    <row r="27" spans="2:11" ht="15.75" thickBot="1" x14ac:dyDescent="0.3">
      <c r="B27" s="2">
        <v>7</v>
      </c>
      <c r="C27" s="2">
        <f t="shared" si="0"/>
        <v>1.93</v>
      </c>
      <c r="D27" s="2">
        <f>AVERAGE($C$21:C27)</f>
        <v>2.8871428571428575</v>
      </c>
      <c r="F27" s="81" t="s">
        <v>173</v>
      </c>
      <c r="G27" s="82"/>
      <c r="H27" s="82"/>
      <c r="I27" s="82"/>
      <c r="J27" s="82"/>
      <c r="K27" s="84"/>
    </row>
    <row r="28" spans="2:11" ht="15.75" customHeight="1" thickBot="1" x14ac:dyDescent="0.3">
      <c r="B28" s="2">
        <v>8</v>
      </c>
      <c r="C28" s="2">
        <f t="shared" si="0"/>
        <v>4.0599999999999996</v>
      </c>
      <c r="D28" s="2">
        <f>AVERAGE($C$21:C28)</f>
        <v>3.0337499999999999</v>
      </c>
      <c r="F28" s="29" t="s">
        <v>10</v>
      </c>
      <c r="G28" s="42" t="s">
        <v>144</v>
      </c>
      <c r="H28" s="30" t="s">
        <v>159</v>
      </c>
      <c r="I28" s="30" t="s">
        <v>160</v>
      </c>
      <c r="J28" s="47" t="s">
        <v>130</v>
      </c>
      <c r="K28" s="48" t="s">
        <v>157</v>
      </c>
    </row>
    <row r="29" spans="2:11" ht="15.75" thickBot="1" x14ac:dyDescent="0.3">
      <c r="B29" s="2">
        <v>9</v>
      </c>
      <c r="C29" s="2">
        <f t="shared" si="0"/>
        <v>1.56</v>
      </c>
      <c r="D29" s="2">
        <f>AVERAGE($C$21:C29)</f>
        <v>2.8699999999999997</v>
      </c>
      <c r="F29" s="43">
        <f>J4</f>
        <v>236</v>
      </c>
      <c r="G29" s="44">
        <v>1</v>
      </c>
      <c r="H29" s="33">
        <f>I21</f>
        <v>2.9279661016949152</v>
      </c>
      <c r="I29" s="33">
        <f>H29/60</f>
        <v>4.8799435028248586E-2</v>
      </c>
      <c r="J29" s="49">
        <v>0.17</v>
      </c>
      <c r="K29" s="50">
        <f>I29*(1+J29)</f>
        <v>5.7095338983050845E-2</v>
      </c>
    </row>
    <row r="30" spans="2:11" x14ac:dyDescent="0.25">
      <c r="B30" s="2">
        <v>10</v>
      </c>
      <c r="C30" s="2">
        <f>C13</f>
        <v>2.63</v>
      </c>
      <c r="D30" s="2">
        <f>AVERAGE($C$21:C30)</f>
        <v>2.8459999999999996</v>
      </c>
    </row>
    <row r="31" spans="2:11" ht="15.75" thickBot="1" x14ac:dyDescent="0.3">
      <c r="B31" s="2">
        <v>11</v>
      </c>
      <c r="C31" s="2">
        <v>2.38</v>
      </c>
      <c r="D31" s="2">
        <f>AVERAGE($C$21:C31)</f>
        <v>2.8036363636363633</v>
      </c>
    </row>
    <row r="32" spans="2:11" ht="15.75" thickBot="1" x14ac:dyDescent="0.3">
      <c r="B32" s="2">
        <v>12</v>
      </c>
      <c r="C32" s="2">
        <v>5.12</v>
      </c>
      <c r="D32" s="2">
        <f>AVERAGE($C$21:C32)</f>
        <v>2.9966666666666661</v>
      </c>
      <c r="F32" s="45" t="s">
        <v>161</v>
      </c>
      <c r="G32" s="57">
        <v>1</v>
      </c>
    </row>
    <row r="33" spans="2:7" ht="15.75" thickBot="1" x14ac:dyDescent="0.3">
      <c r="B33" s="2">
        <v>13</v>
      </c>
      <c r="C33" s="2">
        <v>3.07</v>
      </c>
      <c r="D33" s="2">
        <f>AVERAGE($C$21:C33)</f>
        <v>3.0023076923076917</v>
      </c>
      <c r="F33" s="29" t="s">
        <v>162</v>
      </c>
      <c r="G33" s="33">
        <v>180</v>
      </c>
    </row>
    <row r="34" spans="2:7" ht="15.75" thickBot="1" x14ac:dyDescent="0.3">
      <c r="B34" s="2">
        <v>14</v>
      </c>
      <c r="C34" s="2">
        <v>3.51</v>
      </c>
      <c r="D34" s="2">
        <f>AVERAGE($C$21:C34)</f>
        <v>3.0385714285714278</v>
      </c>
      <c r="F34" s="29" t="s">
        <v>163</v>
      </c>
      <c r="G34" s="58">
        <f>K29*G33</f>
        <v>10.277161016949153</v>
      </c>
    </row>
    <row r="35" spans="2:7" x14ac:dyDescent="0.25">
      <c r="B35" s="2">
        <v>15</v>
      </c>
      <c r="C35" s="2">
        <v>4.2300000000000004</v>
      </c>
      <c r="D35" s="2">
        <f>AVERAGE($C$21:C35)</f>
        <v>3.1179999999999999</v>
      </c>
    </row>
    <row r="36" spans="2:7" x14ac:dyDescent="0.25">
      <c r="B36" s="2">
        <v>16</v>
      </c>
      <c r="C36" s="2">
        <v>2.79</v>
      </c>
      <c r="D36" s="2">
        <f>AVERAGE($C$21:C36)</f>
        <v>3.0974999999999997</v>
      </c>
    </row>
    <row r="37" spans="2:7" x14ac:dyDescent="0.25">
      <c r="B37" s="2">
        <v>17</v>
      </c>
      <c r="C37" s="2">
        <v>2.35</v>
      </c>
      <c r="D37" s="2">
        <f>AVERAGE($C$21:C37)</f>
        <v>3.0535294117647056</v>
      </c>
    </row>
    <row r="38" spans="2:7" x14ac:dyDescent="0.25">
      <c r="B38" s="2">
        <v>18</v>
      </c>
      <c r="C38" s="2">
        <v>4.7</v>
      </c>
      <c r="D38" s="2">
        <f>AVERAGE($C$21:C38)</f>
        <v>3.145</v>
      </c>
    </row>
    <row r="39" spans="2:7" x14ac:dyDescent="0.25">
      <c r="B39" s="2">
        <v>19</v>
      </c>
      <c r="C39" s="2">
        <v>1.72</v>
      </c>
      <c r="D39" s="2">
        <f>AVERAGE($C$21:C39)</f>
        <v>3.07</v>
      </c>
    </row>
    <row r="40" spans="2:7" x14ac:dyDescent="0.25">
      <c r="B40" s="2">
        <v>20</v>
      </c>
      <c r="C40" s="2">
        <v>3.09</v>
      </c>
      <c r="D40" s="2">
        <f>AVERAGE($C$21:C40)</f>
        <v>3.0710000000000002</v>
      </c>
    </row>
    <row r="41" spans="2:7" x14ac:dyDescent="0.25">
      <c r="B41" s="2">
        <v>21</v>
      </c>
      <c r="C41" s="2">
        <v>2.29</v>
      </c>
      <c r="D41" s="2">
        <f>AVERAGE($C$21:C41)</f>
        <v>3.033809523809524</v>
      </c>
    </row>
    <row r="42" spans="2:7" x14ac:dyDescent="0.25">
      <c r="B42" s="2">
        <v>22</v>
      </c>
      <c r="C42" s="2">
        <v>2.1800000000000002</v>
      </c>
      <c r="D42" s="2">
        <f>AVERAGE($C$21:C42)</f>
        <v>2.9950000000000001</v>
      </c>
    </row>
    <row r="43" spans="2:7" x14ac:dyDescent="0.25">
      <c r="B43" s="2">
        <v>23</v>
      </c>
      <c r="C43" s="2">
        <v>3.48</v>
      </c>
      <c r="D43" s="2">
        <f>AVERAGE($C$21:C43)</f>
        <v>3.0160869565217392</v>
      </c>
    </row>
    <row r="44" spans="2:7" x14ac:dyDescent="0.25">
      <c r="B44" s="2">
        <v>24</v>
      </c>
      <c r="C44" s="2">
        <v>1.55</v>
      </c>
      <c r="D44" s="2">
        <f>AVERAGE($C$21:C44)</f>
        <v>2.9550000000000001</v>
      </c>
    </row>
    <row r="45" spans="2:7" x14ac:dyDescent="0.25">
      <c r="B45" s="2">
        <v>25</v>
      </c>
      <c r="C45" s="2">
        <v>2.67</v>
      </c>
      <c r="D45" s="2">
        <f>AVERAGE($C$21:C45)</f>
        <v>2.9436</v>
      </c>
    </row>
    <row r="46" spans="2:7" x14ac:dyDescent="0.25">
      <c r="B46" s="2">
        <v>26</v>
      </c>
      <c r="C46" s="2">
        <v>4.16</v>
      </c>
      <c r="D46" s="2">
        <f>AVERAGE($C$21:C46)</f>
        <v>2.9903846153846154</v>
      </c>
    </row>
    <row r="47" spans="2:7" x14ac:dyDescent="0.25">
      <c r="B47" s="2">
        <v>27</v>
      </c>
      <c r="C47" s="2">
        <v>3.23</v>
      </c>
      <c r="D47" s="2">
        <f>AVERAGE($C$21:C47)</f>
        <v>2.9992592592592593</v>
      </c>
    </row>
    <row r="48" spans="2:7" x14ac:dyDescent="0.25">
      <c r="B48" s="2">
        <v>28</v>
      </c>
      <c r="C48" s="2">
        <v>2.4500000000000002</v>
      </c>
      <c r="D48" s="2">
        <f>AVERAGE($C$21:C48)</f>
        <v>2.9796428571428573</v>
      </c>
    </row>
    <row r="49" spans="2:4" x14ac:dyDescent="0.25">
      <c r="B49" s="2">
        <v>29</v>
      </c>
      <c r="C49" s="2">
        <v>3.51</v>
      </c>
      <c r="D49" s="2">
        <f>AVERAGE($C$21:C49)</f>
        <v>2.9979310344827592</v>
      </c>
    </row>
    <row r="50" spans="2:4" x14ac:dyDescent="0.25">
      <c r="B50" s="2">
        <v>30</v>
      </c>
      <c r="C50" s="2">
        <v>1.5</v>
      </c>
      <c r="D50" s="2">
        <f>AVERAGE($C$21:C50)</f>
        <v>2.9480000000000004</v>
      </c>
    </row>
    <row r="51" spans="2:4" x14ac:dyDescent="0.25">
      <c r="B51" s="2">
        <v>31</v>
      </c>
      <c r="C51" s="2">
        <v>2.7</v>
      </c>
      <c r="D51" s="2">
        <f>AVERAGE($C$21:C51)</f>
        <v>2.9400000000000004</v>
      </c>
    </row>
    <row r="52" spans="2:4" x14ac:dyDescent="0.25">
      <c r="B52" s="2">
        <v>32</v>
      </c>
      <c r="C52" s="2">
        <v>1.86</v>
      </c>
      <c r="D52" s="2">
        <f>AVERAGE($C$21:C52)</f>
        <v>2.9062500000000004</v>
      </c>
    </row>
    <row r="53" spans="2:4" x14ac:dyDescent="0.25">
      <c r="B53" s="2">
        <v>33</v>
      </c>
      <c r="C53" s="2">
        <v>2.87</v>
      </c>
      <c r="D53" s="2">
        <f>AVERAGE($C$21:C53)</f>
        <v>2.9051515151515157</v>
      </c>
    </row>
    <row r="54" spans="2:4" x14ac:dyDescent="0.25">
      <c r="B54" s="2">
        <v>34</v>
      </c>
      <c r="C54" s="2">
        <v>2.66</v>
      </c>
      <c r="D54" s="2">
        <f>AVERAGE($C$21:C54)</f>
        <v>2.8979411764705887</v>
      </c>
    </row>
    <row r="55" spans="2:4" x14ac:dyDescent="0.25">
      <c r="B55" s="2">
        <v>35</v>
      </c>
      <c r="C55" s="2">
        <v>1.82</v>
      </c>
      <c r="D55" s="2">
        <f>AVERAGE($C$21:C55)</f>
        <v>2.8671428571428574</v>
      </c>
    </row>
    <row r="56" spans="2:4" x14ac:dyDescent="0.25">
      <c r="B56" s="2">
        <v>36</v>
      </c>
      <c r="C56" s="2">
        <v>2.19</v>
      </c>
      <c r="D56" s="2">
        <f>AVERAGE($C$21:C56)</f>
        <v>2.8483333333333336</v>
      </c>
    </row>
    <row r="57" spans="2:4" x14ac:dyDescent="0.25">
      <c r="B57" s="2">
        <v>37</v>
      </c>
      <c r="C57" s="2">
        <v>4.13</v>
      </c>
      <c r="D57" s="2">
        <f>AVERAGE($C$21:C57)</f>
        <v>2.8829729729729729</v>
      </c>
    </row>
    <row r="58" spans="2:4" x14ac:dyDescent="0.25">
      <c r="B58" s="2">
        <v>38</v>
      </c>
      <c r="C58" s="2">
        <v>4.07</v>
      </c>
      <c r="D58" s="2">
        <f>AVERAGE($C$21:C58)</f>
        <v>2.9142105263157898</v>
      </c>
    </row>
    <row r="59" spans="2:4" x14ac:dyDescent="0.25">
      <c r="B59" s="2">
        <v>39</v>
      </c>
      <c r="C59" s="2">
        <v>3.29</v>
      </c>
      <c r="D59" s="2">
        <f>AVERAGE($C$21:C59)</f>
        <v>2.9238461538461542</v>
      </c>
    </row>
    <row r="60" spans="2:4" x14ac:dyDescent="0.25">
      <c r="B60" s="2">
        <v>40</v>
      </c>
      <c r="C60" s="2">
        <v>3.45</v>
      </c>
      <c r="D60" s="2">
        <f>AVERAGE($C$21:C60)</f>
        <v>2.9370000000000003</v>
      </c>
    </row>
    <row r="61" spans="2:4" x14ac:dyDescent="0.25">
      <c r="B61" s="2">
        <v>41</v>
      </c>
      <c r="C61" s="2">
        <v>2.15</v>
      </c>
      <c r="D61" s="2">
        <f>AVERAGE($C$21:C61)</f>
        <v>2.9178048780487811</v>
      </c>
    </row>
    <row r="62" spans="2:4" x14ac:dyDescent="0.25">
      <c r="B62" s="2">
        <v>42</v>
      </c>
      <c r="C62" s="2">
        <v>2.44</v>
      </c>
      <c r="D62" s="2">
        <f>AVERAGE($C$21:C62)</f>
        <v>2.906428571428572</v>
      </c>
    </row>
    <row r="63" spans="2:4" x14ac:dyDescent="0.25">
      <c r="B63" s="2">
        <v>43</v>
      </c>
      <c r="C63" s="2">
        <v>2.0699999999999998</v>
      </c>
      <c r="D63" s="2">
        <f>AVERAGE($C$21:C63)</f>
        <v>2.8869767441860468</v>
      </c>
    </row>
    <row r="64" spans="2:4" x14ac:dyDescent="0.25">
      <c r="B64" s="2">
        <v>44</v>
      </c>
      <c r="C64" s="2">
        <v>3.74</v>
      </c>
      <c r="D64" s="2">
        <f>AVERAGE($C$21:C64)</f>
        <v>2.9063636363636367</v>
      </c>
    </row>
    <row r="65" spans="2:4" x14ac:dyDescent="0.25">
      <c r="B65" s="2">
        <v>45</v>
      </c>
      <c r="C65" s="2">
        <v>3.58</v>
      </c>
      <c r="D65" s="2">
        <f>AVERAGE($C$21:C65)</f>
        <v>2.9213333333333336</v>
      </c>
    </row>
    <row r="66" spans="2:4" x14ac:dyDescent="0.25">
      <c r="B66" s="2">
        <v>46</v>
      </c>
      <c r="C66" s="2">
        <v>3.17</v>
      </c>
      <c r="D66" s="2">
        <f>AVERAGE($C$21:C66)</f>
        <v>2.9267391304347825</v>
      </c>
    </row>
    <row r="67" spans="2:4" x14ac:dyDescent="0.25">
      <c r="B67" s="2">
        <v>47</v>
      </c>
      <c r="C67" s="2">
        <v>3.66</v>
      </c>
      <c r="D67" s="2">
        <f>AVERAGE($C$21:C67)</f>
        <v>2.9423404255319148</v>
      </c>
    </row>
    <row r="68" spans="2:4" x14ac:dyDescent="0.25">
      <c r="B68" s="2">
        <v>48</v>
      </c>
      <c r="C68" s="2">
        <v>2.4700000000000002</v>
      </c>
      <c r="D68" s="2">
        <f>AVERAGE($C$21:C68)</f>
        <v>2.9324999999999997</v>
      </c>
    </row>
    <row r="69" spans="2:4" x14ac:dyDescent="0.25">
      <c r="B69" s="2">
        <v>49</v>
      </c>
      <c r="C69" s="2">
        <v>2.44</v>
      </c>
      <c r="D69" s="2">
        <f>AVERAGE($C$21:C69)</f>
        <v>2.9224489795918367</v>
      </c>
    </row>
    <row r="70" spans="2:4" x14ac:dyDescent="0.25">
      <c r="B70" s="2">
        <v>50</v>
      </c>
      <c r="C70" s="2">
        <v>2.44</v>
      </c>
      <c r="D70" s="2">
        <f>AVERAGE($C$21:C70)</f>
        <v>2.9127999999999998</v>
      </c>
    </row>
    <row r="71" spans="2:4" x14ac:dyDescent="0.25">
      <c r="B71" s="2">
        <v>51</v>
      </c>
      <c r="C71" s="2">
        <v>3.88</v>
      </c>
      <c r="D71" s="2">
        <f>AVERAGE($C$21:C71)</f>
        <v>2.9317647058823524</v>
      </c>
    </row>
    <row r="72" spans="2:4" x14ac:dyDescent="0.25">
      <c r="B72" s="2">
        <v>52</v>
      </c>
      <c r="C72" s="2">
        <v>3.52</v>
      </c>
      <c r="D72" s="2">
        <f>AVERAGE($C$21:C72)</f>
        <v>2.9430769230769229</v>
      </c>
    </row>
    <row r="73" spans="2:4" x14ac:dyDescent="0.25">
      <c r="B73" s="2">
        <v>53</v>
      </c>
      <c r="C73" s="2">
        <v>2.94</v>
      </c>
      <c r="D73" s="2">
        <f>AVERAGE($C$21:C73)</f>
        <v>2.9430188679245282</v>
      </c>
    </row>
    <row r="74" spans="2:4" x14ac:dyDescent="0.25">
      <c r="B74" s="2">
        <v>54</v>
      </c>
      <c r="C74" s="2">
        <v>3.44</v>
      </c>
      <c r="D74" s="2">
        <f>AVERAGE($C$21:C74)</f>
        <v>2.9522222222222219</v>
      </c>
    </row>
    <row r="75" spans="2:4" x14ac:dyDescent="0.25">
      <c r="B75" s="2">
        <v>55</v>
      </c>
      <c r="C75" s="2">
        <v>2.85</v>
      </c>
      <c r="D75" s="2">
        <f>AVERAGE($C$21:C75)</f>
        <v>2.9503636363636359</v>
      </c>
    </row>
    <row r="76" spans="2:4" x14ac:dyDescent="0.25">
      <c r="B76" s="2">
        <v>56</v>
      </c>
      <c r="C76" s="2">
        <v>2.88</v>
      </c>
      <c r="D76" s="2">
        <f>AVERAGE($C$21:C76)</f>
        <v>2.9491071428571423</v>
      </c>
    </row>
    <row r="77" spans="2:4" x14ac:dyDescent="0.25">
      <c r="B77" s="2">
        <v>57</v>
      </c>
      <c r="C77" s="2">
        <v>2.1800000000000002</v>
      </c>
      <c r="D77" s="2">
        <f>AVERAGE($C$21:C77)</f>
        <v>2.9356140350877191</v>
      </c>
    </row>
    <row r="78" spans="2:4" x14ac:dyDescent="0.25">
      <c r="B78" s="2">
        <v>58</v>
      </c>
      <c r="C78" s="2">
        <v>3.19</v>
      </c>
      <c r="D78" s="2">
        <f>AVERAGE($C$21:C78)</f>
        <v>2.9399999999999995</v>
      </c>
    </row>
    <row r="79" spans="2:4" x14ac:dyDescent="0.25">
      <c r="B79" s="2">
        <v>59</v>
      </c>
      <c r="C79" s="2">
        <v>2.52</v>
      </c>
      <c r="D79" s="2">
        <f>AVERAGE($C$21:C79)</f>
        <v>2.9328813559322033</v>
      </c>
    </row>
    <row r="80" spans="2:4" x14ac:dyDescent="0.25">
      <c r="B80" s="2">
        <v>60</v>
      </c>
      <c r="C80" s="2">
        <v>3.12</v>
      </c>
      <c r="D80" s="2">
        <f>AVERAGE($C$21:C80)</f>
        <v>2.9359999999999999</v>
      </c>
    </row>
    <row r="81" spans="2:4" x14ac:dyDescent="0.25">
      <c r="B81" s="2">
        <v>61</v>
      </c>
      <c r="C81" s="2">
        <v>2.11</v>
      </c>
      <c r="D81" s="2">
        <f>AVERAGE($C$21:C81)</f>
        <v>2.922459016393443</v>
      </c>
    </row>
    <row r="82" spans="2:4" x14ac:dyDescent="0.25">
      <c r="B82" s="2">
        <v>62</v>
      </c>
      <c r="C82" s="2">
        <v>2.46</v>
      </c>
      <c r="D82" s="2">
        <f>AVERAGE($C$21:C82)</f>
        <v>2.9150000000000005</v>
      </c>
    </row>
    <row r="83" spans="2:4" x14ac:dyDescent="0.25">
      <c r="B83" s="2">
        <v>63</v>
      </c>
      <c r="C83" s="2">
        <v>2.48</v>
      </c>
      <c r="D83" s="2">
        <f>AVERAGE($C$21:C83)</f>
        <v>2.9080952380952381</v>
      </c>
    </row>
    <row r="84" spans="2:4" x14ac:dyDescent="0.25">
      <c r="B84" s="2">
        <v>64</v>
      </c>
      <c r="C84" s="2">
        <v>3.33</v>
      </c>
      <c r="D84" s="2">
        <f>AVERAGE($C$21:C84)</f>
        <v>2.9146875000000003</v>
      </c>
    </row>
    <row r="85" spans="2:4" x14ac:dyDescent="0.25">
      <c r="B85" s="2">
        <v>65</v>
      </c>
      <c r="C85" s="2">
        <v>3.26</v>
      </c>
      <c r="D85" s="2">
        <f>AVERAGE($C$21:C85)</f>
        <v>2.9200000000000004</v>
      </c>
    </row>
    <row r="86" spans="2:4" x14ac:dyDescent="0.25">
      <c r="B86" s="2">
        <v>66</v>
      </c>
      <c r="C86" s="2">
        <v>2.4900000000000002</v>
      </c>
      <c r="D86" s="2">
        <f>AVERAGE($C$21:C86)</f>
        <v>2.913484848484849</v>
      </c>
    </row>
    <row r="87" spans="2:4" x14ac:dyDescent="0.25">
      <c r="B87" s="2">
        <v>67</v>
      </c>
      <c r="C87" s="2">
        <v>3.48</v>
      </c>
      <c r="D87" s="2">
        <f>AVERAGE($C$21:C87)</f>
        <v>2.921940298507463</v>
      </c>
    </row>
    <row r="88" spans="2:4" x14ac:dyDescent="0.25">
      <c r="B88" s="2">
        <v>68</v>
      </c>
      <c r="C88" s="2">
        <v>3.05</v>
      </c>
      <c r="D88" s="2">
        <f>AVERAGE($C$21:C88)</f>
        <v>2.9238235294117652</v>
      </c>
    </row>
    <row r="89" spans="2:4" x14ac:dyDescent="0.25">
      <c r="B89" s="2">
        <v>69</v>
      </c>
      <c r="C89" s="2">
        <v>3.92</v>
      </c>
      <c r="D89" s="2">
        <f>AVERAGE($C$21:C89)</f>
        <v>2.9382608695652177</v>
      </c>
    </row>
    <row r="90" spans="2:4" x14ac:dyDescent="0.25">
      <c r="B90" s="2">
        <v>70</v>
      </c>
      <c r="C90" s="2">
        <v>2.5</v>
      </c>
      <c r="D90" s="2">
        <f>AVERAGE($C$21:C90)</f>
        <v>2.9319999999999999</v>
      </c>
    </row>
    <row r="91" spans="2:4" x14ac:dyDescent="0.25">
      <c r="B91" s="2">
        <v>71</v>
      </c>
      <c r="C91" s="2">
        <v>3.88</v>
      </c>
      <c r="D91" s="2">
        <f>AVERAGE($C$21:C91)</f>
        <v>2.9453521126760562</v>
      </c>
    </row>
    <row r="92" spans="2:4" x14ac:dyDescent="0.25">
      <c r="B92" s="2">
        <v>72</v>
      </c>
      <c r="C92" s="2">
        <v>2.16</v>
      </c>
      <c r="D92" s="2">
        <f>AVERAGE($C$21:C92)</f>
        <v>2.9344444444444444</v>
      </c>
    </row>
    <row r="93" spans="2:4" x14ac:dyDescent="0.25">
      <c r="B93" s="2">
        <v>73</v>
      </c>
      <c r="C93" s="2">
        <v>1.21</v>
      </c>
      <c r="D93" s="2">
        <f>AVERAGE($C$21:C93)</f>
        <v>2.9108219178082191</v>
      </c>
    </row>
    <row r="94" spans="2:4" x14ac:dyDescent="0.25">
      <c r="B94" s="2">
        <v>74</v>
      </c>
      <c r="C94" s="2">
        <v>2.17</v>
      </c>
      <c r="D94" s="2">
        <f>AVERAGE($C$21:C94)</f>
        <v>2.9008108108108108</v>
      </c>
    </row>
    <row r="95" spans="2:4" x14ac:dyDescent="0.25">
      <c r="B95" s="2">
        <v>75</v>
      </c>
      <c r="C95" s="2">
        <v>2.42</v>
      </c>
      <c r="D95" s="2">
        <f>AVERAGE($C$21:C95)</f>
        <v>2.8943999999999996</v>
      </c>
    </row>
    <row r="96" spans="2:4" x14ac:dyDescent="0.25">
      <c r="B96" s="2">
        <v>76</v>
      </c>
      <c r="C96" s="2">
        <v>2.4900000000000002</v>
      </c>
      <c r="D96" s="2">
        <f>AVERAGE($C$21:C96)</f>
        <v>2.8890789473684211</v>
      </c>
    </row>
    <row r="97" spans="2:4" x14ac:dyDescent="0.25">
      <c r="B97" s="2">
        <v>77</v>
      </c>
      <c r="C97" s="2">
        <v>3.19</v>
      </c>
      <c r="D97" s="2">
        <f>AVERAGE($C$21:C97)</f>
        <v>2.892987012987013</v>
      </c>
    </row>
    <row r="98" spans="2:4" x14ac:dyDescent="0.25">
      <c r="B98" s="2">
        <v>78</v>
      </c>
      <c r="C98" s="2">
        <v>3.91</v>
      </c>
      <c r="D98" s="2">
        <f>AVERAGE($C$21:C98)</f>
        <v>2.9060256410256406</v>
      </c>
    </row>
    <row r="99" spans="2:4" x14ac:dyDescent="0.25">
      <c r="B99" s="2">
        <v>79</v>
      </c>
      <c r="C99" s="2">
        <v>3.62</v>
      </c>
      <c r="D99" s="2">
        <f>AVERAGE($C$21:C99)</f>
        <v>2.9150632911392402</v>
      </c>
    </row>
    <row r="100" spans="2:4" x14ac:dyDescent="0.25">
      <c r="B100" s="2">
        <v>80</v>
      </c>
      <c r="C100" s="2">
        <v>3.38</v>
      </c>
      <c r="D100" s="2">
        <f>AVERAGE($C$21:C100)</f>
        <v>2.9208749999999997</v>
      </c>
    </row>
    <row r="101" spans="2:4" x14ac:dyDescent="0.25">
      <c r="B101" s="2">
        <v>81</v>
      </c>
      <c r="C101" s="2">
        <v>2.65</v>
      </c>
      <c r="D101" s="2">
        <f>AVERAGE($C$21:C101)</f>
        <v>2.9175308641975306</v>
      </c>
    </row>
    <row r="102" spans="2:4" x14ac:dyDescent="0.25">
      <c r="B102" s="2">
        <v>82</v>
      </c>
      <c r="C102" s="2">
        <v>2.38</v>
      </c>
      <c r="D102" s="2">
        <f>AVERAGE($C$21:C102)</f>
        <v>2.9109756097560973</v>
      </c>
    </row>
    <row r="103" spans="2:4" ht="15" customHeight="1" x14ac:dyDescent="0.25">
      <c r="B103" s="2">
        <v>83</v>
      </c>
      <c r="C103" s="2">
        <v>1.97</v>
      </c>
      <c r="D103" s="2">
        <f>AVERAGE($C$21:C103)</f>
        <v>2.8996385542168674</v>
      </c>
    </row>
    <row r="104" spans="2:4" x14ac:dyDescent="0.25">
      <c r="B104" s="2">
        <v>84</v>
      </c>
      <c r="C104" s="2">
        <v>2.27</v>
      </c>
      <c r="D104" s="2">
        <f>AVERAGE($C$21:C104)</f>
        <v>2.8921428571428569</v>
      </c>
    </row>
    <row r="105" spans="2:4" ht="13.5" customHeight="1" x14ac:dyDescent="0.25">
      <c r="B105" s="2">
        <v>85</v>
      </c>
      <c r="C105" s="2">
        <v>3.52</v>
      </c>
      <c r="D105" s="2">
        <f>AVERAGE($C$21:C105)</f>
        <v>2.8995294117647061</v>
      </c>
    </row>
    <row r="106" spans="2:4" x14ac:dyDescent="0.25">
      <c r="B106" s="2">
        <v>86</v>
      </c>
      <c r="C106" s="2">
        <v>3.13</v>
      </c>
      <c r="D106" s="2">
        <f>AVERAGE($C$21:C106)</f>
        <v>2.9022093023255815</v>
      </c>
    </row>
    <row r="107" spans="2:4" x14ac:dyDescent="0.25">
      <c r="B107" s="2">
        <v>87</v>
      </c>
      <c r="C107" s="2">
        <v>2.25</v>
      </c>
      <c r="D107" s="2">
        <f>AVERAGE($C$21:C107)</f>
        <v>2.8947126436781612</v>
      </c>
    </row>
    <row r="108" spans="2:4" x14ac:dyDescent="0.25">
      <c r="B108" s="2">
        <v>88</v>
      </c>
      <c r="C108" s="2">
        <v>3.5</v>
      </c>
      <c r="D108" s="2">
        <f>AVERAGE($C$21:C108)</f>
        <v>2.9015909090909093</v>
      </c>
    </row>
    <row r="109" spans="2:4" x14ac:dyDescent="0.25">
      <c r="B109" s="2">
        <v>89</v>
      </c>
      <c r="C109" s="2">
        <v>1.68</v>
      </c>
      <c r="D109" s="2">
        <f>AVERAGE($C$21:C109)</f>
        <v>2.8878651685393257</v>
      </c>
    </row>
    <row r="110" spans="2:4" x14ac:dyDescent="0.25">
      <c r="B110" s="2">
        <v>90</v>
      </c>
      <c r="C110" s="2">
        <v>2.4900000000000002</v>
      </c>
      <c r="D110" s="2">
        <f>AVERAGE($C$21:C110)</f>
        <v>2.8834444444444443</v>
      </c>
    </row>
    <row r="111" spans="2:4" x14ac:dyDescent="0.25">
      <c r="B111" s="2">
        <v>91</v>
      </c>
      <c r="C111" s="2">
        <v>3.7</v>
      </c>
      <c r="D111" s="2">
        <f>AVERAGE($C$21:C111)</f>
        <v>2.8924175824175822</v>
      </c>
    </row>
    <row r="112" spans="2:4" x14ac:dyDescent="0.25">
      <c r="B112" s="2">
        <v>92</v>
      </c>
      <c r="C112" s="2">
        <v>2.94</v>
      </c>
      <c r="D112" s="2">
        <f>AVERAGE($C$21:C112)</f>
        <v>2.8929347826086955</v>
      </c>
    </row>
    <row r="113" spans="2:4" x14ac:dyDescent="0.25">
      <c r="B113" s="2">
        <v>93</v>
      </c>
      <c r="C113" s="2">
        <v>3.74</v>
      </c>
      <c r="D113" s="2">
        <f>AVERAGE($C$21:C113)</f>
        <v>2.902043010752688</v>
      </c>
    </row>
    <row r="114" spans="2:4" x14ac:dyDescent="0.25">
      <c r="B114" s="2">
        <v>94</v>
      </c>
      <c r="C114" s="2">
        <v>3.45</v>
      </c>
      <c r="D114" s="2">
        <f>AVERAGE($C$21:C114)</f>
        <v>2.9078723404255316</v>
      </c>
    </row>
    <row r="115" spans="2:4" x14ac:dyDescent="0.25">
      <c r="B115" s="2">
        <v>95</v>
      </c>
      <c r="C115" s="2">
        <v>4.04</v>
      </c>
      <c r="D115" s="2">
        <f>AVERAGE($C$21:C115)</f>
        <v>2.9197894736842103</v>
      </c>
    </row>
    <row r="116" spans="2:4" x14ac:dyDescent="0.25">
      <c r="B116" s="2">
        <v>96</v>
      </c>
      <c r="C116" s="2">
        <v>3.67</v>
      </c>
      <c r="D116" s="2">
        <f>AVERAGE($C$21:C116)</f>
        <v>2.9276041666666668</v>
      </c>
    </row>
    <row r="117" spans="2:4" x14ac:dyDescent="0.25">
      <c r="B117" s="2">
        <v>97</v>
      </c>
      <c r="C117" s="2">
        <v>3.92</v>
      </c>
      <c r="D117" s="2">
        <f>AVERAGE($C$21:C117)</f>
        <v>2.9378350515463922</v>
      </c>
    </row>
    <row r="118" spans="2:4" x14ac:dyDescent="0.25">
      <c r="B118" s="2">
        <v>98</v>
      </c>
      <c r="C118" s="2">
        <v>3.82</v>
      </c>
      <c r="D118" s="2">
        <f>AVERAGE($C$21:C118)</f>
        <v>2.946836734693878</v>
      </c>
    </row>
    <row r="119" spans="2:4" x14ac:dyDescent="0.25">
      <c r="B119" s="2">
        <v>99</v>
      </c>
      <c r="C119" s="2">
        <v>3.4</v>
      </c>
      <c r="D119" s="2">
        <f>AVERAGE($C$21:C119)</f>
        <v>2.9514141414141415</v>
      </c>
    </row>
    <row r="120" spans="2:4" x14ac:dyDescent="0.25">
      <c r="B120" s="2">
        <v>100</v>
      </c>
      <c r="C120" s="2">
        <v>4.53</v>
      </c>
      <c r="D120" s="2">
        <f>AVERAGE($C$21:C120)</f>
        <v>2.9671999999999996</v>
      </c>
    </row>
    <row r="121" spans="2:4" x14ac:dyDescent="0.25">
      <c r="B121" s="2">
        <v>101</v>
      </c>
      <c r="C121" s="2">
        <v>2.5</v>
      </c>
      <c r="D121" s="2">
        <f>AVERAGE($C$21:C121)</f>
        <v>2.9625742574257421</v>
      </c>
    </row>
    <row r="122" spans="2:4" x14ac:dyDescent="0.25">
      <c r="B122" s="2">
        <v>102</v>
      </c>
      <c r="C122" s="2">
        <v>4.0999999999999996</v>
      </c>
      <c r="D122" s="2">
        <f>AVERAGE($C$21:C122)</f>
        <v>2.9737254901960783</v>
      </c>
    </row>
    <row r="123" spans="2:4" x14ac:dyDescent="0.25">
      <c r="B123" s="2">
        <v>103</v>
      </c>
      <c r="C123" s="2">
        <v>1.22</v>
      </c>
      <c r="D123" s="2">
        <f>AVERAGE($C$21:C123)</f>
        <v>2.9566990291262139</v>
      </c>
    </row>
    <row r="124" spans="2:4" x14ac:dyDescent="0.25">
      <c r="B124" s="2">
        <v>104</v>
      </c>
      <c r="C124" s="2">
        <v>3.3</v>
      </c>
      <c r="D124" s="2">
        <f>AVERAGE($C$21:C124)</f>
        <v>2.9600000000000004</v>
      </c>
    </row>
    <row r="125" spans="2:4" x14ac:dyDescent="0.25">
      <c r="B125" s="2">
        <v>105</v>
      </c>
      <c r="C125" s="2">
        <v>2.16</v>
      </c>
      <c r="D125" s="2">
        <f>AVERAGE($C$21:C125)</f>
        <v>2.952380952380953</v>
      </c>
    </row>
    <row r="126" spans="2:4" x14ac:dyDescent="0.25">
      <c r="B126" s="2">
        <v>106</v>
      </c>
      <c r="C126" s="2">
        <v>4.18</v>
      </c>
      <c r="D126" s="2">
        <f>AVERAGE($C$21:C126)</f>
        <v>2.9639622641509442</v>
      </c>
    </row>
    <row r="127" spans="2:4" x14ac:dyDescent="0.25">
      <c r="B127" s="2">
        <v>107</v>
      </c>
      <c r="C127" s="2">
        <v>1.7</v>
      </c>
      <c r="D127" s="2">
        <f>AVERAGE($C$21:C127)</f>
        <v>2.9521495327102807</v>
      </c>
    </row>
    <row r="128" spans="2:4" x14ac:dyDescent="0.25">
      <c r="B128" s="2">
        <v>108</v>
      </c>
      <c r="C128" s="2">
        <v>4.08</v>
      </c>
      <c r="D128" s="2">
        <f>AVERAGE($C$21:C128)</f>
        <v>2.9625925925925931</v>
      </c>
    </row>
    <row r="129" spans="2:4" x14ac:dyDescent="0.25">
      <c r="B129" s="2">
        <v>109</v>
      </c>
      <c r="C129" s="2">
        <v>3.54</v>
      </c>
      <c r="D129" s="2">
        <f>AVERAGE($C$21:C129)</f>
        <v>2.9678899082568813</v>
      </c>
    </row>
    <row r="130" spans="2:4" x14ac:dyDescent="0.25">
      <c r="B130" s="2">
        <v>110</v>
      </c>
      <c r="C130" s="2">
        <v>3.69</v>
      </c>
      <c r="D130" s="2">
        <f>AVERAGE($C$21:C130)</f>
        <v>2.9744545454545461</v>
      </c>
    </row>
    <row r="131" spans="2:4" x14ac:dyDescent="0.25">
      <c r="B131" s="2">
        <v>111</v>
      </c>
      <c r="C131" s="2">
        <v>1.21</v>
      </c>
      <c r="D131" s="2">
        <f>AVERAGE($C$21:C131)</f>
        <v>2.958558558558559</v>
      </c>
    </row>
    <row r="132" spans="2:4" x14ac:dyDescent="0.25">
      <c r="B132" s="2">
        <v>112</v>
      </c>
      <c r="C132" s="2">
        <v>2.77</v>
      </c>
      <c r="D132" s="2">
        <f>AVERAGE($C$21:C132)</f>
        <v>2.9568750000000001</v>
      </c>
    </row>
    <row r="133" spans="2:4" x14ac:dyDescent="0.25">
      <c r="B133" s="2">
        <v>113</v>
      </c>
      <c r="C133" s="2">
        <v>3.4</v>
      </c>
      <c r="D133" s="2">
        <f>AVERAGE($C$21:C133)</f>
        <v>2.9607964601769909</v>
      </c>
    </row>
    <row r="134" spans="2:4" x14ac:dyDescent="0.25">
      <c r="B134" s="2">
        <v>114</v>
      </c>
      <c r="C134" s="2">
        <v>3.33</v>
      </c>
      <c r="D134" s="2">
        <f>AVERAGE($C$21:C134)</f>
        <v>2.964035087719298</v>
      </c>
    </row>
    <row r="135" spans="2:4" x14ac:dyDescent="0.25">
      <c r="B135" s="2">
        <v>115</v>
      </c>
      <c r="C135" s="2">
        <v>1.28</v>
      </c>
      <c r="D135" s="2">
        <f>AVERAGE($C$21:C135)</f>
        <v>2.9493913043478255</v>
      </c>
    </row>
    <row r="136" spans="2:4" x14ac:dyDescent="0.25">
      <c r="B136" s="2">
        <v>116</v>
      </c>
      <c r="C136" s="2">
        <v>1.81</v>
      </c>
      <c r="D136" s="2">
        <f>AVERAGE($C$21:C136)</f>
        <v>2.9395689655172408</v>
      </c>
    </row>
    <row r="137" spans="2:4" x14ac:dyDescent="0.25">
      <c r="B137" s="2">
        <v>117</v>
      </c>
      <c r="C137" s="2">
        <v>3.75</v>
      </c>
      <c r="D137" s="2">
        <f>AVERAGE($C$21:C137)</f>
        <v>2.9464957264957259</v>
      </c>
    </row>
    <row r="138" spans="2:4" x14ac:dyDescent="0.25">
      <c r="B138" s="2">
        <v>118</v>
      </c>
      <c r="C138" s="2">
        <v>3.65</v>
      </c>
      <c r="D138" s="2">
        <f>AVERAGE($C$21:C138)</f>
        <v>2.9524576271186436</v>
      </c>
    </row>
    <row r="139" spans="2:4" x14ac:dyDescent="0.25">
      <c r="B139" s="2">
        <v>119</v>
      </c>
      <c r="C139" s="2">
        <v>3.36</v>
      </c>
      <c r="D139" s="2">
        <f>AVERAGE($C$21:C139)</f>
        <v>2.9558823529411762</v>
      </c>
    </row>
    <row r="140" spans="2:4" x14ac:dyDescent="0.25">
      <c r="B140" s="2">
        <v>120</v>
      </c>
      <c r="C140" s="2">
        <v>2.0499999999999998</v>
      </c>
      <c r="D140" s="2">
        <f>AVERAGE($C$21:C140)</f>
        <v>2.9483333333333328</v>
      </c>
    </row>
    <row r="141" spans="2:4" x14ac:dyDescent="0.25">
      <c r="B141" s="2">
        <v>121</v>
      </c>
      <c r="C141" s="2">
        <v>3.22</v>
      </c>
      <c r="D141" s="2">
        <f>AVERAGE($C$21:C141)</f>
        <v>2.9505785123966941</v>
      </c>
    </row>
    <row r="142" spans="2:4" x14ac:dyDescent="0.25">
      <c r="B142" s="2">
        <v>122</v>
      </c>
      <c r="C142" s="2">
        <v>3.6</v>
      </c>
      <c r="D142" s="2">
        <f>AVERAGE($C$21:C142)</f>
        <v>2.9559016393442623</v>
      </c>
    </row>
    <row r="143" spans="2:4" x14ac:dyDescent="0.25">
      <c r="B143" s="2">
        <v>123</v>
      </c>
      <c r="C143" s="2">
        <v>3.15</v>
      </c>
      <c r="D143" s="2">
        <f>AVERAGE($C$21:C143)</f>
        <v>2.957479674796748</v>
      </c>
    </row>
    <row r="144" spans="2:4" x14ac:dyDescent="0.25">
      <c r="B144" s="2">
        <v>124</v>
      </c>
      <c r="C144" s="2">
        <v>2.77</v>
      </c>
      <c r="D144" s="2">
        <f>AVERAGE($C$21:C144)</f>
        <v>2.9559677419354835</v>
      </c>
    </row>
    <row r="145" spans="2:4" x14ac:dyDescent="0.25">
      <c r="B145" s="2">
        <v>125</v>
      </c>
      <c r="C145" s="2">
        <v>3.06</v>
      </c>
      <c r="D145" s="2">
        <f>AVERAGE($C$21:C145)</f>
        <v>2.9567999999999999</v>
      </c>
    </row>
    <row r="146" spans="2:4" x14ac:dyDescent="0.25">
      <c r="B146" s="2">
        <v>126</v>
      </c>
      <c r="C146" s="2">
        <v>2.0299999999999998</v>
      </c>
      <c r="D146" s="2">
        <f>AVERAGE($C$21:C146)</f>
        <v>2.9494444444444441</v>
      </c>
    </row>
    <row r="147" spans="2:4" x14ac:dyDescent="0.25">
      <c r="B147" s="2">
        <v>127</v>
      </c>
      <c r="C147" s="2">
        <v>4.24</v>
      </c>
      <c r="D147" s="2">
        <f>AVERAGE($C$21:C147)</f>
        <v>2.9596062992125982</v>
      </c>
    </row>
    <row r="148" spans="2:4" x14ac:dyDescent="0.25">
      <c r="B148" s="2">
        <v>128</v>
      </c>
      <c r="C148" s="2">
        <v>2.77</v>
      </c>
      <c r="D148" s="2">
        <f>AVERAGE($C$21:C148)</f>
        <v>2.9581249999999994</v>
      </c>
    </row>
    <row r="149" spans="2:4" x14ac:dyDescent="0.25">
      <c r="B149" s="2">
        <v>129</v>
      </c>
      <c r="C149" s="2">
        <v>1.33</v>
      </c>
      <c r="D149" s="2">
        <f>AVERAGE($C$21:C149)</f>
        <v>2.9455038759689915</v>
      </c>
    </row>
    <row r="150" spans="2:4" x14ac:dyDescent="0.25">
      <c r="B150" s="2">
        <v>130</v>
      </c>
      <c r="C150" s="2">
        <v>1.01</v>
      </c>
      <c r="D150" s="2">
        <f>AVERAGE($C$21:C150)</f>
        <v>2.930615384615384</v>
      </c>
    </row>
    <row r="151" spans="2:4" x14ac:dyDescent="0.25">
      <c r="B151" s="2">
        <v>131</v>
      </c>
      <c r="C151" s="2">
        <v>3.27</v>
      </c>
      <c r="D151" s="2">
        <f>AVERAGE($C$21:C151)</f>
        <v>2.933206106870228</v>
      </c>
    </row>
    <row r="152" spans="2:4" x14ac:dyDescent="0.25">
      <c r="B152" s="2">
        <v>132</v>
      </c>
      <c r="C152" s="2">
        <v>2.37</v>
      </c>
      <c r="D152" s="2">
        <f>AVERAGE($C$21:C152)</f>
        <v>2.9289393939393933</v>
      </c>
    </row>
    <row r="153" spans="2:4" x14ac:dyDescent="0.25">
      <c r="B153" s="2">
        <v>133</v>
      </c>
      <c r="C153" s="2">
        <v>1.87</v>
      </c>
      <c r="D153" s="2">
        <f>AVERAGE($C$21:C153)</f>
        <v>2.9209774436090217</v>
      </c>
    </row>
    <row r="154" spans="2:4" x14ac:dyDescent="0.25">
      <c r="B154" s="2">
        <v>134</v>
      </c>
      <c r="C154" s="2">
        <v>2.9</v>
      </c>
      <c r="D154" s="2">
        <f>AVERAGE($C$21:C154)</f>
        <v>2.9208208955223873</v>
      </c>
    </row>
    <row r="155" spans="2:4" x14ac:dyDescent="0.25">
      <c r="B155" s="2">
        <v>135</v>
      </c>
      <c r="C155" s="2">
        <v>3.01</v>
      </c>
      <c r="D155" s="2">
        <f>AVERAGE($C$21:C155)</f>
        <v>2.9214814814814805</v>
      </c>
    </row>
    <row r="156" spans="2:4" x14ac:dyDescent="0.25">
      <c r="B156" s="2">
        <v>136</v>
      </c>
      <c r="C156" s="2">
        <v>2.83</v>
      </c>
      <c r="D156" s="2">
        <f>AVERAGE($C$21:C156)</f>
        <v>2.9208088235294105</v>
      </c>
    </row>
    <row r="157" spans="2:4" x14ac:dyDescent="0.25">
      <c r="B157" s="2">
        <v>137</v>
      </c>
      <c r="C157" s="2">
        <v>3.54</v>
      </c>
      <c r="D157" s="2">
        <f>AVERAGE($C$21:C157)</f>
        <v>2.9253284671532835</v>
      </c>
    </row>
    <row r="158" spans="2:4" x14ac:dyDescent="0.25">
      <c r="B158" s="2">
        <v>138</v>
      </c>
      <c r="C158" s="2">
        <v>3.23</v>
      </c>
      <c r="D158" s="2">
        <f>AVERAGE($C$21:C158)</f>
        <v>2.9275362318840572</v>
      </c>
    </row>
    <row r="159" spans="2:4" x14ac:dyDescent="0.25">
      <c r="B159" s="2">
        <v>139</v>
      </c>
      <c r="C159" s="2">
        <v>3.18</v>
      </c>
      <c r="D159" s="2">
        <f>AVERAGE($C$21:C159)</f>
        <v>2.9293525179856106</v>
      </c>
    </row>
    <row r="160" spans="2:4" x14ac:dyDescent="0.25">
      <c r="B160" s="2">
        <v>140</v>
      </c>
      <c r="C160" s="2">
        <v>1.6</v>
      </c>
      <c r="D160" s="2">
        <f>AVERAGE($C$21:C160)</f>
        <v>2.919857142857142</v>
      </c>
    </row>
    <row r="161" spans="2:4" x14ac:dyDescent="0.25">
      <c r="B161" s="2">
        <v>141</v>
      </c>
      <c r="C161" s="2">
        <v>2.69</v>
      </c>
      <c r="D161" s="2">
        <f>AVERAGE($C$21:C161)</f>
        <v>2.9182269503546094</v>
      </c>
    </row>
    <row r="162" spans="2:4" x14ac:dyDescent="0.25">
      <c r="B162" s="2">
        <v>142</v>
      </c>
      <c r="C162" s="2">
        <v>3.1</v>
      </c>
      <c r="D162" s="2">
        <f>AVERAGE($C$21:C162)</f>
        <v>2.9195070422535205</v>
      </c>
    </row>
    <row r="163" spans="2:4" x14ac:dyDescent="0.25">
      <c r="B163" s="2">
        <v>143</v>
      </c>
      <c r="C163" s="2">
        <v>2.2200000000000002</v>
      </c>
      <c r="D163" s="2">
        <f>AVERAGE($C$21:C163)</f>
        <v>2.9146153846153844</v>
      </c>
    </row>
    <row r="164" spans="2:4" x14ac:dyDescent="0.25">
      <c r="B164" s="2">
        <v>144</v>
      </c>
      <c r="C164" s="2">
        <v>3.41</v>
      </c>
      <c r="D164" s="2">
        <f>AVERAGE($C$21:C164)</f>
        <v>2.9180555555555556</v>
      </c>
    </row>
    <row r="165" spans="2:4" x14ac:dyDescent="0.25">
      <c r="B165" s="2">
        <v>145</v>
      </c>
      <c r="C165" s="2">
        <v>2.71</v>
      </c>
      <c r="D165" s="2">
        <f>AVERAGE($C$21:C165)</f>
        <v>2.9166206896551721</v>
      </c>
    </row>
    <row r="166" spans="2:4" x14ac:dyDescent="0.25">
      <c r="B166" s="2">
        <v>146</v>
      </c>
      <c r="C166" s="2">
        <v>3.81</v>
      </c>
      <c r="D166" s="2">
        <f>AVERAGE($C$21:C166)</f>
        <v>2.9227397260273968</v>
      </c>
    </row>
    <row r="167" spans="2:4" x14ac:dyDescent="0.25">
      <c r="B167" s="2">
        <v>147</v>
      </c>
      <c r="C167" s="2">
        <v>3.32</v>
      </c>
      <c r="D167" s="2">
        <f>AVERAGE($C$21:C167)</f>
        <v>2.9254421768707481</v>
      </c>
    </row>
    <row r="168" spans="2:4" x14ac:dyDescent="0.25">
      <c r="B168" s="2">
        <v>148</v>
      </c>
      <c r="C168" s="2">
        <v>3.75</v>
      </c>
      <c r="D168" s="2">
        <f>AVERAGE($C$21:C168)</f>
        <v>2.9310135135135131</v>
      </c>
    </row>
    <row r="169" spans="2:4" x14ac:dyDescent="0.25">
      <c r="B169" s="2">
        <v>149</v>
      </c>
      <c r="C169" s="2">
        <v>4.07</v>
      </c>
      <c r="D169" s="2">
        <f>AVERAGE($C$21:C169)</f>
        <v>2.9386577181208051</v>
      </c>
    </row>
    <row r="170" spans="2:4" x14ac:dyDescent="0.25">
      <c r="B170" s="2">
        <v>150</v>
      </c>
      <c r="C170" s="2">
        <v>3.25</v>
      </c>
      <c r="D170" s="2">
        <f>AVERAGE($C$21:C170)</f>
        <v>2.9407333333333332</v>
      </c>
    </row>
    <row r="171" spans="2:4" x14ac:dyDescent="0.25">
      <c r="B171" s="2">
        <v>151</v>
      </c>
      <c r="C171" s="2">
        <v>2.96</v>
      </c>
      <c r="D171" s="2">
        <f>AVERAGE($C$21:C171)</f>
        <v>2.9408609271523174</v>
      </c>
    </row>
    <row r="172" spans="2:4" x14ac:dyDescent="0.25">
      <c r="B172" s="2">
        <v>152</v>
      </c>
      <c r="C172" s="2">
        <v>2.02</v>
      </c>
      <c r="D172" s="2">
        <f>AVERAGE($C$21:C172)</f>
        <v>2.9348026315789468</v>
      </c>
    </row>
    <row r="173" spans="2:4" x14ac:dyDescent="0.25">
      <c r="B173" s="2">
        <v>153</v>
      </c>
      <c r="C173" s="2">
        <v>3.1</v>
      </c>
      <c r="D173" s="2">
        <f>AVERAGE($C$21:C173)</f>
        <v>2.9358823529411762</v>
      </c>
    </row>
    <row r="174" spans="2:4" x14ac:dyDescent="0.25">
      <c r="B174" s="2">
        <v>154</v>
      </c>
      <c r="C174" s="2">
        <v>2.67</v>
      </c>
      <c r="D174" s="2">
        <f>AVERAGE($C$21:C174)</f>
        <v>2.934155844155844</v>
      </c>
    </row>
    <row r="175" spans="2:4" x14ac:dyDescent="0.25">
      <c r="B175" s="2">
        <v>155</v>
      </c>
      <c r="C175" s="2">
        <v>2.83</v>
      </c>
      <c r="D175" s="2">
        <f>AVERAGE($C$21:C175)</f>
        <v>2.9334838709677418</v>
      </c>
    </row>
    <row r="176" spans="2:4" x14ac:dyDescent="0.25">
      <c r="B176" s="2">
        <v>156</v>
      </c>
      <c r="C176" s="2">
        <v>2.92</v>
      </c>
      <c r="D176" s="2">
        <f>AVERAGE($C$21:C176)</f>
        <v>2.9333974358974357</v>
      </c>
    </row>
    <row r="177" spans="2:4" x14ac:dyDescent="0.25">
      <c r="B177" s="2">
        <v>157</v>
      </c>
      <c r="C177" s="2">
        <v>4.3600000000000003</v>
      </c>
      <c r="D177" s="2">
        <f>AVERAGE($C$21:C177)</f>
        <v>2.942484076433121</v>
      </c>
    </row>
    <row r="178" spans="2:4" x14ac:dyDescent="0.25">
      <c r="B178" s="2">
        <v>158</v>
      </c>
      <c r="C178" s="2">
        <v>3.43</v>
      </c>
      <c r="D178" s="2">
        <f>AVERAGE($C$21:C178)</f>
        <v>2.9455696202531643</v>
      </c>
    </row>
    <row r="179" spans="2:4" x14ac:dyDescent="0.25">
      <c r="B179" s="2">
        <v>159</v>
      </c>
      <c r="C179" s="2">
        <v>3.34</v>
      </c>
      <c r="D179" s="2">
        <f>AVERAGE($C$21:C179)</f>
        <v>2.9480503144654087</v>
      </c>
    </row>
    <row r="180" spans="2:4" x14ac:dyDescent="0.25">
      <c r="B180" s="2">
        <v>160</v>
      </c>
      <c r="C180" s="2">
        <v>2.9</v>
      </c>
      <c r="D180" s="2">
        <f>AVERAGE($C$21:C180)</f>
        <v>2.9477499999999996</v>
      </c>
    </row>
    <row r="181" spans="2:4" x14ac:dyDescent="0.25">
      <c r="B181" s="2">
        <v>161</v>
      </c>
      <c r="C181" s="2">
        <v>3.48</v>
      </c>
      <c r="D181" s="2">
        <f>AVERAGE($C$21:C181)</f>
        <v>2.9510559006211179</v>
      </c>
    </row>
    <row r="182" spans="2:4" x14ac:dyDescent="0.25">
      <c r="B182" s="2">
        <v>162</v>
      </c>
      <c r="C182" s="2">
        <v>1.83</v>
      </c>
      <c r="D182" s="2">
        <f>AVERAGE($C$21:C182)</f>
        <v>2.9441358024691353</v>
      </c>
    </row>
    <row r="183" spans="2:4" x14ac:dyDescent="0.25">
      <c r="B183" s="2">
        <v>163</v>
      </c>
      <c r="C183" s="2">
        <v>1.9</v>
      </c>
      <c r="D183" s="2">
        <f>AVERAGE($C$21:C183)</f>
        <v>2.9377300613496926</v>
      </c>
    </row>
    <row r="184" spans="2:4" x14ac:dyDescent="0.25">
      <c r="B184" s="2">
        <v>164</v>
      </c>
      <c r="C184" s="2">
        <v>3.69</v>
      </c>
      <c r="D184" s="2">
        <f>AVERAGE($C$21:C184)</f>
        <v>2.9423170731707313</v>
      </c>
    </row>
    <row r="185" spans="2:4" x14ac:dyDescent="0.25">
      <c r="B185" s="2">
        <v>165</v>
      </c>
      <c r="C185" s="2">
        <v>3.87</v>
      </c>
      <c r="D185" s="2">
        <f>AVERAGE($C$21:C185)</f>
        <v>2.9479393939393934</v>
      </c>
    </row>
    <row r="186" spans="2:4" x14ac:dyDescent="0.25">
      <c r="B186" s="2">
        <v>166</v>
      </c>
      <c r="C186" s="2">
        <v>3.39</v>
      </c>
      <c r="D186" s="2">
        <f>AVERAGE($C$21:C186)</f>
        <v>2.9506024096385537</v>
      </c>
    </row>
    <row r="187" spans="2:4" x14ac:dyDescent="0.25">
      <c r="B187" s="2">
        <v>167</v>
      </c>
      <c r="C187" s="2">
        <v>3.09</v>
      </c>
      <c r="D187" s="2">
        <f>AVERAGE($C$21:C187)</f>
        <v>2.9514371257485021</v>
      </c>
    </row>
    <row r="188" spans="2:4" x14ac:dyDescent="0.25">
      <c r="B188" s="2">
        <v>168</v>
      </c>
      <c r="C188" s="2">
        <v>2.66</v>
      </c>
      <c r="D188" s="2">
        <f>AVERAGE($C$21:C188)</f>
        <v>2.9497023809523801</v>
      </c>
    </row>
    <row r="189" spans="2:4" x14ac:dyDescent="0.25">
      <c r="B189" s="2">
        <v>169</v>
      </c>
      <c r="C189" s="2">
        <v>3.06</v>
      </c>
      <c r="D189" s="2">
        <f>AVERAGE($C$21:C189)</f>
        <v>2.9503550295857983</v>
      </c>
    </row>
    <row r="190" spans="2:4" x14ac:dyDescent="0.25">
      <c r="B190" s="2">
        <v>170</v>
      </c>
      <c r="C190" s="2">
        <v>2.27</v>
      </c>
      <c r="D190" s="2">
        <f>AVERAGE($C$21:C190)</f>
        <v>2.9463529411764697</v>
      </c>
    </row>
    <row r="191" spans="2:4" x14ac:dyDescent="0.25">
      <c r="B191" s="2">
        <v>171</v>
      </c>
      <c r="C191" s="2">
        <v>3.14</v>
      </c>
      <c r="D191" s="2">
        <f>AVERAGE($C$21:C191)</f>
        <v>2.9474853801169583</v>
      </c>
    </row>
    <row r="192" spans="2:4" x14ac:dyDescent="0.25">
      <c r="B192" s="2">
        <v>172</v>
      </c>
      <c r="C192" s="2">
        <v>3.67</v>
      </c>
      <c r="D192" s="2">
        <f>AVERAGE($C$21:C192)</f>
        <v>2.951686046511627</v>
      </c>
    </row>
    <row r="193" spans="2:4" x14ac:dyDescent="0.25">
      <c r="B193" s="2">
        <v>173</v>
      </c>
      <c r="C193" s="2">
        <v>1.36</v>
      </c>
      <c r="D193" s="2">
        <f>AVERAGE($C$21:C193)</f>
        <v>2.9424855491329476</v>
      </c>
    </row>
    <row r="194" spans="2:4" x14ac:dyDescent="0.25">
      <c r="B194" s="2">
        <v>174</v>
      </c>
      <c r="C194" s="2">
        <v>3.42</v>
      </c>
      <c r="D194" s="2">
        <f>AVERAGE($C$21:C194)</f>
        <v>2.9452298850574707</v>
      </c>
    </row>
    <row r="195" spans="2:4" x14ac:dyDescent="0.25">
      <c r="B195" s="2">
        <v>175</v>
      </c>
      <c r="C195" s="2">
        <v>2.65</v>
      </c>
      <c r="D195" s="2">
        <f>AVERAGE($C$21:C195)</f>
        <v>2.9435428571428566</v>
      </c>
    </row>
    <row r="196" spans="2:4" x14ac:dyDescent="0.25">
      <c r="B196" s="2">
        <v>176</v>
      </c>
      <c r="C196" s="2">
        <v>3.19</v>
      </c>
      <c r="D196" s="2">
        <f>AVERAGE($C$21:C196)</f>
        <v>2.9449431818181817</v>
      </c>
    </row>
    <row r="197" spans="2:4" x14ac:dyDescent="0.25">
      <c r="B197" s="2">
        <v>177</v>
      </c>
      <c r="C197" s="2">
        <v>2.02</v>
      </c>
      <c r="D197" s="2">
        <f>AVERAGE($C$21:C197)</f>
        <v>2.9397175141242933</v>
      </c>
    </row>
    <row r="198" spans="2:4" x14ac:dyDescent="0.25">
      <c r="B198" s="2">
        <v>178</v>
      </c>
      <c r="C198" s="2">
        <v>2.58</v>
      </c>
      <c r="D198" s="2">
        <f>AVERAGE($C$21:C198)</f>
        <v>2.937696629213483</v>
      </c>
    </row>
    <row r="199" spans="2:4" x14ac:dyDescent="0.25">
      <c r="B199" s="2">
        <v>179</v>
      </c>
      <c r="C199" s="2">
        <v>2.2400000000000002</v>
      </c>
      <c r="D199" s="2">
        <f>AVERAGE($C$21:C199)</f>
        <v>2.9337988826815642</v>
      </c>
    </row>
    <row r="200" spans="2:4" x14ac:dyDescent="0.25">
      <c r="B200" s="2">
        <v>180</v>
      </c>
      <c r="C200" s="2">
        <v>3.34</v>
      </c>
      <c r="D200" s="2">
        <f>AVERAGE($C$21:C200)</f>
        <v>2.9360555555555554</v>
      </c>
    </row>
    <row r="201" spans="2:4" x14ac:dyDescent="0.25">
      <c r="B201" s="2">
        <v>181</v>
      </c>
      <c r="C201" s="2">
        <v>3.53</v>
      </c>
      <c r="D201" s="2">
        <f>AVERAGE($C$21:C201)</f>
        <v>2.9393370165745853</v>
      </c>
    </row>
    <row r="202" spans="2:4" x14ac:dyDescent="0.25">
      <c r="B202" s="2">
        <v>182</v>
      </c>
      <c r="C202" s="2">
        <v>4.2</v>
      </c>
      <c r="D202" s="2">
        <f>AVERAGE($C$21:C202)</f>
        <v>2.9462637362637363</v>
      </c>
    </row>
    <row r="203" spans="2:4" x14ac:dyDescent="0.25">
      <c r="B203" s="2">
        <v>183</v>
      </c>
      <c r="C203" s="2">
        <v>2.25</v>
      </c>
      <c r="D203" s="2">
        <f>AVERAGE($C$21:C203)</f>
        <v>2.942459016393443</v>
      </c>
    </row>
    <row r="204" spans="2:4" x14ac:dyDescent="0.25">
      <c r="B204" s="2">
        <v>184</v>
      </c>
      <c r="C204" s="2">
        <v>3.13</v>
      </c>
      <c r="D204" s="2">
        <f>AVERAGE($C$21:C204)</f>
        <v>2.9434782608695653</v>
      </c>
    </row>
    <row r="205" spans="2:4" x14ac:dyDescent="0.25">
      <c r="B205" s="2">
        <v>185</v>
      </c>
      <c r="C205" s="2">
        <v>1.67</v>
      </c>
      <c r="D205" s="2">
        <f>AVERAGE($C$21:C205)</f>
        <v>2.9365945945945944</v>
      </c>
    </row>
    <row r="206" spans="2:4" x14ac:dyDescent="0.25">
      <c r="B206" s="2">
        <v>186</v>
      </c>
      <c r="C206" s="2">
        <v>2.1</v>
      </c>
      <c r="D206" s="2">
        <f>AVERAGE($C$21:C206)</f>
        <v>2.9320967741935484</v>
      </c>
    </row>
    <row r="207" spans="2:4" x14ac:dyDescent="0.25">
      <c r="B207" s="2">
        <v>187</v>
      </c>
      <c r="C207" s="2">
        <v>1.75</v>
      </c>
      <c r="D207" s="2">
        <f>AVERAGE($C$21:C207)</f>
        <v>2.9257754010695187</v>
      </c>
    </row>
    <row r="208" spans="2:4" x14ac:dyDescent="0.25">
      <c r="B208" s="2">
        <v>188</v>
      </c>
      <c r="C208" s="2">
        <v>1.99</v>
      </c>
      <c r="D208" s="2">
        <f>AVERAGE($C$21:C208)</f>
        <v>2.9207978723404255</v>
      </c>
    </row>
    <row r="209" spans="2:4" x14ac:dyDescent="0.25">
      <c r="B209" s="2">
        <v>189</v>
      </c>
      <c r="C209" s="2">
        <v>3.11</v>
      </c>
      <c r="D209" s="2">
        <f>AVERAGE($C$21:C209)</f>
        <v>2.9217989417989418</v>
      </c>
    </row>
    <row r="210" spans="2:4" x14ac:dyDescent="0.25">
      <c r="B210" s="2">
        <v>190</v>
      </c>
      <c r="C210" s="2">
        <v>3.32</v>
      </c>
      <c r="D210" s="2">
        <f>AVERAGE($C$21:C210)</f>
        <v>2.9238947368421058</v>
      </c>
    </row>
    <row r="211" spans="2:4" x14ac:dyDescent="0.25">
      <c r="B211" s="2">
        <v>191</v>
      </c>
      <c r="C211" s="2">
        <v>2.4</v>
      </c>
      <c r="D211" s="2">
        <f>AVERAGE($C$21:C211)</f>
        <v>2.9211518324607333</v>
      </c>
    </row>
    <row r="212" spans="2:4" x14ac:dyDescent="0.25">
      <c r="B212" s="2">
        <v>192</v>
      </c>
      <c r="C212" s="2">
        <v>3.02</v>
      </c>
      <c r="D212" s="2">
        <f>AVERAGE($C$21:C212)</f>
        <v>2.9216666666666669</v>
      </c>
    </row>
    <row r="213" spans="2:4" x14ac:dyDescent="0.25">
      <c r="B213" s="2">
        <v>193</v>
      </c>
      <c r="C213" s="2">
        <v>2.5499999999999998</v>
      </c>
      <c r="D213" s="2">
        <f>AVERAGE($C$21:C213)</f>
        <v>2.9197409326424868</v>
      </c>
    </row>
    <row r="214" spans="2:4" x14ac:dyDescent="0.25">
      <c r="B214" s="2">
        <v>194</v>
      </c>
      <c r="C214" s="2">
        <v>3.37</v>
      </c>
      <c r="D214" s="2">
        <f>AVERAGE($C$21:C214)</f>
        <v>2.922061855670103</v>
      </c>
    </row>
    <row r="215" spans="2:4" x14ac:dyDescent="0.25">
      <c r="B215" s="2">
        <v>195</v>
      </c>
      <c r="C215" s="2">
        <v>3.08</v>
      </c>
      <c r="D215" s="2">
        <f>AVERAGE($C$21:C215)</f>
        <v>2.9228717948717953</v>
      </c>
    </row>
    <row r="216" spans="2:4" x14ac:dyDescent="0.25">
      <c r="B216" s="2">
        <v>196</v>
      </c>
      <c r="C216" s="2">
        <v>2.81</v>
      </c>
      <c r="D216" s="2">
        <f>AVERAGE($C$21:C216)</f>
        <v>2.9222959183673467</v>
      </c>
    </row>
    <row r="217" spans="2:4" x14ac:dyDescent="0.25">
      <c r="B217" s="2">
        <v>197</v>
      </c>
      <c r="C217" s="2">
        <v>3.1</v>
      </c>
      <c r="D217" s="2">
        <f>AVERAGE($C$21:C217)</f>
        <v>2.9231979695431471</v>
      </c>
    </row>
    <row r="218" spans="2:4" x14ac:dyDescent="0.25">
      <c r="B218" s="2">
        <v>198</v>
      </c>
      <c r="C218" s="2">
        <v>2.64</v>
      </c>
      <c r="D218" s="2">
        <f>AVERAGE($C$21:C218)</f>
        <v>2.9217676767676766</v>
      </c>
    </row>
    <row r="219" spans="2:4" x14ac:dyDescent="0.25">
      <c r="B219" s="2">
        <v>199</v>
      </c>
      <c r="C219" s="2">
        <v>2.31</v>
      </c>
      <c r="D219" s="2">
        <f>AVERAGE($C$21:C219)</f>
        <v>2.9186934673366829</v>
      </c>
    </row>
    <row r="220" spans="2:4" x14ac:dyDescent="0.25">
      <c r="B220" s="2">
        <v>200</v>
      </c>
      <c r="C220" s="2">
        <v>3.82</v>
      </c>
      <c r="D220" s="2">
        <f>AVERAGE($C$21:C220)</f>
        <v>2.9232</v>
      </c>
    </row>
    <row r="221" spans="2:4" x14ac:dyDescent="0.25">
      <c r="B221" s="2">
        <v>201</v>
      </c>
      <c r="C221" s="2">
        <v>3.3</v>
      </c>
      <c r="D221" s="2">
        <f>AVERAGE($C$21:C221)</f>
        <v>2.9250746268656713</v>
      </c>
    </row>
    <row r="222" spans="2:4" x14ac:dyDescent="0.25">
      <c r="B222" s="2">
        <v>202</v>
      </c>
      <c r="C222" s="2">
        <v>3.9</v>
      </c>
      <c r="D222" s="2">
        <f>AVERAGE($C$21:C222)</f>
        <v>2.9299009900990094</v>
      </c>
    </row>
    <row r="223" spans="2:4" x14ac:dyDescent="0.25">
      <c r="B223" s="2">
        <v>203</v>
      </c>
      <c r="C223" s="2">
        <v>2.06</v>
      </c>
      <c r="D223" s="2">
        <f>AVERAGE($C$21:C223)</f>
        <v>2.9256157635467974</v>
      </c>
    </row>
    <row r="224" spans="2:4" x14ac:dyDescent="0.25">
      <c r="B224" s="2">
        <v>204</v>
      </c>
      <c r="C224" s="2">
        <v>4.21</v>
      </c>
      <c r="D224" s="2">
        <f>AVERAGE($C$21:C224)</f>
        <v>2.9319117647058817</v>
      </c>
    </row>
    <row r="225" spans="2:4" x14ac:dyDescent="0.25">
      <c r="B225" s="2">
        <v>205</v>
      </c>
      <c r="C225" s="2">
        <v>2.75</v>
      </c>
      <c r="D225" s="2">
        <f>AVERAGE($C$21:C225)</f>
        <v>2.9310243902439019</v>
      </c>
    </row>
    <row r="226" spans="2:4" x14ac:dyDescent="0.25">
      <c r="B226" s="2">
        <v>206</v>
      </c>
      <c r="C226" s="2">
        <v>3.21</v>
      </c>
      <c r="D226" s="2">
        <f>AVERAGE($C$21:C226)</f>
        <v>2.9323786407766987</v>
      </c>
    </row>
    <row r="227" spans="2:4" x14ac:dyDescent="0.25">
      <c r="B227" s="2">
        <v>207</v>
      </c>
      <c r="C227" s="2">
        <v>3.27</v>
      </c>
      <c r="D227" s="2">
        <f>AVERAGE($C$21:C227)</f>
        <v>2.9340096618357485</v>
      </c>
    </row>
    <row r="228" spans="2:4" x14ac:dyDescent="0.25">
      <c r="B228" s="2">
        <v>208</v>
      </c>
      <c r="C228" s="2">
        <v>2.62</v>
      </c>
      <c r="D228" s="2">
        <f>AVERAGE($C$21:C228)</f>
        <v>2.9324999999999997</v>
      </c>
    </row>
    <row r="229" spans="2:4" x14ac:dyDescent="0.25">
      <c r="B229" s="2">
        <v>209</v>
      </c>
      <c r="C229" s="2">
        <v>3.25</v>
      </c>
      <c r="D229" s="2">
        <f>AVERAGE($C$21:C229)</f>
        <v>2.9340191387559806</v>
      </c>
    </row>
    <row r="230" spans="2:4" x14ac:dyDescent="0.25">
      <c r="B230" s="2">
        <v>210</v>
      </c>
      <c r="C230" s="2">
        <v>2.65</v>
      </c>
      <c r="D230" s="2">
        <f>AVERAGE($C$21:C230)</f>
        <v>2.9326666666666661</v>
      </c>
    </row>
    <row r="231" spans="2:4" x14ac:dyDescent="0.25">
      <c r="B231" s="2">
        <v>211</v>
      </c>
      <c r="C231" s="2">
        <v>3.29</v>
      </c>
      <c r="D231" s="2">
        <f>AVERAGE($C$21:C231)</f>
        <v>2.934360189573459</v>
      </c>
    </row>
    <row r="232" spans="2:4" x14ac:dyDescent="0.25">
      <c r="B232" s="2">
        <v>212</v>
      </c>
      <c r="C232" s="2">
        <v>3.28</v>
      </c>
      <c r="D232" s="2">
        <f>AVERAGE($C$21:C232)</f>
        <v>2.9359905660377352</v>
      </c>
    </row>
    <row r="233" spans="2:4" x14ac:dyDescent="0.25">
      <c r="B233" s="2">
        <v>213</v>
      </c>
      <c r="C233" s="2">
        <v>2.64</v>
      </c>
      <c r="D233" s="2">
        <f>AVERAGE($C$21:C233)</f>
        <v>2.9346009389671353</v>
      </c>
    </row>
    <row r="234" spans="2:4" x14ac:dyDescent="0.25">
      <c r="B234" s="2">
        <v>214</v>
      </c>
      <c r="C234" s="2">
        <v>2.81</v>
      </c>
      <c r="D234" s="2">
        <f>AVERAGE($C$21:C234)</f>
        <v>2.934018691588784</v>
      </c>
    </row>
    <row r="235" spans="2:4" x14ac:dyDescent="0.25">
      <c r="B235" s="2">
        <v>215</v>
      </c>
      <c r="C235" s="2">
        <v>2.46</v>
      </c>
      <c r="D235" s="2">
        <f>AVERAGE($C$21:C235)</f>
        <v>2.9318139534883714</v>
      </c>
    </row>
    <row r="236" spans="2:4" x14ac:dyDescent="0.25">
      <c r="B236" s="2">
        <v>216</v>
      </c>
      <c r="C236" s="2">
        <v>3.17</v>
      </c>
      <c r="D236" s="2">
        <f>AVERAGE($C$21:C236)</f>
        <v>2.9329166666666655</v>
      </c>
    </row>
    <row r="237" spans="2:4" x14ac:dyDescent="0.25">
      <c r="B237" s="2">
        <v>217</v>
      </c>
      <c r="C237" s="2">
        <v>3.62</v>
      </c>
      <c r="D237" s="2">
        <f>AVERAGE($C$21:C237)</f>
        <v>2.9360829493087546</v>
      </c>
    </row>
    <row r="238" spans="2:4" x14ac:dyDescent="0.25">
      <c r="B238" s="2">
        <v>218</v>
      </c>
      <c r="C238" s="2">
        <v>2.21</v>
      </c>
      <c r="D238" s="2">
        <f>AVERAGE($C$21:C238)</f>
        <v>2.9327522935779808</v>
      </c>
    </row>
    <row r="239" spans="2:4" x14ac:dyDescent="0.25">
      <c r="B239" s="2">
        <v>219</v>
      </c>
      <c r="C239" s="2">
        <v>2.6</v>
      </c>
      <c r="D239" s="2">
        <f>AVERAGE($C$21:C239)</f>
        <v>2.9312328767123281</v>
      </c>
    </row>
    <row r="240" spans="2:4" x14ac:dyDescent="0.25">
      <c r="B240" s="2">
        <v>220</v>
      </c>
      <c r="C240" s="2">
        <v>3.5</v>
      </c>
      <c r="D240" s="2">
        <f>AVERAGE($C$21:C240)</f>
        <v>2.933818181818181</v>
      </c>
    </row>
    <row r="241" spans="2:4" x14ac:dyDescent="0.25">
      <c r="B241" s="2">
        <v>221</v>
      </c>
      <c r="C241" s="2">
        <v>2.61</v>
      </c>
      <c r="D241" s="2">
        <f>AVERAGE($C$21:C241)</f>
        <v>2.9323529411764699</v>
      </c>
    </row>
    <row r="242" spans="2:4" x14ac:dyDescent="0.25">
      <c r="B242" s="2">
        <v>222</v>
      </c>
      <c r="C242" s="2">
        <v>2.3199999999999998</v>
      </c>
      <c r="D242" s="2">
        <f>AVERAGE($C$21:C242)</f>
        <v>2.9295945945945943</v>
      </c>
    </row>
    <row r="243" spans="2:4" x14ac:dyDescent="0.25">
      <c r="B243" s="2">
        <v>223</v>
      </c>
      <c r="C243" s="2">
        <v>2.88</v>
      </c>
      <c r="D243" s="2">
        <f>AVERAGE($C$21:C243)</f>
        <v>2.9293721973094167</v>
      </c>
    </row>
    <row r="244" spans="2:4" x14ac:dyDescent="0.25">
      <c r="B244" s="2">
        <v>224</v>
      </c>
      <c r="C244" s="2">
        <v>2.04</v>
      </c>
      <c r="D244" s="2">
        <f>AVERAGE($C$21:C244)</f>
        <v>2.9254017857142851</v>
      </c>
    </row>
    <row r="245" spans="2:4" x14ac:dyDescent="0.25">
      <c r="B245" s="2">
        <v>225</v>
      </c>
      <c r="C245" s="2">
        <v>1.68</v>
      </c>
      <c r="D245" s="2">
        <f>AVERAGE($C$21:C245)</f>
        <v>2.9198666666666657</v>
      </c>
    </row>
    <row r="246" spans="2:4" x14ac:dyDescent="0.25">
      <c r="B246" s="2">
        <v>226</v>
      </c>
      <c r="C246" s="2">
        <v>4.34</v>
      </c>
      <c r="D246" s="2">
        <f>AVERAGE($C$21:C246)</f>
        <v>2.9261504424778755</v>
      </c>
    </row>
    <row r="247" spans="2:4" x14ac:dyDescent="0.25">
      <c r="B247" s="2">
        <v>227</v>
      </c>
      <c r="C247" s="2">
        <v>4.33</v>
      </c>
      <c r="D247" s="2">
        <f>AVERAGE($C$21:C247)</f>
        <v>2.932334801762114</v>
      </c>
    </row>
    <row r="248" spans="2:4" x14ac:dyDescent="0.25">
      <c r="B248" s="2">
        <v>228</v>
      </c>
      <c r="C248" s="2">
        <v>2.44</v>
      </c>
      <c r="D248" s="2">
        <f>AVERAGE($C$21:C248)</f>
        <v>2.9301754385964909</v>
      </c>
    </row>
    <row r="249" spans="2:4" x14ac:dyDescent="0.25">
      <c r="B249" s="2">
        <v>229</v>
      </c>
      <c r="C249" s="2">
        <v>1.58</v>
      </c>
      <c r="D249" s="2">
        <f>AVERAGE($C$21:C249)</f>
        <v>2.9242794759825328</v>
      </c>
    </row>
    <row r="250" spans="2:4" x14ac:dyDescent="0.25">
      <c r="B250" s="2">
        <v>230</v>
      </c>
      <c r="C250" s="2">
        <v>3</v>
      </c>
      <c r="D250" s="2">
        <f>AVERAGE($C$21:C250)</f>
        <v>2.9246086956521737</v>
      </c>
    </row>
    <row r="251" spans="2:4" x14ac:dyDescent="0.25">
      <c r="B251" s="2">
        <v>231</v>
      </c>
      <c r="C251" s="2">
        <v>4.07</v>
      </c>
      <c r="D251" s="2">
        <f>AVERAGE($C$21:C251)</f>
        <v>2.9295670995670995</v>
      </c>
    </row>
    <row r="252" spans="2:4" x14ac:dyDescent="0.25">
      <c r="B252" s="2">
        <v>232</v>
      </c>
      <c r="C252" s="2">
        <v>2.35</v>
      </c>
      <c r="D252" s="2">
        <f>AVERAGE($C$21:C252)</f>
        <v>2.9270689655172415</v>
      </c>
    </row>
    <row r="253" spans="2:4" x14ac:dyDescent="0.25">
      <c r="B253" s="2">
        <v>233</v>
      </c>
      <c r="C253" s="2">
        <v>2.5099999999999998</v>
      </c>
      <c r="D253" s="2">
        <f>AVERAGE($C$21:C253)</f>
        <v>2.9252789699570818</v>
      </c>
    </row>
    <row r="254" spans="2:4" x14ac:dyDescent="0.25">
      <c r="B254" s="2">
        <v>234</v>
      </c>
      <c r="C254" s="2">
        <v>3.16</v>
      </c>
      <c r="D254" s="2">
        <f>AVERAGE($C$21:C254)</f>
        <v>2.9262820512820511</v>
      </c>
    </row>
    <row r="255" spans="2:4" x14ac:dyDescent="0.25">
      <c r="B255" s="2">
        <v>235</v>
      </c>
      <c r="C255" s="2">
        <v>3.23</v>
      </c>
      <c r="D255" s="2">
        <f>AVERAGE($C$21:C255)</f>
        <v>2.9275744680851066</v>
      </c>
    </row>
    <row r="256" spans="2:4" x14ac:dyDescent="0.25">
      <c r="B256" s="2">
        <v>236</v>
      </c>
      <c r="C256" s="2">
        <v>3.02</v>
      </c>
      <c r="D256" s="2">
        <f>AVERAGE($C$21:C256)</f>
        <v>2.9279661016949152</v>
      </c>
    </row>
  </sheetData>
  <mergeCells count="3">
    <mergeCell ref="B2:D2"/>
    <mergeCell ref="B19:D19"/>
    <mergeCell ref="F27:K27"/>
  </mergeCells>
  <pageMargins left="0.7" right="0.7" top="0.75" bottom="0.75" header="0.3" footer="0.3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3:K70"/>
  <sheetViews>
    <sheetView topLeftCell="A34" workbookViewId="0">
      <selection activeCell="J52" sqref="J52"/>
    </sheetView>
  </sheetViews>
  <sheetFormatPr baseColWidth="10" defaultRowHeight="15" x14ac:dyDescent="0.25"/>
  <sheetData>
    <row r="13" spans="6:11" x14ac:dyDescent="0.25">
      <c r="F13" s="95" t="s">
        <v>183</v>
      </c>
      <c r="G13" s="96"/>
      <c r="H13" s="96"/>
      <c r="I13" s="96"/>
      <c r="J13" s="96"/>
      <c r="K13" s="97"/>
    </row>
    <row r="14" spans="6:11" x14ac:dyDescent="0.25">
      <c r="F14" s="2" t="s">
        <v>184</v>
      </c>
      <c r="G14" s="2" t="s">
        <v>185</v>
      </c>
      <c r="H14" s="2" t="s">
        <v>186</v>
      </c>
      <c r="I14" s="2" t="s">
        <v>187</v>
      </c>
      <c r="J14" s="2" t="s">
        <v>188</v>
      </c>
      <c r="K14" s="2" t="s">
        <v>189</v>
      </c>
    </row>
    <row r="15" spans="6:11" x14ac:dyDescent="0.25">
      <c r="F15" s="2" t="s">
        <v>190</v>
      </c>
      <c r="G15" s="2">
        <v>0.18</v>
      </c>
      <c r="H15" s="2">
        <v>2</v>
      </c>
      <c r="I15" s="2">
        <f t="shared" ref="I15:I17" si="0">G15/H15</f>
        <v>0.09</v>
      </c>
      <c r="J15" s="2">
        <f>I15*180</f>
        <v>16.2</v>
      </c>
      <c r="K15" s="2"/>
    </row>
    <row r="16" spans="6:11" x14ac:dyDescent="0.25">
      <c r="F16" s="2" t="s">
        <v>191</v>
      </c>
      <c r="G16" s="2">
        <v>0.13</v>
      </c>
      <c r="H16" s="2">
        <v>2</v>
      </c>
      <c r="I16" s="2">
        <f t="shared" si="0"/>
        <v>6.5000000000000002E-2</v>
      </c>
      <c r="J16" s="2">
        <f t="shared" ref="J16:J17" si="1">I16*180</f>
        <v>11.700000000000001</v>
      </c>
      <c r="K16" s="65">
        <f>J15-J16</f>
        <v>4.4999999999999982</v>
      </c>
    </row>
    <row r="17" spans="6:11" x14ac:dyDescent="0.25">
      <c r="F17" s="2" t="s">
        <v>192</v>
      </c>
      <c r="G17" s="2">
        <v>0.14000000000000001</v>
      </c>
      <c r="H17" s="2">
        <v>2</v>
      </c>
      <c r="I17" s="2">
        <f t="shared" si="0"/>
        <v>7.0000000000000007E-2</v>
      </c>
      <c r="J17" s="2">
        <f t="shared" si="1"/>
        <v>12.600000000000001</v>
      </c>
      <c r="K17" s="2"/>
    </row>
    <row r="18" spans="6:11" x14ac:dyDescent="0.25">
      <c r="F18" s="95" t="s">
        <v>193</v>
      </c>
      <c r="G18" s="96"/>
      <c r="H18" s="96"/>
      <c r="I18" s="96"/>
      <c r="J18" s="96"/>
      <c r="K18" s="97"/>
    </row>
    <row r="19" spans="6:11" x14ac:dyDescent="0.25">
      <c r="F19" s="2" t="s">
        <v>184</v>
      </c>
      <c r="G19" s="2" t="s">
        <v>185</v>
      </c>
      <c r="H19" s="2" t="s">
        <v>186</v>
      </c>
      <c r="I19" s="2" t="s">
        <v>187</v>
      </c>
      <c r="J19" s="2" t="s">
        <v>188</v>
      </c>
      <c r="K19" s="2" t="s">
        <v>189</v>
      </c>
    </row>
    <row r="20" spans="6:11" x14ac:dyDescent="0.25">
      <c r="F20" s="2" t="s">
        <v>190</v>
      </c>
      <c r="G20" s="2">
        <v>0.18</v>
      </c>
      <c r="H20" s="2">
        <v>1</v>
      </c>
      <c r="I20" s="2">
        <f t="shared" ref="I20" si="2">G20/H20</f>
        <v>0.18</v>
      </c>
      <c r="J20" s="2">
        <f>I20*160</f>
        <v>28.799999999999997</v>
      </c>
      <c r="K20" s="2"/>
    </row>
    <row r="21" spans="6:11" x14ac:dyDescent="0.25">
      <c r="F21" s="2" t="s">
        <v>194</v>
      </c>
      <c r="G21" s="2">
        <v>0.13</v>
      </c>
      <c r="H21" s="2">
        <v>1</v>
      </c>
      <c r="I21" s="2">
        <f>B21+B22</f>
        <v>0</v>
      </c>
      <c r="J21" s="2">
        <f>I21*180+G20*20</f>
        <v>3.5999999999999996</v>
      </c>
      <c r="K21" s="65">
        <f>J20-J21</f>
        <v>25.199999999999996</v>
      </c>
    </row>
    <row r="22" spans="6:11" x14ac:dyDescent="0.25">
      <c r="F22" s="95" t="s">
        <v>195</v>
      </c>
      <c r="G22" s="96"/>
      <c r="H22" s="96"/>
      <c r="I22" s="96"/>
      <c r="J22" s="96"/>
      <c r="K22" s="97"/>
    </row>
    <row r="23" spans="6:11" x14ac:dyDescent="0.25">
      <c r="F23" s="2" t="s">
        <v>190</v>
      </c>
      <c r="G23" s="2">
        <v>0.18</v>
      </c>
      <c r="H23" s="2">
        <v>2</v>
      </c>
      <c r="I23" s="2">
        <f t="shared" ref="I23" si="3">G23/H23</f>
        <v>0.09</v>
      </c>
      <c r="J23" s="2">
        <f>I23*180</f>
        <v>16.2</v>
      </c>
      <c r="K23" s="2"/>
    </row>
    <row r="24" spans="6:11" x14ac:dyDescent="0.25">
      <c r="F24" s="2" t="s">
        <v>194</v>
      </c>
      <c r="G24" s="2">
        <v>0.13</v>
      </c>
      <c r="H24" s="2">
        <v>2</v>
      </c>
      <c r="I24" s="2">
        <f>B21+B22</f>
        <v>0</v>
      </c>
      <c r="J24" s="2">
        <f>I24*180/2</f>
        <v>0</v>
      </c>
      <c r="K24" s="65">
        <f>J23-J24</f>
        <v>16.2</v>
      </c>
    </row>
    <row r="27" spans="6:11" x14ac:dyDescent="0.25">
      <c r="F27" s="95" t="s">
        <v>183</v>
      </c>
      <c r="G27" s="96"/>
      <c r="H27" s="96"/>
      <c r="I27" s="96"/>
      <c r="J27" s="96"/>
      <c r="K27" s="97"/>
    </row>
    <row r="28" spans="6:11" x14ac:dyDescent="0.25">
      <c r="F28" s="2" t="s">
        <v>184</v>
      </c>
      <c r="G28" s="2" t="s">
        <v>185</v>
      </c>
      <c r="H28" s="2" t="s">
        <v>186</v>
      </c>
      <c r="I28" s="2" t="s">
        <v>187</v>
      </c>
      <c r="J28" s="2" t="s">
        <v>188</v>
      </c>
      <c r="K28" s="2" t="s">
        <v>189</v>
      </c>
    </row>
    <row r="29" spans="6:11" x14ac:dyDescent="0.25">
      <c r="F29" s="2" t="s">
        <v>204</v>
      </c>
      <c r="G29" s="2">
        <v>1.1321000000000001</v>
      </c>
      <c r="H29" s="2">
        <v>1</v>
      </c>
      <c r="I29" s="2">
        <v>1.1321000000000001</v>
      </c>
      <c r="J29" s="2">
        <v>203.77800000000002</v>
      </c>
      <c r="K29" s="2"/>
    </row>
    <row r="30" spans="6:11" x14ac:dyDescent="0.25">
      <c r="F30" s="2" t="s">
        <v>202</v>
      </c>
      <c r="G30" s="2">
        <v>0.6</v>
      </c>
      <c r="H30" s="2">
        <v>1</v>
      </c>
      <c r="I30" s="2">
        <v>0.6</v>
      </c>
      <c r="J30" s="2">
        <v>108</v>
      </c>
      <c r="K30" s="65">
        <v>95.77800000000002</v>
      </c>
    </row>
    <row r="31" spans="6:11" x14ac:dyDescent="0.25">
      <c r="F31" s="2" t="s">
        <v>201</v>
      </c>
      <c r="G31" s="2">
        <v>0.1333</v>
      </c>
      <c r="H31" s="2">
        <v>1</v>
      </c>
      <c r="I31" s="2">
        <v>0.1333</v>
      </c>
      <c r="J31" s="2">
        <v>23.994</v>
      </c>
      <c r="K31" s="2"/>
    </row>
    <row r="32" spans="6:11" x14ac:dyDescent="0.25">
      <c r="F32" s="66" t="s">
        <v>196</v>
      </c>
      <c r="G32" s="67"/>
      <c r="H32" s="67"/>
      <c r="I32" s="67"/>
      <c r="J32" s="67"/>
      <c r="K32" s="68"/>
    </row>
    <row r="33" spans="6:11" x14ac:dyDescent="0.25">
      <c r="F33" s="2" t="s">
        <v>184</v>
      </c>
      <c r="G33" s="2" t="s">
        <v>185</v>
      </c>
      <c r="H33" s="2" t="s">
        <v>186</v>
      </c>
      <c r="I33" s="2" t="s">
        <v>187</v>
      </c>
      <c r="J33" s="2" t="s">
        <v>188</v>
      </c>
      <c r="K33" s="2" t="s">
        <v>189</v>
      </c>
    </row>
    <row r="34" spans="6:11" x14ac:dyDescent="0.25">
      <c r="F34" s="2" t="s">
        <v>70</v>
      </c>
      <c r="G34" s="2">
        <v>1.1321000000000001</v>
      </c>
      <c r="H34" s="2">
        <v>1</v>
      </c>
      <c r="I34" s="2">
        <v>1.1321000000000001</v>
      </c>
      <c r="J34" s="2">
        <v>168.68290000000002</v>
      </c>
      <c r="K34" s="2"/>
    </row>
    <row r="35" spans="6:11" x14ac:dyDescent="0.25">
      <c r="F35" s="2" t="s">
        <v>203</v>
      </c>
      <c r="G35" s="2">
        <v>0.73329999999999995</v>
      </c>
      <c r="H35" s="2">
        <v>1</v>
      </c>
      <c r="I35" s="2">
        <v>0.73329999999999995</v>
      </c>
      <c r="J35" s="2">
        <v>167.0891</v>
      </c>
      <c r="K35" s="65">
        <v>1.5938000000000159</v>
      </c>
    </row>
    <row r="39" spans="6:11" x14ac:dyDescent="0.25">
      <c r="F39" s="95" t="s">
        <v>200</v>
      </c>
      <c r="G39" s="96"/>
      <c r="H39" s="96"/>
      <c r="I39" s="96"/>
      <c r="J39" s="96"/>
      <c r="K39" s="97"/>
    </row>
    <row r="40" spans="6:11" x14ac:dyDescent="0.25">
      <c r="F40" s="2" t="s">
        <v>184</v>
      </c>
      <c r="G40" s="2" t="s">
        <v>185</v>
      </c>
      <c r="H40" s="2" t="s">
        <v>186</v>
      </c>
      <c r="I40" s="2" t="s">
        <v>187</v>
      </c>
      <c r="J40" s="2" t="s">
        <v>188</v>
      </c>
      <c r="K40" s="2" t="s">
        <v>189</v>
      </c>
    </row>
    <row r="41" spans="6:11" x14ac:dyDescent="0.25">
      <c r="F41" s="2" t="s">
        <v>204</v>
      </c>
      <c r="G41" s="2">
        <v>0.35</v>
      </c>
      <c r="H41" s="2">
        <v>1</v>
      </c>
      <c r="I41" s="2">
        <f>G41</f>
        <v>0.35</v>
      </c>
      <c r="J41" s="2">
        <f>I41*180</f>
        <v>62.999999999999993</v>
      </c>
      <c r="K41" s="2"/>
    </row>
    <row r="42" spans="6:11" x14ac:dyDescent="0.25">
      <c r="F42" s="2" t="s">
        <v>201</v>
      </c>
      <c r="G42" s="2">
        <v>0.05</v>
      </c>
      <c r="H42" s="2">
        <v>1</v>
      </c>
      <c r="I42" s="2">
        <f t="shared" ref="I42:I43" si="4">G42</f>
        <v>0.05</v>
      </c>
      <c r="J42" s="2">
        <f>I42*180</f>
        <v>9</v>
      </c>
      <c r="K42" s="65">
        <f>J41-J42</f>
        <v>53.999999999999993</v>
      </c>
    </row>
    <row r="43" spans="6:11" x14ac:dyDescent="0.25">
      <c r="F43" s="2"/>
      <c r="G43" s="2"/>
      <c r="H43" s="2">
        <v>1</v>
      </c>
      <c r="I43" s="2">
        <f t="shared" si="4"/>
        <v>0</v>
      </c>
      <c r="J43" s="2">
        <f t="shared" ref="J43" si="5">I43*180</f>
        <v>0</v>
      </c>
      <c r="K43" s="2"/>
    </row>
    <row r="44" spans="6:11" x14ac:dyDescent="0.25">
      <c r="F44" s="66" t="s">
        <v>205</v>
      </c>
      <c r="G44" s="67"/>
      <c r="H44" s="67"/>
      <c r="I44" s="67"/>
      <c r="J44" s="67"/>
      <c r="K44" s="68"/>
    </row>
    <row r="45" spans="6:11" x14ac:dyDescent="0.25">
      <c r="F45" s="2" t="s">
        <v>184</v>
      </c>
      <c r="G45" s="2" t="s">
        <v>185</v>
      </c>
      <c r="H45" s="2" t="s">
        <v>186</v>
      </c>
      <c r="I45" s="2" t="s">
        <v>187</v>
      </c>
      <c r="J45" s="2" t="s">
        <v>188</v>
      </c>
      <c r="K45" s="2" t="s">
        <v>189</v>
      </c>
    </row>
    <row r="46" spans="6:11" x14ac:dyDescent="0.25">
      <c r="F46" s="2" t="s">
        <v>70</v>
      </c>
      <c r="G46" s="2">
        <f>G41</f>
        <v>0.35</v>
      </c>
      <c r="H46" s="2">
        <v>1</v>
      </c>
      <c r="I46" s="2">
        <v>1.1321000000000001</v>
      </c>
      <c r="J46" s="2">
        <f>G46*(180-77)</f>
        <v>36.049999999999997</v>
      </c>
      <c r="K46" s="2"/>
    </row>
    <row r="47" spans="6:11" x14ac:dyDescent="0.25">
      <c r="F47" s="2" t="s">
        <v>197</v>
      </c>
      <c r="G47" s="2">
        <f>G42</f>
        <v>0.05</v>
      </c>
      <c r="H47" s="2">
        <v>1</v>
      </c>
      <c r="I47" s="2">
        <v>0.73329999999999995</v>
      </c>
      <c r="J47" s="2">
        <f>G47*180+G46*77</f>
        <v>35.950000000000003</v>
      </c>
      <c r="K47" s="65">
        <f>J46-J47</f>
        <v>9.9999999999994316E-2</v>
      </c>
    </row>
    <row r="56" spans="6:11" x14ac:dyDescent="0.25">
      <c r="F56" s="95" t="s">
        <v>198</v>
      </c>
      <c r="G56" s="96"/>
      <c r="H56" s="96"/>
      <c r="I56" s="96"/>
      <c r="J56" s="96"/>
      <c r="K56" s="97"/>
    </row>
    <row r="57" spans="6:11" x14ac:dyDescent="0.25">
      <c r="F57" s="2" t="s">
        <v>184</v>
      </c>
      <c r="G57" s="2" t="s">
        <v>185</v>
      </c>
      <c r="H57" s="2" t="s">
        <v>186</v>
      </c>
      <c r="I57" s="2" t="s">
        <v>187</v>
      </c>
      <c r="J57" s="2" t="s">
        <v>188</v>
      </c>
      <c r="K57" s="2" t="s">
        <v>189</v>
      </c>
    </row>
    <row r="58" spans="6:11" x14ac:dyDescent="0.25">
      <c r="F58" s="2" t="s">
        <v>190</v>
      </c>
      <c r="G58" s="2">
        <v>0.2</v>
      </c>
      <c r="H58" s="2">
        <v>2</v>
      </c>
      <c r="I58" s="2">
        <f t="shared" ref="I58:I60" si="6">G58/H58</f>
        <v>0.1</v>
      </c>
      <c r="J58" s="2">
        <f>I58*180</f>
        <v>18</v>
      </c>
      <c r="K58" s="2"/>
    </row>
    <row r="59" spans="6:11" x14ac:dyDescent="0.25">
      <c r="F59" s="2" t="s">
        <v>191</v>
      </c>
      <c r="G59" s="2">
        <v>0.24</v>
      </c>
      <c r="H59" s="2">
        <v>2</v>
      </c>
      <c r="I59" s="2">
        <f t="shared" si="6"/>
        <v>0.12</v>
      </c>
      <c r="J59" s="2">
        <f>I59*180</f>
        <v>21.599999999999998</v>
      </c>
      <c r="K59" s="20"/>
    </row>
    <row r="60" spans="6:11" x14ac:dyDescent="0.25">
      <c r="F60" s="2" t="s">
        <v>192</v>
      </c>
      <c r="G60" s="2">
        <v>0.17</v>
      </c>
      <c r="H60" s="2">
        <v>2</v>
      </c>
      <c r="I60" s="2">
        <f t="shared" si="6"/>
        <v>8.5000000000000006E-2</v>
      </c>
      <c r="J60" s="2">
        <f>I60*180</f>
        <v>15.3</v>
      </c>
      <c r="K60" s="65">
        <f>G59-G60</f>
        <v>6.9999999999999979E-2</v>
      </c>
    </row>
    <row r="62" spans="6:11" x14ac:dyDescent="0.25">
      <c r="F62" s="95" t="s">
        <v>198</v>
      </c>
      <c r="G62" s="96"/>
      <c r="H62" s="96"/>
      <c r="I62" s="96"/>
      <c r="J62" s="96"/>
      <c r="K62" s="97"/>
    </row>
    <row r="63" spans="6:11" x14ac:dyDescent="0.25">
      <c r="F63" s="2" t="s">
        <v>184</v>
      </c>
      <c r="G63" s="2" t="s">
        <v>185</v>
      </c>
      <c r="H63" s="2" t="s">
        <v>186</v>
      </c>
      <c r="I63" s="2" t="s">
        <v>187</v>
      </c>
      <c r="J63" s="2" t="s">
        <v>188</v>
      </c>
      <c r="K63" s="2" t="s">
        <v>189</v>
      </c>
    </row>
    <row r="64" spans="6:11" x14ac:dyDescent="0.25">
      <c r="F64" s="2" t="s">
        <v>204</v>
      </c>
      <c r="G64" s="2">
        <v>0.38</v>
      </c>
      <c r="H64" s="2">
        <v>1</v>
      </c>
      <c r="I64" s="2">
        <f>G64</f>
        <v>0.38</v>
      </c>
      <c r="J64" s="2">
        <f>G64*180</f>
        <v>68.400000000000006</v>
      </c>
      <c r="K64" s="2"/>
    </row>
    <row r="65" spans="6:11" x14ac:dyDescent="0.25">
      <c r="F65" s="2" t="s">
        <v>202</v>
      </c>
      <c r="G65" s="2">
        <v>0.2</v>
      </c>
      <c r="H65" s="2">
        <v>1</v>
      </c>
      <c r="I65" s="2">
        <f t="shared" ref="I65:I66" si="7">G65</f>
        <v>0.2</v>
      </c>
      <c r="J65" s="2">
        <f t="shared" ref="J65:J66" si="8">G65*180</f>
        <v>36</v>
      </c>
      <c r="K65" s="65">
        <v>95.77800000000002</v>
      </c>
    </row>
    <row r="66" spans="6:11" x14ac:dyDescent="0.25">
      <c r="F66" s="2" t="s">
        <v>201</v>
      </c>
      <c r="G66" s="2">
        <v>6.0000000000000001E-3</v>
      </c>
      <c r="H66" s="2">
        <v>1</v>
      </c>
      <c r="I66" s="2">
        <f t="shared" si="7"/>
        <v>6.0000000000000001E-3</v>
      </c>
      <c r="J66" s="2">
        <f t="shared" si="8"/>
        <v>1.08</v>
      </c>
      <c r="K66" s="2"/>
    </row>
    <row r="67" spans="6:11" x14ac:dyDescent="0.25">
      <c r="F67" s="66" t="s">
        <v>199</v>
      </c>
      <c r="G67" s="67"/>
      <c r="H67" s="67"/>
      <c r="I67" s="67"/>
      <c r="J67" s="67"/>
      <c r="K67" s="68"/>
    </row>
    <row r="68" spans="6:11" x14ac:dyDescent="0.25">
      <c r="F68" s="2" t="s">
        <v>184</v>
      </c>
      <c r="G68" s="2" t="s">
        <v>185</v>
      </c>
      <c r="H68" s="2" t="s">
        <v>186</v>
      </c>
      <c r="I68" s="2" t="s">
        <v>187</v>
      </c>
      <c r="J68" s="2" t="s">
        <v>188</v>
      </c>
      <c r="K68" s="2" t="s">
        <v>189</v>
      </c>
    </row>
    <row r="69" spans="6:11" x14ac:dyDescent="0.25">
      <c r="F69" s="2" t="s">
        <v>204</v>
      </c>
      <c r="G69" s="2">
        <f>G64</f>
        <v>0.38</v>
      </c>
      <c r="H69" s="2">
        <v>1</v>
      </c>
      <c r="I69" s="2">
        <f>G69</f>
        <v>0.38</v>
      </c>
      <c r="J69" s="2">
        <f>G69*139</f>
        <v>52.82</v>
      </c>
      <c r="K69" s="2"/>
    </row>
    <row r="70" spans="6:11" x14ac:dyDescent="0.25">
      <c r="F70" s="2" t="s">
        <v>203</v>
      </c>
      <c r="G70" s="2">
        <f>G66+G65</f>
        <v>0.20600000000000002</v>
      </c>
      <c r="H70" s="2">
        <v>1</v>
      </c>
      <c r="I70" s="2">
        <f>G70</f>
        <v>0.20600000000000002</v>
      </c>
      <c r="J70" s="2">
        <f>G70*180+G69*41</f>
        <v>52.660000000000004</v>
      </c>
      <c r="K70" s="65">
        <f>J69-J70</f>
        <v>0.15999999999999659</v>
      </c>
    </row>
  </sheetData>
  <mergeCells count="7">
    <mergeCell ref="F56:K56"/>
    <mergeCell ref="F62:K62"/>
    <mergeCell ref="F39:K39"/>
    <mergeCell ref="F13:K13"/>
    <mergeCell ref="F18:K18"/>
    <mergeCell ref="F22:K22"/>
    <mergeCell ref="F27:K27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8"/>
  <sheetViews>
    <sheetView topLeftCell="A3" zoomScaleNormal="100" workbookViewId="0">
      <selection activeCell="H13" sqref="H13"/>
    </sheetView>
  </sheetViews>
  <sheetFormatPr baseColWidth="10" defaultRowHeight="15" x14ac:dyDescent="0.25"/>
  <cols>
    <col min="4" max="4" width="11.85546875" bestFit="1" customWidth="1"/>
  </cols>
  <sheetData>
    <row r="1" spans="2:11" x14ac:dyDescent="0.25">
      <c r="B1" t="s">
        <v>2</v>
      </c>
    </row>
    <row r="3" spans="2:11" x14ac:dyDescent="0.25">
      <c r="B3" t="s">
        <v>3</v>
      </c>
      <c r="D3" t="s">
        <v>4</v>
      </c>
    </row>
    <row r="4" spans="2:11" x14ac:dyDescent="0.25">
      <c r="D4" t="s">
        <v>5</v>
      </c>
      <c r="G4" t="s">
        <v>0</v>
      </c>
      <c r="I4" t="s">
        <v>9</v>
      </c>
    </row>
    <row r="5" spans="2:11" x14ac:dyDescent="0.25">
      <c r="B5">
        <v>43.13</v>
      </c>
      <c r="G5">
        <v>14.91</v>
      </c>
      <c r="I5">
        <v>13.2</v>
      </c>
    </row>
    <row r="6" spans="2:11" x14ac:dyDescent="0.25">
      <c r="B6">
        <v>40.5</v>
      </c>
      <c r="D6" t="s">
        <v>10</v>
      </c>
      <c r="E6" s="1"/>
      <c r="G6">
        <v>15.75</v>
      </c>
      <c r="I6">
        <v>12.83</v>
      </c>
      <c r="K6" t="s">
        <v>10</v>
      </c>
    </row>
    <row r="7" spans="2:11" x14ac:dyDescent="0.25">
      <c r="B7">
        <v>40.58</v>
      </c>
      <c r="D7">
        <f>(_xlfn.STDEV.S(B5:B14)*2.262)/(AVERAGE(B5:B14)*0.05)</f>
        <v>3.6983775130073524</v>
      </c>
      <c r="G7">
        <v>15.41</v>
      </c>
      <c r="I7">
        <v>16.91</v>
      </c>
      <c r="K7">
        <f>(_xlfn.STDEV.S(G5:G14)*2.262)/(AVERAGE(G5:G14)*0.05)</f>
        <v>7.5413189918501207</v>
      </c>
    </row>
    <row r="8" spans="2:11" x14ac:dyDescent="0.25">
      <c r="B8">
        <v>40.450000000000003</v>
      </c>
      <c r="G8">
        <v>11.11</v>
      </c>
      <c r="I8">
        <v>15</v>
      </c>
      <c r="K8" t="s">
        <v>10</v>
      </c>
    </row>
    <row r="9" spans="2:11" x14ac:dyDescent="0.25">
      <c r="B9">
        <v>44.86</v>
      </c>
      <c r="G9">
        <v>19.13</v>
      </c>
      <c r="I9">
        <v>12.65</v>
      </c>
      <c r="K9">
        <f>(_xlfn.STDEV.S(I5:I14)*2.262)/(AVERAGE(I5:I14)*0.05)</f>
        <v>6.9506559817385938</v>
      </c>
    </row>
    <row r="10" spans="2:11" x14ac:dyDescent="0.25">
      <c r="B10">
        <v>50</v>
      </c>
      <c r="G10">
        <v>18.510000000000002</v>
      </c>
      <c r="I10">
        <v>19.12</v>
      </c>
    </row>
    <row r="11" spans="2:11" x14ac:dyDescent="0.25">
      <c r="B11">
        <v>49.27</v>
      </c>
      <c r="G11">
        <v>15.04</v>
      </c>
      <c r="I11">
        <v>12.56</v>
      </c>
    </row>
    <row r="12" spans="2:11" x14ac:dyDescent="0.25">
      <c r="B12">
        <v>42.66</v>
      </c>
      <c r="G12">
        <v>11.65</v>
      </c>
      <c r="I12">
        <v>13.7</v>
      </c>
    </row>
    <row r="13" spans="2:11" x14ac:dyDescent="0.25">
      <c r="B13">
        <v>41.94</v>
      </c>
      <c r="G13">
        <v>14.92</v>
      </c>
      <c r="I13">
        <v>12.8</v>
      </c>
    </row>
    <row r="14" spans="2:11" x14ac:dyDescent="0.25">
      <c r="B14">
        <v>41.04</v>
      </c>
      <c r="G14">
        <v>16.82</v>
      </c>
      <c r="I14">
        <v>13.43</v>
      </c>
    </row>
    <row r="15" spans="2:11" x14ac:dyDescent="0.25">
      <c r="B15" t="s">
        <v>6</v>
      </c>
    </row>
    <row r="16" spans="2:11" x14ac:dyDescent="0.25">
      <c r="B16">
        <v>6.78</v>
      </c>
    </row>
    <row r="17" spans="2:5" x14ac:dyDescent="0.25">
      <c r="B17">
        <v>7.34</v>
      </c>
      <c r="D17" t="s">
        <v>11</v>
      </c>
    </row>
    <row r="18" spans="2:5" x14ac:dyDescent="0.25">
      <c r="B18">
        <v>7.56</v>
      </c>
      <c r="D18">
        <f>(_xlfn.STDEV.S(B16:B25)*2.262)/(AVERAGE(B16:B25)*0.05)</f>
        <v>6.5693983398512268</v>
      </c>
    </row>
    <row r="19" spans="2:5" x14ac:dyDescent="0.25">
      <c r="B19">
        <v>5.16</v>
      </c>
    </row>
    <row r="20" spans="2:5" x14ac:dyDescent="0.25">
      <c r="B20">
        <v>5.5</v>
      </c>
    </row>
    <row r="21" spans="2:5" x14ac:dyDescent="0.25">
      <c r="B21">
        <v>8.08</v>
      </c>
    </row>
    <row r="22" spans="2:5" x14ac:dyDescent="0.25">
      <c r="B22">
        <v>6.45</v>
      </c>
    </row>
    <row r="23" spans="2:5" x14ac:dyDescent="0.25">
      <c r="B23">
        <v>5.67</v>
      </c>
    </row>
    <row r="24" spans="2:5" x14ac:dyDescent="0.25">
      <c r="B24">
        <v>6.2</v>
      </c>
    </row>
    <row r="25" spans="2:5" x14ac:dyDescent="0.25">
      <c r="B25">
        <v>7.04</v>
      </c>
    </row>
    <row r="27" spans="2:5" x14ac:dyDescent="0.25">
      <c r="B27" t="s">
        <v>7</v>
      </c>
      <c r="E27" t="s">
        <v>8</v>
      </c>
    </row>
    <row r="29" spans="2:5" x14ac:dyDescent="0.25">
      <c r="B29">
        <v>6.03</v>
      </c>
    </row>
    <row r="30" spans="2:5" x14ac:dyDescent="0.25">
      <c r="B30">
        <v>6.21</v>
      </c>
    </row>
    <row r="31" spans="2:5" x14ac:dyDescent="0.25">
      <c r="B31">
        <v>11.99</v>
      </c>
    </row>
    <row r="32" spans="2:5" x14ac:dyDescent="0.25">
      <c r="B32">
        <v>7.05</v>
      </c>
    </row>
    <row r="33" spans="2:2" x14ac:dyDescent="0.25">
      <c r="B33">
        <v>6.98</v>
      </c>
    </row>
    <row r="34" spans="2:2" x14ac:dyDescent="0.25">
      <c r="B34">
        <v>4.9000000000000004</v>
      </c>
    </row>
    <row r="35" spans="2:2" x14ac:dyDescent="0.25">
      <c r="B35">
        <v>5.9</v>
      </c>
    </row>
    <row r="36" spans="2:2" x14ac:dyDescent="0.25">
      <c r="B36">
        <v>6.22</v>
      </c>
    </row>
    <row r="37" spans="2:2" x14ac:dyDescent="0.25">
      <c r="B37">
        <v>6.13</v>
      </c>
    </row>
    <row r="38" spans="2:2" x14ac:dyDescent="0.25">
      <c r="B38">
        <v>4.8099999999999996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T149"/>
  <sheetViews>
    <sheetView zoomScaleNormal="100" workbookViewId="0">
      <selection activeCell="B7" sqref="B7:F18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3.42578125" bestFit="1" customWidth="1"/>
    <col min="6" max="6" width="18.28515625" bestFit="1" customWidth="1"/>
    <col min="7" max="7" width="9.5703125" bestFit="1" customWidth="1"/>
    <col min="8" max="8" width="12" bestFit="1" customWidth="1"/>
  </cols>
  <sheetData>
    <row r="7" spans="2:10" x14ac:dyDescent="0.25">
      <c r="B7" s="77" t="s">
        <v>148</v>
      </c>
      <c r="C7" s="77" t="s">
        <v>140</v>
      </c>
      <c r="D7" s="77" t="s">
        <v>141</v>
      </c>
      <c r="E7" s="77" t="s">
        <v>134</v>
      </c>
      <c r="F7" s="77" t="s">
        <v>142</v>
      </c>
    </row>
    <row r="8" spans="2:10" x14ac:dyDescent="0.25">
      <c r="B8" s="77"/>
      <c r="C8" s="77"/>
      <c r="D8" s="77"/>
      <c r="E8" s="77"/>
      <c r="F8" s="77"/>
    </row>
    <row r="9" spans="2:10" x14ac:dyDescent="0.25">
      <c r="B9" s="26" t="s">
        <v>129</v>
      </c>
      <c r="C9" s="26" t="s">
        <v>143</v>
      </c>
      <c r="D9" s="26">
        <f>4.5*60</f>
        <v>270</v>
      </c>
      <c r="E9" s="26" t="s">
        <v>143</v>
      </c>
      <c r="F9" s="26">
        <f>7*60</f>
        <v>420</v>
      </c>
    </row>
    <row r="10" spans="2:10" x14ac:dyDescent="0.25">
      <c r="B10" s="77" t="s">
        <v>10</v>
      </c>
      <c r="C10" s="77">
        <v>114</v>
      </c>
      <c r="D10" s="77" t="s">
        <v>143</v>
      </c>
      <c r="E10" s="77">
        <v>113</v>
      </c>
      <c r="F10" s="77" t="s">
        <v>143</v>
      </c>
    </row>
    <row r="11" spans="2:10" x14ac:dyDescent="0.25">
      <c r="B11" s="77"/>
      <c r="C11" s="77"/>
      <c r="D11" s="77"/>
      <c r="E11" s="77"/>
      <c r="F11" s="77"/>
    </row>
    <row r="12" spans="2:10" x14ac:dyDescent="0.25">
      <c r="B12" s="77" t="s">
        <v>144</v>
      </c>
      <c r="C12" s="78">
        <v>1.25</v>
      </c>
      <c r="D12" s="77" t="s">
        <v>143</v>
      </c>
      <c r="E12" s="78">
        <v>1.25</v>
      </c>
      <c r="F12" s="77" t="s">
        <v>143</v>
      </c>
    </row>
    <row r="13" spans="2:10" x14ac:dyDescent="0.25">
      <c r="B13" s="77"/>
      <c r="C13" s="77"/>
      <c r="D13" s="77"/>
      <c r="E13" s="77"/>
      <c r="F13" s="77"/>
    </row>
    <row r="14" spans="2:10" x14ac:dyDescent="0.25">
      <c r="B14" s="26" t="s">
        <v>146</v>
      </c>
      <c r="C14" s="27">
        <f>I17</f>
        <v>0.25</v>
      </c>
      <c r="D14" s="26" t="s">
        <v>143</v>
      </c>
      <c r="E14" s="27">
        <f>C14</f>
        <v>0.25</v>
      </c>
      <c r="F14" s="26" t="s">
        <v>143</v>
      </c>
    </row>
    <row r="15" spans="2:10" x14ac:dyDescent="0.25">
      <c r="B15" s="26" t="s">
        <v>145</v>
      </c>
      <c r="C15" s="26">
        <f>I37</f>
        <v>13.071228070175433</v>
      </c>
      <c r="D15" s="26" t="s">
        <v>143</v>
      </c>
      <c r="E15" s="26">
        <f>S37</f>
        <v>10.847256637168135</v>
      </c>
      <c r="F15" s="26" t="s">
        <v>143</v>
      </c>
      <c r="H15" s="76" t="s">
        <v>129</v>
      </c>
      <c r="I15" s="76"/>
      <c r="J15" s="76"/>
    </row>
    <row r="16" spans="2:10" x14ac:dyDescent="0.25">
      <c r="B16" s="26" t="s">
        <v>147</v>
      </c>
      <c r="C16" s="26">
        <f>C15*C12</f>
        <v>16.339035087719292</v>
      </c>
      <c r="D16" s="26" t="s">
        <v>143</v>
      </c>
      <c r="E16" s="26">
        <f>E15*E12</f>
        <v>13.559070796460169</v>
      </c>
      <c r="F16" s="26" t="s">
        <v>143</v>
      </c>
      <c r="H16" s="2" t="s">
        <v>137</v>
      </c>
      <c r="I16" s="2" t="s">
        <v>130</v>
      </c>
      <c r="J16" s="2" t="s">
        <v>138</v>
      </c>
    </row>
    <row r="17" spans="2:20" x14ac:dyDescent="0.25">
      <c r="B17" s="26" t="s">
        <v>129</v>
      </c>
      <c r="C17" s="26">
        <f>C16*C12</f>
        <v>20.423793859649116</v>
      </c>
      <c r="D17" s="26">
        <f>D9</f>
        <v>270</v>
      </c>
      <c r="E17" s="26">
        <f>E16*E12</f>
        <v>16.94883849557521</v>
      </c>
      <c r="F17" s="26">
        <f>F9</f>
        <v>420</v>
      </c>
      <c r="H17" s="2">
        <f>C15+E15</f>
        <v>23.918484707343566</v>
      </c>
      <c r="I17" s="25">
        <v>0.25</v>
      </c>
      <c r="J17" s="7">
        <f>H17*(1+I17)</f>
        <v>29.898105884179458</v>
      </c>
    </row>
    <row r="18" spans="2:20" x14ac:dyDescent="0.25">
      <c r="B18" s="28" t="s">
        <v>49</v>
      </c>
      <c r="C18" s="2">
        <f>C17+D17+E17+F17</f>
        <v>727.37263235522437</v>
      </c>
      <c r="D18" s="2">
        <f>C18/60</f>
        <v>12.122877205920407</v>
      </c>
    </row>
    <row r="21" spans="2:20" x14ac:dyDescent="0.25">
      <c r="B21" s="73" t="s">
        <v>132</v>
      </c>
      <c r="C21" s="74"/>
      <c r="D21" s="75"/>
      <c r="L21" s="73" t="s">
        <v>133</v>
      </c>
      <c r="M21" s="74"/>
      <c r="N21" s="75"/>
    </row>
    <row r="22" spans="2:20" x14ac:dyDescent="0.25">
      <c r="B22" s="5" t="s">
        <v>12</v>
      </c>
      <c r="C22" s="6" t="s">
        <v>20</v>
      </c>
      <c r="D22" s="6" t="s">
        <v>16</v>
      </c>
      <c r="F22" s="2" t="s">
        <v>13</v>
      </c>
      <c r="G22" s="2" t="s">
        <v>14</v>
      </c>
      <c r="H22" s="2" t="s">
        <v>15</v>
      </c>
      <c r="I22" s="2"/>
      <c r="J22" s="7" t="s">
        <v>21</v>
      </c>
      <c r="L22" s="5" t="s">
        <v>12</v>
      </c>
      <c r="M22" s="6" t="s">
        <v>20</v>
      </c>
      <c r="N22" s="6" t="s">
        <v>16</v>
      </c>
      <c r="P22" s="2" t="s">
        <v>13</v>
      </c>
      <c r="Q22" s="2" t="s">
        <v>14</v>
      </c>
      <c r="R22" s="2" t="s">
        <v>15</v>
      </c>
      <c r="S22" s="2"/>
      <c r="T22" s="7" t="s">
        <v>21</v>
      </c>
    </row>
    <row r="23" spans="2:20" x14ac:dyDescent="0.25">
      <c r="B23" s="2">
        <v>1</v>
      </c>
      <c r="C23" s="2">
        <v>13.5</v>
      </c>
      <c r="D23" s="2">
        <f>AVERAGE(C23)</f>
        <v>13.5</v>
      </c>
      <c r="F23" s="2">
        <v>2.262</v>
      </c>
      <c r="G23" s="2">
        <f>_xlfn.STDEV.S(C23:C32)</f>
        <v>2.9751767454500477</v>
      </c>
      <c r="H23" s="2">
        <v>0.05</v>
      </c>
      <c r="I23" s="2">
        <f>AVERAGE(C23:C32)</f>
        <v>12.648999999999997</v>
      </c>
      <c r="J23" s="2">
        <f>ROUNDUP(((F23*G23)/(H23*I23))^2,0)</f>
        <v>114</v>
      </c>
      <c r="L23" s="2">
        <v>1</v>
      </c>
      <c r="M23" s="2">
        <v>7.44</v>
      </c>
      <c r="N23" s="2">
        <f>AVERAGE(M23)</f>
        <v>7.44</v>
      </c>
      <c r="P23" s="2">
        <v>2.262</v>
      </c>
      <c r="Q23" s="2">
        <f>_xlfn.STDEV.S(M23:M32)</f>
        <v>2.364099311694738</v>
      </c>
      <c r="R23" s="2">
        <v>0.05</v>
      </c>
      <c r="S23" s="2">
        <f>AVERAGE(M23:M32)</f>
        <v>10.101000000000001</v>
      </c>
      <c r="T23" s="2">
        <f>ROUNDUP(((P23*Q23)/(R23*S23))^2,0)</f>
        <v>113</v>
      </c>
    </row>
    <row r="24" spans="2:20" x14ac:dyDescent="0.25">
      <c r="B24" s="2">
        <v>2</v>
      </c>
      <c r="C24" s="2">
        <v>10.93</v>
      </c>
      <c r="D24" s="2">
        <f>AVERAGE($C$23:C24)</f>
        <v>12.215</v>
      </c>
      <c r="L24" s="2">
        <v>2</v>
      </c>
      <c r="M24" s="2">
        <v>8.98</v>
      </c>
      <c r="N24" s="2">
        <f>AVERAGE($M$23:M24)</f>
        <v>8.2100000000000009</v>
      </c>
    </row>
    <row r="25" spans="2:20" x14ac:dyDescent="0.25">
      <c r="B25" s="2">
        <v>3</v>
      </c>
      <c r="C25" s="2">
        <v>8.42</v>
      </c>
      <c r="D25" s="2">
        <f>AVERAGE($C$23:C25)</f>
        <v>10.950000000000001</v>
      </c>
      <c r="L25" s="2">
        <v>3</v>
      </c>
      <c r="M25" s="2">
        <v>14.57</v>
      </c>
      <c r="N25" s="2">
        <f>AVERAGE($M$23:M25)</f>
        <v>10.33</v>
      </c>
    </row>
    <row r="26" spans="2:20" x14ac:dyDescent="0.25">
      <c r="B26" s="2">
        <v>4</v>
      </c>
      <c r="C26" s="2">
        <v>15.22</v>
      </c>
      <c r="D26" s="2">
        <f>AVERAGE($C$23:C26)</f>
        <v>12.0175</v>
      </c>
      <c r="F26" s="2" t="s">
        <v>64</v>
      </c>
      <c r="L26" s="2">
        <v>4</v>
      </c>
      <c r="M26" s="2">
        <v>9.5500000000000007</v>
      </c>
      <c r="N26" s="2">
        <f>AVERAGE($M$23:M26)</f>
        <v>10.135000000000002</v>
      </c>
      <c r="P26" s="2" t="s">
        <v>64</v>
      </c>
    </row>
    <row r="27" spans="2:20" x14ac:dyDescent="0.25">
      <c r="B27" s="2">
        <v>5</v>
      </c>
      <c r="C27" s="2">
        <v>18.53</v>
      </c>
      <c r="D27" s="2">
        <f>AVERAGE($C$23:C27)</f>
        <v>13.319999999999999</v>
      </c>
      <c r="F27" s="2">
        <f>((_xlfn.STDEV.S(C23:C32)*2.262)/(AVERAGE(C23:C32)*0.05))^2</f>
        <v>113.22917656900853</v>
      </c>
      <c r="L27" s="2">
        <v>5</v>
      </c>
      <c r="M27" s="2">
        <v>9.15</v>
      </c>
      <c r="N27" s="2">
        <f>AVERAGE($M$23:M27)</f>
        <v>9.9380000000000006</v>
      </c>
      <c r="P27" s="2">
        <f>((_xlfn.STDEV.S(M23:M32)*2.262)/(AVERAGE(M23:M32)*0.05))^2</f>
        <v>112.11091145861754</v>
      </c>
    </row>
    <row r="28" spans="2:20" x14ac:dyDescent="0.25">
      <c r="B28" s="2">
        <v>6</v>
      </c>
      <c r="C28" s="2">
        <v>13.84</v>
      </c>
      <c r="D28" s="2">
        <f>AVERAGE($C$23:C28)</f>
        <v>13.406666666666666</v>
      </c>
      <c r="F28" s="2">
        <f>ROUNDUP(F27,0)</f>
        <v>114</v>
      </c>
      <c r="L28" s="2">
        <v>6</v>
      </c>
      <c r="M28" s="2">
        <v>10.09</v>
      </c>
      <c r="N28" s="2">
        <f>AVERAGE($M$23:M28)</f>
        <v>9.9633333333333329</v>
      </c>
      <c r="P28" s="2">
        <f>ROUNDUP(P27,0)</f>
        <v>113</v>
      </c>
    </row>
    <row r="29" spans="2:20" x14ac:dyDescent="0.25">
      <c r="B29" s="2">
        <v>7</v>
      </c>
      <c r="C29" s="2">
        <v>10.07</v>
      </c>
      <c r="D29" s="2">
        <f>AVERAGE($C$23:C29)</f>
        <v>12.929999999999998</v>
      </c>
      <c r="L29" s="2">
        <v>7</v>
      </c>
      <c r="M29" s="2">
        <v>9.17</v>
      </c>
      <c r="N29" s="2">
        <f>AVERAGE($M$23:M29)</f>
        <v>9.85</v>
      </c>
    </row>
    <row r="30" spans="2:20" x14ac:dyDescent="0.25">
      <c r="B30" s="2">
        <v>8</v>
      </c>
      <c r="C30" s="2">
        <v>12.6</v>
      </c>
      <c r="D30" s="2">
        <f>AVERAGE($C$23:C30)</f>
        <v>12.888749999999998</v>
      </c>
      <c r="L30" s="2">
        <v>8</v>
      </c>
      <c r="M30" s="2">
        <v>14.23</v>
      </c>
      <c r="N30" s="2">
        <f>AVERAGE($M$23:M30)</f>
        <v>10.397500000000001</v>
      </c>
    </row>
    <row r="31" spans="2:20" x14ac:dyDescent="0.25">
      <c r="B31" s="2">
        <v>9</v>
      </c>
      <c r="C31" s="2">
        <v>13.56</v>
      </c>
      <c r="D31" s="2">
        <f>AVERAGE($C$23:C31)</f>
        <v>12.963333333333331</v>
      </c>
      <c r="L31" s="2">
        <v>9</v>
      </c>
      <c r="M31" s="2">
        <v>8.75</v>
      </c>
      <c r="N31" s="2">
        <f>AVERAGE($M$23:M31)</f>
        <v>10.214444444444446</v>
      </c>
    </row>
    <row r="32" spans="2:20" x14ac:dyDescent="0.25">
      <c r="B32" s="2">
        <v>10</v>
      </c>
      <c r="C32" s="2">
        <v>9.82</v>
      </c>
      <c r="D32" s="2">
        <f>AVERAGE($C$23:C32)</f>
        <v>12.648999999999997</v>
      </c>
      <c r="L32" s="2">
        <v>10</v>
      </c>
      <c r="M32" s="2">
        <v>9.08</v>
      </c>
      <c r="N32" s="2">
        <f>AVERAGE($M$23:M32)</f>
        <v>10.101000000000001</v>
      </c>
    </row>
    <row r="35" spans="2:20" x14ac:dyDescent="0.25">
      <c r="B35" s="5" t="s">
        <v>12</v>
      </c>
      <c r="C35" s="6" t="s">
        <v>20</v>
      </c>
      <c r="D35" s="6" t="s">
        <v>16</v>
      </c>
      <c r="L35" s="5" t="s">
        <v>206</v>
      </c>
      <c r="M35" s="6" t="s">
        <v>20</v>
      </c>
      <c r="N35" s="6" t="s">
        <v>16</v>
      </c>
    </row>
    <row r="36" spans="2:20" x14ac:dyDescent="0.25">
      <c r="B36" s="2">
        <v>1</v>
      </c>
      <c r="C36" s="2">
        <v>13.5</v>
      </c>
      <c r="D36" s="2">
        <f>AVERAGE(C36)</f>
        <v>13.5</v>
      </c>
      <c r="F36" s="2" t="s">
        <v>13</v>
      </c>
      <c r="G36" s="2" t="s">
        <v>14</v>
      </c>
      <c r="H36" s="2" t="s">
        <v>15</v>
      </c>
      <c r="I36" s="2"/>
      <c r="J36" s="7" t="s">
        <v>21</v>
      </c>
      <c r="L36" s="2">
        <v>1</v>
      </c>
      <c r="M36" s="2">
        <v>7.44</v>
      </c>
      <c r="N36" s="2">
        <f>AVERAGE(M36)</f>
        <v>7.44</v>
      </c>
      <c r="P36" s="2" t="s">
        <v>13</v>
      </c>
      <c r="Q36" s="2" t="s">
        <v>14</v>
      </c>
      <c r="R36" s="2" t="s">
        <v>15</v>
      </c>
      <c r="S36" s="2"/>
      <c r="T36" s="7" t="s">
        <v>21</v>
      </c>
    </row>
    <row r="37" spans="2:20" x14ac:dyDescent="0.25">
      <c r="B37" s="2">
        <v>2</v>
      </c>
      <c r="C37" s="2">
        <v>10.93</v>
      </c>
      <c r="D37" s="2">
        <f>AVERAGE(C36:C37)</f>
        <v>12.215</v>
      </c>
      <c r="F37" s="2">
        <v>1.96</v>
      </c>
      <c r="G37" s="2">
        <f>_xlfn.STDEV.S(C36:C149)</f>
        <v>2.9491565136855908</v>
      </c>
      <c r="H37" s="2">
        <v>0.05</v>
      </c>
      <c r="I37" s="2">
        <f>AVERAGE(C36:C149)</f>
        <v>13.071228070175433</v>
      </c>
      <c r="J37" s="2">
        <f>ROUNDUP(((F37*G37)/(H37*I37))^2,0)</f>
        <v>79</v>
      </c>
      <c r="L37" s="2">
        <v>2</v>
      </c>
      <c r="M37" s="2">
        <v>8.98</v>
      </c>
      <c r="N37" s="2">
        <f>AVERAGE($M$36:M37)</f>
        <v>8.2100000000000009</v>
      </c>
      <c r="P37" s="2">
        <v>1.96</v>
      </c>
      <c r="Q37" s="2">
        <f>_xlfn.STDEV.S(M36:M149)</f>
        <v>2.3198684721751581</v>
      </c>
      <c r="R37" s="2">
        <v>0.05</v>
      </c>
      <c r="S37" s="2">
        <f>AVERAGE(M36:M149)</f>
        <v>10.847256637168135</v>
      </c>
      <c r="T37" s="2">
        <f>ROUNDUP(((P37*Q37)/(R37*S37))^2,0)</f>
        <v>71</v>
      </c>
    </row>
    <row r="38" spans="2:20" x14ac:dyDescent="0.25">
      <c r="B38" s="2">
        <v>3</v>
      </c>
      <c r="C38" s="2">
        <v>8.42</v>
      </c>
      <c r="D38" s="2">
        <f>AVERAGE($C$36:C38)</f>
        <v>10.950000000000001</v>
      </c>
      <c r="L38" s="2">
        <v>3</v>
      </c>
      <c r="M38" s="2">
        <v>14.57</v>
      </c>
      <c r="N38" s="2">
        <f>AVERAGE($M$36:M38)</f>
        <v>10.33</v>
      </c>
    </row>
    <row r="39" spans="2:20" x14ac:dyDescent="0.25">
      <c r="B39" s="2">
        <v>4</v>
      </c>
      <c r="C39" s="2">
        <v>15.22</v>
      </c>
      <c r="D39" s="2">
        <f>AVERAGE($C$36:C39)</f>
        <v>12.0175</v>
      </c>
      <c r="L39" s="2">
        <v>4</v>
      </c>
      <c r="M39" s="2">
        <v>9.5500000000000007</v>
      </c>
      <c r="N39" s="2">
        <f>AVERAGE($M$36:M39)</f>
        <v>10.135000000000002</v>
      </c>
    </row>
    <row r="40" spans="2:20" x14ac:dyDescent="0.25">
      <c r="B40" s="2">
        <v>5</v>
      </c>
      <c r="C40" s="2">
        <v>18.53</v>
      </c>
      <c r="D40" s="2">
        <f>AVERAGE($C$36:C40)</f>
        <v>13.319999999999999</v>
      </c>
      <c r="F40" s="2" t="s">
        <v>64</v>
      </c>
      <c r="L40" s="2">
        <v>5</v>
      </c>
      <c r="M40" s="2">
        <v>9.15</v>
      </c>
      <c r="N40" s="2">
        <f>AVERAGE($M$36:M40)</f>
        <v>9.9380000000000006</v>
      </c>
      <c r="P40" s="2" t="s">
        <v>64</v>
      </c>
    </row>
    <row r="41" spans="2:20" x14ac:dyDescent="0.25">
      <c r="B41" s="2">
        <v>6</v>
      </c>
      <c r="C41" s="2">
        <v>13.84</v>
      </c>
      <c r="D41" s="2">
        <f>AVERAGE($C$36:C41)</f>
        <v>13.406666666666666</v>
      </c>
      <c r="F41" s="2">
        <f>((_xlfn.STDEV.S(C36:C149)*F37)/(AVERAGE(C35:C149)*0.05))^2</f>
        <v>78.223094416300199</v>
      </c>
      <c r="L41" s="2">
        <v>6</v>
      </c>
      <c r="M41" s="2">
        <v>10.09</v>
      </c>
      <c r="N41" s="2">
        <f>AVERAGE($M$36:M41)</f>
        <v>9.9633333333333329</v>
      </c>
      <c r="P41" s="2">
        <f>((_xlfn.STDEV.S(M36:M149)*P37)/(AVERAGE(M35:M149)*0.05))^2</f>
        <v>70.284414097184523</v>
      </c>
    </row>
    <row r="42" spans="2:20" x14ac:dyDescent="0.25">
      <c r="B42" s="2">
        <v>7</v>
      </c>
      <c r="C42" s="2">
        <v>10.07</v>
      </c>
      <c r="D42" s="2">
        <f>AVERAGE($C$36:C42)</f>
        <v>12.929999999999998</v>
      </c>
      <c r="F42" s="2">
        <f>ROUNDUP(F41,0)</f>
        <v>79</v>
      </c>
      <c r="L42" s="2">
        <v>7</v>
      </c>
      <c r="M42" s="2">
        <v>9.17</v>
      </c>
      <c r="N42" s="2">
        <f>AVERAGE($M$36:M42)</f>
        <v>9.85</v>
      </c>
      <c r="P42" s="2">
        <f>ROUNDUP(P41,0)</f>
        <v>71</v>
      </c>
    </row>
    <row r="43" spans="2:20" x14ac:dyDescent="0.25">
      <c r="B43" s="2">
        <v>8</v>
      </c>
      <c r="C43" s="2">
        <v>12.6</v>
      </c>
      <c r="D43" s="2">
        <f>AVERAGE($C$36:C43)</f>
        <v>12.888749999999998</v>
      </c>
      <c r="L43" s="2">
        <v>8</v>
      </c>
      <c r="M43" s="2">
        <v>14.23</v>
      </c>
      <c r="N43" s="2">
        <f>AVERAGE($M$36:M43)</f>
        <v>10.397500000000001</v>
      </c>
    </row>
    <row r="44" spans="2:20" x14ac:dyDescent="0.25">
      <c r="B44" s="2">
        <v>9</v>
      </c>
      <c r="C44" s="2">
        <v>13.56</v>
      </c>
      <c r="D44" s="2">
        <f>AVERAGE($C$36:C44)</f>
        <v>12.963333333333331</v>
      </c>
      <c r="L44" s="2">
        <v>9</v>
      </c>
      <c r="M44" s="2">
        <v>8.75</v>
      </c>
      <c r="N44" s="2">
        <f>AVERAGE($M$36:M44)</f>
        <v>10.214444444444446</v>
      </c>
    </row>
    <row r="45" spans="2:20" x14ac:dyDescent="0.25">
      <c r="B45" s="2">
        <v>10</v>
      </c>
      <c r="C45" s="2">
        <v>9.82</v>
      </c>
      <c r="D45" s="2">
        <f>AVERAGE($C$36:C45)</f>
        <v>12.648999999999997</v>
      </c>
      <c r="L45" s="2">
        <v>10</v>
      </c>
      <c r="M45" s="2">
        <v>9.08</v>
      </c>
      <c r="N45" s="2">
        <f>AVERAGE($M$36:M45)</f>
        <v>10.101000000000001</v>
      </c>
    </row>
    <row r="46" spans="2:20" x14ac:dyDescent="0.25">
      <c r="B46" s="24">
        <v>11</v>
      </c>
      <c r="C46" s="2">
        <v>13.03</v>
      </c>
      <c r="D46" s="2">
        <f>AVERAGE($C$36:C46)</f>
        <v>12.683636363636362</v>
      </c>
      <c r="L46" s="24">
        <v>11</v>
      </c>
      <c r="M46" s="2">
        <v>13.23</v>
      </c>
      <c r="N46" s="2">
        <f>AVERAGE($M$36:M46)</f>
        <v>10.385454545454547</v>
      </c>
    </row>
    <row r="47" spans="2:20" x14ac:dyDescent="0.25">
      <c r="B47" s="24">
        <v>12</v>
      </c>
      <c r="C47" s="2">
        <v>10.97</v>
      </c>
      <c r="D47" s="2">
        <f>AVERAGE($C$36:C47)</f>
        <v>12.540833333333332</v>
      </c>
      <c r="L47" s="24">
        <v>12</v>
      </c>
      <c r="M47" s="2">
        <v>10.53</v>
      </c>
      <c r="N47" s="2">
        <f>AVERAGE($M$36:M47)</f>
        <v>10.397500000000001</v>
      </c>
    </row>
    <row r="48" spans="2:20" x14ac:dyDescent="0.25">
      <c r="B48" s="24">
        <v>13</v>
      </c>
      <c r="C48" s="2">
        <v>8.2200000000000006</v>
      </c>
      <c r="D48" s="2">
        <f>AVERAGE($C$36:C48)</f>
        <v>12.208461538461536</v>
      </c>
      <c r="L48" s="24">
        <v>13</v>
      </c>
      <c r="M48" s="2">
        <v>8.82</v>
      </c>
      <c r="N48" s="2">
        <f>AVERAGE($M$36:M48)</f>
        <v>10.276153846153846</v>
      </c>
    </row>
    <row r="49" spans="2:14" x14ac:dyDescent="0.25">
      <c r="B49" s="24">
        <v>14</v>
      </c>
      <c r="C49" s="2">
        <v>15.29</v>
      </c>
      <c r="D49" s="2">
        <f>AVERAGE($C$36:C49)</f>
        <v>12.428571428571427</v>
      </c>
      <c r="L49" s="24">
        <v>14</v>
      </c>
      <c r="M49" s="2">
        <v>9.2899999999999991</v>
      </c>
      <c r="N49" s="2">
        <f>AVERAGE($M$36:M49)</f>
        <v>10.205714285714285</v>
      </c>
    </row>
    <row r="50" spans="2:14" x14ac:dyDescent="0.25">
      <c r="B50" s="24">
        <v>15</v>
      </c>
      <c r="C50" s="2">
        <v>18.41</v>
      </c>
      <c r="D50" s="2">
        <f>AVERAGE($C$36:C50)</f>
        <v>12.827333333333332</v>
      </c>
      <c r="L50" s="24">
        <v>15</v>
      </c>
      <c r="M50" s="2">
        <v>10.41</v>
      </c>
      <c r="N50" s="2">
        <f>AVERAGE($M$36:M50)</f>
        <v>10.219333333333333</v>
      </c>
    </row>
    <row r="51" spans="2:14" x14ac:dyDescent="0.25">
      <c r="B51" s="24">
        <v>16</v>
      </c>
      <c r="C51" s="2">
        <v>14.25</v>
      </c>
      <c r="D51" s="2">
        <f>AVERAGE($C$36:C51)</f>
        <v>12.916249999999998</v>
      </c>
      <c r="L51" s="24">
        <v>16</v>
      </c>
      <c r="M51" s="2">
        <v>11.25</v>
      </c>
      <c r="N51" s="2">
        <f>AVERAGE($M$36:M51)</f>
        <v>10.28375</v>
      </c>
    </row>
    <row r="52" spans="2:14" x14ac:dyDescent="0.25">
      <c r="B52" s="24">
        <v>17</v>
      </c>
      <c r="C52" s="2">
        <v>9.6199999999999992</v>
      </c>
      <c r="D52" s="2">
        <f>AVERAGE($C$36:C52)</f>
        <v>12.722352941176469</v>
      </c>
      <c r="L52" s="24">
        <v>17</v>
      </c>
      <c r="M52" s="2">
        <v>10.62</v>
      </c>
      <c r="N52" s="2">
        <f>AVERAGE($M$36:M52)</f>
        <v>10.303529411764705</v>
      </c>
    </row>
    <row r="53" spans="2:14" x14ac:dyDescent="0.25">
      <c r="B53" s="24">
        <v>18</v>
      </c>
      <c r="C53" s="2">
        <v>12.82</v>
      </c>
      <c r="D53" s="2">
        <f>AVERAGE($C$36:C53)</f>
        <v>12.727777777777776</v>
      </c>
      <c r="L53" s="24">
        <v>18</v>
      </c>
      <c r="M53" s="2">
        <v>11.2</v>
      </c>
      <c r="N53" s="2">
        <f>AVERAGE($M$36:M53)</f>
        <v>10.353333333333332</v>
      </c>
    </row>
    <row r="54" spans="2:14" x14ac:dyDescent="0.25">
      <c r="B54" s="24">
        <v>19</v>
      </c>
      <c r="C54" s="2">
        <v>12.8</v>
      </c>
      <c r="D54" s="2">
        <f>AVERAGE($C$36:C54)</f>
        <v>12.731578947368419</v>
      </c>
      <c r="L54" s="24">
        <v>19</v>
      </c>
      <c r="M54" s="2">
        <v>12.23</v>
      </c>
      <c r="N54" s="2">
        <f>AVERAGE($M$36:M54)</f>
        <v>10.452105263157893</v>
      </c>
    </row>
    <row r="55" spans="2:14" x14ac:dyDescent="0.25">
      <c r="B55" s="24">
        <v>20</v>
      </c>
      <c r="C55" s="2">
        <v>9.85</v>
      </c>
      <c r="D55" s="2">
        <f>AVERAGE($C$36:C55)</f>
        <v>12.587499999999999</v>
      </c>
      <c r="L55" s="24">
        <v>20</v>
      </c>
      <c r="M55" s="2">
        <v>9.0500000000000007</v>
      </c>
      <c r="N55" s="2">
        <f>AVERAGE($M$36:M55)</f>
        <v>10.382</v>
      </c>
    </row>
    <row r="56" spans="2:14" x14ac:dyDescent="0.25">
      <c r="B56" s="24">
        <v>21</v>
      </c>
      <c r="C56" s="2">
        <v>12.52</v>
      </c>
      <c r="D56" s="2">
        <f>AVERAGE($C$36:C56)</f>
        <v>12.584285714285713</v>
      </c>
      <c r="L56" s="24">
        <v>21</v>
      </c>
      <c r="M56" s="2">
        <v>12.42</v>
      </c>
      <c r="N56" s="2">
        <f>AVERAGE($M$36:M56)</f>
        <v>10.479047619047618</v>
      </c>
    </row>
    <row r="57" spans="2:14" x14ac:dyDescent="0.25">
      <c r="B57" s="24">
        <v>22</v>
      </c>
      <c r="C57" s="2">
        <v>11.26</v>
      </c>
      <c r="D57" s="2">
        <f>AVERAGE($C$36:C57)</f>
        <v>12.524090909090908</v>
      </c>
      <c r="L57" s="24">
        <v>22</v>
      </c>
      <c r="M57" s="2">
        <v>11.24</v>
      </c>
      <c r="N57" s="2">
        <f>AVERAGE($M$36:M57)</f>
        <v>10.513636363636364</v>
      </c>
    </row>
    <row r="58" spans="2:14" x14ac:dyDescent="0.25">
      <c r="B58" s="24">
        <v>23</v>
      </c>
      <c r="C58" s="2">
        <v>7.97</v>
      </c>
      <c r="D58" s="2">
        <f>AVERAGE($C$36:C58)</f>
        <v>12.326086956521738</v>
      </c>
      <c r="L58" s="24">
        <v>23</v>
      </c>
      <c r="M58" s="2">
        <v>7.77</v>
      </c>
      <c r="N58" s="2">
        <f>AVERAGE($M$36:M58)</f>
        <v>10.394347826086957</v>
      </c>
    </row>
    <row r="59" spans="2:14" x14ac:dyDescent="0.25">
      <c r="B59" s="24">
        <v>24</v>
      </c>
      <c r="C59" s="2">
        <v>15.69</v>
      </c>
      <c r="D59" s="2">
        <f>AVERAGE($C$36:C59)</f>
        <v>12.46625</v>
      </c>
      <c r="L59" s="24">
        <v>24</v>
      </c>
      <c r="M59" s="2">
        <v>10</v>
      </c>
      <c r="N59" s="2">
        <f>AVERAGE($M$36:M59)</f>
        <v>10.377916666666666</v>
      </c>
    </row>
    <row r="60" spans="2:14" x14ac:dyDescent="0.25">
      <c r="B60" s="24">
        <v>25</v>
      </c>
      <c r="C60" s="2">
        <v>18.2</v>
      </c>
      <c r="D60" s="2">
        <f>AVERAGE($C$36:C60)</f>
        <v>12.695599999999999</v>
      </c>
      <c r="L60" s="24">
        <v>25</v>
      </c>
      <c r="M60" s="2">
        <v>7.94</v>
      </c>
      <c r="N60" s="2">
        <f>AVERAGE($M$36:M60)</f>
        <v>10.2804</v>
      </c>
    </row>
    <row r="61" spans="2:14" x14ac:dyDescent="0.25">
      <c r="B61" s="24">
        <v>26</v>
      </c>
      <c r="C61" s="2">
        <v>15.21</v>
      </c>
      <c r="D61" s="2">
        <f>AVERAGE($C$36:C61)</f>
        <v>12.792307692307691</v>
      </c>
      <c r="L61" s="24">
        <v>26</v>
      </c>
      <c r="M61" s="2">
        <v>10.210000000000001</v>
      </c>
      <c r="N61" s="2">
        <f>AVERAGE($M$36:M61)</f>
        <v>10.277692307692307</v>
      </c>
    </row>
    <row r="62" spans="2:14" x14ac:dyDescent="0.25">
      <c r="B62" s="24">
        <v>27</v>
      </c>
      <c r="C62" s="2">
        <v>9.56</v>
      </c>
      <c r="D62" s="2">
        <f>AVERAGE($C$36:C62)</f>
        <v>12.672592592592592</v>
      </c>
      <c r="L62" s="24">
        <v>27</v>
      </c>
      <c r="M62" s="2">
        <v>9.76</v>
      </c>
      <c r="N62" s="2">
        <f>AVERAGE($M$36:M62)</f>
        <v>10.258518518518517</v>
      </c>
    </row>
    <row r="63" spans="2:14" x14ac:dyDescent="0.25">
      <c r="B63" s="24">
        <v>28</v>
      </c>
      <c r="C63" s="2">
        <v>13.53</v>
      </c>
      <c r="D63" s="2">
        <f>AVERAGE($C$36:C63)</f>
        <v>12.703214285714283</v>
      </c>
      <c r="L63" s="24">
        <v>28</v>
      </c>
      <c r="M63" s="2">
        <v>8.44</v>
      </c>
      <c r="N63" s="2">
        <f>AVERAGE($M$36:M63)</f>
        <v>10.193571428571428</v>
      </c>
    </row>
    <row r="64" spans="2:14" x14ac:dyDescent="0.25">
      <c r="B64" s="24">
        <v>29</v>
      </c>
      <c r="C64" s="2">
        <v>12.24</v>
      </c>
      <c r="D64" s="2">
        <f>AVERAGE($C$36:C64)</f>
        <v>12.687241379310343</v>
      </c>
      <c r="L64" s="24">
        <v>29</v>
      </c>
      <c r="M64" s="2">
        <v>8.08</v>
      </c>
      <c r="N64" s="2">
        <f>AVERAGE($M$36:M64)</f>
        <v>10.120689655172411</v>
      </c>
    </row>
    <row r="65" spans="2:14" x14ac:dyDescent="0.25">
      <c r="B65" s="24">
        <v>30</v>
      </c>
      <c r="C65" s="2">
        <v>9.9499999999999993</v>
      </c>
      <c r="D65" s="2">
        <f>AVERAGE($C$36:C65)</f>
        <v>12.595999999999998</v>
      </c>
      <c r="L65" s="24">
        <v>30</v>
      </c>
      <c r="M65" s="2">
        <v>13.97</v>
      </c>
      <c r="N65" s="2">
        <f>AVERAGE($M$36:M65)</f>
        <v>10.248999999999999</v>
      </c>
    </row>
    <row r="66" spans="2:14" x14ac:dyDescent="0.25">
      <c r="B66" s="24">
        <v>31</v>
      </c>
      <c r="C66" s="2">
        <v>11.59</v>
      </c>
      <c r="D66" s="2">
        <f>AVERAGE($C$36:C66)</f>
        <v>12.563548387096771</v>
      </c>
      <c r="L66" s="24">
        <v>31</v>
      </c>
      <c r="M66" s="2">
        <v>10</v>
      </c>
      <c r="N66" s="2">
        <f>AVERAGE($M$36:M66)</f>
        <v>10.240967741935483</v>
      </c>
    </row>
    <row r="67" spans="2:14" x14ac:dyDescent="0.25">
      <c r="B67" s="24">
        <v>32</v>
      </c>
      <c r="C67" s="2">
        <v>12.18</v>
      </c>
      <c r="D67" s="2">
        <f>AVERAGE($C$36:C67)</f>
        <v>12.551562499999998</v>
      </c>
      <c r="L67" s="24">
        <v>32</v>
      </c>
      <c r="M67" s="2">
        <v>9.15</v>
      </c>
      <c r="N67" s="2">
        <f>AVERAGE($M$36:M67)</f>
        <v>10.206874999999998</v>
      </c>
    </row>
    <row r="68" spans="2:14" x14ac:dyDescent="0.25">
      <c r="B68" s="24">
        <v>33</v>
      </c>
      <c r="C68" s="2">
        <v>10.71</v>
      </c>
      <c r="D68" s="2">
        <f>AVERAGE($C$36:C68)</f>
        <v>12.495757575757573</v>
      </c>
      <c r="L68" s="24">
        <v>33</v>
      </c>
      <c r="M68" s="2">
        <v>10.19</v>
      </c>
      <c r="N68" s="2">
        <f>AVERAGE($M$36:M68)</f>
        <v>10.206363636363635</v>
      </c>
    </row>
    <row r="69" spans="2:14" x14ac:dyDescent="0.25">
      <c r="B69" s="24">
        <v>34</v>
      </c>
      <c r="C69" s="2">
        <v>16.09</v>
      </c>
      <c r="D69" s="2">
        <f>AVERAGE($C$36:C69)</f>
        <v>12.601470588235291</v>
      </c>
      <c r="L69" s="24">
        <v>34</v>
      </c>
      <c r="M69" s="2">
        <v>9.77</v>
      </c>
      <c r="N69" s="2">
        <f>AVERAGE($M$36:M69)</f>
        <v>10.193529411764704</v>
      </c>
    </row>
    <row r="70" spans="2:14" x14ac:dyDescent="0.25">
      <c r="B70" s="24">
        <v>35</v>
      </c>
      <c r="C70" s="2">
        <v>17.420000000000002</v>
      </c>
      <c r="D70" s="2">
        <f>AVERAGE($C$36:C70)</f>
        <v>12.739142857142854</v>
      </c>
      <c r="L70" s="24">
        <v>35</v>
      </c>
      <c r="M70" s="2">
        <v>13.23</v>
      </c>
      <c r="N70" s="2">
        <f>AVERAGE($M$36:M70)</f>
        <v>10.280285714285712</v>
      </c>
    </row>
    <row r="71" spans="2:14" x14ac:dyDescent="0.25">
      <c r="B71" s="24">
        <v>36</v>
      </c>
      <c r="C71" s="2">
        <v>16.18</v>
      </c>
      <c r="D71" s="2">
        <f>AVERAGE($C$36:C71)</f>
        <v>12.834722222222219</v>
      </c>
      <c r="L71" s="24">
        <v>36</v>
      </c>
      <c r="M71" s="2">
        <v>8.75</v>
      </c>
      <c r="N71" s="2">
        <f>AVERAGE($M$36:M71)</f>
        <v>10.237777777777776</v>
      </c>
    </row>
    <row r="72" spans="2:14" x14ac:dyDescent="0.25">
      <c r="B72" s="24">
        <v>37</v>
      </c>
      <c r="C72" s="2">
        <v>9.08</v>
      </c>
      <c r="D72" s="2">
        <f>AVERAGE($C$36:C72)</f>
        <v>12.733243243243241</v>
      </c>
      <c r="L72" s="24">
        <v>37</v>
      </c>
      <c r="M72" s="2">
        <v>9.7799999999999994</v>
      </c>
      <c r="N72" s="2">
        <f>AVERAGE($M$36:M72)</f>
        <v>10.225405405405404</v>
      </c>
    </row>
    <row r="73" spans="2:14" x14ac:dyDescent="0.25">
      <c r="B73" s="24">
        <v>38</v>
      </c>
      <c r="C73" s="2">
        <v>14.31</v>
      </c>
      <c r="D73" s="2">
        <f>AVERAGE($C$36:C73)</f>
        <v>12.774736842105261</v>
      </c>
      <c r="L73" s="24">
        <v>38</v>
      </c>
      <c r="M73" s="2">
        <v>9.31</v>
      </c>
      <c r="N73" s="2">
        <f>AVERAGE($M$36:M73)</f>
        <v>10.201315789473682</v>
      </c>
    </row>
    <row r="74" spans="2:14" x14ac:dyDescent="0.25">
      <c r="B74" s="24">
        <v>39</v>
      </c>
      <c r="C74" s="2">
        <v>11.85</v>
      </c>
      <c r="D74" s="2">
        <f>AVERAGE($C$36:C74)</f>
        <v>12.751025641025638</v>
      </c>
      <c r="L74" s="24">
        <v>39</v>
      </c>
      <c r="M74" s="2">
        <v>11.65</v>
      </c>
      <c r="N74" s="2">
        <f>AVERAGE($M$36:M74)</f>
        <v>10.238461538461536</v>
      </c>
    </row>
    <row r="75" spans="2:14" x14ac:dyDescent="0.25">
      <c r="B75" s="24">
        <v>40</v>
      </c>
      <c r="C75" s="2">
        <v>10.28</v>
      </c>
      <c r="D75" s="2">
        <f>AVERAGE($C$36:C75)</f>
        <v>12.689249999999998</v>
      </c>
      <c r="L75" s="24">
        <v>40</v>
      </c>
      <c r="M75" s="2">
        <v>10.28</v>
      </c>
      <c r="N75" s="2">
        <f>AVERAGE($M$36:M75)</f>
        <v>10.239499999999996</v>
      </c>
    </row>
    <row r="76" spans="2:14" x14ac:dyDescent="0.25">
      <c r="B76" s="24">
        <v>41</v>
      </c>
      <c r="C76" s="2">
        <v>11.45</v>
      </c>
      <c r="D76" s="2">
        <f>AVERAGE($C$36:C76)</f>
        <v>12.6590243902439</v>
      </c>
      <c r="L76" s="24">
        <v>41</v>
      </c>
      <c r="M76" s="2">
        <v>11.75</v>
      </c>
      <c r="N76" s="2">
        <f>AVERAGE($M$36:M76)</f>
        <v>10.276341463414632</v>
      </c>
    </row>
    <row r="77" spans="2:14" x14ac:dyDescent="0.25">
      <c r="B77" s="24">
        <v>42</v>
      </c>
      <c r="C77" s="2">
        <v>12.65</v>
      </c>
      <c r="D77" s="2">
        <f>AVERAGE($C$36:C77)</f>
        <v>12.65880952380952</v>
      </c>
      <c r="L77" s="24">
        <v>42</v>
      </c>
      <c r="M77" s="2">
        <v>9.65</v>
      </c>
      <c r="N77" s="2">
        <f>AVERAGE($M$36:M77)</f>
        <v>10.261428571428567</v>
      </c>
    </row>
    <row r="78" spans="2:14" x14ac:dyDescent="0.25">
      <c r="B78" s="24">
        <v>43</v>
      </c>
      <c r="C78" s="2">
        <v>6.89</v>
      </c>
      <c r="D78" s="2">
        <f>AVERAGE($C$36:C78)</f>
        <v>12.524651162790693</v>
      </c>
      <c r="L78" s="24">
        <v>43</v>
      </c>
      <c r="M78" s="2">
        <v>9.89</v>
      </c>
      <c r="N78" s="2">
        <f>AVERAGE($M$36:M78)</f>
        <v>10.252790697674415</v>
      </c>
    </row>
    <row r="79" spans="2:14" x14ac:dyDescent="0.25">
      <c r="B79" s="24">
        <v>44</v>
      </c>
      <c r="C79" s="2">
        <v>16.899999999999999</v>
      </c>
      <c r="D79" s="2">
        <f>AVERAGE($C$36:C79)</f>
        <v>12.624090909090905</v>
      </c>
      <c r="L79" s="24">
        <v>44</v>
      </c>
      <c r="M79" s="2">
        <v>10.9</v>
      </c>
      <c r="N79" s="2">
        <f>AVERAGE($M$36:M79)</f>
        <v>10.267499999999997</v>
      </c>
    </row>
    <row r="80" spans="2:14" x14ac:dyDescent="0.25">
      <c r="B80" s="24">
        <v>45</v>
      </c>
      <c r="C80" s="2">
        <v>14.47</v>
      </c>
      <c r="D80" s="2">
        <f>AVERAGE($C$36:C80)</f>
        <v>12.665111111111107</v>
      </c>
      <c r="L80" s="24">
        <v>45</v>
      </c>
      <c r="M80" s="2">
        <v>9.4700000000000006</v>
      </c>
      <c r="N80" s="2">
        <f>AVERAGE($M$36:M80)</f>
        <v>10.249777777777775</v>
      </c>
    </row>
    <row r="81" spans="2:14" x14ac:dyDescent="0.25">
      <c r="B81" s="24">
        <v>46</v>
      </c>
      <c r="C81" s="2">
        <v>14.66</v>
      </c>
      <c r="D81" s="2">
        <f>AVERAGE($C$36:C81)</f>
        <v>12.70847826086956</v>
      </c>
      <c r="L81" s="24">
        <v>46</v>
      </c>
      <c r="M81" s="2">
        <v>14.82</v>
      </c>
      <c r="N81" s="2">
        <f>AVERAGE($M$36:M81)</f>
        <v>10.349130434782605</v>
      </c>
    </row>
    <row r="82" spans="2:14" x14ac:dyDescent="0.25">
      <c r="B82" s="24">
        <v>47</v>
      </c>
      <c r="C82" s="2">
        <v>11.96</v>
      </c>
      <c r="D82" s="2">
        <f>AVERAGE($C$36:C82)</f>
        <v>12.692553191489358</v>
      </c>
      <c r="L82" s="24">
        <v>47</v>
      </c>
      <c r="M82" s="2">
        <v>11.96</v>
      </c>
      <c r="N82" s="2">
        <f>AVERAGE($M$36:M82)</f>
        <v>10.383404255319144</v>
      </c>
    </row>
    <row r="83" spans="2:14" x14ac:dyDescent="0.25">
      <c r="B83" s="24">
        <v>48</v>
      </c>
      <c r="C83" s="2">
        <v>15.01</v>
      </c>
      <c r="D83" s="2">
        <f>AVERAGE($C$36:C83)</f>
        <v>12.740833333333329</v>
      </c>
      <c r="L83" s="24">
        <v>48</v>
      </c>
      <c r="M83" s="2">
        <v>8.01</v>
      </c>
      <c r="N83" s="2">
        <f>AVERAGE($M$36:M83)</f>
        <v>10.33395833333333</v>
      </c>
    </row>
    <row r="84" spans="2:14" x14ac:dyDescent="0.25">
      <c r="B84" s="24">
        <v>49</v>
      </c>
      <c r="C84" s="2">
        <v>11.62</v>
      </c>
      <c r="D84" s="2">
        <f>AVERAGE($C$36:C84)</f>
        <v>12.717959183673466</v>
      </c>
      <c r="L84" s="24">
        <v>49</v>
      </c>
      <c r="M84" s="2">
        <v>9.6199999999999992</v>
      </c>
      <c r="N84" s="2">
        <f>AVERAGE($M$36:M84)</f>
        <v>10.319387755102037</v>
      </c>
    </row>
    <row r="85" spans="2:14" x14ac:dyDescent="0.25">
      <c r="B85" s="24">
        <v>50</v>
      </c>
      <c r="C85" s="2">
        <v>10.79</v>
      </c>
      <c r="D85" s="2">
        <f>AVERAGE($C$36:C85)</f>
        <v>12.679399999999996</v>
      </c>
      <c r="L85" s="24">
        <v>50</v>
      </c>
      <c r="M85" s="2">
        <v>10.49</v>
      </c>
      <c r="N85" s="2">
        <f>AVERAGE($M$36:M85)</f>
        <v>10.322799999999996</v>
      </c>
    </row>
    <row r="86" spans="2:14" x14ac:dyDescent="0.25">
      <c r="B86" s="24">
        <v>51</v>
      </c>
      <c r="C86" s="2">
        <v>11.3</v>
      </c>
      <c r="D86" s="2">
        <f>AVERAGE($C$36:C86)</f>
        <v>12.652352941176465</v>
      </c>
      <c r="L86" s="24">
        <v>51</v>
      </c>
      <c r="M86" s="2">
        <v>19.3</v>
      </c>
      <c r="N86" s="2">
        <f>AVERAGE($M$36:M86)</f>
        <v>10.498823529411759</v>
      </c>
    </row>
    <row r="87" spans="2:14" x14ac:dyDescent="0.25">
      <c r="B87" s="24">
        <v>52</v>
      </c>
      <c r="C87" s="2">
        <v>12.77</v>
      </c>
      <c r="D87" s="2">
        <f>AVERAGE($C$36:C87)</f>
        <v>12.654615384615379</v>
      </c>
      <c r="L87" s="24">
        <v>52</v>
      </c>
      <c r="M87" s="2">
        <v>12.77</v>
      </c>
      <c r="N87" s="2">
        <f>AVERAGE($M$36:M87)</f>
        <v>10.542499999999993</v>
      </c>
    </row>
    <row r="88" spans="2:14" x14ac:dyDescent="0.25">
      <c r="B88" s="24">
        <v>53</v>
      </c>
      <c r="C88" s="2">
        <v>11.48</v>
      </c>
      <c r="D88" s="2">
        <f>AVERAGE($C$36:C88)</f>
        <v>12.632452830188674</v>
      </c>
      <c r="L88" s="24">
        <v>53</v>
      </c>
      <c r="M88" s="2">
        <v>7.48</v>
      </c>
      <c r="N88" s="2">
        <f>AVERAGE($M$36:M88)</f>
        <v>10.48471698113207</v>
      </c>
    </row>
    <row r="89" spans="2:14" x14ac:dyDescent="0.25">
      <c r="B89" s="24">
        <v>54</v>
      </c>
      <c r="C89" s="2">
        <v>17.71</v>
      </c>
      <c r="D89" s="2">
        <f>AVERAGE($C$36:C89)</f>
        <v>12.726481481481478</v>
      </c>
      <c r="L89" s="24">
        <v>54</v>
      </c>
      <c r="M89" s="2">
        <v>9.7100000000000009</v>
      </c>
      <c r="N89" s="2">
        <f>AVERAGE($M$36:M89)</f>
        <v>10.470370370370366</v>
      </c>
    </row>
    <row r="90" spans="2:14" x14ac:dyDescent="0.25">
      <c r="B90" s="24">
        <v>55</v>
      </c>
      <c r="C90" s="2">
        <v>15.56</v>
      </c>
      <c r="D90" s="2">
        <f>AVERAGE($C$36:C90)</f>
        <v>12.777999999999995</v>
      </c>
      <c r="L90" s="24">
        <v>55</v>
      </c>
      <c r="M90" s="2">
        <v>13.56</v>
      </c>
      <c r="N90" s="2">
        <f>AVERAGE($M$36:M90)</f>
        <v>10.526545454545449</v>
      </c>
    </row>
    <row r="91" spans="2:14" x14ac:dyDescent="0.25">
      <c r="B91" s="24">
        <v>56</v>
      </c>
      <c r="C91" s="2">
        <v>17.34</v>
      </c>
      <c r="D91" s="2">
        <f>AVERAGE($C$36:C91)</f>
        <v>12.859464285714282</v>
      </c>
      <c r="L91" s="24">
        <v>56</v>
      </c>
      <c r="M91" s="2">
        <v>7.34</v>
      </c>
      <c r="N91" s="2">
        <f>AVERAGE($M$36:M91)</f>
        <v>10.469642857142853</v>
      </c>
    </row>
    <row r="92" spans="2:14" x14ac:dyDescent="0.25">
      <c r="B92" s="24">
        <v>57</v>
      </c>
      <c r="C92" s="2">
        <v>10.39</v>
      </c>
      <c r="D92" s="2">
        <f>AVERAGE($C$36:C92)</f>
        <v>12.816140350877189</v>
      </c>
      <c r="L92" s="24">
        <v>57</v>
      </c>
      <c r="M92" s="2">
        <v>11.39</v>
      </c>
      <c r="N92" s="2">
        <f>AVERAGE($M$36:M92)</f>
        <v>10.485789473684205</v>
      </c>
    </row>
    <row r="93" spans="2:14" x14ac:dyDescent="0.25">
      <c r="B93" s="24">
        <v>58</v>
      </c>
      <c r="C93" s="2">
        <v>15.22</v>
      </c>
      <c r="D93" s="2">
        <f>AVERAGE($C$36:C93)</f>
        <v>12.857586206896547</v>
      </c>
      <c r="L93" s="24">
        <v>58</v>
      </c>
      <c r="M93" s="2">
        <v>9.82</v>
      </c>
      <c r="N93" s="2">
        <f>AVERAGE($M$36:M93)</f>
        <v>10.474310344827582</v>
      </c>
    </row>
    <row r="94" spans="2:14" x14ac:dyDescent="0.25">
      <c r="B94" s="24">
        <v>59</v>
      </c>
      <c r="C94" s="2">
        <v>11.5</v>
      </c>
      <c r="D94" s="2">
        <f>AVERAGE($C$36:C94)</f>
        <v>12.834576271186437</v>
      </c>
      <c r="L94" s="24">
        <v>59</v>
      </c>
      <c r="M94" s="2">
        <v>10.5</v>
      </c>
      <c r="N94" s="2">
        <f>AVERAGE($M$36:M94)</f>
        <v>10.47474576271186</v>
      </c>
    </row>
    <row r="95" spans="2:14" x14ac:dyDescent="0.25">
      <c r="B95" s="24">
        <v>60</v>
      </c>
      <c r="C95" s="2">
        <v>11.25</v>
      </c>
      <c r="D95" s="2">
        <f>AVERAGE($C$36:C95)</f>
        <v>12.808166666666663</v>
      </c>
      <c r="L95" s="24">
        <v>60</v>
      </c>
      <c r="M95" s="2">
        <v>8.34</v>
      </c>
      <c r="N95" s="2">
        <f>AVERAGE($M$36:M95)</f>
        <v>10.439166666666663</v>
      </c>
    </row>
    <row r="96" spans="2:14" x14ac:dyDescent="0.25">
      <c r="B96" s="24">
        <v>61</v>
      </c>
      <c r="C96" s="2">
        <v>11.22</v>
      </c>
      <c r="D96" s="2">
        <f>AVERAGE($C$36:C96)</f>
        <v>12.78213114754098</v>
      </c>
      <c r="L96" s="24">
        <v>61</v>
      </c>
      <c r="M96" s="2">
        <v>12.45</v>
      </c>
      <c r="N96" s="2">
        <f>AVERAGE($M$36:M96)</f>
        <v>10.472131147540981</v>
      </c>
    </row>
    <row r="97" spans="2:14" x14ac:dyDescent="0.25">
      <c r="B97" s="24">
        <v>62</v>
      </c>
      <c r="C97" s="2">
        <v>13.25</v>
      </c>
      <c r="D97" s="2">
        <f>AVERAGE($C$36:C97)</f>
        <v>12.789677419354836</v>
      </c>
      <c r="L97" s="24">
        <v>62</v>
      </c>
      <c r="M97" s="2">
        <v>7.99</v>
      </c>
      <c r="N97" s="2">
        <f>AVERAGE($M$36:M97)</f>
        <v>10.432096774193546</v>
      </c>
    </row>
    <row r="98" spans="2:14" x14ac:dyDescent="0.25">
      <c r="B98" s="24">
        <v>63</v>
      </c>
      <c r="C98" s="2">
        <v>9.25</v>
      </c>
      <c r="D98" s="2">
        <f>AVERAGE($C$36:C98)</f>
        <v>12.73349206349206</v>
      </c>
      <c r="L98" s="24">
        <v>63</v>
      </c>
      <c r="M98" s="2">
        <v>14.23</v>
      </c>
      <c r="N98" s="2">
        <f>AVERAGE($M$36:M98)</f>
        <v>10.49238095238095</v>
      </c>
    </row>
    <row r="99" spans="2:14" x14ac:dyDescent="0.25">
      <c r="B99" s="24">
        <v>64</v>
      </c>
      <c r="C99" s="2">
        <v>18.600000000000001</v>
      </c>
      <c r="D99" s="2">
        <f>AVERAGE($C$36:C99)</f>
        <v>12.825156249999997</v>
      </c>
      <c r="L99" s="24">
        <v>64</v>
      </c>
      <c r="M99" s="2">
        <v>13.54</v>
      </c>
      <c r="N99" s="2">
        <f>AVERAGE($M$36:M99)</f>
        <v>10.539999999999997</v>
      </c>
    </row>
    <row r="100" spans="2:14" x14ac:dyDescent="0.25">
      <c r="B100" s="24">
        <v>65</v>
      </c>
      <c r="C100" s="2">
        <v>15.22</v>
      </c>
      <c r="D100" s="2">
        <f>AVERAGE($C$36:C100)</f>
        <v>12.861999999999998</v>
      </c>
      <c r="L100" s="24">
        <v>65</v>
      </c>
      <c r="M100" s="2">
        <v>16.34</v>
      </c>
      <c r="N100" s="2">
        <f>AVERAGE($M$36:M100)</f>
        <v>10.629230769230768</v>
      </c>
    </row>
    <row r="101" spans="2:14" x14ac:dyDescent="0.25">
      <c r="B101" s="24">
        <v>66</v>
      </c>
      <c r="C101" s="2">
        <v>17.96</v>
      </c>
      <c r="D101" s="2">
        <f>AVERAGE($C$36:C101)</f>
        <v>12.939242424242423</v>
      </c>
      <c r="L101" s="24">
        <v>66</v>
      </c>
      <c r="M101" s="2">
        <v>8.9600000000000009</v>
      </c>
      <c r="N101" s="2">
        <f>AVERAGE($M$36:M101)</f>
        <v>10.603939393939392</v>
      </c>
    </row>
    <row r="102" spans="2:14" x14ac:dyDescent="0.25">
      <c r="B102" s="24">
        <v>67</v>
      </c>
      <c r="C102" s="2">
        <v>10.050000000000001</v>
      </c>
      <c r="D102" s="2">
        <f>AVERAGE($C$36:C102)</f>
        <v>12.896119402985072</v>
      </c>
      <c r="L102" s="24">
        <v>67</v>
      </c>
      <c r="M102" s="2">
        <v>10.15</v>
      </c>
      <c r="N102" s="2">
        <f>AVERAGE($M$36:M102)</f>
        <v>10.597164179104476</v>
      </c>
    </row>
    <row r="103" spans="2:14" x14ac:dyDescent="0.25">
      <c r="B103" s="24">
        <v>68</v>
      </c>
      <c r="C103" s="2">
        <v>15.63</v>
      </c>
      <c r="D103" s="2">
        <f>AVERAGE($C$36:C103)</f>
        <v>12.936323529411762</v>
      </c>
      <c r="L103" s="24">
        <v>68</v>
      </c>
      <c r="M103" s="2">
        <v>9.6300000000000008</v>
      </c>
      <c r="N103" s="2">
        <f>AVERAGE($M$36:M103)</f>
        <v>10.582941176470586</v>
      </c>
    </row>
    <row r="104" spans="2:14" x14ac:dyDescent="0.25">
      <c r="B104" s="24">
        <v>69</v>
      </c>
      <c r="C104" s="2">
        <v>11.38</v>
      </c>
      <c r="D104" s="2">
        <f>AVERAGE($C$36:C104)</f>
        <v>12.913768115942027</v>
      </c>
      <c r="L104" s="24">
        <v>69</v>
      </c>
      <c r="M104" s="2">
        <v>11.38</v>
      </c>
      <c r="N104" s="2">
        <f>AVERAGE($M$36:M104)</f>
        <v>10.594492753623186</v>
      </c>
    </row>
    <row r="105" spans="2:14" x14ac:dyDescent="0.25">
      <c r="B105" s="24">
        <v>70</v>
      </c>
      <c r="C105" s="2">
        <v>12.14</v>
      </c>
      <c r="D105" s="2">
        <f>AVERAGE($C$36:C105)</f>
        <v>12.902714285714284</v>
      </c>
      <c r="L105" s="24">
        <v>70</v>
      </c>
      <c r="M105" s="2">
        <v>12.14</v>
      </c>
      <c r="N105" s="2">
        <f>AVERAGE($M$36:M105)</f>
        <v>10.616571428571426</v>
      </c>
    </row>
    <row r="106" spans="2:14" x14ac:dyDescent="0.25">
      <c r="B106" s="24">
        <v>71</v>
      </c>
      <c r="C106" s="2">
        <v>10.47</v>
      </c>
      <c r="D106" s="2">
        <f>AVERAGE($C$36:C106)</f>
        <v>12.868450704225349</v>
      </c>
      <c r="L106" s="24">
        <v>71</v>
      </c>
      <c r="M106" s="2">
        <v>10.47</v>
      </c>
      <c r="N106" s="2">
        <f>AVERAGE($M$36:M106)</f>
        <v>10.614507042253519</v>
      </c>
    </row>
    <row r="107" spans="2:14" x14ac:dyDescent="0.25">
      <c r="B107" s="24">
        <v>72</v>
      </c>
      <c r="C107" s="2">
        <v>14.02</v>
      </c>
      <c r="D107" s="2">
        <f>AVERAGE($C$36:C107)</f>
        <v>12.884444444444442</v>
      </c>
      <c r="L107" s="24">
        <v>72</v>
      </c>
      <c r="M107" s="2">
        <v>8.92</v>
      </c>
      <c r="N107" s="2">
        <f>AVERAGE($M$36:M107)</f>
        <v>10.59097222222222</v>
      </c>
    </row>
    <row r="108" spans="2:14" x14ac:dyDescent="0.25">
      <c r="B108" s="24">
        <v>73</v>
      </c>
      <c r="C108" s="2">
        <v>9.69</v>
      </c>
      <c r="D108" s="2">
        <f>AVERAGE($C$36:C108)</f>
        <v>12.840684931506848</v>
      </c>
      <c r="L108" s="24">
        <v>73</v>
      </c>
      <c r="M108" s="2">
        <v>9.69</v>
      </c>
      <c r="N108" s="2">
        <f>AVERAGE($M$36:M108)</f>
        <v>10.5786301369863</v>
      </c>
    </row>
    <row r="109" spans="2:14" x14ac:dyDescent="0.25">
      <c r="B109" s="24">
        <v>74</v>
      </c>
      <c r="C109" s="2">
        <v>19.3</v>
      </c>
      <c r="D109" s="2">
        <f>AVERAGE($C$36:C109)</f>
        <v>12.92797297297297</v>
      </c>
      <c r="L109" s="24">
        <v>74</v>
      </c>
      <c r="M109" s="2">
        <v>19.3</v>
      </c>
      <c r="N109" s="2">
        <f>AVERAGE($M$36:M109)</f>
        <v>10.696486486486485</v>
      </c>
    </row>
    <row r="110" spans="2:14" x14ac:dyDescent="0.25">
      <c r="B110" s="24">
        <v>75</v>
      </c>
      <c r="C110" s="2">
        <v>14.89</v>
      </c>
      <c r="D110" s="2">
        <f>AVERAGE($C$36:C110)</f>
        <v>12.954133333333331</v>
      </c>
      <c r="L110" s="24">
        <v>75</v>
      </c>
      <c r="M110" s="2">
        <v>14.89</v>
      </c>
      <c r="N110" s="2">
        <f>AVERAGE($M$36:M110)</f>
        <v>10.752399999999998</v>
      </c>
    </row>
    <row r="111" spans="2:14" x14ac:dyDescent="0.25">
      <c r="B111" s="24">
        <v>76</v>
      </c>
      <c r="C111" s="2">
        <v>18.66</v>
      </c>
      <c r="D111" s="2">
        <f>AVERAGE($C$36:C111)</f>
        <v>13.029210526315786</v>
      </c>
      <c r="L111" s="24">
        <v>76</v>
      </c>
      <c r="M111" s="2">
        <v>11.66</v>
      </c>
      <c r="N111" s="2">
        <f>AVERAGE($M$36:M111)</f>
        <v>10.764342105263156</v>
      </c>
    </row>
    <row r="112" spans="2:14" x14ac:dyDescent="0.25">
      <c r="B112" s="24">
        <v>77</v>
      </c>
      <c r="C112" s="2">
        <v>10.51</v>
      </c>
      <c r="D112" s="2">
        <f>AVERAGE($C$36:C112)</f>
        <v>12.996493506493504</v>
      </c>
      <c r="L112" s="24">
        <v>77</v>
      </c>
      <c r="M112" s="2">
        <v>10.51</v>
      </c>
      <c r="N112" s="2">
        <f>AVERAGE($M$36:M112)</f>
        <v>10.761038961038958</v>
      </c>
    </row>
    <row r="113" spans="2:14" x14ac:dyDescent="0.25">
      <c r="B113" s="24">
        <v>78</v>
      </c>
      <c r="C113" s="2">
        <v>16.47</v>
      </c>
      <c r="D113" s="2">
        <f>AVERAGE($C$36:C113)</f>
        <v>13.041025641025639</v>
      </c>
      <c r="L113" s="24">
        <v>78</v>
      </c>
      <c r="M113" s="2">
        <v>11.47</v>
      </c>
      <c r="N113" s="2">
        <f>AVERAGE($M$36:M113)</f>
        <v>10.770128205128202</v>
      </c>
    </row>
    <row r="114" spans="2:14" x14ac:dyDescent="0.25">
      <c r="B114" s="24">
        <v>79</v>
      </c>
      <c r="C114" s="2">
        <v>10.73</v>
      </c>
      <c r="D114" s="2">
        <f>AVERAGE($C$36:C114)</f>
        <v>13.011772151898732</v>
      </c>
      <c r="L114" s="24">
        <v>79</v>
      </c>
      <c r="M114" s="2">
        <v>10.43</v>
      </c>
      <c r="N114" s="2">
        <f>AVERAGE($M$36:M114)</f>
        <v>10.765822784810124</v>
      </c>
    </row>
    <row r="115" spans="2:14" x14ac:dyDescent="0.25">
      <c r="B115" s="24">
        <v>80</v>
      </c>
      <c r="C115" s="2">
        <v>12.21</v>
      </c>
      <c r="D115" s="2">
        <f>AVERAGE($C$36:C115)</f>
        <v>13.001749999999998</v>
      </c>
      <c r="L115" s="24">
        <v>80</v>
      </c>
      <c r="M115" s="2">
        <v>12.51</v>
      </c>
      <c r="N115" s="2">
        <f>AVERAGE($M$36:M115)</f>
        <v>10.787624999999997</v>
      </c>
    </row>
    <row r="116" spans="2:14" x14ac:dyDescent="0.25">
      <c r="B116" s="24">
        <v>81</v>
      </c>
      <c r="C116" s="2">
        <v>10.65</v>
      </c>
      <c r="D116" s="2">
        <f>AVERAGE($C$36:C116)</f>
        <v>12.972716049382715</v>
      </c>
      <c r="L116" s="24">
        <v>81</v>
      </c>
      <c r="M116" s="2">
        <v>10.56</v>
      </c>
      <c r="N116" s="2">
        <f>AVERAGE($M$36:M116)</f>
        <v>10.784814814814812</v>
      </c>
    </row>
    <row r="117" spans="2:14" x14ac:dyDescent="0.25">
      <c r="B117" s="24">
        <v>82</v>
      </c>
      <c r="C117" s="2">
        <v>14.31</v>
      </c>
      <c r="D117" s="2">
        <f>AVERAGE($C$36:C117)</f>
        <v>12.989024390243902</v>
      </c>
      <c r="L117" s="24">
        <v>82</v>
      </c>
      <c r="M117" s="2">
        <v>10.31</v>
      </c>
      <c r="N117" s="2">
        <f>AVERAGE($M$36:M117)</f>
        <v>10.779024390243897</v>
      </c>
    </row>
    <row r="118" spans="2:14" x14ac:dyDescent="0.25">
      <c r="B118" s="24">
        <v>83</v>
      </c>
      <c r="C118" s="2">
        <v>9.83</v>
      </c>
      <c r="D118" s="2">
        <f>AVERAGE($C$36:C118)</f>
        <v>12.950963855421685</v>
      </c>
      <c r="L118" s="24">
        <v>83</v>
      </c>
      <c r="M118" s="2">
        <v>9.43</v>
      </c>
      <c r="N118" s="2">
        <f>AVERAGE($M$36:M118)</f>
        <v>10.762771084337345</v>
      </c>
    </row>
    <row r="119" spans="2:14" x14ac:dyDescent="0.25">
      <c r="B119" s="24">
        <v>84</v>
      </c>
      <c r="C119" s="2">
        <v>13.61</v>
      </c>
      <c r="D119" s="2">
        <f>AVERAGE($C$36:C119)</f>
        <v>12.958809523809521</v>
      </c>
      <c r="L119" s="24">
        <v>84</v>
      </c>
      <c r="M119" s="2">
        <v>12.61</v>
      </c>
      <c r="N119" s="2">
        <f>AVERAGE($M$36:M119)</f>
        <v>10.784761904761901</v>
      </c>
    </row>
    <row r="120" spans="2:14" x14ac:dyDescent="0.25">
      <c r="B120" s="24">
        <v>85</v>
      </c>
      <c r="C120" s="2">
        <v>13.92</v>
      </c>
      <c r="D120" s="2">
        <f>AVERAGE($C$36:C120)</f>
        <v>12.970117647058821</v>
      </c>
      <c r="L120" s="24">
        <v>85</v>
      </c>
      <c r="M120" s="2">
        <v>13.97</v>
      </c>
      <c r="N120" s="2">
        <f>AVERAGE($M$36:M120)</f>
        <v>10.822235294117643</v>
      </c>
    </row>
    <row r="121" spans="2:14" x14ac:dyDescent="0.25">
      <c r="B121" s="24">
        <v>86</v>
      </c>
      <c r="C121" s="2">
        <v>18.75</v>
      </c>
      <c r="D121" s="2">
        <f>AVERAGE($C$36:C121)</f>
        <v>13.037325581395347</v>
      </c>
      <c r="L121" s="24">
        <v>86</v>
      </c>
      <c r="M121" s="2">
        <v>10.75</v>
      </c>
      <c r="N121" s="2">
        <f>AVERAGE($M$36:M121)</f>
        <v>10.821395348837205</v>
      </c>
    </row>
    <row r="122" spans="2:14" x14ac:dyDescent="0.25">
      <c r="B122" s="24">
        <v>87</v>
      </c>
      <c r="C122" s="2">
        <v>10.34</v>
      </c>
      <c r="D122" s="2">
        <f>AVERAGE($C$36:C122)</f>
        <v>13.006321839080456</v>
      </c>
      <c r="L122" s="24">
        <v>87</v>
      </c>
      <c r="M122" s="2">
        <v>12.34</v>
      </c>
      <c r="N122" s="2">
        <f>AVERAGE($M$36:M122)</f>
        <v>10.838850574712639</v>
      </c>
    </row>
    <row r="123" spans="2:14" x14ac:dyDescent="0.25">
      <c r="B123" s="24">
        <v>88</v>
      </c>
      <c r="C123" s="2">
        <v>14.16</v>
      </c>
      <c r="D123" s="2">
        <f>AVERAGE($C$36:C123)</f>
        <v>13.019431818181816</v>
      </c>
      <c r="L123" s="24">
        <v>88</v>
      </c>
      <c r="M123" s="2">
        <v>7.16</v>
      </c>
      <c r="N123" s="2">
        <f>AVERAGE($M$36:M123)</f>
        <v>10.797045454545451</v>
      </c>
    </row>
    <row r="124" spans="2:14" x14ac:dyDescent="0.25">
      <c r="B124" s="24">
        <v>89</v>
      </c>
      <c r="C124" s="2">
        <v>10.46</v>
      </c>
      <c r="D124" s="2">
        <f>AVERAGE($C$36:C124)</f>
        <v>12.990674157303369</v>
      </c>
      <c r="L124" s="24">
        <v>89</v>
      </c>
      <c r="M124" s="2">
        <v>11.34</v>
      </c>
      <c r="N124" s="2">
        <f>AVERAGE($M$36:M124)</f>
        <v>10.803146067415726</v>
      </c>
    </row>
    <row r="125" spans="2:14" x14ac:dyDescent="0.25">
      <c r="B125" s="24">
        <v>90</v>
      </c>
      <c r="C125" s="2">
        <v>12.86</v>
      </c>
      <c r="D125" s="2">
        <f>AVERAGE($C$36:C125)</f>
        <v>12.989222222222219</v>
      </c>
      <c r="L125" s="24">
        <v>90</v>
      </c>
      <c r="M125" s="2">
        <v>9.1999999999999993</v>
      </c>
      <c r="N125" s="2">
        <f>AVERAGE($M$36:M125)</f>
        <v>10.78533333333333</v>
      </c>
    </row>
    <row r="126" spans="2:14" x14ac:dyDescent="0.25">
      <c r="B126" s="24">
        <v>91</v>
      </c>
      <c r="C126" s="2">
        <v>9.1</v>
      </c>
      <c r="D126" s="2">
        <f>AVERAGE($C$36:C126)</f>
        <v>12.946483516483513</v>
      </c>
      <c r="L126" s="24">
        <v>91</v>
      </c>
      <c r="M126" s="2">
        <v>14.3</v>
      </c>
      <c r="N126" s="2">
        <f>AVERAGE($M$36:M126)</f>
        <v>10.82395604395604</v>
      </c>
    </row>
    <row r="127" spans="2:14" x14ac:dyDescent="0.25">
      <c r="B127" s="24">
        <v>92</v>
      </c>
      <c r="C127" s="2">
        <v>15.26</v>
      </c>
      <c r="D127" s="2">
        <f>AVERAGE($C$36:C127)</f>
        <v>12.971630434782606</v>
      </c>
      <c r="L127" s="24">
        <v>92</v>
      </c>
      <c r="M127" s="2">
        <v>13.34</v>
      </c>
      <c r="N127" s="2">
        <f>AVERAGE($M$36:M127)</f>
        <v>10.851304347826083</v>
      </c>
    </row>
    <row r="128" spans="2:14" x14ac:dyDescent="0.25">
      <c r="B128" s="24">
        <v>93</v>
      </c>
      <c r="C128" s="2">
        <v>10.7</v>
      </c>
      <c r="D128" s="2">
        <f>AVERAGE($C$36:C128)</f>
        <v>12.947204301075265</v>
      </c>
      <c r="L128" s="24">
        <v>93</v>
      </c>
      <c r="M128" s="2">
        <v>9.4499999999999993</v>
      </c>
      <c r="N128" s="2">
        <f>AVERAGE($M$36:M128)</f>
        <v>10.836236559139783</v>
      </c>
    </row>
    <row r="129" spans="2:14" x14ac:dyDescent="0.25">
      <c r="B129" s="24">
        <v>94</v>
      </c>
      <c r="C129" s="2">
        <v>13.74</v>
      </c>
      <c r="D129" s="2">
        <f>AVERAGE($C$36:C129)</f>
        <v>12.955638297872337</v>
      </c>
      <c r="L129" s="24">
        <v>94</v>
      </c>
      <c r="M129" s="2">
        <v>12.34</v>
      </c>
      <c r="N129" s="2">
        <f>AVERAGE($M$36:M129)</f>
        <v>10.852234042553189</v>
      </c>
    </row>
    <row r="130" spans="2:14" x14ac:dyDescent="0.25">
      <c r="B130" s="24">
        <v>95</v>
      </c>
      <c r="C130" s="2">
        <v>12.95</v>
      </c>
      <c r="D130" s="2">
        <f>AVERAGE($C$36:C130)</f>
        <v>12.955578947368418</v>
      </c>
      <c r="L130" s="24">
        <v>95</v>
      </c>
      <c r="M130" s="2">
        <v>12.45</v>
      </c>
      <c r="N130" s="2">
        <f>AVERAGE($M$36:M130)</f>
        <v>10.869052631578944</v>
      </c>
    </row>
    <row r="131" spans="2:14" x14ac:dyDescent="0.25">
      <c r="B131" s="24">
        <v>96</v>
      </c>
      <c r="C131" s="2">
        <v>18.82</v>
      </c>
      <c r="D131" s="2">
        <f>AVERAGE($C$36:C131)</f>
        <v>13.016666666666664</v>
      </c>
      <c r="L131" s="24">
        <v>96</v>
      </c>
      <c r="M131" s="2">
        <v>14.72</v>
      </c>
      <c r="N131" s="2">
        <f>AVERAGE($M$36:M131)</f>
        <v>10.909166666666664</v>
      </c>
    </row>
    <row r="132" spans="2:14" x14ac:dyDescent="0.25">
      <c r="B132" s="24">
        <v>97</v>
      </c>
      <c r="C132" s="2">
        <v>7.15</v>
      </c>
      <c r="D132" s="2">
        <f>AVERAGE($C$36:C132)</f>
        <v>12.956185567010307</v>
      </c>
      <c r="L132" s="24">
        <v>97</v>
      </c>
      <c r="M132" s="2">
        <v>7.55</v>
      </c>
      <c r="N132" s="2">
        <f>AVERAGE($M$36:M132)</f>
        <v>10.874536082474224</v>
      </c>
    </row>
    <row r="133" spans="2:14" x14ac:dyDescent="0.25">
      <c r="B133" s="24">
        <v>98</v>
      </c>
      <c r="C133" s="2">
        <v>17.37</v>
      </c>
      <c r="D133" s="2">
        <f>AVERAGE($C$36:C133)</f>
        <v>13.001224489795915</v>
      </c>
      <c r="L133" s="24">
        <v>98</v>
      </c>
      <c r="M133" s="2">
        <v>7</v>
      </c>
      <c r="N133" s="2">
        <f>AVERAGE($M$36:M133)</f>
        <v>10.834999999999997</v>
      </c>
    </row>
    <row r="134" spans="2:14" x14ac:dyDescent="0.25">
      <c r="B134" s="24">
        <v>99</v>
      </c>
      <c r="C134" s="2">
        <v>10.06</v>
      </c>
      <c r="D134" s="2">
        <f>AVERAGE($C$36:C134)</f>
        <v>12.971515151515147</v>
      </c>
      <c r="L134" s="24">
        <v>99</v>
      </c>
      <c r="M134" s="2">
        <v>9.06</v>
      </c>
      <c r="N134" s="2">
        <f>AVERAGE($M$36:M134)</f>
        <v>10.817070707070704</v>
      </c>
    </row>
    <row r="135" spans="2:14" x14ac:dyDescent="0.25">
      <c r="B135" s="24">
        <v>100</v>
      </c>
      <c r="C135" s="2">
        <v>13.61</v>
      </c>
      <c r="D135" s="2">
        <f>AVERAGE($C$36:C135)</f>
        <v>12.977899999999995</v>
      </c>
      <c r="L135" s="24">
        <v>100</v>
      </c>
      <c r="M135" s="2">
        <v>13.41</v>
      </c>
      <c r="N135" s="2">
        <f>AVERAGE($M$36:M135)</f>
        <v>10.842999999999996</v>
      </c>
    </row>
    <row r="136" spans="2:14" x14ac:dyDescent="0.25">
      <c r="B136" s="24">
        <v>101</v>
      </c>
      <c r="C136" s="2">
        <v>8.85</v>
      </c>
      <c r="D136" s="2">
        <f>AVERAGE($C$36:C136)</f>
        <v>12.937029702970291</v>
      </c>
      <c r="L136" s="24">
        <v>101</v>
      </c>
      <c r="M136" s="2">
        <v>8.8699999999999992</v>
      </c>
      <c r="N136" s="2">
        <f>AVERAGE($M$36:M136)</f>
        <v>10.82346534653465</v>
      </c>
    </row>
    <row r="137" spans="2:14" x14ac:dyDescent="0.25">
      <c r="B137" s="24">
        <v>102</v>
      </c>
      <c r="C137" s="2">
        <v>15.27</v>
      </c>
      <c r="D137" s="2">
        <f>AVERAGE($C$36:C137)</f>
        <v>12.959901960784308</v>
      </c>
      <c r="L137" s="24">
        <v>102</v>
      </c>
      <c r="M137" s="2">
        <v>13.27</v>
      </c>
      <c r="N137" s="2">
        <f>AVERAGE($M$36:M137)</f>
        <v>10.847450980392153</v>
      </c>
    </row>
    <row r="138" spans="2:14" x14ac:dyDescent="0.25">
      <c r="B138" s="24">
        <v>103</v>
      </c>
      <c r="C138" s="2">
        <v>10.74</v>
      </c>
      <c r="D138" s="2">
        <f>AVERAGE($C$36:C138)</f>
        <v>12.9383495145631</v>
      </c>
      <c r="L138" s="24">
        <v>103</v>
      </c>
      <c r="M138" s="2">
        <v>13.03</v>
      </c>
      <c r="N138" s="2">
        <f>AVERAGE($M$36:M138)</f>
        <v>10.868640776699024</v>
      </c>
    </row>
    <row r="139" spans="2:14" x14ac:dyDescent="0.25">
      <c r="B139" s="24">
        <v>104</v>
      </c>
      <c r="C139" s="2">
        <v>15.26</v>
      </c>
      <c r="D139" s="2">
        <f>AVERAGE($C$36:C139)</f>
        <v>12.96067307692307</v>
      </c>
      <c r="L139" s="24">
        <v>104</v>
      </c>
      <c r="M139" s="2">
        <v>10.57</v>
      </c>
      <c r="N139" s="2">
        <f>AVERAGE($M$36:M139)</f>
        <v>10.865769230769226</v>
      </c>
    </row>
    <row r="140" spans="2:14" x14ac:dyDescent="0.25">
      <c r="B140" s="24">
        <v>105</v>
      </c>
      <c r="C140" s="2">
        <v>12.82</v>
      </c>
      <c r="D140" s="2">
        <f>AVERAGE($C$36:C140)</f>
        <v>12.959333333333326</v>
      </c>
      <c r="L140" s="24">
        <v>105</v>
      </c>
      <c r="M140" s="2">
        <v>8.42</v>
      </c>
      <c r="N140" s="2">
        <f>AVERAGE($M$36:M140)</f>
        <v>10.842476190476187</v>
      </c>
    </row>
    <row r="141" spans="2:14" x14ac:dyDescent="0.25">
      <c r="B141" s="24">
        <v>106</v>
      </c>
      <c r="C141" s="2">
        <v>19.149999999999999</v>
      </c>
      <c r="D141" s="2">
        <f>AVERAGE($C$36:C141)</f>
        <v>13.017735849056598</v>
      </c>
      <c r="L141" s="24">
        <v>106</v>
      </c>
      <c r="M141" s="2">
        <v>14.19</v>
      </c>
      <c r="N141" s="2">
        <f>AVERAGE($M$36:M141)</f>
        <v>10.874056603773582</v>
      </c>
    </row>
    <row r="142" spans="2:14" x14ac:dyDescent="0.25">
      <c r="B142" s="24">
        <v>107</v>
      </c>
      <c r="C142" s="2">
        <v>11.68</v>
      </c>
      <c r="D142" s="2">
        <f>AVERAGE($C$36:C142)</f>
        <v>13.005233644859809</v>
      </c>
      <c r="L142" s="24">
        <v>107</v>
      </c>
      <c r="M142" s="2">
        <v>10.41</v>
      </c>
      <c r="N142" s="2">
        <f>AVERAGE($M$36:M142)</f>
        <v>10.869719626168221</v>
      </c>
    </row>
    <row r="143" spans="2:14" x14ac:dyDescent="0.25">
      <c r="B143" s="24">
        <v>108</v>
      </c>
      <c r="C143" s="2">
        <v>15.64</v>
      </c>
      <c r="D143" s="2">
        <f>AVERAGE($C$36:C143)</f>
        <v>13.029629629629627</v>
      </c>
      <c r="L143" s="24">
        <v>108</v>
      </c>
      <c r="M143" s="2">
        <v>11.25</v>
      </c>
      <c r="N143" s="2">
        <f>AVERAGE($M$36:M143)</f>
        <v>10.873240740740739</v>
      </c>
    </row>
    <row r="144" spans="2:14" x14ac:dyDescent="0.25">
      <c r="B144" s="24">
        <v>109</v>
      </c>
      <c r="C144" s="2">
        <v>11.74</v>
      </c>
      <c r="D144" s="2">
        <f>AVERAGE($C$36:C144)</f>
        <v>13.017798165137611</v>
      </c>
      <c r="L144" s="24">
        <v>109</v>
      </c>
      <c r="M144" s="2">
        <v>9.6199999999999992</v>
      </c>
      <c r="N144" s="2">
        <f>AVERAGE($M$36:M144)</f>
        <v>10.861743119266052</v>
      </c>
    </row>
    <row r="145" spans="2:14" x14ac:dyDescent="0.25">
      <c r="B145" s="24">
        <v>110</v>
      </c>
      <c r="C145" s="2">
        <v>14.24</v>
      </c>
      <c r="D145" s="2">
        <f>AVERAGE($C$36:C145)</f>
        <v>13.028909090909087</v>
      </c>
      <c r="L145" s="24">
        <v>110</v>
      </c>
      <c r="M145" s="2">
        <v>8.85</v>
      </c>
      <c r="N145" s="2">
        <f>AVERAGE($M$36:M145)</f>
        <v>10.843454545454541</v>
      </c>
    </row>
    <row r="146" spans="2:14" x14ac:dyDescent="0.25">
      <c r="B146" s="24">
        <v>111</v>
      </c>
      <c r="C146" s="2">
        <v>13.37</v>
      </c>
      <c r="D146" s="2">
        <f>AVERAGE($C$36:C146)</f>
        <v>13.031981981981977</v>
      </c>
      <c r="L146" s="24">
        <v>111</v>
      </c>
      <c r="M146" s="2">
        <v>12.8</v>
      </c>
      <c r="N146" s="2">
        <f>AVERAGE($M$36:M146)</f>
        <v>10.861081081081077</v>
      </c>
    </row>
    <row r="147" spans="2:14" x14ac:dyDescent="0.25">
      <c r="B147" s="24">
        <v>112</v>
      </c>
      <c r="C147" s="2">
        <v>13.06</v>
      </c>
      <c r="D147" s="2">
        <f>AVERAGE($C$36:C147)</f>
        <v>13.032232142857138</v>
      </c>
      <c r="L147" s="24">
        <v>112</v>
      </c>
      <c r="M147" s="2">
        <v>9.85</v>
      </c>
      <c r="N147" s="2">
        <f>AVERAGE($M$36:M147)</f>
        <v>10.852053571428566</v>
      </c>
    </row>
    <row r="148" spans="2:14" x14ac:dyDescent="0.25">
      <c r="B148" s="24">
        <v>113</v>
      </c>
      <c r="C148" s="2">
        <v>12.31</v>
      </c>
      <c r="D148" s="2">
        <f>AVERAGE($C$36:C148)</f>
        <v>13.025840707964596</v>
      </c>
      <c r="L148" s="24">
        <v>113</v>
      </c>
      <c r="M148" s="2">
        <v>10.31</v>
      </c>
      <c r="N148" s="2">
        <f>AVERAGE($M$36:M148)</f>
        <v>10.847256637168135</v>
      </c>
    </row>
    <row r="149" spans="2:14" x14ac:dyDescent="0.25">
      <c r="B149" s="24">
        <v>114</v>
      </c>
      <c r="C149" s="2">
        <v>18.2</v>
      </c>
      <c r="D149" s="2">
        <f>AVERAGE($C$36:C149)</f>
        <v>13.071228070175433</v>
      </c>
    </row>
  </sheetData>
  <mergeCells count="18">
    <mergeCell ref="B12:B13"/>
    <mergeCell ref="C12:C13"/>
    <mergeCell ref="D12:D13"/>
    <mergeCell ref="E12:E13"/>
    <mergeCell ref="F12:F13"/>
    <mergeCell ref="B7:B8"/>
    <mergeCell ref="L21:N21"/>
    <mergeCell ref="B21:D21"/>
    <mergeCell ref="H15:J15"/>
    <mergeCell ref="C7:C8"/>
    <mergeCell ref="D7:D8"/>
    <mergeCell ref="E7:E8"/>
    <mergeCell ref="F7:F8"/>
    <mergeCell ref="B10:B11"/>
    <mergeCell ref="C10:C11"/>
    <mergeCell ref="D10:D11"/>
    <mergeCell ref="E10:E11"/>
    <mergeCell ref="F10:F1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41"/>
  <sheetViews>
    <sheetView topLeftCell="G105" zoomScaleNormal="100" workbookViewId="0">
      <selection activeCell="G108" sqref="G108:K109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7" max="7" width="9.5703125" bestFit="1" customWidth="1"/>
    <col min="13" max="13" width="13.42578125" bestFit="1" customWidth="1"/>
    <col min="15" max="15" width="15.5703125" bestFit="1" customWidth="1"/>
  </cols>
  <sheetData>
    <row r="2" spans="2:10" x14ac:dyDescent="0.25">
      <c r="B2" s="73" t="s">
        <v>52</v>
      </c>
      <c r="C2" s="74"/>
      <c r="D2" s="75"/>
    </row>
    <row r="3" spans="2:10" x14ac:dyDescent="0.25">
      <c r="B3" s="5" t="s">
        <v>12</v>
      </c>
      <c r="C3" s="6" t="s">
        <v>20</v>
      </c>
      <c r="D3" s="6" t="s">
        <v>16</v>
      </c>
      <c r="F3" s="2" t="s">
        <v>13</v>
      </c>
      <c r="G3" s="2" t="s">
        <v>14</v>
      </c>
      <c r="H3" s="2" t="s">
        <v>15</v>
      </c>
      <c r="I3" s="2"/>
      <c r="J3" s="7" t="s">
        <v>21</v>
      </c>
    </row>
    <row r="4" spans="2:10" x14ac:dyDescent="0.25">
      <c r="B4" s="2">
        <v>1</v>
      </c>
      <c r="C4" s="2">
        <v>8.2100000000000009</v>
      </c>
      <c r="D4" s="2">
        <f>AVERAGE(C4)</f>
        <v>8.2100000000000009</v>
      </c>
      <c r="F4" s="2">
        <v>2.262</v>
      </c>
      <c r="G4" s="2">
        <f>_xlfn.STDEV.S(C4:C13)</f>
        <v>2.4735958980129746</v>
      </c>
      <c r="H4" s="2">
        <v>0.05</v>
      </c>
      <c r="I4" s="2">
        <f>AVERAGE(C4:C13)</f>
        <v>9.9910000000000014</v>
      </c>
      <c r="J4" s="2">
        <f>ROUND(((F4*G4)/(H4*I4))^2,0)</f>
        <v>125</v>
      </c>
    </row>
    <row r="5" spans="2:10" x14ac:dyDescent="0.25">
      <c r="B5" s="2">
        <v>2</v>
      </c>
      <c r="C5" s="2">
        <v>6.8</v>
      </c>
      <c r="D5" s="2">
        <f>AVERAGE($C$4:C5)</f>
        <v>7.5050000000000008</v>
      </c>
    </row>
    <row r="6" spans="2:10" x14ac:dyDescent="0.25">
      <c r="B6" s="2">
        <v>3</v>
      </c>
      <c r="C6" s="2">
        <v>7.65</v>
      </c>
      <c r="D6" s="2">
        <f>AVERAGE($C$4:C6)</f>
        <v>7.5533333333333346</v>
      </c>
    </row>
    <row r="7" spans="2:10" x14ac:dyDescent="0.25">
      <c r="B7" s="2">
        <v>4</v>
      </c>
      <c r="C7" s="2">
        <v>10.19</v>
      </c>
      <c r="D7" s="2">
        <f>AVERAGE($C$4:C7)</f>
        <v>8.2125000000000004</v>
      </c>
      <c r="F7" s="2" t="s">
        <v>64</v>
      </c>
    </row>
    <row r="8" spans="2:10" x14ac:dyDescent="0.25">
      <c r="B8" s="2">
        <v>5</v>
      </c>
      <c r="C8" s="2">
        <v>15.17</v>
      </c>
      <c r="D8" s="2">
        <f>AVERAGE($C$4:C8)</f>
        <v>9.604000000000001</v>
      </c>
      <c r="F8" s="2">
        <f>((_xlfn.STDEV.S(C4:C13)*2.262)/(AVERAGE(C4:C13)*0.05))^2</f>
        <v>125.45407673808531</v>
      </c>
    </row>
    <row r="9" spans="2:10" x14ac:dyDescent="0.25">
      <c r="B9" s="2">
        <v>6</v>
      </c>
      <c r="C9" s="2">
        <v>9.06</v>
      </c>
      <c r="D9" s="2">
        <f>AVERAGE($C$4:C9)</f>
        <v>9.5133333333333336</v>
      </c>
      <c r="F9" s="2">
        <f>ROUND(F8,0)</f>
        <v>125</v>
      </c>
    </row>
    <row r="10" spans="2:10" x14ac:dyDescent="0.25">
      <c r="B10" s="2">
        <v>7</v>
      </c>
      <c r="C10" s="2">
        <v>10.84</v>
      </c>
      <c r="D10" s="2">
        <f>AVERAGE($C$4:C10)</f>
        <v>9.7028571428571428</v>
      </c>
    </row>
    <row r="11" spans="2:10" x14ac:dyDescent="0.25">
      <c r="B11" s="2">
        <v>8</v>
      </c>
      <c r="C11" s="2">
        <v>12.32</v>
      </c>
      <c r="D11" s="2">
        <f>AVERAGE($C$4:C11)</f>
        <v>10.030000000000001</v>
      </c>
    </row>
    <row r="12" spans="2:10" x14ac:dyDescent="0.25">
      <c r="B12" s="2">
        <v>9</v>
      </c>
      <c r="C12" s="2">
        <v>10.91</v>
      </c>
      <c r="D12" s="2">
        <f>AVERAGE($C$4:C12)</f>
        <v>10.127777777777778</v>
      </c>
    </row>
    <row r="13" spans="2:10" x14ac:dyDescent="0.25">
      <c r="B13" s="2">
        <v>10</v>
      </c>
      <c r="C13" s="2">
        <v>8.76</v>
      </c>
      <c r="D13" s="2">
        <f>AVERAGE($C$4:C13)</f>
        <v>9.9910000000000014</v>
      </c>
    </row>
    <row r="17" spans="2:10" x14ac:dyDescent="0.25">
      <c r="B17" s="73" t="s">
        <v>53</v>
      </c>
      <c r="C17" s="74"/>
      <c r="D17" s="75"/>
    </row>
    <row r="18" spans="2:10" x14ac:dyDescent="0.25">
      <c r="B18" s="5" t="s">
        <v>12</v>
      </c>
      <c r="C18" s="6" t="s">
        <v>20</v>
      </c>
      <c r="D18" s="6" t="s">
        <v>16</v>
      </c>
      <c r="F18" s="2" t="s">
        <v>13</v>
      </c>
      <c r="G18" s="2" t="s">
        <v>14</v>
      </c>
      <c r="H18" s="2" t="s">
        <v>15</v>
      </c>
      <c r="I18" s="3"/>
      <c r="J18" s="7" t="s">
        <v>21</v>
      </c>
    </row>
    <row r="19" spans="2:10" x14ac:dyDescent="0.25">
      <c r="B19" s="2">
        <v>1</v>
      </c>
      <c r="C19" s="2">
        <v>8.9700000000000006</v>
      </c>
      <c r="D19" s="2">
        <f>AVERAGE(C19)</f>
        <v>8.9700000000000006</v>
      </c>
      <c r="F19" s="2">
        <v>2.262</v>
      </c>
      <c r="G19" s="2">
        <f>_xlfn.STDEV.S(C19:C28)</f>
        <v>1.7165844640512906</v>
      </c>
      <c r="H19" s="2">
        <v>0.05</v>
      </c>
      <c r="I19" s="2">
        <f>AVERAGE(C19:C28)</f>
        <v>8.1079999999999988</v>
      </c>
      <c r="J19" s="2">
        <f>ROUND(((F19*G19)/(H19*I19))^2,0)</f>
        <v>92</v>
      </c>
    </row>
    <row r="20" spans="2:10" x14ac:dyDescent="0.25">
      <c r="B20" s="2">
        <v>2</v>
      </c>
      <c r="C20" s="2">
        <v>8.02</v>
      </c>
      <c r="D20" s="2">
        <f>AVERAGE($C$19:C20)</f>
        <v>8.495000000000001</v>
      </c>
    </row>
    <row r="21" spans="2:10" x14ac:dyDescent="0.25">
      <c r="B21" s="2">
        <v>3</v>
      </c>
      <c r="C21" s="2">
        <v>9.44</v>
      </c>
      <c r="D21" s="2">
        <f>AVERAGE($C$19:C21)</f>
        <v>8.81</v>
      </c>
    </row>
    <row r="22" spans="2:10" x14ac:dyDescent="0.25">
      <c r="B22" s="2">
        <v>4</v>
      </c>
      <c r="C22" s="2">
        <v>6.55</v>
      </c>
      <c r="D22" s="2">
        <f>AVERAGE($C$19:C22)</f>
        <v>8.2449999999999992</v>
      </c>
      <c r="F22" s="2" t="s">
        <v>64</v>
      </c>
    </row>
    <row r="23" spans="2:10" x14ac:dyDescent="0.25">
      <c r="B23" s="2">
        <v>5</v>
      </c>
      <c r="C23" s="2">
        <v>10.47</v>
      </c>
      <c r="D23" s="2">
        <f>AVERAGE($C$19:C23)</f>
        <v>8.69</v>
      </c>
      <c r="F23" s="2">
        <f>((_xlfn.STDEV.S(C19:C28)*2.262)/(AVERAGE(C19:C28)*0.05))^2</f>
        <v>91.737746510905055</v>
      </c>
    </row>
    <row r="24" spans="2:10" x14ac:dyDescent="0.25">
      <c r="B24" s="2">
        <v>6</v>
      </c>
      <c r="C24" s="2">
        <v>8.64</v>
      </c>
      <c r="D24" s="2">
        <f>AVERAGE($C$19:C24)</f>
        <v>8.6816666666666666</v>
      </c>
      <c r="F24" s="2">
        <f>ROUND(F23,0)</f>
        <v>92</v>
      </c>
    </row>
    <row r="25" spans="2:10" x14ac:dyDescent="0.25">
      <c r="B25" s="2">
        <v>7</v>
      </c>
      <c r="C25" s="2">
        <v>6.43</v>
      </c>
      <c r="D25" s="2">
        <f>AVERAGE($C$19:C25)</f>
        <v>8.36</v>
      </c>
    </row>
    <row r="26" spans="2:10" x14ac:dyDescent="0.25">
      <c r="B26" s="2">
        <v>8</v>
      </c>
      <c r="C26" s="2">
        <v>10.33</v>
      </c>
      <c r="D26" s="2">
        <f>AVERAGE($C$19:C26)</f>
        <v>8.6062499999999993</v>
      </c>
      <c r="F26" t="s">
        <v>17</v>
      </c>
    </row>
    <row r="27" spans="2:10" x14ac:dyDescent="0.25">
      <c r="B27" s="2">
        <v>9</v>
      </c>
      <c r="C27" s="2">
        <v>6.05</v>
      </c>
      <c r="D27" s="2">
        <f>AVERAGE($C$19:C27)</f>
        <v>8.3222222222222211</v>
      </c>
      <c r="F27" t="s">
        <v>18</v>
      </c>
    </row>
    <row r="28" spans="2:10" x14ac:dyDescent="0.25">
      <c r="B28" s="2">
        <v>10</v>
      </c>
      <c r="C28" s="2">
        <v>6.18</v>
      </c>
      <c r="D28" s="2">
        <f>AVERAGE($C$19:C28)</f>
        <v>8.1079999999999988</v>
      </c>
    </row>
    <row r="34" spans="2:10" x14ac:dyDescent="0.25">
      <c r="B34" s="73" t="s">
        <v>54</v>
      </c>
      <c r="C34" s="74"/>
      <c r="D34" s="75"/>
    </row>
    <row r="35" spans="2:10" x14ac:dyDescent="0.25">
      <c r="B35" s="5" t="s">
        <v>12</v>
      </c>
      <c r="C35" s="6" t="s">
        <v>20</v>
      </c>
      <c r="D35" s="6" t="s">
        <v>16</v>
      </c>
      <c r="F35" s="2" t="s">
        <v>13</v>
      </c>
      <c r="G35" s="2" t="s">
        <v>14</v>
      </c>
      <c r="H35" s="2" t="s">
        <v>15</v>
      </c>
      <c r="I35" s="3"/>
      <c r="J35" s="7" t="s">
        <v>21</v>
      </c>
    </row>
    <row r="36" spans="2:10" x14ac:dyDescent="0.25">
      <c r="B36" s="2">
        <v>1</v>
      </c>
      <c r="C36" s="2">
        <v>9.81</v>
      </c>
      <c r="D36" s="2">
        <f>AVERAGE(C36)</f>
        <v>9.81</v>
      </c>
      <c r="F36" s="2">
        <v>2.262</v>
      </c>
      <c r="G36" s="2">
        <f>_xlfn.STDEV.S(C36:C45)</f>
        <v>2.6428982407786834</v>
      </c>
      <c r="H36" s="2">
        <v>0.05</v>
      </c>
      <c r="I36" s="2">
        <f>AVERAGE(C36:C45)</f>
        <v>10.49</v>
      </c>
      <c r="J36" s="2">
        <f>ROUND(((F36*G36)/(H36*I36))^2,0)</f>
        <v>130</v>
      </c>
    </row>
    <row r="37" spans="2:10" x14ac:dyDescent="0.25">
      <c r="B37" s="2">
        <v>2</v>
      </c>
      <c r="C37" s="2">
        <v>10.01</v>
      </c>
      <c r="D37" s="2">
        <f>AVERAGE($C$36:C37)</f>
        <v>9.91</v>
      </c>
    </row>
    <row r="38" spans="2:10" x14ac:dyDescent="0.25">
      <c r="B38" s="2">
        <v>3</v>
      </c>
      <c r="C38" s="2">
        <v>11.2</v>
      </c>
      <c r="D38" s="2">
        <f>AVERAGE($C$36:C38)</f>
        <v>10.34</v>
      </c>
    </row>
    <row r="39" spans="2:10" x14ac:dyDescent="0.25">
      <c r="B39" s="2">
        <v>4</v>
      </c>
      <c r="C39" s="2">
        <v>16.68</v>
      </c>
      <c r="D39" s="2">
        <f>AVERAGE($C$36:C39)</f>
        <v>11.925000000000001</v>
      </c>
      <c r="F39" s="2" t="s">
        <v>64</v>
      </c>
    </row>
    <row r="40" spans="2:10" x14ac:dyDescent="0.25">
      <c r="B40" s="2">
        <v>5</v>
      </c>
      <c r="C40" s="2">
        <v>10.32</v>
      </c>
      <c r="D40" s="2">
        <f>AVERAGE($C$36:C40)</f>
        <v>11.604000000000001</v>
      </c>
      <c r="F40" s="2">
        <f>((_xlfn.STDEV.S(C36:C45)*2.262)/(AVERAGE(C36:C45)*0.05))^2</f>
        <v>129.91374427031502</v>
      </c>
    </row>
    <row r="41" spans="2:10" x14ac:dyDescent="0.25">
      <c r="B41" s="2">
        <v>6</v>
      </c>
      <c r="C41" s="2">
        <v>12.32</v>
      </c>
      <c r="D41" s="2">
        <f>AVERAGE($C$36:C41)</f>
        <v>11.723333333333334</v>
      </c>
      <c r="F41" s="2">
        <f>ROUND(F40,0)</f>
        <v>130</v>
      </c>
    </row>
    <row r="42" spans="2:10" x14ac:dyDescent="0.25">
      <c r="B42" s="2">
        <v>7</v>
      </c>
      <c r="C42" s="2">
        <v>7.43</v>
      </c>
      <c r="D42" s="2">
        <f>AVERAGE($C$36:C42)</f>
        <v>11.110000000000001</v>
      </c>
    </row>
    <row r="43" spans="2:10" x14ac:dyDescent="0.25">
      <c r="B43" s="2">
        <v>8</v>
      </c>
      <c r="C43" s="2">
        <v>9.42</v>
      </c>
      <c r="D43" s="2">
        <f>AVERAGE($C$36:C43)</f>
        <v>10.898750000000001</v>
      </c>
    </row>
    <row r="44" spans="2:10" x14ac:dyDescent="0.25">
      <c r="B44" s="2">
        <v>9</v>
      </c>
      <c r="C44" s="2">
        <v>7.42</v>
      </c>
      <c r="D44" s="2">
        <f>AVERAGE($C$36:C44)</f>
        <v>10.512222222222224</v>
      </c>
    </row>
    <row r="45" spans="2:10" x14ac:dyDescent="0.25">
      <c r="B45" s="2">
        <v>10</v>
      </c>
      <c r="C45" s="2">
        <v>10.29</v>
      </c>
      <c r="D45" s="2">
        <f>AVERAGE($C$36:C45)</f>
        <v>10.49</v>
      </c>
    </row>
    <row r="48" spans="2:10" x14ac:dyDescent="0.25">
      <c r="B48" s="73" t="s">
        <v>55</v>
      </c>
      <c r="C48" s="74"/>
      <c r="D48" s="75"/>
    </row>
    <row r="49" spans="2:10" x14ac:dyDescent="0.25">
      <c r="B49" s="5" t="s">
        <v>12</v>
      </c>
      <c r="C49" s="6" t="s">
        <v>20</v>
      </c>
      <c r="D49" s="6" t="s">
        <v>16</v>
      </c>
      <c r="F49" s="2" t="s">
        <v>13</v>
      </c>
      <c r="G49" s="2" t="s">
        <v>14</v>
      </c>
      <c r="H49" s="2" t="s">
        <v>15</v>
      </c>
      <c r="I49" s="3"/>
      <c r="J49" s="7" t="s">
        <v>21</v>
      </c>
    </row>
    <row r="50" spans="2:10" x14ac:dyDescent="0.25">
      <c r="B50" s="2">
        <v>1</v>
      </c>
      <c r="C50" s="2">
        <v>10.93</v>
      </c>
      <c r="D50" s="2">
        <f>AVERAGE(C50)</f>
        <v>10.93</v>
      </c>
      <c r="F50" s="2">
        <v>2.262</v>
      </c>
      <c r="G50" s="2">
        <f>_xlfn.STDEV.S(C50:C59)</f>
        <v>2.4434858979198761</v>
      </c>
      <c r="H50" s="2">
        <v>0.05</v>
      </c>
      <c r="I50" s="2">
        <f>AVERAGE(C50:C59)</f>
        <v>9.7830000000000013</v>
      </c>
      <c r="J50" s="2">
        <f>ROUND(((F50*G50)/(H50*I50))^2,0)</f>
        <v>128</v>
      </c>
    </row>
    <row r="51" spans="2:10" x14ac:dyDescent="0.25">
      <c r="B51" s="2">
        <v>2</v>
      </c>
      <c r="C51" s="2">
        <v>7.73</v>
      </c>
      <c r="D51" s="2">
        <f>AVERAGE($C$50:C51)</f>
        <v>9.33</v>
      </c>
    </row>
    <row r="52" spans="2:10" x14ac:dyDescent="0.25">
      <c r="B52" s="2">
        <v>3</v>
      </c>
      <c r="C52" s="2">
        <v>12.04</v>
      </c>
      <c r="D52" s="2">
        <f>AVERAGE($C$50:C52)</f>
        <v>10.233333333333333</v>
      </c>
    </row>
    <row r="53" spans="2:10" x14ac:dyDescent="0.25">
      <c r="B53" s="2">
        <v>4</v>
      </c>
      <c r="C53" s="2">
        <v>6.54</v>
      </c>
      <c r="D53" s="2">
        <f>AVERAGE($C$50:C53)</f>
        <v>9.31</v>
      </c>
      <c r="F53" s="2" t="s">
        <v>64</v>
      </c>
    </row>
    <row r="54" spans="2:10" x14ac:dyDescent="0.25">
      <c r="B54" s="2">
        <v>5</v>
      </c>
      <c r="C54" s="2">
        <v>15.03</v>
      </c>
      <c r="D54" s="2">
        <f>AVERAGE($C$50:C54)</f>
        <v>10.454000000000001</v>
      </c>
      <c r="F54" s="2">
        <f>((_xlfn.STDEV.S(C50:C59)*2.262)/(AVERAGE(C50:C59)*0.05))^2</f>
        <v>127.67937829457894</v>
      </c>
    </row>
    <row r="55" spans="2:10" x14ac:dyDescent="0.25">
      <c r="B55" s="2">
        <v>6</v>
      </c>
      <c r="C55" s="2">
        <v>8.3800000000000008</v>
      </c>
      <c r="D55" s="2">
        <f>AVERAGE($C$50:C55)</f>
        <v>10.108333333333334</v>
      </c>
      <c r="F55" s="2">
        <f>ROUND(F54,0)</f>
        <v>128</v>
      </c>
    </row>
    <row r="56" spans="2:10" x14ac:dyDescent="0.25">
      <c r="B56" s="2">
        <v>7</v>
      </c>
      <c r="C56" s="2">
        <v>9.98</v>
      </c>
      <c r="D56" s="2">
        <f>AVERAGE($C$50:C56)</f>
        <v>10.090000000000002</v>
      </c>
    </row>
    <row r="57" spans="2:10" x14ac:dyDescent="0.25">
      <c r="B57" s="2">
        <v>8</v>
      </c>
      <c r="C57" s="2">
        <v>9.68</v>
      </c>
      <c r="D57" s="2">
        <f>AVERAGE($C$50:C57)</f>
        <v>10.03875</v>
      </c>
    </row>
    <row r="58" spans="2:10" x14ac:dyDescent="0.25">
      <c r="B58" s="2">
        <v>9</v>
      </c>
      <c r="C58" s="2">
        <v>9.4499999999999993</v>
      </c>
      <c r="D58" s="2">
        <f>AVERAGE($C$50:C58)</f>
        <v>9.9733333333333345</v>
      </c>
    </row>
    <row r="59" spans="2:10" x14ac:dyDescent="0.25">
      <c r="B59" s="2">
        <v>10</v>
      </c>
      <c r="C59" s="2">
        <v>8.07</v>
      </c>
      <c r="D59" s="2">
        <f>AVERAGE($C$50:C59)</f>
        <v>9.7830000000000013</v>
      </c>
    </row>
    <row r="62" spans="2:10" x14ac:dyDescent="0.25">
      <c r="B62" s="73" t="s">
        <v>56</v>
      </c>
      <c r="C62" s="74"/>
      <c r="D62" s="75"/>
    </row>
    <row r="63" spans="2:10" x14ac:dyDescent="0.25">
      <c r="B63" s="5" t="s">
        <v>12</v>
      </c>
      <c r="C63" s="6" t="s">
        <v>20</v>
      </c>
      <c r="D63" s="6" t="s">
        <v>16</v>
      </c>
      <c r="F63" s="2" t="s">
        <v>13</v>
      </c>
      <c r="G63" s="2" t="s">
        <v>14</v>
      </c>
      <c r="H63" s="2" t="s">
        <v>15</v>
      </c>
      <c r="I63" s="3"/>
      <c r="J63" s="7" t="s">
        <v>21</v>
      </c>
    </row>
    <row r="64" spans="2:10" x14ac:dyDescent="0.25">
      <c r="B64" s="2">
        <v>1</v>
      </c>
      <c r="C64" s="2">
        <v>9.48</v>
      </c>
      <c r="D64" s="2">
        <f>AVERAGE(C64)</f>
        <v>9.48</v>
      </c>
      <c r="F64" s="2">
        <v>2.262</v>
      </c>
      <c r="G64" s="2">
        <f>_xlfn.STDEV.S(C64:C73)</f>
        <v>1.5102920983115207</v>
      </c>
      <c r="H64" s="2">
        <v>0.05</v>
      </c>
      <c r="I64" s="2">
        <f>AVERAGE(C64:C73)</f>
        <v>8.4160000000000004</v>
      </c>
      <c r="J64" s="2">
        <f>ROUND(((F64*G64)/(H64*I64))^2,0)</f>
        <v>66</v>
      </c>
    </row>
    <row r="65" spans="2:10" x14ac:dyDescent="0.25">
      <c r="B65" s="2">
        <v>2</v>
      </c>
      <c r="C65" s="2">
        <v>8.77</v>
      </c>
      <c r="D65" s="2">
        <f>AVERAGE($C$64:C65)</f>
        <v>9.125</v>
      </c>
    </row>
    <row r="66" spans="2:10" x14ac:dyDescent="0.25">
      <c r="B66" s="2">
        <v>3</v>
      </c>
      <c r="C66" s="2">
        <v>6.96</v>
      </c>
      <c r="D66" s="2">
        <f>AVERAGE($C$64:C66)</f>
        <v>8.4033333333333342</v>
      </c>
    </row>
    <row r="67" spans="2:10" x14ac:dyDescent="0.25">
      <c r="B67" s="2">
        <v>4</v>
      </c>
      <c r="C67" s="2">
        <v>10.130000000000001</v>
      </c>
      <c r="D67" s="2">
        <f>AVERAGE($C$64:C67)</f>
        <v>8.8350000000000009</v>
      </c>
      <c r="F67" s="2" t="s">
        <v>64</v>
      </c>
    </row>
    <row r="68" spans="2:10" x14ac:dyDescent="0.25">
      <c r="B68" s="2">
        <v>5</v>
      </c>
      <c r="C68" s="2">
        <v>6.41</v>
      </c>
      <c r="D68" s="2">
        <f>AVERAGE($C$64:C68)</f>
        <v>8.35</v>
      </c>
      <c r="F68" s="2">
        <f>((_xlfn.STDEV.S(C64:C73)*2.262)/(AVERAGE(C64:C73)*0.05))^2</f>
        <v>65.910656787180457</v>
      </c>
    </row>
    <row r="69" spans="2:10" x14ac:dyDescent="0.25">
      <c r="B69" s="2">
        <v>6</v>
      </c>
      <c r="C69" s="2">
        <v>8.49</v>
      </c>
      <c r="D69" s="2">
        <f>AVERAGE($C$64:C69)</f>
        <v>8.3733333333333331</v>
      </c>
      <c r="F69" s="2">
        <f>ROUND(F68,0)</f>
        <v>66</v>
      </c>
    </row>
    <row r="70" spans="2:10" x14ac:dyDescent="0.25">
      <c r="B70" s="2">
        <v>7</v>
      </c>
      <c r="C70" s="2">
        <v>7.76</v>
      </c>
      <c r="D70" s="2">
        <f>AVERAGE($C$64:C70)</f>
        <v>8.2857142857142865</v>
      </c>
    </row>
    <row r="71" spans="2:10" x14ac:dyDescent="0.25">
      <c r="B71" s="2">
        <v>8</v>
      </c>
      <c r="C71" s="2">
        <v>6.34</v>
      </c>
      <c r="D71" s="2">
        <f>AVERAGE($C$64:C71)</f>
        <v>8.0425000000000004</v>
      </c>
    </row>
    <row r="72" spans="2:10" x14ac:dyDescent="0.25">
      <c r="B72" s="2">
        <v>9</v>
      </c>
      <c r="C72" s="2">
        <v>9.2100000000000009</v>
      </c>
      <c r="D72" s="2">
        <f>AVERAGE($C$64:C72)</f>
        <v>8.1722222222222243</v>
      </c>
    </row>
    <row r="73" spans="2:10" x14ac:dyDescent="0.25">
      <c r="B73" s="2">
        <v>10</v>
      </c>
      <c r="C73" s="2">
        <v>10.61</v>
      </c>
      <c r="D73" s="2">
        <f>AVERAGE($C$64:C73)</f>
        <v>8.4160000000000004</v>
      </c>
    </row>
    <row r="76" spans="2:10" x14ac:dyDescent="0.25">
      <c r="B76" s="4" t="s">
        <v>26</v>
      </c>
      <c r="C76" s="4" t="s">
        <v>27</v>
      </c>
      <c r="D76" s="4" t="s">
        <v>28</v>
      </c>
      <c r="E76" s="4" t="s">
        <v>29</v>
      </c>
      <c r="F76" s="4" t="s">
        <v>30</v>
      </c>
    </row>
    <row r="77" spans="2:10" x14ac:dyDescent="0.25">
      <c r="B77" s="2">
        <v>8.2100000000000009</v>
      </c>
      <c r="C77" s="2">
        <v>8.9700000000000006</v>
      </c>
      <c r="D77" s="2">
        <v>9.81</v>
      </c>
      <c r="E77" s="2">
        <v>10.93</v>
      </c>
      <c r="F77" s="2">
        <v>9.48</v>
      </c>
    </row>
    <row r="78" spans="2:10" x14ac:dyDescent="0.25">
      <c r="B78" s="2">
        <v>6.8</v>
      </c>
      <c r="C78" s="2">
        <v>8.02</v>
      </c>
      <c r="D78" s="2">
        <v>10.01</v>
      </c>
      <c r="E78" s="2">
        <v>7.73</v>
      </c>
      <c r="F78" s="2">
        <v>8.77</v>
      </c>
    </row>
    <row r="79" spans="2:10" x14ac:dyDescent="0.25">
      <c r="B79" s="2">
        <v>7.65</v>
      </c>
      <c r="C79" s="2">
        <v>9.44</v>
      </c>
      <c r="D79" s="2">
        <v>11.2</v>
      </c>
      <c r="E79" s="2">
        <v>12.04</v>
      </c>
      <c r="F79" s="2">
        <v>6.96</v>
      </c>
    </row>
    <row r="80" spans="2:10" x14ac:dyDescent="0.25">
      <c r="B80" s="2">
        <v>10.19</v>
      </c>
      <c r="C80" s="2">
        <v>6.55</v>
      </c>
      <c r="D80" s="2">
        <v>16.68</v>
      </c>
      <c r="E80" s="2">
        <v>6.54</v>
      </c>
      <c r="F80" s="2">
        <v>10.130000000000001</v>
      </c>
      <c r="H80" s="11" t="s">
        <v>31</v>
      </c>
      <c r="I80" s="11"/>
      <c r="J80" s="11"/>
    </row>
    <row r="81" spans="2:10" x14ac:dyDescent="0.25">
      <c r="B81" s="2">
        <v>15.17</v>
      </c>
      <c r="C81" s="2">
        <v>10.47</v>
      </c>
      <c r="D81" s="2">
        <v>10.32</v>
      </c>
      <c r="E81" s="2">
        <v>15.03</v>
      </c>
      <c r="F81" s="2">
        <v>6.41</v>
      </c>
      <c r="H81" s="11" t="s">
        <v>68</v>
      </c>
      <c r="I81" s="11"/>
      <c r="J81" s="11"/>
    </row>
    <row r="82" spans="2:10" x14ac:dyDescent="0.25">
      <c r="B82" s="2">
        <v>9.06</v>
      </c>
      <c r="C82" s="2">
        <v>8.64</v>
      </c>
      <c r="D82" s="2">
        <v>12.32</v>
      </c>
      <c r="E82" s="2">
        <v>8.3800000000000008</v>
      </c>
      <c r="F82" s="2">
        <v>8.49</v>
      </c>
    </row>
    <row r="83" spans="2:10" x14ac:dyDescent="0.25">
      <c r="B83" s="2">
        <v>10.84</v>
      </c>
      <c r="C83" s="2">
        <v>6.43</v>
      </c>
      <c r="D83" s="2">
        <v>7.43</v>
      </c>
      <c r="E83" s="2">
        <v>9.98</v>
      </c>
      <c r="F83" s="2">
        <v>7.76</v>
      </c>
    </row>
    <row r="84" spans="2:10" x14ac:dyDescent="0.25">
      <c r="B84" s="2">
        <v>12.32</v>
      </c>
      <c r="C84" s="2">
        <v>10.33</v>
      </c>
      <c r="D84" s="2">
        <v>9.42</v>
      </c>
      <c r="E84" s="2">
        <v>9.68</v>
      </c>
      <c r="F84" s="2">
        <v>6.34</v>
      </c>
    </row>
    <row r="85" spans="2:10" x14ac:dyDescent="0.25">
      <c r="B85" s="2">
        <v>10.91</v>
      </c>
      <c r="C85" s="2">
        <v>6.05</v>
      </c>
      <c r="D85" s="2">
        <v>7.42</v>
      </c>
      <c r="E85" s="2">
        <v>9.4499999999999993</v>
      </c>
      <c r="F85" s="2">
        <v>9.2100000000000009</v>
      </c>
    </row>
    <row r="86" spans="2:10" x14ac:dyDescent="0.25">
      <c r="B86" s="2">
        <v>8.76</v>
      </c>
      <c r="C86" s="2">
        <v>6.18</v>
      </c>
      <c r="D86" s="2">
        <v>10.29</v>
      </c>
      <c r="E86" s="2">
        <v>8.07</v>
      </c>
      <c r="F86" s="2">
        <v>10.61</v>
      </c>
    </row>
    <row r="88" spans="2:10" x14ac:dyDescent="0.25">
      <c r="B88" t="s">
        <v>32</v>
      </c>
    </row>
    <row r="90" spans="2:10" ht="15.75" thickBot="1" x14ac:dyDescent="0.3">
      <c r="B90" t="s">
        <v>33</v>
      </c>
    </row>
    <row r="91" spans="2:10" x14ac:dyDescent="0.25">
      <c r="B91" s="10" t="s">
        <v>34</v>
      </c>
      <c r="C91" s="10" t="s">
        <v>35</v>
      </c>
      <c r="D91" s="10" t="s">
        <v>36</v>
      </c>
      <c r="E91" s="10" t="s">
        <v>37</v>
      </c>
      <c r="F91" s="10" t="s">
        <v>38</v>
      </c>
    </row>
    <row r="92" spans="2:10" x14ac:dyDescent="0.25">
      <c r="B92" s="8" t="s">
        <v>26</v>
      </c>
      <c r="C92" s="8">
        <v>10</v>
      </c>
      <c r="D92" s="8">
        <v>99.910000000000011</v>
      </c>
      <c r="E92" s="8">
        <v>9.9910000000000014</v>
      </c>
      <c r="F92" s="8">
        <v>6.1186766666666141</v>
      </c>
    </row>
    <row r="93" spans="2:10" x14ac:dyDescent="0.25">
      <c r="B93" s="8" t="s">
        <v>27</v>
      </c>
      <c r="C93" s="8">
        <v>10</v>
      </c>
      <c r="D93" s="8">
        <v>81.079999999999984</v>
      </c>
      <c r="E93" s="8">
        <v>8.1079999999999988</v>
      </c>
      <c r="F93" s="8">
        <v>2.9466622222222565</v>
      </c>
    </row>
    <row r="94" spans="2:10" x14ac:dyDescent="0.25">
      <c r="B94" s="8" t="s">
        <v>28</v>
      </c>
      <c r="C94" s="8">
        <v>10</v>
      </c>
      <c r="D94" s="8">
        <v>104.9</v>
      </c>
      <c r="E94" s="8">
        <v>10.49</v>
      </c>
      <c r="F94" s="8">
        <v>6.9849111111110584</v>
      </c>
    </row>
    <row r="95" spans="2:10" x14ac:dyDescent="0.25">
      <c r="B95" s="8" t="s">
        <v>29</v>
      </c>
      <c r="C95" s="8">
        <v>10</v>
      </c>
      <c r="D95" s="8">
        <v>97.830000000000013</v>
      </c>
      <c r="E95" s="8">
        <v>9.7830000000000013</v>
      </c>
      <c r="F95" s="8">
        <v>5.970623333333303</v>
      </c>
    </row>
    <row r="96" spans="2:10" ht="15.75" thickBot="1" x14ac:dyDescent="0.3">
      <c r="B96" s="9" t="s">
        <v>30</v>
      </c>
      <c r="C96" s="9">
        <v>10</v>
      </c>
      <c r="D96" s="9">
        <v>84.160000000000011</v>
      </c>
      <c r="E96" s="9">
        <v>8.4160000000000004</v>
      </c>
      <c r="F96" s="9">
        <v>2.280982222222216</v>
      </c>
    </row>
    <row r="99" spans="2:15" ht="15.75" thickBot="1" x14ac:dyDescent="0.3">
      <c r="B99" t="s">
        <v>39</v>
      </c>
    </row>
    <row r="100" spans="2:15" x14ac:dyDescent="0.25">
      <c r="B100" s="10" t="s">
        <v>40</v>
      </c>
      <c r="C100" s="10" t="s">
        <v>41</v>
      </c>
      <c r="D100" s="10" t="s">
        <v>42</v>
      </c>
      <c r="E100" s="10" t="s">
        <v>43</v>
      </c>
      <c r="F100" s="10" t="s">
        <v>44</v>
      </c>
      <c r="G100" s="10" t="s">
        <v>45</v>
      </c>
      <c r="H100" s="10" t="s">
        <v>46</v>
      </c>
    </row>
    <row r="101" spans="2:15" x14ac:dyDescent="0.25">
      <c r="B101" s="8" t="s">
        <v>47</v>
      </c>
      <c r="C101" s="8">
        <v>43.126012000000031</v>
      </c>
      <c r="D101" s="8">
        <v>4</v>
      </c>
      <c r="E101" s="8">
        <v>10.781503000000008</v>
      </c>
      <c r="F101" s="19">
        <v>2.218246869123393</v>
      </c>
      <c r="G101" s="8">
        <v>8.2047560398826547E-2</v>
      </c>
      <c r="H101" s="8">
        <v>2.5787391843115586</v>
      </c>
      <c r="J101" s="71" t="s">
        <v>57</v>
      </c>
      <c r="K101" s="71"/>
      <c r="L101" s="71"/>
      <c r="M101" s="71"/>
      <c r="N101" s="71"/>
    </row>
    <row r="102" spans="2:15" x14ac:dyDescent="0.25">
      <c r="B102" s="8" t="s">
        <v>48</v>
      </c>
      <c r="C102" s="8">
        <v>218.71669999999997</v>
      </c>
      <c r="D102" s="8">
        <v>45</v>
      </c>
      <c r="E102" s="8">
        <v>4.8603711111111103</v>
      </c>
      <c r="F102" s="8"/>
      <c r="G102" s="8"/>
      <c r="H102" s="8"/>
      <c r="J102" s="71"/>
      <c r="K102" s="71"/>
      <c r="L102" s="71"/>
      <c r="M102" s="71"/>
      <c r="N102" s="71"/>
    </row>
    <row r="103" spans="2:15" x14ac:dyDescent="0.25">
      <c r="B103" s="8"/>
      <c r="C103" s="8"/>
      <c r="D103" s="8"/>
      <c r="E103" s="8"/>
      <c r="F103" s="8"/>
      <c r="G103" s="8"/>
      <c r="H103" s="8"/>
      <c r="J103" s="71"/>
      <c r="K103" s="71"/>
      <c r="L103" s="71"/>
      <c r="M103" s="71"/>
      <c r="N103" s="71"/>
    </row>
    <row r="104" spans="2:15" ht="15.75" thickBot="1" x14ac:dyDescent="0.3">
      <c r="B104" s="9" t="s">
        <v>49</v>
      </c>
      <c r="C104" s="9">
        <v>261.84271200000001</v>
      </c>
      <c r="D104" s="9">
        <v>49</v>
      </c>
      <c r="E104" s="9"/>
      <c r="F104" s="9"/>
      <c r="G104" s="9"/>
      <c r="H104" s="9"/>
      <c r="J104" s="71"/>
      <c r="K104" s="71"/>
      <c r="L104" s="71"/>
      <c r="M104" s="71"/>
      <c r="N104" s="71"/>
    </row>
    <row r="108" spans="2:15" x14ac:dyDescent="0.25">
      <c r="G108" s="2" t="s">
        <v>13</v>
      </c>
      <c r="H108" s="2" t="s">
        <v>14</v>
      </c>
      <c r="I108" s="2" t="s">
        <v>15</v>
      </c>
      <c r="J108" s="2"/>
      <c r="K108" s="7" t="s">
        <v>21</v>
      </c>
      <c r="M108" s="76" t="s">
        <v>129</v>
      </c>
      <c r="N108" s="76"/>
      <c r="O108" s="76"/>
    </row>
    <row r="109" spans="2:15" x14ac:dyDescent="0.25">
      <c r="G109" s="2">
        <v>1.96</v>
      </c>
      <c r="H109" s="2">
        <f>_xlfn.STDEV.S(C112:C241)</f>
        <v>2.3691742735018484</v>
      </c>
      <c r="I109" s="2">
        <v>0.05</v>
      </c>
      <c r="J109" s="2">
        <f>AVERAGE(C112:C241)</f>
        <v>9.5070769230769194</v>
      </c>
      <c r="K109" s="2">
        <f>ROUNDUP(((G109*H109)/(I109*J109))^2,0)</f>
        <v>96</v>
      </c>
      <c r="M109" s="2" t="s">
        <v>137</v>
      </c>
      <c r="N109" s="2" t="s">
        <v>130</v>
      </c>
      <c r="O109" s="2" t="s">
        <v>138</v>
      </c>
    </row>
    <row r="110" spans="2:15" x14ac:dyDescent="0.25">
      <c r="B110" s="73" t="s">
        <v>83</v>
      </c>
      <c r="C110" s="74"/>
      <c r="D110" s="75"/>
      <c r="M110" s="2">
        <f>H113</f>
        <v>0.15845128205128198</v>
      </c>
      <c r="N110" s="25">
        <v>0.17</v>
      </c>
      <c r="O110" s="7">
        <f>M110*(1+N110)</f>
        <v>0.18538799999999991</v>
      </c>
    </row>
    <row r="111" spans="2:15" x14ac:dyDescent="0.25">
      <c r="B111" s="5" t="s">
        <v>12</v>
      </c>
      <c r="C111" s="6" t="s">
        <v>20</v>
      </c>
      <c r="D111" s="6" t="s">
        <v>16</v>
      </c>
    </row>
    <row r="112" spans="2:15" x14ac:dyDescent="0.25">
      <c r="B112" s="2">
        <v>1</v>
      </c>
      <c r="C112" s="2">
        <v>8.2100000000000009</v>
      </c>
      <c r="D112" s="2">
        <f>AVERAGE(C112)</f>
        <v>8.2100000000000009</v>
      </c>
      <c r="G112" s="2" t="s">
        <v>50</v>
      </c>
      <c r="H112" s="2" t="s">
        <v>65</v>
      </c>
    </row>
    <row r="113" spans="2:8" x14ac:dyDescent="0.25">
      <c r="B113" s="2">
        <v>2</v>
      </c>
      <c r="C113" s="2">
        <v>6.8</v>
      </c>
      <c r="D113" s="2">
        <f>AVERAGE($C$112:C113)</f>
        <v>7.5050000000000008</v>
      </c>
      <c r="G113" s="2">
        <f>AVERAGE(C112:C241)</f>
        <v>9.5070769230769194</v>
      </c>
      <c r="H113" s="2">
        <f>G113/60</f>
        <v>0.15845128205128198</v>
      </c>
    </row>
    <row r="114" spans="2:8" x14ac:dyDescent="0.25">
      <c r="B114" s="2">
        <v>3</v>
      </c>
      <c r="C114" s="2">
        <v>7.65</v>
      </c>
      <c r="D114" s="2">
        <f>AVERAGE($C$112:C114)</f>
        <v>7.5533333333333346</v>
      </c>
    </row>
    <row r="115" spans="2:8" x14ac:dyDescent="0.25">
      <c r="B115" s="2">
        <v>4</v>
      </c>
      <c r="C115" s="2">
        <v>10.19</v>
      </c>
      <c r="D115" s="2">
        <f>AVERAGE($C$112:C115)</f>
        <v>8.2125000000000004</v>
      </c>
    </row>
    <row r="116" spans="2:8" x14ac:dyDescent="0.25">
      <c r="B116" s="2">
        <v>5</v>
      </c>
      <c r="C116" s="2">
        <v>15.17</v>
      </c>
      <c r="D116" s="2">
        <f>AVERAGE($C$112:C116)</f>
        <v>9.604000000000001</v>
      </c>
    </row>
    <row r="117" spans="2:8" x14ac:dyDescent="0.25">
      <c r="B117" s="2">
        <v>6</v>
      </c>
      <c r="C117" s="2">
        <v>9.06</v>
      </c>
      <c r="D117" s="2">
        <f>AVERAGE($C$112:C117)</f>
        <v>9.5133333333333336</v>
      </c>
    </row>
    <row r="118" spans="2:8" x14ac:dyDescent="0.25">
      <c r="B118" s="2">
        <v>7</v>
      </c>
      <c r="C118" s="2">
        <v>10.84</v>
      </c>
      <c r="D118" s="2">
        <f>AVERAGE($C$112:C118)</f>
        <v>9.7028571428571428</v>
      </c>
    </row>
    <row r="119" spans="2:8" x14ac:dyDescent="0.25">
      <c r="B119" s="2">
        <v>8</v>
      </c>
      <c r="C119" s="2">
        <v>12.32</v>
      </c>
      <c r="D119" s="2">
        <f>AVERAGE($C$112:C119)</f>
        <v>10.030000000000001</v>
      </c>
    </row>
    <row r="120" spans="2:8" x14ac:dyDescent="0.25">
      <c r="B120" s="2">
        <v>9</v>
      </c>
      <c r="C120" s="2">
        <v>10.91</v>
      </c>
      <c r="D120" s="2">
        <f>AVERAGE($C$112:C120)</f>
        <v>10.127777777777778</v>
      </c>
    </row>
    <row r="121" spans="2:8" x14ac:dyDescent="0.25">
      <c r="B121" s="2">
        <v>10</v>
      </c>
      <c r="C121" s="2">
        <v>8.76</v>
      </c>
      <c r="D121" s="2">
        <f>AVERAGE($C$112:C121)</f>
        <v>9.9910000000000014</v>
      </c>
    </row>
    <row r="122" spans="2:8" x14ac:dyDescent="0.25">
      <c r="B122" s="2">
        <v>11</v>
      </c>
      <c r="C122" s="2">
        <v>8.9700000000000006</v>
      </c>
      <c r="D122" s="2">
        <f>AVERAGE($C$112:C122)</f>
        <v>9.8981818181818184</v>
      </c>
    </row>
    <row r="123" spans="2:8" x14ac:dyDescent="0.25">
      <c r="B123" s="2">
        <v>12</v>
      </c>
      <c r="C123" s="2">
        <v>8.02</v>
      </c>
      <c r="D123" s="2">
        <f>AVERAGE($C$112:C123)</f>
        <v>9.7416666666666671</v>
      </c>
    </row>
    <row r="124" spans="2:8" x14ac:dyDescent="0.25">
      <c r="B124" s="2">
        <v>13</v>
      </c>
      <c r="C124" s="2">
        <v>9.44</v>
      </c>
      <c r="D124" s="2">
        <f>AVERAGE($C$112:C124)</f>
        <v>9.718461538461538</v>
      </c>
    </row>
    <row r="125" spans="2:8" x14ac:dyDescent="0.25">
      <c r="B125" s="2">
        <v>14</v>
      </c>
      <c r="C125" s="2">
        <v>6.55</v>
      </c>
      <c r="D125" s="2">
        <f>AVERAGE($C$112:C125)</f>
        <v>9.4921428571428574</v>
      </c>
    </row>
    <row r="126" spans="2:8" x14ac:dyDescent="0.25">
      <c r="B126" s="2">
        <v>15</v>
      </c>
      <c r="C126" s="2">
        <v>10.47</v>
      </c>
      <c r="D126" s="2">
        <f>AVERAGE($C$112:C126)</f>
        <v>9.5573333333333341</v>
      </c>
    </row>
    <row r="127" spans="2:8" x14ac:dyDescent="0.25">
      <c r="B127" s="2">
        <v>16</v>
      </c>
      <c r="C127" s="2">
        <v>8.64</v>
      </c>
      <c r="D127" s="2">
        <f>AVERAGE($C$112:C127)</f>
        <v>9.5</v>
      </c>
    </row>
    <row r="128" spans="2:8" x14ac:dyDescent="0.25">
      <c r="B128" s="2">
        <v>17</v>
      </c>
      <c r="C128" s="2">
        <v>6.43</v>
      </c>
      <c r="D128" s="2">
        <f>AVERAGE($C$112:C128)</f>
        <v>9.3194117647058832</v>
      </c>
    </row>
    <row r="129" spans="2:4" x14ac:dyDescent="0.25">
      <c r="B129" s="2">
        <v>18</v>
      </c>
      <c r="C129" s="2">
        <v>10.33</v>
      </c>
      <c r="D129" s="2">
        <f>AVERAGE($C$112:C129)</f>
        <v>9.3755555555555574</v>
      </c>
    </row>
    <row r="130" spans="2:4" x14ac:dyDescent="0.25">
      <c r="B130" s="2">
        <v>19</v>
      </c>
      <c r="C130" s="2">
        <v>6.05</v>
      </c>
      <c r="D130" s="2">
        <f>AVERAGE($C$112:C130)</f>
        <v>9.2005263157894746</v>
      </c>
    </row>
    <row r="131" spans="2:4" x14ac:dyDescent="0.25">
      <c r="B131" s="2">
        <v>20</v>
      </c>
      <c r="C131" s="2">
        <v>6.18</v>
      </c>
      <c r="D131" s="2">
        <f>AVERAGE($C$112:C131)</f>
        <v>9.0495000000000019</v>
      </c>
    </row>
    <row r="132" spans="2:4" x14ac:dyDescent="0.25">
      <c r="B132" s="2">
        <v>21</v>
      </c>
      <c r="C132" s="2">
        <v>9.81</v>
      </c>
      <c r="D132" s="2">
        <f>AVERAGE($C$112:C132)</f>
        <v>9.0857142857142872</v>
      </c>
    </row>
    <row r="133" spans="2:4" x14ac:dyDescent="0.25">
      <c r="B133" s="2">
        <v>22</v>
      </c>
      <c r="C133" s="2">
        <v>10.01</v>
      </c>
      <c r="D133" s="2">
        <f>AVERAGE($C$112:C133)</f>
        <v>9.1277272727272738</v>
      </c>
    </row>
    <row r="134" spans="2:4" x14ac:dyDescent="0.25">
      <c r="B134" s="2">
        <v>23</v>
      </c>
      <c r="C134" s="2">
        <v>11.2</v>
      </c>
      <c r="D134" s="2">
        <f>AVERAGE($C$112:C134)</f>
        <v>9.2178260869565225</v>
      </c>
    </row>
    <row r="135" spans="2:4" x14ac:dyDescent="0.25">
      <c r="B135" s="2">
        <v>24</v>
      </c>
      <c r="C135" s="2">
        <v>16.68</v>
      </c>
      <c r="D135" s="2">
        <f>AVERAGE($C$112:C135)</f>
        <v>9.5287500000000005</v>
      </c>
    </row>
    <row r="136" spans="2:4" x14ac:dyDescent="0.25">
      <c r="B136" s="2">
        <v>25</v>
      </c>
      <c r="C136" s="2">
        <v>10.32</v>
      </c>
      <c r="D136" s="2">
        <f>AVERAGE($C$112:C136)</f>
        <v>9.5604000000000013</v>
      </c>
    </row>
    <row r="137" spans="2:4" x14ac:dyDescent="0.25">
      <c r="B137" s="2">
        <v>26</v>
      </c>
      <c r="C137" s="2">
        <v>12.32</v>
      </c>
      <c r="D137" s="2">
        <f>AVERAGE($C$112:C137)</f>
        <v>9.6665384615384617</v>
      </c>
    </row>
    <row r="138" spans="2:4" x14ac:dyDescent="0.25">
      <c r="B138" s="2">
        <v>27</v>
      </c>
      <c r="C138" s="2">
        <v>7.43</v>
      </c>
      <c r="D138" s="2">
        <f>AVERAGE($C$112:C138)</f>
        <v>9.5837037037037032</v>
      </c>
    </row>
    <row r="139" spans="2:4" x14ac:dyDescent="0.25">
      <c r="B139" s="2">
        <v>28</v>
      </c>
      <c r="C139" s="2">
        <v>9.42</v>
      </c>
      <c r="D139" s="2">
        <f>AVERAGE($C$112:C139)</f>
        <v>9.5778571428571428</v>
      </c>
    </row>
    <row r="140" spans="2:4" x14ac:dyDescent="0.25">
      <c r="B140" s="2">
        <v>29</v>
      </c>
      <c r="C140" s="2">
        <v>7.42</v>
      </c>
      <c r="D140" s="2">
        <f>AVERAGE($C$112:C140)</f>
        <v>9.5034482758620697</v>
      </c>
    </row>
    <row r="141" spans="2:4" x14ac:dyDescent="0.25">
      <c r="B141" s="2">
        <v>30</v>
      </c>
      <c r="C141" s="2">
        <v>10.29</v>
      </c>
      <c r="D141" s="2">
        <f>AVERAGE($C$112:C141)</f>
        <v>9.5296666666666674</v>
      </c>
    </row>
    <row r="142" spans="2:4" x14ac:dyDescent="0.25">
      <c r="B142" s="2">
        <v>31</v>
      </c>
      <c r="C142" s="2">
        <v>10.93</v>
      </c>
      <c r="D142" s="2">
        <f>AVERAGE($C$112:C142)</f>
        <v>9.5748387096774206</v>
      </c>
    </row>
    <row r="143" spans="2:4" x14ac:dyDescent="0.25">
      <c r="B143" s="2">
        <v>32</v>
      </c>
      <c r="C143" s="2">
        <v>7.73</v>
      </c>
      <c r="D143" s="2">
        <f>AVERAGE($C$112:C143)</f>
        <v>9.5171875000000021</v>
      </c>
    </row>
    <row r="144" spans="2:4" x14ac:dyDescent="0.25">
      <c r="B144" s="2">
        <v>33</v>
      </c>
      <c r="C144" s="2">
        <v>12.04</v>
      </c>
      <c r="D144" s="2">
        <f>AVERAGE($C$112:C144)</f>
        <v>9.5936363636363655</v>
      </c>
    </row>
    <row r="145" spans="2:4" x14ac:dyDescent="0.25">
      <c r="B145" s="2">
        <v>34</v>
      </c>
      <c r="C145" s="2">
        <v>6.54</v>
      </c>
      <c r="D145" s="2">
        <f>AVERAGE($C$112:C145)</f>
        <v>9.5038235294117683</v>
      </c>
    </row>
    <row r="146" spans="2:4" x14ac:dyDescent="0.25">
      <c r="B146" s="2">
        <v>35</v>
      </c>
      <c r="C146" s="2">
        <v>15.03</v>
      </c>
      <c r="D146" s="2">
        <f>AVERAGE($C$112:C146)</f>
        <v>9.6617142857142877</v>
      </c>
    </row>
    <row r="147" spans="2:4" x14ac:dyDescent="0.25">
      <c r="B147" s="2">
        <v>36</v>
      </c>
      <c r="C147" s="2">
        <v>8.3800000000000008</v>
      </c>
      <c r="D147" s="2">
        <f>AVERAGE($C$112:C147)</f>
        <v>9.6261111111111131</v>
      </c>
    </row>
    <row r="148" spans="2:4" x14ac:dyDescent="0.25">
      <c r="B148" s="2">
        <v>37</v>
      </c>
      <c r="C148" s="2">
        <v>9.98</v>
      </c>
      <c r="D148" s="2">
        <f>AVERAGE($C$112:C148)</f>
        <v>9.6356756756756781</v>
      </c>
    </row>
    <row r="149" spans="2:4" x14ac:dyDescent="0.25">
      <c r="B149" s="2">
        <v>38</v>
      </c>
      <c r="C149" s="2">
        <v>9.68</v>
      </c>
      <c r="D149" s="2">
        <f>AVERAGE($C$112:C149)</f>
        <v>9.6368421052631614</v>
      </c>
    </row>
    <row r="150" spans="2:4" x14ac:dyDescent="0.25">
      <c r="B150" s="2">
        <v>39</v>
      </c>
      <c r="C150" s="2">
        <v>9.4499999999999993</v>
      </c>
      <c r="D150" s="2">
        <f>AVERAGE($C$112:C150)</f>
        <v>9.6320512820512842</v>
      </c>
    </row>
    <row r="151" spans="2:4" x14ac:dyDescent="0.25">
      <c r="B151" s="2">
        <v>40</v>
      </c>
      <c r="C151" s="2">
        <v>8.07</v>
      </c>
      <c r="D151" s="2">
        <f>AVERAGE($C$112:C151)</f>
        <v>9.5930000000000017</v>
      </c>
    </row>
    <row r="152" spans="2:4" x14ac:dyDescent="0.25">
      <c r="B152" s="2">
        <v>41</v>
      </c>
      <c r="C152" s="2">
        <v>9.48</v>
      </c>
      <c r="D152" s="2">
        <f>AVERAGE($C$112:C152)</f>
        <v>9.5902439024390276</v>
      </c>
    </row>
    <row r="153" spans="2:4" x14ac:dyDescent="0.25">
      <c r="B153" s="2">
        <v>42</v>
      </c>
      <c r="C153" s="2">
        <v>8.77</v>
      </c>
      <c r="D153" s="2">
        <f>AVERAGE($C$112:C153)</f>
        <v>9.5707142857142884</v>
      </c>
    </row>
    <row r="154" spans="2:4" x14ac:dyDescent="0.25">
      <c r="B154" s="2">
        <v>43</v>
      </c>
      <c r="C154" s="2">
        <v>6.96</v>
      </c>
      <c r="D154" s="2">
        <f>AVERAGE($C$112:C154)</f>
        <v>9.5100000000000016</v>
      </c>
    </row>
    <row r="155" spans="2:4" x14ac:dyDescent="0.25">
      <c r="B155" s="2">
        <v>44</v>
      </c>
      <c r="C155" s="2">
        <v>10.130000000000001</v>
      </c>
      <c r="D155" s="2">
        <f>AVERAGE($C$112:C155)</f>
        <v>9.5240909090909103</v>
      </c>
    </row>
    <row r="156" spans="2:4" x14ac:dyDescent="0.25">
      <c r="B156" s="2">
        <v>45</v>
      </c>
      <c r="C156" s="2">
        <v>6.41</v>
      </c>
      <c r="D156" s="2">
        <f>AVERAGE($C$112:C156)</f>
        <v>9.45488888888889</v>
      </c>
    </row>
    <row r="157" spans="2:4" x14ac:dyDescent="0.25">
      <c r="B157" s="2">
        <v>46</v>
      </c>
      <c r="C157" s="2">
        <v>8.49</v>
      </c>
      <c r="D157" s="2">
        <f>AVERAGE($C$112:C157)</f>
        <v>9.4339130434782632</v>
      </c>
    </row>
    <row r="158" spans="2:4" x14ac:dyDescent="0.25">
      <c r="B158" s="2">
        <v>47</v>
      </c>
      <c r="C158" s="2">
        <v>7.76</v>
      </c>
      <c r="D158" s="2">
        <f>AVERAGE($C$112:C158)</f>
        <v>9.3982978723404269</v>
      </c>
    </row>
    <row r="159" spans="2:4" x14ac:dyDescent="0.25">
      <c r="B159" s="2">
        <v>48</v>
      </c>
      <c r="C159" s="2">
        <v>6.34</v>
      </c>
      <c r="D159" s="2">
        <f>AVERAGE($C$112:C159)</f>
        <v>9.3345833333333346</v>
      </c>
    </row>
    <row r="160" spans="2:4" x14ac:dyDescent="0.25">
      <c r="B160" s="2">
        <v>49</v>
      </c>
      <c r="C160" s="2">
        <v>9.2100000000000009</v>
      </c>
      <c r="D160" s="2">
        <f>AVERAGE($C$112:C160)</f>
        <v>9.3320408163265309</v>
      </c>
    </row>
    <row r="161" spans="2:4" x14ac:dyDescent="0.25">
      <c r="B161" s="2">
        <v>50</v>
      </c>
      <c r="C161" s="2">
        <v>10.61</v>
      </c>
      <c r="D161" s="2">
        <f>AVERAGE($C$112:C161)</f>
        <v>9.3576000000000015</v>
      </c>
    </row>
    <row r="162" spans="2:4" x14ac:dyDescent="0.25">
      <c r="B162" s="2">
        <v>51</v>
      </c>
      <c r="C162" s="2">
        <v>8.5</v>
      </c>
      <c r="D162" s="2">
        <f>AVERAGE($C$112:C162)</f>
        <v>9.3407843137254911</v>
      </c>
    </row>
    <row r="163" spans="2:4" x14ac:dyDescent="0.25">
      <c r="B163" s="2">
        <v>52</v>
      </c>
      <c r="C163" s="2">
        <v>6.84</v>
      </c>
      <c r="D163" s="2">
        <f>AVERAGE($C$112:C163)</f>
        <v>9.2926923076923078</v>
      </c>
    </row>
    <row r="164" spans="2:4" x14ac:dyDescent="0.25">
      <c r="B164" s="2">
        <v>53</v>
      </c>
      <c r="C164" s="2">
        <v>8.0399999999999991</v>
      </c>
      <c r="D164" s="2">
        <f>AVERAGE($C$112:C164)</f>
        <v>9.2690566037735866</v>
      </c>
    </row>
    <row r="165" spans="2:4" x14ac:dyDescent="0.25">
      <c r="B165" s="2">
        <v>54</v>
      </c>
      <c r="C165" s="2">
        <v>11.15</v>
      </c>
      <c r="D165" s="2">
        <f>AVERAGE($C$112:C165)</f>
        <v>9.3038888888888902</v>
      </c>
    </row>
    <row r="166" spans="2:4" x14ac:dyDescent="0.25">
      <c r="B166" s="2">
        <v>55</v>
      </c>
      <c r="C166" s="2">
        <v>16.05</v>
      </c>
      <c r="D166" s="2">
        <f>AVERAGE($C$112:C166)</f>
        <v>9.4265454545454546</v>
      </c>
    </row>
    <row r="167" spans="2:4" x14ac:dyDescent="0.25">
      <c r="B167" s="2">
        <v>56</v>
      </c>
      <c r="C167" s="2">
        <v>9.4700000000000006</v>
      </c>
      <c r="D167" s="2">
        <f>AVERAGE($C$112:C167)</f>
        <v>9.42732142857143</v>
      </c>
    </row>
    <row r="168" spans="2:4" x14ac:dyDescent="0.25">
      <c r="B168" s="2">
        <v>57</v>
      </c>
      <c r="C168" s="2">
        <v>10.89</v>
      </c>
      <c r="D168" s="2">
        <f>AVERAGE($C$112:C168)</f>
        <v>9.4529824561403526</v>
      </c>
    </row>
    <row r="169" spans="2:4" x14ac:dyDescent="0.25">
      <c r="B169" s="2">
        <v>58</v>
      </c>
      <c r="C169" s="2">
        <v>13.03</v>
      </c>
      <c r="D169" s="2">
        <f>AVERAGE($C$112:C169)</f>
        <v>9.5146551724137929</v>
      </c>
    </row>
    <row r="170" spans="2:4" x14ac:dyDescent="0.25">
      <c r="B170" s="2">
        <v>59</v>
      </c>
      <c r="C170" s="2">
        <v>11.55</v>
      </c>
      <c r="D170" s="2">
        <f>AVERAGE($C$112:C170)</f>
        <v>9.5491525423728802</v>
      </c>
    </row>
    <row r="171" spans="2:4" x14ac:dyDescent="0.25">
      <c r="B171" s="2">
        <v>60</v>
      </c>
      <c r="C171" s="2">
        <v>9.26</v>
      </c>
      <c r="D171" s="2">
        <f>AVERAGE($C$112:C171)</f>
        <v>9.5443333333333324</v>
      </c>
    </row>
    <row r="172" spans="2:4" x14ac:dyDescent="0.25">
      <c r="B172" s="2">
        <v>61</v>
      </c>
      <c r="C172" s="2">
        <v>9.74</v>
      </c>
      <c r="D172" s="2">
        <f>AVERAGE($C$112:C172)</f>
        <v>9.5475409836065577</v>
      </c>
    </row>
    <row r="173" spans="2:4" x14ac:dyDescent="0.25">
      <c r="B173" s="2">
        <v>62</v>
      </c>
      <c r="C173" s="2">
        <v>8.83</v>
      </c>
      <c r="D173" s="2">
        <f>AVERAGE($C$112:C173)</f>
        <v>9.5359677419354849</v>
      </c>
    </row>
    <row r="174" spans="2:4" x14ac:dyDescent="0.25">
      <c r="B174" s="2">
        <v>63</v>
      </c>
      <c r="C174" s="2">
        <v>10.33</v>
      </c>
      <c r="D174" s="2">
        <f>AVERAGE($C$112:C174)</f>
        <v>9.5485714285714298</v>
      </c>
    </row>
    <row r="175" spans="2:4" x14ac:dyDescent="0.25">
      <c r="B175" s="2">
        <v>64</v>
      </c>
      <c r="C175" s="2">
        <v>6.62</v>
      </c>
      <c r="D175" s="2">
        <f>AVERAGE($C$112:C175)</f>
        <v>9.502812500000001</v>
      </c>
    </row>
    <row r="176" spans="2:4" x14ac:dyDescent="0.25">
      <c r="B176" s="2">
        <v>65</v>
      </c>
      <c r="C176" s="2">
        <v>10.98</v>
      </c>
      <c r="D176" s="2">
        <f>AVERAGE($C$112:C176)</f>
        <v>9.5255384615384635</v>
      </c>
    </row>
    <row r="177" spans="2:4" x14ac:dyDescent="0.25">
      <c r="B177" s="2">
        <v>66</v>
      </c>
      <c r="C177" s="2">
        <v>9.02</v>
      </c>
      <c r="D177" s="2">
        <f>AVERAGE($C$112:C177)</f>
        <v>9.5178787878787894</v>
      </c>
    </row>
    <row r="178" spans="2:4" x14ac:dyDescent="0.25">
      <c r="B178" s="2">
        <v>67</v>
      </c>
      <c r="C178" s="2">
        <v>6.73</v>
      </c>
      <c r="D178" s="2">
        <f>AVERAGE($C$112:C178)</f>
        <v>9.4762686567164192</v>
      </c>
    </row>
    <row r="179" spans="2:4" x14ac:dyDescent="0.25">
      <c r="B179" s="2">
        <v>68</v>
      </c>
      <c r="C179" s="2">
        <v>10.75</v>
      </c>
      <c r="D179" s="2">
        <f>AVERAGE($C$112:C179)</f>
        <v>9.495000000000001</v>
      </c>
    </row>
    <row r="180" spans="2:4" x14ac:dyDescent="0.25">
      <c r="B180" s="2">
        <v>69</v>
      </c>
      <c r="C180" s="2">
        <v>6.49</v>
      </c>
      <c r="D180" s="2">
        <f>AVERAGE($C$112:C180)</f>
        <v>9.4514492753623198</v>
      </c>
    </row>
    <row r="181" spans="2:4" x14ac:dyDescent="0.25">
      <c r="B181" s="2">
        <v>70</v>
      </c>
      <c r="C181" s="2">
        <v>7</v>
      </c>
      <c r="D181" s="2">
        <f>AVERAGE($C$112:C181)</f>
        <v>9.4164285714285736</v>
      </c>
    </row>
    <row r="182" spans="2:4" x14ac:dyDescent="0.25">
      <c r="B182" s="2">
        <v>71</v>
      </c>
      <c r="C182" s="2">
        <v>10.050000000000001</v>
      </c>
      <c r="D182" s="2">
        <f>AVERAGE($C$112:C182)</f>
        <v>9.4253521126760571</v>
      </c>
    </row>
    <row r="183" spans="2:4" x14ac:dyDescent="0.25">
      <c r="B183" s="2">
        <v>72</v>
      </c>
      <c r="C183" s="2">
        <v>10.17</v>
      </c>
      <c r="D183" s="2">
        <f>AVERAGE($C$112:C183)</f>
        <v>9.4356944444444437</v>
      </c>
    </row>
    <row r="184" spans="2:4" x14ac:dyDescent="0.25">
      <c r="B184" s="2">
        <v>73</v>
      </c>
      <c r="C184" s="2">
        <v>11.3</v>
      </c>
      <c r="D184" s="2">
        <f>AVERAGE($C$112:C184)</f>
        <v>9.4612328767123284</v>
      </c>
    </row>
    <row r="185" spans="2:4" x14ac:dyDescent="0.25">
      <c r="B185" s="2">
        <v>74</v>
      </c>
      <c r="C185" s="2">
        <v>17.46</v>
      </c>
      <c r="D185" s="2">
        <f>AVERAGE($C$112:C185)</f>
        <v>9.5693243243243238</v>
      </c>
    </row>
    <row r="186" spans="2:4" x14ac:dyDescent="0.25">
      <c r="B186" s="2">
        <v>75</v>
      </c>
      <c r="C186" s="2">
        <v>11.27</v>
      </c>
      <c r="D186" s="2">
        <f>AVERAGE($C$112:C186)</f>
        <v>9.5920000000000005</v>
      </c>
    </row>
    <row r="187" spans="2:4" x14ac:dyDescent="0.25">
      <c r="B187" s="2">
        <v>76</v>
      </c>
      <c r="C187" s="2">
        <v>12.88</v>
      </c>
      <c r="D187" s="2">
        <f>AVERAGE($C$112:C187)</f>
        <v>9.6352631578947356</v>
      </c>
    </row>
    <row r="188" spans="2:4" x14ac:dyDescent="0.25">
      <c r="B188" s="2">
        <v>77</v>
      </c>
      <c r="C188" s="2">
        <v>8.31</v>
      </c>
      <c r="D188" s="2">
        <f>AVERAGE($C$112:C188)</f>
        <v>9.6180519480519475</v>
      </c>
    </row>
    <row r="189" spans="2:4" x14ac:dyDescent="0.25">
      <c r="B189" s="2">
        <v>78</v>
      </c>
      <c r="C189" s="2">
        <v>10.3</v>
      </c>
      <c r="D189" s="2">
        <f>AVERAGE($C$112:C189)</f>
        <v>9.6267948717948695</v>
      </c>
    </row>
    <row r="190" spans="2:4" x14ac:dyDescent="0.25">
      <c r="B190" s="2">
        <v>79</v>
      </c>
      <c r="C190" s="2">
        <v>7.45</v>
      </c>
      <c r="D190" s="2">
        <f>AVERAGE($C$112:C190)</f>
        <v>9.5992405063291137</v>
      </c>
    </row>
    <row r="191" spans="2:4" x14ac:dyDescent="0.25">
      <c r="B191" s="2">
        <v>80</v>
      </c>
      <c r="C191" s="2">
        <v>10.68</v>
      </c>
      <c r="D191" s="2">
        <f>AVERAGE($C$112:C191)</f>
        <v>9.6127499999999984</v>
      </c>
    </row>
    <row r="192" spans="2:4" x14ac:dyDescent="0.25">
      <c r="B192" s="2">
        <v>81</v>
      </c>
      <c r="C192" s="2">
        <v>11.92</v>
      </c>
      <c r="D192" s="2">
        <f>AVERAGE($C$112:C192)</f>
        <v>9.6412345679012326</v>
      </c>
    </row>
    <row r="193" spans="2:4" x14ac:dyDescent="0.25">
      <c r="B193" s="2">
        <v>82</v>
      </c>
      <c r="C193" s="2">
        <v>8.66</v>
      </c>
      <c r="D193" s="2">
        <f>AVERAGE($C$112:C193)</f>
        <v>9.6292682926829247</v>
      </c>
    </row>
    <row r="194" spans="2:4" x14ac:dyDescent="0.25">
      <c r="B194" s="2">
        <v>83</v>
      </c>
      <c r="C194" s="2">
        <v>12.38</v>
      </c>
      <c r="D194" s="2">
        <f>AVERAGE($C$112:C194)</f>
        <v>9.6624096385542142</v>
      </c>
    </row>
    <row r="195" spans="2:4" x14ac:dyDescent="0.25">
      <c r="B195" s="2">
        <v>84</v>
      </c>
      <c r="C195" s="2">
        <v>7.08</v>
      </c>
      <c r="D195" s="2">
        <f>AVERAGE($C$112:C195)</f>
        <v>9.6316666666666642</v>
      </c>
    </row>
    <row r="196" spans="2:4" x14ac:dyDescent="0.25">
      <c r="B196" s="2">
        <v>85</v>
      </c>
      <c r="C196" s="2">
        <v>15.51</v>
      </c>
      <c r="D196" s="2">
        <f>AVERAGE($C$112:C196)</f>
        <v>9.7008235294117622</v>
      </c>
    </row>
    <row r="197" spans="2:4" x14ac:dyDescent="0.25">
      <c r="B197" s="2">
        <v>86</v>
      </c>
      <c r="C197" s="2">
        <v>8.8800000000000008</v>
      </c>
      <c r="D197" s="2">
        <f>AVERAGE($C$112:C197)</f>
        <v>9.6912790697674396</v>
      </c>
    </row>
    <row r="198" spans="2:4" x14ac:dyDescent="0.25">
      <c r="B198" s="2">
        <v>87</v>
      </c>
      <c r="C198" s="2">
        <v>10.39</v>
      </c>
      <c r="D198" s="2">
        <f>AVERAGE($C$112:C198)</f>
        <v>9.6993103448275839</v>
      </c>
    </row>
    <row r="199" spans="2:4" x14ac:dyDescent="0.25">
      <c r="B199" s="2">
        <v>88</v>
      </c>
      <c r="C199" s="2">
        <v>9.81</v>
      </c>
      <c r="D199" s="2">
        <f>AVERAGE($C$112:C199)</f>
        <v>9.7005681818181788</v>
      </c>
    </row>
    <row r="200" spans="2:4" x14ac:dyDescent="0.25">
      <c r="B200" s="2">
        <v>89</v>
      </c>
      <c r="C200" s="2">
        <v>9.56</v>
      </c>
      <c r="D200" s="2">
        <f>AVERAGE($C$112:C200)</f>
        <v>9.698988764044941</v>
      </c>
    </row>
    <row r="201" spans="2:4" x14ac:dyDescent="0.25">
      <c r="B201" s="2">
        <v>90</v>
      </c>
      <c r="C201" s="2">
        <v>8.75</v>
      </c>
      <c r="D201" s="2">
        <f>AVERAGE($C$112:C201)</f>
        <v>9.6884444444444409</v>
      </c>
    </row>
    <row r="202" spans="2:4" x14ac:dyDescent="0.25">
      <c r="B202" s="2">
        <v>91</v>
      </c>
      <c r="C202" s="2">
        <v>9.65</v>
      </c>
      <c r="D202" s="2">
        <f>AVERAGE($C$112:C202)</f>
        <v>9.6880219780219736</v>
      </c>
    </row>
    <row r="203" spans="2:4" x14ac:dyDescent="0.25">
      <c r="B203" s="2">
        <v>92</v>
      </c>
      <c r="C203" s="2">
        <v>9.3699999999999992</v>
      </c>
      <c r="D203" s="2">
        <f>AVERAGE($C$112:C203)</f>
        <v>9.6845652173913006</v>
      </c>
    </row>
    <row r="204" spans="2:4" x14ac:dyDescent="0.25">
      <c r="B204" s="2">
        <v>93</v>
      </c>
      <c r="C204" s="2">
        <v>7.5</v>
      </c>
      <c r="D204" s="2">
        <f>AVERAGE($C$112:C204)</f>
        <v>9.6610752688172017</v>
      </c>
    </row>
    <row r="205" spans="2:4" x14ac:dyDescent="0.25">
      <c r="B205" s="2">
        <v>94</v>
      </c>
      <c r="C205" s="2">
        <v>10.94</v>
      </c>
      <c r="D205" s="2">
        <f>AVERAGE($C$112:C205)</f>
        <v>9.6746808510638278</v>
      </c>
    </row>
    <row r="206" spans="2:4" x14ac:dyDescent="0.25">
      <c r="B206" s="2">
        <v>95</v>
      </c>
      <c r="C206" s="2">
        <v>7.12</v>
      </c>
      <c r="D206" s="2">
        <f>AVERAGE($C$112:C206)</f>
        <v>9.6477894736842078</v>
      </c>
    </row>
    <row r="207" spans="2:4" x14ac:dyDescent="0.25">
      <c r="B207" s="2">
        <v>96</v>
      </c>
      <c r="C207" s="2">
        <v>8.84</v>
      </c>
      <c r="D207" s="2">
        <f>AVERAGE($C$112:C207)</f>
        <v>9.6393749999999976</v>
      </c>
    </row>
    <row r="208" spans="2:4" x14ac:dyDescent="0.25">
      <c r="B208" s="2">
        <v>97</v>
      </c>
      <c r="C208" s="2">
        <v>8.41</v>
      </c>
      <c r="D208" s="2">
        <f>AVERAGE($C$112:C208)</f>
        <v>9.6267010309278316</v>
      </c>
    </row>
    <row r="209" spans="2:4" x14ac:dyDescent="0.25">
      <c r="B209" s="2">
        <v>98</v>
      </c>
      <c r="C209" s="2">
        <v>7.04</v>
      </c>
      <c r="D209" s="2">
        <f>AVERAGE($C$112:C209)</f>
        <v>9.600306122448977</v>
      </c>
    </row>
    <row r="210" spans="2:4" x14ac:dyDescent="0.25">
      <c r="B210" s="2">
        <v>99</v>
      </c>
      <c r="C210" s="2">
        <v>10.16</v>
      </c>
      <c r="D210" s="2">
        <f>AVERAGE($C$112:C210)</f>
        <v>9.6059595959595931</v>
      </c>
    </row>
    <row r="211" spans="2:4" x14ac:dyDescent="0.25">
      <c r="B211" s="2">
        <v>100</v>
      </c>
      <c r="C211" s="2">
        <v>11.42</v>
      </c>
      <c r="D211" s="2">
        <f>AVERAGE($C$112:C211)</f>
        <v>9.6240999999999968</v>
      </c>
    </row>
    <row r="212" spans="2:4" x14ac:dyDescent="0.25">
      <c r="B212" s="2">
        <v>101</v>
      </c>
      <c r="C212" s="2">
        <v>12.27</v>
      </c>
      <c r="D212" s="2">
        <f>AVERAGE($C$112:C212)</f>
        <v>9.6502970297029655</v>
      </c>
    </row>
    <row r="213" spans="2:4" x14ac:dyDescent="0.25">
      <c r="B213" s="2">
        <v>102</v>
      </c>
      <c r="C213" s="2">
        <v>10.31</v>
      </c>
      <c r="D213" s="2">
        <f>AVERAGE($C$112:C213)</f>
        <v>9.6567647058823489</v>
      </c>
    </row>
    <row r="214" spans="2:4" x14ac:dyDescent="0.25">
      <c r="B214" s="2">
        <v>103</v>
      </c>
      <c r="C214" s="2">
        <v>8.61</v>
      </c>
      <c r="D214" s="2">
        <f>AVERAGE($C$112:C214)</f>
        <v>9.6466019417475692</v>
      </c>
    </row>
    <row r="215" spans="2:4" x14ac:dyDescent="0.25">
      <c r="B215" s="2">
        <v>104</v>
      </c>
      <c r="C215" s="2">
        <v>8.91</v>
      </c>
      <c r="D215" s="2">
        <f>AVERAGE($C$112:C215)</f>
        <v>9.6395192307692259</v>
      </c>
    </row>
    <row r="216" spans="2:4" x14ac:dyDescent="0.25">
      <c r="B216" s="2">
        <v>105</v>
      </c>
      <c r="C216" s="2">
        <v>7.28</v>
      </c>
      <c r="D216" s="2">
        <f>AVERAGE($C$112:C216)</f>
        <v>9.6170476190476144</v>
      </c>
    </row>
    <row r="217" spans="2:4" x14ac:dyDescent="0.25">
      <c r="B217" s="2">
        <v>106</v>
      </c>
      <c r="C217" s="2">
        <v>8.8000000000000007</v>
      </c>
      <c r="D217" s="2">
        <f>AVERAGE($C$112:C217)</f>
        <v>9.6093396226415049</v>
      </c>
    </row>
    <row r="218" spans="2:4" x14ac:dyDescent="0.25">
      <c r="B218" s="2">
        <v>107</v>
      </c>
      <c r="C218" s="2">
        <v>6.03</v>
      </c>
      <c r="D218" s="2">
        <f>AVERAGE($C$112:C218)</f>
        <v>9.575887850467284</v>
      </c>
    </row>
    <row r="219" spans="2:4" x14ac:dyDescent="0.25">
      <c r="B219" s="2">
        <v>108</v>
      </c>
      <c r="C219" s="2">
        <v>9.81</v>
      </c>
      <c r="D219" s="2">
        <f>AVERAGE($C$112:C219)</f>
        <v>9.5780555555555491</v>
      </c>
    </row>
    <row r="220" spans="2:4" x14ac:dyDescent="0.25">
      <c r="B220" s="2">
        <v>109</v>
      </c>
      <c r="C220" s="2">
        <v>7.99</v>
      </c>
      <c r="D220" s="2">
        <f>AVERAGE($C$112:C220)</f>
        <v>9.5634862385321053</v>
      </c>
    </row>
    <row r="221" spans="2:4" x14ac:dyDescent="0.25">
      <c r="B221" s="2">
        <v>110</v>
      </c>
      <c r="C221" s="2">
        <v>6.13</v>
      </c>
      <c r="D221" s="2">
        <f>AVERAGE($C$112:C221)</f>
        <v>9.5322727272727228</v>
      </c>
    </row>
    <row r="222" spans="2:4" x14ac:dyDescent="0.25">
      <c r="B222" s="2">
        <v>111</v>
      </c>
      <c r="C222" s="2">
        <v>10.14</v>
      </c>
      <c r="D222" s="2">
        <f>AVERAGE($C$112:C222)</f>
        <v>9.5377477477477441</v>
      </c>
    </row>
    <row r="223" spans="2:4" x14ac:dyDescent="0.25">
      <c r="B223" s="2">
        <v>112</v>
      </c>
      <c r="C223" s="2">
        <v>5.83</v>
      </c>
      <c r="D223" s="2">
        <f>AVERAGE($C$112:C223)</f>
        <v>9.5046428571428532</v>
      </c>
    </row>
    <row r="224" spans="2:4" x14ac:dyDescent="0.25">
      <c r="B224" s="2">
        <v>113</v>
      </c>
      <c r="C224" s="2">
        <v>5.8</v>
      </c>
      <c r="D224" s="2">
        <f>AVERAGE($C$112:C224)</f>
        <v>9.4718584070796421</v>
      </c>
    </row>
    <row r="225" spans="2:4" x14ac:dyDescent="0.25">
      <c r="B225" s="2">
        <v>114</v>
      </c>
      <c r="C225" s="2">
        <v>9.2100000000000009</v>
      </c>
      <c r="D225" s="2">
        <f>AVERAGE($C$112:C225)</f>
        <v>9.4695614035087683</v>
      </c>
    </row>
    <row r="226" spans="2:4" x14ac:dyDescent="0.25">
      <c r="B226" s="2">
        <v>115</v>
      </c>
      <c r="C226" s="2">
        <v>9.19</v>
      </c>
      <c r="D226" s="2">
        <f>AVERAGE($C$112:C226)</f>
        <v>9.4671304347826055</v>
      </c>
    </row>
    <row r="227" spans="2:4" x14ac:dyDescent="0.25">
      <c r="B227" s="2">
        <v>116</v>
      </c>
      <c r="C227" s="2">
        <v>10.26</v>
      </c>
      <c r="D227" s="2">
        <f>AVERAGE($C$112:C227)</f>
        <v>9.4739655172413748</v>
      </c>
    </row>
    <row r="228" spans="2:4" x14ac:dyDescent="0.25">
      <c r="B228" s="2">
        <v>117</v>
      </c>
      <c r="C228" s="2">
        <v>15.74</v>
      </c>
      <c r="D228" s="2">
        <f>AVERAGE($C$112:C228)</f>
        <v>9.5275213675213646</v>
      </c>
    </row>
    <row r="229" spans="2:4" x14ac:dyDescent="0.25">
      <c r="B229" s="2">
        <v>118</v>
      </c>
      <c r="C229" s="2">
        <v>10.01</v>
      </c>
      <c r="D229" s="2">
        <f>AVERAGE($C$112:C229)</f>
        <v>9.5316101694915218</v>
      </c>
    </row>
    <row r="230" spans="2:4" x14ac:dyDescent="0.25">
      <c r="B230" s="2">
        <v>119</v>
      </c>
      <c r="C230" s="2">
        <v>11.72</v>
      </c>
      <c r="D230" s="2">
        <f>AVERAGE($C$112:C230)</f>
        <v>9.5499999999999972</v>
      </c>
    </row>
    <row r="231" spans="2:4" x14ac:dyDescent="0.25">
      <c r="B231" s="2">
        <v>120</v>
      </c>
      <c r="C231" s="2">
        <v>6.6</v>
      </c>
      <c r="D231" s="2">
        <f>AVERAGE($C$112:C231)</f>
        <v>9.5254166666666631</v>
      </c>
    </row>
    <row r="232" spans="2:4" x14ac:dyDescent="0.25">
      <c r="B232" s="2">
        <v>121</v>
      </c>
      <c r="C232" s="2">
        <v>9.25</v>
      </c>
      <c r="D232" s="2">
        <f>AVERAGE($C$112:C232)</f>
        <v>9.5231404958677643</v>
      </c>
    </row>
    <row r="233" spans="2:4" x14ac:dyDescent="0.25">
      <c r="B233" s="2">
        <v>122</v>
      </c>
      <c r="C233" s="2">
        <v>6.6</v>
      </c>
      <c r="D233" s="2">
        <f>AVERAGE($C$112:C233)</f>
        <v>9.4991803278688476</v>
      </c>
    </row>
    <row r="234" spans="2:4" x14ac:dyDescent="0.25">
      <c r="B234" s="2">
        <v>123</v>
      </c>
      <c r="C234" s="2">
        <v>9.64</v>
      </c>
      <c r="D234" s="2">
        <f>AVERAGE($C$112:C234)</f>
        <v>9.5003252032520287</v>
      </c>
    </row>
    <row r="235" spans="2:4" x14ac:dyDescent="0.25">
      <c r="B235" s="2">
        <v>124</v>
      </c>
      <c r="C235" s="2">
        <v>10.71</v>
      </c>
      <c r="D235" s="2">
        <f>AVERAGE($C$112:C235)</f>
        <v>9.5100806451612865</v>
      </c>
    </row>
    <row r="236" spans="2:4" x14ac:dyDescent="0.25">
      <c r="B236" s="2">
        <v>125</v>
      </c>
      <c r="C236" s="2">
        <v>7.63</v>
      </c>
      <c r="D236" s="2">
        <f>AVERAGE($C$112:C236)</f>
        <v>9.4950399999999977</v>
      </c>
    </row>
    <row r="237" spans="2:4" x14ac:dyDescent="0.25">
      <c r="B237" s="2">
        <v>126</v>
      </c>
      <c r="C237" s="2">
        <v>11.68</v>
      </c>
      <c r="D237" s="2">
        <f>AVERAGE($C$112:C237)</f>
        <v>9.5123809523809495</v>
      </c>
    </row>
    <row r="238" spans="2:4" x14ac:dyDescent="0.25">
      <c r="B238" s="2">
        <v>127</v>
      </c>
      <c r="C238" s="2">
        <v>6.14</v>
      </c>
      <c r="D238" s="2">
        <f>AVERAGE($C$112:C238)</f>
        <v>9.4858267716535423</v>
      </c>
    </row>
    <row r="239" spans="2:4" x14ac:dyDescent="0.25">
      <c r="B239" s="2">
        <v>128</v>
      </c>
      <c r="C239" s="2">
        <v>14.37</v>
      </c>
      <c r="D239" s="2">
        <f>AVERAGE($C$112:C239)</f>
        <v>9.5239843749999977</v>
      </c>
    </row>
    <row r="240" spans="2:4" x14ac:dyDescent="0.25">
      <c r="B240" s="2">
        <v>129</v>
      </c>
      <c r="C240" s="2">
        <v>7.58</v>
      </c>
      <c r="D240" s="2">
        <f>AVERAGE($C$112:C240)</f>
        <v>9.5089147286821678</v>
      </c>
    </row>
    <row r="241" spans="2:4" x14ac:dyDescent="0.25">
      <c r="B241" s="2">
        <v>130</v>
      </c>
      <c r="C241" s="2">
        <v>9.27</v>
      </c>
      <c r="D241" s="2">
        <f>AVERAGE($C$112:C241)</f>
        <v>9.5070769230769194</v>
      </c>
    </row>
  </sheetData>
  <mergeCells count="8">
    <mergeCell ref="B110:D110"/>
    <mergeCell ref="J101:N104"/>
    <mergeCell ref="B2:D2"/>
    <mergeCell ref="B17:D17"/>
    <mergeCell ref="B34:D34"/>
    <mergeCell ref="B48:D48"/>
    <mergeCell ref="B62:D62"/>
    <mergeCell ref="M108:O10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191"/>
  <sheetViews>
    <sheetView topLeftCell="A97" zoomScaleNormal="100" workbookViewId="0">
      <selection activeCell="G106" sqref="G106:K107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7" max="7" width="9.5703125" bestFit="1" customWidth="1"/>
    <col min="13" max="13" width="13.42578125" bestFit="1" customWidth="1"/>
    <col min="14" max="14" width="7.7109375" bestFit="1" customWidth="1"/>
    <col min="15" max="15" width="15.5703125" bestFit="1" customWidth="1"/>
  </cols>
  <sheetData>
    <row r="2" spans="2:24" x14ac:dyDescent="0.25">
      <c r="B2" s="73" t="s">
        <v>19</v>
      </c>
      <c r="C2" s="74"/>
      <c r="D2" s="75"/>
    </row>
    <row r="3" spans="2:24" x14ac:dyDescent="0.25">
      <c r="B3" s="5" t="s">
        <v>12</v>
      </c>
      <c r="C3" s="6" t="s">
        <v>20</v>
      </c>
      <c r="D3" s="6" t="s">
        <v>16</v>
      </c>
      <c r="F3" s="2" t="s">
        <v>13</v>
      </c>
      <c r="G3" s="2" t="s">
        <v>14</v>
      </c>
      <c r="H3" s="2" t="s">
        <v>15</v>
      </c>
      <c r="I3" s="2"/>
      <c r="J3" s="7" t="s">
        <v>21</v>
      </c>
    </row>
    <row r="4" spans="2:24" x14ac:dyDescent="0.25">
      <c r="B4" s="2">
        <v>1</v>
      </c>
      <c r="C4" s="2">
        <v>5.67</v>
      </c>
      <c r="D4" s="2">
        <f>AVERAGE(C4)</f>
        <v>5.67</v>
      </c>
      <c r="F4" s="2">
        <v>2.262</v>
      </c>
      <c r="G4" s="2">
        <f>_xlfn.STDEV.S(C4:C13)</f>
        <v>1.2569539901417719</v>
      </c>
      <c r="H4" s="2">
        <v>0.05</v>
      </c>
      <c r="I4" s="2">
        <f>AVERAGE(C4:C13)</f>
        <v>6.3400000000000007</v>
      </c>
      <c r="J4" s="2">
        <f>ROUND(((F4*G4)/(H4*I4))^2,0)</f>
        <v>80</v>
      </c>
    </row>
    <row r="5" spans="2:24" x14ac:dyDescent="0.25">
      <c r="B5" s="2">
        <v>2</v>
      </c>
      <c r="C5" s="2">
        <v>5.86</v>
      </c>
      <c r="D5" s="2">
        <f>AVERAGE($C$4:C5)</f>
        <v>5.7650000000000006</v>
      </c>
    </row>
    <row r="6" spans="2:24" x14ac:dyDescent="0.25">
      <c r="B6" s="2">
        <v>3</v>
      </c>
      <c r="C6" s="2">
        <v>5.8</v>
      </c>
      <c r="D6" s="2">
        <f>AVERAGE($C$4:C6)</f>
        <v>5.7766666666666673</v>
      </c>
    </row>
    <row r="7" spans="2:24" x14ac:dyDescent="0.25">
      <c r="B7" s="2">
        <v>4</v>
      </c>
      <c r="C7" s="2">
        <v>7.16</v>
      </c>
      <c r="D7" s="2">
        <f>AVERAGE($C$4:C7)</f>
        <v>6.1225000000000005</v>
      </c>
      <c r="F7" s="2" t="s">
        <v>64</v>
      </c>
    </row>
    <row r="8" spans="2:24" x14ac:dyDescent="0.25">
      <c r="B8" s="2">
        <v>5</v>
      </c>
      <c r="C8" s="2">
        <v>6.43</v>
      </c>
      <c r="D8" s="2">
        <f>AVERAGE($C$4:C8)</f>
        <v>6.1840000000000002</v>
      </c>
      <c r="F8" s="2">
        <f>((_xlfn.STDEV.S(C4:C13)*2.262)/(AVERAGE(C4:C13)*0.05))^2</f>
        <v>80.446182272685945</v>
      </c>
    </row>
    <row r="9" spans="2:24" x14ac:dyDescent="0.25">
      <c r="B9" s="2">
        <v>6</v>
      </c>
      <c r="C9" s="2">
        <v>4.57</v>
      </c>
      <c r="D9" s="2">
        <f>AVERAGE($C$4:C9)</f>
        <v>5.915</v>
      </c>
      <c r="F9" s="2">
        <f>ROUND(F8,0)</f>
        <v>80</v>
      </c>
    </row>
    <row r="10" spans="2:24" x14ac:dyDescent="0.25">
      <c r="B10" s="2">
        <v>7</v>
      </c>
      <c r="C10" s="2">
        <v>8.24</v>
      </c>
      <c r="D10" s="2">
        <f>AVERAGE($C$4:C10)</f>
        <v>6.2471428571428573</v>
      </c>
    </row>
    <row r="11" spans="2:24" x14ac:dyDescent="0.25">
      <c r="B11" s="2">
        <v>8</v>
      </c>
      <c r="C11" s="2">
        <v>7.53</v>
      </c>
      <c r="D11" s="2">
        <f>AVERAGE($C$4:C11)</f>
        <v>6.4075000000000006</v>
      </c>
    </row>
    <row r="12" spans="2:24" x14ac:dyDescent="0.25">
      <c r="B12" s="2">
        <v>9</v>
      </c>
      <c r="C12" s="2">
        <v>4.6100000000000003</v>
      </c>
      <c r="D12" s="2">
        <f>AVERAGE($C$4:C12)</f>
        <v>6.2077777777777783</v>
      </c>
    </row>
    <row r="13" spans="2:24" x14ac:dyDescent="0.25">
      <c r="B13" s="2">
        <v>10</v>
      </c>
      <c r="C13" s="2">
        <v>7.53</v>
      </c>
      <c r="D13" s="2">
        <f>AVERAGE($C$4:C13)</f>
        <v>6.3400000000000007</v>
      </c>
      <c r="V13">
        <v>12.14</v>
      </c>
      <c r="W13">
        <v>8.36</v>
      </c>
    </row>
    <row r="14" spans="2:24" x14ac:dyDescent="0.25">
      <c r="V14">
        <v>9.19</v>
      </c>
      <c r="W14">
        <v>5.73</v>
      </c>
      <c r="X14">
        <v>12.14</v>
      </c>
    </row>
    <row r="15" spans="2:24" x14ac:dyDescent="0.25">
      <c r="V15">
        <v>8.89</v>
      </c>
      <c r="W15">
        <v>5.44</v>
      </c>
      <c r="X15">
        <v>9.19</v>
      </c>
    </row>
    <row r="16" spans="2:24" x14ac:dyDescent="0.25">
      <c r="V16">
        <v>12.01</v>
      </c>
      <c r="W16">
        <v>6.16</v>
      </c>
      <c r="X16">
        <v>8.89</v>
      </c>
    </row>
    <row r="17" spans="2:24" x14ac:dyDescent="0.25">
      <c r="B17" s="73" t="s">
        <v>22</v>
      </c>
      <c r="C17" s="74"/>
      <c r="D17" s="75"/>
      <c r="V17">
        <v>10.24</v>
      </c>
      <c r="W17">
        <v>6.56</v>
      </c>
      <c r="X17">
        <v>12.01</v>
      </c>
    </row>
    <row r="18" spans="2:24" x14ac:dyDescent="0.25">
      <c r="B18" s="5" t="s">
        <v>12</v>
      </c>
      <c r="C18" s="6" t="s">
        <v>20</v>
      </c>
      <c r="D18" s="6" t="s">
        <v>16</v>
      </c>
      <c r="F18" s="2" t="s">
        <v>13</v>
      </c>
      <c r="G18" s="2" t="s">
        <v>14</v>
      </c>
      <c r="H18" s="2" t="s">
        <v>15</v>
      </c>
      <c r="I18" s="3"/>
      <c r="J18" s="7" t="s">
        <v>21</v>
      </c>
      <c r="V18">
        <v>12.19</v>
      </c>
      <c r="W18">
        <v>8.68</v>
      </c>
      <c r="X18">
        <v>10.24</v>
      </c>
    </row>
    <row r="19" spans="2:24" x14ac:dyDescent="0.25">
      <c r="B19" s="2">
        <v>1</v>
      </c>
      <c r="C19" s="2">
        <v>7.14</v>
      </c>
      <c r="D19" s="2">
        <f>AVERAGE(C19)</f>
        <v>7.14</v>
      </c>
      <c r="F19" s="2">
        <v>2.262</v>
      </c>
      <c r="G19" s="2">
        <f>_xlfn.STDEV.S(C19:C28)</f>
        <v>1.1200793622675931</v>
      </c>
      <c r="H19" s="2">
        <v>0.05</v>
      </c>
      <c r="I19" s="2">
        <f>AVERAGE(C19:C28)</f>
        <v>8.07</v>
      </c>
      <c r="J19" s="2">
        <f>ROUND(((F19*G19)/(H19*I19))^2,0)</f>
        <v>39</v>
      </c>
      <c r="V19">
        <v>8.1</v>
      </c>
      <c r="W19">
        <v>7.85</v>
      </c>
      <c r="X19">
        <v>12.19</v>
      </c>
    </row>
    <row r="20" spans="2:24" x14ac:dyDescent="0.25">
      <c r="B20" s="2">
        <v>2</v>
      </c>
      <c r="C20" s="2">
        <v>9.19</v>
      </c>
      <c r="D20" s="2">
        <f>AVERAGE($C$19:C20)</f>
        <v>8.1649999999999991</v>
      </c>
      <c r="V20">
        <v>11.69</v>
      </c>
      <c r="W20">
        <v>8</v>
      </c>
      <c r="X20">
        <v>8.1</v>
      </c>
    </row>
    <row r="21" spans="2:24" x14ac:dyDescent="0.25">
      <c r="B21" s="2">
        <v>3</v>
      </c>
      <c r="C21" s="2">
        <v>8.89</v>
      </c>
      <c r="D21" s="2">
        <f>AVERAGE($C$19:C21)</f>
        <v>8.4066666666666663</v>
      </c>
      <c r="V21">
        <v>8.15</v>
      </c>
      <c r="W21">
        <v>7.48</v>
      </c>
      <c r="X21">
        <v>11.69</v>
      </c>
    </row>
    <row r="22" spans="2:24" x14ac:dyDescent="0.25">
      <c r="B22" s="2">
        <v>4</v>
      </c>
      <c r="C22" s="2">
        <v>7.01</v>
      </c>
      <c r="D22" s="2">
        <f>AVERAGE($C$19:C22)</f>
        <v>8.0574999999999992</v>
      </c>
      <c r="F22" s="2" t="s">
        <v>64</v>
      </c>
      <c r="U22">
        <v>5.34</v>
      </c>
      <c r="V22">
        <v>11.1</v>
      </c>
      <c r="W22">
        <v>7.89</v>
      </c>
      <c r="X22">
        <v>8.15</v>
      </c>
    </row>
    <row r="23" spans="2:24" x14ac:dyDescent="0.25">
      <c r="B23" s="2">
        <v>5</v>
      </c>
      <c r="C23" s="2">
        <v>8.24</v>
      </c>
      <c r="D23" s="2">
        <f>AVERAGE($C$19:C23)</f>
        <v>8.0939999999999994</v>
      </c>
      <c r="F23" s="2">
        <f>((_xlfn.STDEV.S(C19:C28)*2.262)/(AVERAGE(C19:C28)*0.05))^2</f>
        <v>39.427179829527574</v>
      </c>
      <c r="U23">
        <v>5.18</v>
      </c>
      <c r="W23">
        <v>5.34</v>
      </c>
      <c r="X23">
        <v>11.1</v>
      </c>
    </row>
    <row r="24" spans="2:24" x14ac:dyDescent="0.25">
      <c r="B24" s="2">
        <v>6</v>
      </c>
      <c r="C24" s="2">
        <v>10.19</v>
      </c>
      <c r="D24" s="2">
        <f>AVERAGE($C$19:C24)</f>
        <v>8.4433333333333334</v>
      </c>
      <c r="F24" s="2">
        <f>ROUND(F23,0)</f>
        <v>39</v>
      </c>
      <c r="U24">
        <v>4.76</v>
      </c>
      <c r="W24">
        <v>5.18</v>
      </c>
    </row>
    <row r="25" spans="2:24" x14ac:dyDescent="0.25">
      <c r="B25" s="2">
        <v>7</v>
      </c>
      <c r="C25" s="2">
        <v>8.1</v>
      </c>
      <c r="D25" s="2">
        <f>AVERAGE($C$19:C25)</f>
        <v>8.3942857142857132</v>
      </c>
      <c r="U25">
        <v>4.4800000000000004</v>
      </c>
      <c r="W25">
        <v>4.76</v>
      </c>
    </row>
    <row r="26" spans="2:24" x14ac:dyDescent="0.25">
      <c r="B26" s="2">
        <v>8</v>
      </c>
      <c r="C26" s="2">
        <v>6.69</v>
      </c>
      <c r="D26" s="2">
        <f>AVERAGE($C$19:C26)</f>
        <v>8.1812500000000004</v>
      </c>
      <c r="U26">
        <v>5.73</v>
      </c>
      <c r="W26">
        <v>4.4800000000000004</v>
      </c>
    </row>
    <row r="27" spans="2:24" x14ac:dyDescent="0.25">
      <c r="B27" s="2">
        <v>9</v>
      </c>
      <c r="C27" s="2">
        <v>8.15</v>
      </c>
      <c r="D27" s="2">
        <f>AVERAGE($C$19:C27)</f>
        <v>8.1777777777777789</v>
      </c>
      <c r="U27">
        <v>11.69</v>
      </c>
      <c r="W27">
        <v>5.73</v>
      </c>
    </row>
    <row r="28" spans="2:24" x14ac:dyDescent="0.25">
      <c r="B28" s="2">
        <v>10</v>
      </c>
      <c r="C28" s="2">
        <v>7.1</v>
      </c>
      <c r="D28" s="2">
        <f>AVERAGE($C$19:C28)</f>
        <v>8.07</v>
      </c>
      <c r="U28">
        <v>8.15</v>
      </c>
    </row>
    <row r="29" spans="2:24" x14ac:dyDescent="0.25">
      <c r="U29">
        <v>11.1</v>
      </c>
    </row>
    <row r="30" spans="2:24" x14ac:dyDescent="0.25">
      <c r="U30">
        <v>6.56</v>
      </c>
    </row>
    <row r="31" spans="2:24" x14ac:dyDescent="0.25">
      <c r="U31">
        <v>8.68</v>
      </c>
    </row>
    <row r="34" spans="2:10" x14ac:dyDescent="0.25">
      <c r="B34" s="73" t="s">
        <v>23</v>
      </c>
      <c r="C34" s="74"/>
      <c r="D34" s="75"/>
    </row>
    <row r="35" spans="2:10" x14ac:dyDescent="0.25">
      <c r="B35" s="5" t="s">
        <v>12</v>
      </c>
      <c r="C35" s="6" t="s">
        <v>20</v>
      </c>
      <c r="D35" s="6" t="s">
        <v>16</v>
      </c>
      <c r="F35" s="2" t="s">
        <v>13</v>
      </c>
      <c r="G35" s="2" t="s">
        <v>14</v>
      </c>
      <c r="H35" s="2" t="s">
        <v>15</v>
      </c>
      <c r="I35" s="3"/>
      <c r="J35" s="7" t="s">
        <v>21</v>
      </c>
    </row>
    <row r="36" spans="2:10" x14ac:dyDescent="0.25">
      <c r="B36" s="2">
        <v>1</v>
      </c>
      <c r="C36" s="2">
        <v>8.36</v>
      </c>
      <c r="D36" s="2">
        <f>AVERAGE(C36)</f>
        <v>8.36</v>
      </c>
      <c r="F36" s="2">
        <v>2.262</v>
      </c>
      <c r="G36" s="2">
        <f>_xlfn.STDEV.S(C36:C45)</f>
        <v>1.1499009619189906</v>
      </c>
      <c r="H36" s="2">
        <v>0.05</v>
      </c>
      <c r="I36" s="2">
        <f>AVERAGE(C36:C45)</f>
        <v>7.2150000000000007</v>
      </c>
      <c r="J36" s="2">
        <f>ROUND(((F36*G36)/(H36*I36))^2,0)</f>
        <v>52</v>
      </c>
    </row>
    <row r="37" spans="2:10" x14ac:dyDescent="0.25">
      <c r="B37" s="2">
        <v>2</v>
      </c>
      <c r="C37" s="2">
        <v>5.73</v>
      </c>
      <c r="D37" s="2">
        <f>AVERAGE($C$36:C37)</f>
        <v>7.0449999999999999</v>
      </c>
    </row>
    <row r="38" spans="2:10" x14ac:dyDescent="0.25">
      <c r="B38" s="2">
        <v>3</v>
      </c>
      <c r="C38" s="2">
        <v>5.44</v>
      </c>
      <c r="D38" s="2">
        <f>AVERAGE($C$36:C38)</f>
        <v>6.5100000000000007</v>
      </c>
    </row>
    <row r="39" spans="2:10" x14ac:dyDescent="0.25">
      <c r="B39" s="2">
        <v>4</v>
      </c>
      <c r="C39" s="2">
        <v>6.16</v>
      </c>
      <c r="D39" s="2">
        <f>AVERAGE($C$36:C39)</f>
        <v>6.4225000000000003</v>
      </c>
      <c r="F39" s="2" t="s">
        <v>64</v>
      </c>
    </row>
    <row r="40" spans="2:10" x14ac:dyDescent="0.25">
      <c r="B40" s="2">
        <v>5</v>
      </c>
      <c r="C40" s="2">
        <v>6.56</v>
      </c>
      <c r="D40" s="2">
        <f>AVERAGE($C$36:C40)</f>
        <v>6.45</v>
      </c>
      <c r="F40" s="2">
        <f>((_xlfn.STDEV.S(C36:C45)*2.262)/(AVERAGE(C36:C45)*0.05))^2</f>
        <v>51.986837172307339</v>
      </c>
    </row>
    <row r="41" spans="2:10" x14ac:dyDescent="0.25">
      <c r="B41" s="2">
        <v>6</v>
      </c>
      <c r="C41" s="2">
        <v>8.68</v>
      </c>
      <c r="D41" s="2">
        <f>AVERAGE($C$36:C41)</f>
        <v>6.8216666666666663</v>
      </c>
      <c r="F41" s="2">
        <f>ROUND(F40,0)</f>
        <v>52</v>
      </c>
    </row>
    <row r="42" spans="2:10" x14ac:dyDescent="0.25">
      <c r="B42" s="2">
        <v>7</v>
      </c>
      <c r="C42" s="2">
        <v>7.85</v>
      </c>
      <c r="D42" s="2">
        <f>AVERAGE($C$36:C42)</f>
        <v>6.9685714285714289</v>
      </c>
    </row>
    <row r="43" spans="2:10" x14ac:dyDescent="0.25">
      <c r="B43" s="2">
        <v>8</v>
      </c>
      <c r="C43" s="2">
        <v>8</v>
      </c>
      <c r="D43" s="2">
        <f>AVERAGE($C$36:C43)</f>
        <v>7.0975000000000001</v>
      </c>
    </row>
    <row r="44" spans="2:10" x14ac:dyDescent="0.25">
      <c r="B44" s="2">
        <v>9</v>
      </c>
      <c r="C44" s="2">
        <v>7.48</v>
      </c>
      <c r="D44" s="2">
        <f>AVERAGE($C$36:C44)</f>
        <v>7.1400000000000006</v>
      </c>
    </row>
    <row r="45" spans="2:10" x14ac:dyDescent="0.25">
      <c r="B45" s="2">
        <v>10</v>
      </c>
      <c r="C45" s="2">
        <v>7.89</v>
      </c>
      <c r="D45" s="2">
        <f>AVERAGE($C$36:C45)</f>
        <v>7.2150000000000007</v>
      </c>
    </row>
    <row r="48" spans="2:10" x14ac:dyDescent="0.25">
      <c r="B48" s="73" t="s">
        <v>24</v>
      </c>
      <c r="C48" s="74"/>
      <c r="D48" s="75"/>
    </row>
    <row r="49" spans="2:10" x14ac:dyDescent="0.25">
      <c r="B49" s="5" t="s">
        <v>12</v>
      </c>
      <c r="C49" s="6" t="s">
        <v>20</v>
      </c>
      <c r="D49" s="6" t="s">
        <v>16</v>
      </c>
      <c r="F49" s="2" t="s">
        <v>13</v>
      </c>
      <c r="G49" s="2" t="s">
        <v>14</v>
      </c>
      <c r="H49" s="2" t="s">
        <v>15</v>
      </c>
      <c r="I49" s="3"/>
      <c r="J49" s="7" t="s">
        <v>21</v>
      </c>
    </row>
    <row r="50" spans="2:10" x14ac:dyDescent="0.25">
      <c r="B50" s="2">
        <v>1</v>
      </c>
      <c r="C50" s="2">
        <v>6.34</v>
      </c>
      <c r="D50" s="2">
        <f>AVERAGE(C50)</f>
        <v>6.34</v>
      </c>
      <c r="F50" s="2">
        <v>2.262</v>
      </c>
      <c r="G50" s="2">
        <f>_xlfn.STDEV.S(C50:C59)</f>
        <v>1.1841832628440609</v>
      </c>
      <c r="H50" s="2">
        <v>0.05</v>
      </c>
      <c r="I50" s="2">
        <f>AVERAGE(C50:C59)</f>
        <v>7.2670000000000003</v>
      </c>
      <c r="J50" s="2">
        <f>ROUND(((F50*G50)/(H50*I50))^2,0)</f>
        <v>54</v>
      </c>
    </row>
    <row r="51" spans="2:10" x14ac:dyDescent="0.25">
      <c r="B51" s="2">
        <v>2</v>
      </c>
      <c r="C51" s="2">
        <v>5.18</v>
      </c>
      <c r="D51" s="2">
        <f>AVERAGE($C$50:C51)</f>
        <v>5.76</v>
      </c>
    </row>
    <row r="52" spans="2:10" x14ac:dyDescent="0.25">
      <c r="B52" s="2">
        <v>3</v>
      </c>
      <c r="C52" s="2">
        <v>6.76</v>
      </c>
      <c r="D52" s="2">
        <f>AVERAGE($C$50:C52)</f>
        <v>6.0933333333333337</v>
      </c>
    </row>
    <row r="53" spans="2:10" x14ac:dyDescent="0.25">
      <c r="B53" s="2">
        <v>4</v>
      </c>
      <c r="C53" s="2">
        <v>7.48</v>
      </c>
      <c r="D53" s="2">
        <f>AVERAGE($C$50:C53)</f>
        <v>6.44</v>
      </c>
      <c r="F53" s="2" t="s">
        <v>64</v>
      </c>
    </row>
    <row r="54" spans="2:10" x14ac:dyDescent="0.25">
      <c r="B54" s="2">
        <v>5</v>
      </c>
      <c r="C54" s="2">
        <v>6.73</v>
      </c>
      <c r="D54" s="2">
        <f>AVERAGE($C$50:C54)</f>
        <v>6.4980000000000002</v>
      </c>
      <c r="F54" s="2">
        <f>((_xlfn.STDEV.S(C50:C59)*2.262)/(AVERAGE(C50:C59)*0.05))^2</f>
        <v>54.346641286990483</v>
      </c>
    </row>
    <row r="55" spans="2:10" x14ac:dyDescent="0.25">
      <c r="B55" s="2">
        <v>6</v>
      </c>
      <c r="C55" s="2">
        <v>7.69</v>
      </c>
      <c r="D55" s="2">
        <f>AVERAGE($C$50:C55)</f>
        <v>6.6966666666666663</v>
      </c>
      <c r="F55" s="2">
        <f>ROUND(F54,0)</f>
        <v>54</v>
      </c>
    </row>
    <row r="56" spans="2:10" x14ac:dyDescent="0.25">
      <c r="B56" s="2">
        <v>7</v>
      </c>
      <c r="C56" s="2">
        <v>8.15</v>
      </c>
      <c r="D56" s="2">
        <f>AVERAGE($C$50:C56)</f>
        <v>6.9042857142857139</v>
      </c>
    </row>
    <row r="57" spans="2:10" x14ac:dyDescent="0.25">
      <c r="B57" s="2">
        <v>8</v>
      </c>
      <c r="C57" s="2">
        <v>9.1</v>
      </c>
      <c r="D57" s="2">
        <f>AVERAGE($C$50:C57)</f>
        <v>7.17875</v>
      </c>
    </row>
    <row r="58" spans="2:10" x14ac:dyDescent="0.25">
      <c r="B58" s="2">
        <v>9</v>
      </c>
      <c r="C58" s="2">
        <v>6.56</v>
      </c>
      <c r="D58" s="2">
        <f>AVERAGE($C$50:C58)</f>
        <v>7.11</v>
      </c>
    </row>
    <row r="59" spans="2:10" x14ac:dyDescent="0.25">
      <c r="B59" s="2">
        <v>10</v>
      </c>
      <c r="C59" s="2">
        <v>8.68</v>
      </c>
      <c r="D59" s="2">
        <f>AVERAGE($C$50:C59)</f>
        <v>7.2670000000000003</v>
      </c>
    </row>
    <row r="62" spans="2:10" x14ac:dyDescent="0.25">
      <c r="B62" s="73" t="s">
        <v>25</v>
      </c>
      <c r="C62" s="74"/>
      <c r="D62" s="75"/>
    </row>
    <row r="63" spans="2:10" x14ac:dyDescent="0.25">
      <c r="B63" s="5" t="s">
        <v>12</v>
      </c>
      <c r="C63" s="6" t="s">
        <v>20</v>
      </c>
      <c r="D63" s="6" t="s">
        <v>16</v>
      </c>
      <c r="F63" s="2" t="s">
        <v>13</v>
      </c>
      <c r="G63" s="2" t="s">
        <v>14</v>
      </c>
      <c r="H63" s="2" t="s">
        <v>15</v>
      </c>
      <c r="I63" s="3"/>
      <c r="J63" s="7" t="s">
        <v>21</v>
      </c>
    </row>
    <row r="64" spans="2:10" x14ac:dyDescent="0.25">
      <c r="B64" s="2">
        <v>1</v>
      </c>
      <c r="C64" s="2">
        <v>7.48</v>
      </c>
      <c r="D64" s="2">
        <f>AVERAGE(C64)</f>
        <v>7.48</v>
      </c>
      <c r="F64" s="2">
        <v>2.262</v>
      </c>
      <c r="G64" s="2">
        <f>_xlfn.STDEV.S(C64:C73)</f>
        <v>1.4103254155611715</v>
      </c>
      <c r="H64" s="2">
        <v>0.05</v>
      </c>
      <c r="I64" s="2">
        <f>AVERAGE(C64:C73)</f>
        <v>7.202</v>
      </c>
      <c r="J64" s="2">
        <f>ROUND(((F64*G64)/(H64*I64))^2,0)</f>
        <v>78</v>
      </c>
    </row>
    <row r="65" spans="2:10" x14ac:dyDescent="0.25">
      <c r="B65" s="2">
        <v>2</v>
      </c>
      <c r="C65" s="2">
        <v>5.77</v>
      </c>
      <c r="D65" s="2">
        <f>AVERAGE($C$64:C65)</f>
        <v>6.625</v>
      </c>
    </row>
    <row r="66" spans="2:10" x14ac:dyDescent="0.25">
      <c r="B66" s="2">
        <v>3</v>
      </c>
      <c r="C66" s="2">
        <v>9.19</v>
      </c>
      <c r="D66" s="2">
        <f>AVERAGE($C$64:C66)</f>
        <v>7.4799999999999995</v>
      </c>
    </row>
    <row r="67" spans="2:10" x14ac:dyDescent="0.25">
      <c r="B67" s="2">
        <v>4</v>
      </c>
      <c r="C67" s="2">
        <v>8.89</v>
      </c>
      <c r="D67" s="2">
        <f>AVERAGE($C$64:C67)</f>
        <v>7.8324999999999996</v>
      </c>
      <c r="F67" s="2" t="s">
        <v>64</v>
      </c>
    </row>
    <row r="68" spans="2:10" x14ac:dyDescent="0.25">
      <c r="B68" s="2">
        <v>5</v>
      </c>
      <c r="C68" s="2">
        <v>5.44</v>
      </c>
      <c r="D68" s="2">
        <f>AVERAGE($C$64:C68)</f>
        <v>7.3539999999999992</v>
      </c>
      <c r="F68" s="2">
        <f>((_xlfn.STDEV.S(C64:C73)*2.262)/(AVERAGE(C64:C73)*0.05))^2</f>
        <v>78.483366445542615</v>
      </c>
    </row>
    <row r="69" spans="2:10" x14ac:dyDescent="0.25">
      <c r="B69" s="2">
        <v>6</v>
      </c>
      <c r="C69" s="2">
        <v>5.16</v>
      </c>
      <c r="D69" s="2">
        <f>AVERAGE($C$64:C69)</f>
        <v>6.9883333333333324</v>
      </c>
      <c r="F69" s="2">
        <f>ROUND(F68,0)</f>
        <v>78</v>
      </c>
    </row>
    <row r="70" spans="2:10" x14ac:dyDescent="0.25">
      <c r="B70" s="2">
        <v>7</v>
      </c>
      <c r="C70" s="2">
        <v>6.56</v>
      </c>
      <c r="D70" s="2">
        <f>AVERAGE($C$64:C70)</f>
        <v>6.9271428571428562</v>
      </c>
    </row>
    <row r="71" spans="2:10" x14ac:dyDescent="0.25">
      <c r="B71" s="2">
        <v>8</v>
      </c>
      <c r="C71" s="2">
        <v>7.68</v>
      </c>
      <c r="D71" s="2">
        <f>AVERAGE($C$64:C71)</f>
        <v>7.0212499999999993</v>
      </c>
    </row>
    <row r="72" spans="2:10" x14ac:dyDescent="0.25">
      <c r="B72" s="2">
        <v>9</v>
      </c>
      <c r="C72" s="2">
        <v>7.85</v>
      </c>
      <c r="D72" s="2">
        <f>AVERAGE($C$64:C72)</f>
        <v>7.1133333333333333</v>
      </c>
    </row>
    <row r="73" spans="2:10" x14ac:dyDescent="0.25">
      <c r="B73" s="2">
        <v>10</v>
      </c>
      <c r="C73" s="2">
        <v>8</v>
      </c>
      <c r="D73" s="2">
        <f>AVERAGE($C$64:C73)</f>
        <v>7.202</v>
      </c>
    </row>
    <row r="76" spans="2:10" x14ac:dyDescent="0.25">
      <c r="B76" s="4" t="s">
        <v>26</v>
      </c>
      <c r="C76" s="4" t="s">
        <v>27</v>
      </c>
      <c r="D76" s="4" t="s">
        <v>28</v>
      </c>
      <c r="E76" s="4" t="s">
        <v>29</v>
      </c>
      <c r="F76" s="4" t="s">
        <v>30</v>
      </c>
    </row>
    <row r="77" spans="2:10" x14ac:dyDescent="0.25">
      <c r="B77" s="2">
        <f>C4</f>
        <v>5.67</v>
      </c>
      <c r="C77" s="2">
        <f>C19</f>
        <v>7.14</v>
      </c>
      <c r="D77" s="2">
        <f>C36</f>
        <v>8.36</v>
      </c>
      <c r="E77" s="2">
        <f>C50</f>
        <v>6.34</v>
      </c>
      <c r="F77" s="2">
        <f>C64</f>
        <v>7.48</v>
      </c>
    </row>
    <row r="78" spans="2:10" x14ac:dyDescent="0.25">
      <c r="B78" s="2">
        <f t="shared" ref="B78:B86" si="0">C5</f>
        <v>5.86</v>
      </c>
      <c r="C78" s="2">
        <f t="shared" ref="C78:C86" si="1">C20</f>
        <v>9.19</v>
      </c>
      <c r="D78" s="2">
        <f t="shared" ref="D78:D86" si="2">C37</f>
        <v>5.73</v>
      </c>
      <c r="E78" s="2">
        <f t="shared" ref="E78:E86" si="3">C51</f>
        <v>5.18</v>
      </c>
      <c r="F78" s="2">
        <f t="shared" ref="F78:F86" si="4">C65</f>
        <v>5.77</v>
      </c>
    </row>
    <row r="79" spans="2:10" x14ac:dyDescent="0.25">
      <c r="B79" s="2">
        <f t="shared" si="0"/>
        <v>5.8</v>
      </c>
      <c r="C79" s="2">
        <f t="shared" si="1"/>
        <v>8.89</v>
      </c>
      <c r="D79" s="2">
        <f t="shared" si="2"/>
        <v>5.44</v>
      </c>
      <c r="E79" s="2">
        <f t="shared" si="3"/>
        <v>6.76</v>
      </c>
      <c r="F79" s="2">
        <f t="shared" si="4"/>
        <v>9.19</v>
      </c>
    </row>
    <row r="80" spans="2:10" x14ac:dyDescent="0.25">
      <c r="B80" s="2">
        <f t="shared" si="0"/>
        <v>7.16</v>
      </c>
      <c r="C80" s="2">
        <f t="shared" si="1"/>
        <v>7.01</v>
      </c>
      <c r="D80" s="2">
        <f t="shared" si="2"/>
        <v>6.16</v>
      </c>
      <c r="E80" s="2">
        <f t="shared" si="3"/>
        <v>7.48</v>
      </c>
      <c r="F80" s="2">
        <f t="shared" si="4"/>
        <v>8.89</v>
      </c>
      <c r="H80" s="11" t="s">
        <v>31</v>
      </c>
      <c r="I80" s="11"/>
      <c r="J80" s="11"/>
    </row>
    <row r="81" spans="2:14" x14ac:dyDescent="0.25">
      <c r="B81" s="2">
        <f t="shared" si="0"/>
        <v>6.43</v>
      </c>
      <c r="C81" s="2">
        <f t="shared" si="1"/>
        <v>8.24</v>
      </c>
      <c r="D81" s="2">
        <f t="shared" si="2"/>
        <v>6.56</v>
      </c>
      <c r="E81" s="2">
        <f t="shared" si="3"/>
        <v>6.73</v>
      </c>
      <c r="F81" s="2">
        <f t="shared" si="4"/>
        <v>5.44</v>
      </c>
      <c r="H81" s="11" t="s">
        <v>66</v>
      </c>
      <c r="I81" s="11"/>
      <c r="J81" s="11"/>
    </row>
    <row r="82" spans="2:14" x14ac:dyDescent="0.25">
      <c r="B82" s="2">
        <f t="shared" si="0"/>
        <v>4.57</v>
      </c>
      <c r="C82" s="2">
        <f t="shared" si="1"/>
        <v>10.19</v>
      </c>
      <c r="D82" s="2">
        <f t="shared" si="2"/>
        <v>8.68</v>
      </c>
      <c r="E82" s="2">
        <f t="shared" si="3"/>
        <v>7.69</v>
      </c>
      <c r="F82" s="2">
        <f t="shared" si="4"/>
        <v>5.16</v>
      </c>
    </row>
    <row r="83" spans="2:14" x14ac:dyDescent="0.25">
      <c r="B83" s="2">
        <f t="shared" si="0"/>
        <v>8.24</v>
      </c>
      <c r="C83" s="2">
        <f t="shared" si="1"/>
        <v>8.1</v>
      </c>
      <c r="D83" s="2">
        <f t="shared" si="2"/>
        <v>7.85</v>
      </c>
      <c r="E83" s="2">
        <f t="shared" si="3"/>
        <v>8.15</v>
      </c>
      <c r="F83" s="2">
        <f t="shared" si="4"/>
        <v>6.56</v>
      </c>
    </row>
    <row r="84" spans="2:14" x14ac:dyDescent="0.25">
      <c r="B84" s="2">
        <f t="shared" si="0"/>
        <v>7.53</v>
      </c>
      <c r="C84" s="2">
        <f t="shared" si="1"/>
        <v>6.69</v>
      </c>
      <c r="D84" s="2">
        <f t="shared" si="2"/>
        <v>8</v>
      </c>
      <c r="E84" s="2">
        <f t="shared" si="3"/>
        <v>9.1</v>
      </c>
      <c r="F84" s="2">
        <f t="shared" si="4"/>
        <v>7.68</v>
      </c>
    </row>
    <row r="85" spans="2:14" x14ac:dyDescent="0.25">
      <c r="B85" s="2">
        <f t="shared" si="0"/>
        <v>4.6100000000000003</v>
      </c>
      <c r="C85" s="2">
        <f t="shared" si="1"/>
        <v>8.15</v>
      </c>
      <c r="D85" s="2">
        <f t="shared" si="2"/>
        <v>7.48</v>
      </c>
      <c r="E85" s="2">
        <f t="shared" si="3"/>
        <v>6.56</v>
      </c>
      <c r="F85" s="2">
        <f t="shared" si="4"/>
        <v>7.85</v>
      </c>
    </row>
    <row r="86" spans="2:14" x14ac:dyDescent="0.25">
      <c r="B86" s="2">
        <f t="shared" si="0"/>
        <v>7.53</v>
      </c>
      <c r="C86" s="2">
        <f t="shared" si="1"/>
        <v>7.1</v>
      </c>
      <c r="D86" s="2">
        <f t="shared" si="2"/>
        <v>7.89</v>
      </c>
      <c r="E86" s="2">
        <f t="shared" si="3"/>
        <v>8.68</v>
      </c>
      <c r="F86" s="2">
        <f t="shared" si="4"/>
        <v>8</v>
      </c>
    </row>
    <row r="88" spans="2:14" x14ac:dyDescent="0.25">
      <c r="B88" t="s">
        <v>32</v>
      </c>
    </row>
    <row r="90" spans="2:14" ht="15.75" thickBot="1" x14ac:dyDescent="0.3">
      <c r="B90" t="s">
        <v>33</v>
      </c>
    </row>
    <row r="91" spans="2:14" x14ac:dyDescent="0.25">
      <c r="B91" s="10" t="s">
        <v>34</v>
      </c>
      <c r="C91" s="10" t="s">
        <v>35</v>
      </c>
      <c r="D91" s="10" t="s">
        <v>36</v>
      </c>
      <c r="E91" s="10" t="s">
        <v>37</v>
      </c>
      <c r="F91" s="10" t="s">
        <v>38</v>
      </c>
    </row>
    <row r="92" spans="2:14" x14ac:dyDescent="0.25">
      <c r="B92" s="8" t="s">
        <v>26</v>
      </c>
      <c r="C92" s="8">
        <v>10</v>
      </c>
      <c r="D92" s="8">
        <v>63.400000000000006</v>
      </c>
      <c r="E92" s="8">
        <v>6.3400000000000007</v>
      </c>
      <c r="F92" s="8">
        <v>1.5799333333333214</v>
      </c>
    </row>
    <row r="93" spans="2:14" x14ac:dyDescent="0.25">
      <c r="B93" s="8" t="s">
        <v>27</v>
      </c>
      <c r="C93" s="8">
        <v>10</v>
      </c>
      <c r="D93" s="8">
        <v>80.7</v>
      </c>
      <c r="E93" s="8">
        <v>8.07</v>
      </c>
      <c r="F93" s="8">
        <v>1.2545777777777782</v>
      </c>
    </row>
    <row r="94" spans="2:14" x14ac:dyDescent="0.25">
      <c r="B94" s="8" t="s">
        <v>28</v>
      </c>
      <c r="C94" s="8">
        <v>10</v>
      </c>
      <c r="D94" s="8">
        <v>72.150000000000006</v>
      </c>
      <c r="E94" s="8">
        <v>7.2150000000000007</v>
      </c>
      <c r="F94" s="8">
        <v>1.3222722222222199</v>
      </c>
    </row>
    <row r="95" spans="2:14" x14ac:dyDescent="0.25">
      <c r="B95" s="8" t="s">
        <v>29</v>
      </c>
      <c r="C95" s="8">
        <v>10</v>
      </c>
      <c r="D95" s="8">
        <v>72.67</v>
      </c>
      <c r="E95" s="8">
        <v>7.2670000000000003</v>
      </c>
      <c r="F95" s="8">
        <v>1.4022900000000063</v>
      </c>
      <c r="J95" s="71" t="s">
        <v>58</v>
      </c>
      <c r="K95" s="71"/>
      <c r="L95" s="71"/>
      <c r="M95" s="71"/>
      <c r="N95" s="71"/>
    </row>
    <row r="96" spans="2:14" ht="15.75" thickBot="1" x14ac:dyDescent="0.3">
      <c r="B96" s="9" t="s">
        <v>30</v>
      </c>
      <c r="C96" s="9">
        <v>10</v>
      </c>
      <c r="D96" s="9">
        <v>72.02</v>
      </c>
      <c r="E96" s="9">
        <v>7.202</v>
      </c>
      <c r="F96" s="9">
        <v>1.9890177777777909</v>
      </c>
      <c r="J96" s="71"/>
      <c r="K96" s="71"/>
      <c r="L96" s="71"/>
      <c r="M96" s="71"/>
      <c r="N96" s="71"/>
    </row>
    <row r="97" spans="2:15" x14ac:dyDescent="0.25">
      <c r="J97" s="71"/>
      <c r="K97" s="71"/>
      <c r="L97" s="71"/>
      <c r="M97" s="71"/>
      <c r="N97" s="71"/>
    </row>
    <row r="98" spans="2:15" x14ac:dyDescent="0.25">
      <c r="J98" s="71"/>
      <c r="K98" s="71"/>
      <c r="L98" s="71"/>
      <c r="M98" s="71"/>
      <c r="N98" s="71"/>
    </row>
    <row r="99" spans="2:15" ht="15.75" thickBot="1" x14ac:dyDescent="0.3">
      <c r="B99" t="s">
        <v>39</v>
      </c>
    </row>
    <row r="100" spans="2:15" x14ac:dyDescent="0.25">
      <c r="B100" s="10" t="s">
        <v>40</v>
      </c>
      <c r="C100" s="10" t="s">
        <v>41</v>
      </c>
      <c r="D100" s="10" t="s">
        <v>42</v>
      </c>
      <c r="E100" s="10" t="s">
        <v>43</v>
      </c>
      <c r="F100" s="10" t="s">
        <v>44</v>
      </c>
      <c r="G100" s="10" t="s">
        <v>45</v>
      </c>
      <c r="H100" s="10" t="s">
        <v>46</v>
      </c>
    </row>
    <row r="101" spans="2:15" x14ac:dyDescent="0.25">
      <c r="B101" s="8" t="s">
        <v>47</v>
      </c>
      <c r="C101" s="8">
        <v>14.994508000000039</v>
      </c>
      <c r="D101" s="8">
        <v>4</v>
      </c>
      <c r="E101" s="8">
        <v>3.7486270000000097</v>
      </c>
      <c r="F101" s="8">
        <v>2.4831622623645013</v>
      </c>
      <c r="G101" s="8">
        <v>5.7011169321063412E-2</v>
      </c>
      <c r="H101" s="8">
        <v>2.5787391843115586</v>
      </c>
    </row>
    <row r="102" spans="2:15" x14ac:dyDescent="0.25">
      <c r="B102" s="8" t="s">
        <v>48</v>
      </c>
      <c r="C102" s="8">
        <v>67.932819999999992</v>
      </c>
      <c r="D102" s="8">
        <v>45</v>
      </c>
      <c r="E102" s="8">
        <v>1.5096182222222221</v>
      </c>
      <c r="F102" s="8"/>
      <c r="G102" s="8"/>
      <c r="H102" s="8"/>
    </row>
    <row r="103" spans="2:15" x14ac:dyDescent="0.25">
      <c r="B103" s="8"/>
      <c r="C103" s="8"/>
      <c r="D103" s="8"/>
      <c r="E103" s="8"/>
      <c r="F103" s="8"/>
      <c r="G103" s="8"/>
      <c r="H103" s="8"/>
    </row>
    <row r="104" spans="2:15" ht="15.75" thickBot="1" x14ac:dyDescent="0.3">
      <c r="B104" s="9" t="s">
        <v>49</v>
      </c>
      <c r="C104" s="9">
        <v>82.927328000000031</v>
      </c>
      <c r="D104" s="9">
        <v>49</v>
      </c>
      <c r="E104" s="9"/>
      <c r="F104" s="9"/>
      <c r="G104" s="9"/>
      <c r="H104" s="9"/>
    </row>
    <row r="106" spans="2:15" x14ac:dyDescent="0.25">
      <c r="G106" s="2" t="s">
        <v>13</v>
      </c>
      <c r="H106" s="2" t="s">
        <v>14</v>
      </c>
      <c r="I106" s="2" t="s">
        <v>15</v>
      </c>
      <c r="J106" s="2"/>
      <c r="K106" s="7" t="s">
        <v>21</v>
      </c>
      <c r="M106" s="76" t="s">
        <v>129</v>
      </c>
      <c r="N106" s="76"/>
      <c r="O106" s="76"/>
    </row>
    <row r="107" spans="2:15" x14ac:dyDescent="0.25">
      <c r="G107" s="2">
        <v>1.99</v>
      </c>
      <c r="H107" s="2">
        <f>_xlfn.STDEV.S(C112:C191)</f>
        <v>1.4449711135477277</v>
      </c>
      <c r="I107" s="2">
        <v>0.05</v>
      </c>
      <c r="J107" s="2">
        <f>AVERAGE(C112:C191)</f>
        <v>7.1104999999999974</v>
      </c>
      <c r="K107" s="2">
        <f>ROUNDUP(((G107*H107)/(I107*J107))^2,0)</f>
        <v>66</v>
      </c>
      <c r="M107" s="2" t="s">
        <v>137</v>
      </c>
      <c r="N107" s="2" t="s">
        <v>130</v>
      </c>
      <c r="O107" s="2" t="s">
        <v>138</v>
      </c>
    </row>
    <row r="108" spans="2:15" x14ac:dyDescent="0.25">
      <c r="M108" s="2">
        <f>H111</f>
        <v>0.11850833333333329</v>
      </c>
      <c r="N108" s="25">
        <v>0.13</v>
      </c>
      <c r="O108" s="7">
        <f>M108*(1+N108)</f>
        <v>0.13391441666666659</v>
      </c>
    </row>
    <row r="110" spans="2:15" x14ac:dyDescent="0.25">
      <c r="B110" s="72" t="s">
        <v>84</v>
      </c>
      <c r="C110" s="72"/>
      <c r="D110" s="72"/>
      <c r="G110" s="2" t="s">
        <v>50</v>
      </c>
      <c r="H110" s="2" t="s">
        <v>65</v>
      </c>
    </row>
    <row r="111" spans="2:15" x14ac:dyDescent="0.25">
      <c r="B111" s="5" t="s">
        <v>12</v>
      </c>
      <c r="C111" s="6" t="s">
        <v>20</v>
      </c>
      <c r="D111" s="6" t="s">
        <v>16</v>
      </c>
      <c r="G111" s="2">
        <f>AVERAGE(C112:C191)</f>
        <v>7.1104999999999974</v>
      </c>
      <c r="H111" s="2">
        <f>G111/60</f>
        <v>0.11850833333333329</v>
      </c>
    </row>
    <row r="112" spans="2:15" x14ac:dyDescent="0.25">
      <c r="B112" s="2">
        <v>1</v>
      </c>
      <c r="C112" s="2">
        <f>C4</f>
        <v>5.67</v>
      </c>
      <c r="D112" s="2">
        <f>AVERAGE(C112)</f>
        <v>5.67</v>
      </c>
    </row>
    <row r="113" spans="2:7" x14ac:dyDescent="0.25">
      <c r="B113" s="2">
        <v>2</v>
      </c>
      <c r="C113" s="2">
        <f t="shared" ref="C113:C121" si="5">C5</f>
        <v>5.86</v>
      </c>
      <c r="D113" s="2">
        <f>AVERAGE($C$112:C113)</f>
        <v>5.7650000000000006</v>
      </c>
      <c r="G113" s="2"/>
    </row>
    <row r="114" spans="2:7" x14ac:dyDescent="0.25">
      <c r="B114" s="2">
        <v>3</v>
      </c>
      <c r="C114" s="2">
        <f t="shared" si="5"/>
        <v>5.8</v>
      </c>
      <c r="D114" s="2">
        <f>AVERAGE($C$112:C114)</f>
        <v>5.7766666666666673</v>
      </c>
    </row>
    <row r="115" spans="2:7" x14ac:dyDescent="0.25">
      <c r="B115" s="2">
        <v>4</v>
      </c>
      <c r="C115" s="2">
        <f t="shared" si="5"/>
        <v>7.16</v>
      </c>
      <c r="D115" s="2">
        <f>AVERAGE($C$112:C115)</f>
        <v>6.1225000000000005</v>
      </c>
    </row>
    <row r="116" spans="2:7" x14ac:dyDescent="0.25">
      <c r="B116" s="2">
        <v>5</v>
      </c>
      <c r="C116" s="2">
        <f t="shared" si="5"/>
        <v>6.43</v>
      </c>
      <c r="D116" s="2">
        <f>AVERAGE($C$112:C116)</f>
        <v>6.1840000000000002</v>
      </c>
    </row>
    <row r="117" spans="2:7" x14ac:dyDescent="0.25">
      <c r="B117" s="2">
        <v>6</v>
      </c>
      <c r="C117" s="2">
        <f t="shared" si="5"/>
        <v>4.57</v>
      </c>
      <c r="D117" s="2">
        <f>AVERAGE($C$112:C117)</f>
        <v>5.915</v>
      </c>
    </row>
    <row r="118" spans="2:7" x14ac:dyDescent="0.25">
      <c r="B118" s="2">
        <v>7</v>
      </c>
      <c r="C118" s="2">
        <f t="shared" si="5"/>
        <v>8.24</v>
      </c>
      <c r="D118" s="2">
        <f>AVERAGE($C$112:C118)</f>
        <v>6.2471428571428573</v>
      </c>
    </row>
    <row r="119" spans="2:7" x14ac:dyDescent="0.25">
      <c r="B119" s="2">
        <v>8</v>
      </c>
      <c r="C119" s="2">
        <f t="shared" si="5"/>
        <v>7.53</v>
      </c>
      <c r="D119" s="2">
        <f>AVERAGE($C$112:C119)</f>
        <v>6.4075000000000006</v>
      </c>
    </row>
    <row r="120" spans="2:7" x14ac:dyDescent="0.25">
      <c r="B120" s="2">
        <v>9</v>
      </c>
      <c r="C120" s="2">
        <f t="shared" si="5"/>
        <v>4.6100000000000003</v>
      </c>
      <c r="D120" s="2">
        <f>AVERAGE($C$112:C120)</f>
        <v>6.2077777777777783</v>
      </c>
    </row>
    <row r="121" spans="2:7" x14ac:dyDescent="0.25">
      <c r="B121" s="2">
        <v>10</v>
      </c>
      <c r="C121" s="2">
        <f t="shared" si="5"/>
        <v>7.53</v>
      </c>
      <c r="D121" s="2">
        <f>AVERAGE($C$112:C121)</f>
        <v>6.3400000000000007</v>
      </c>
    </row>
    <row r="122" spans="2:7" x14ac:dyDescent="0.25">
      <c r="B122" s="2">
        <v>11</v>
      </c>
      <c r="C122" s="2">
        <f t="shared" ref="C122:C131" si="6">C19</f>
        <v>7.14</v>
      </c>
      <c r="D122" s="2">
        <f>AVERAGE($C$112:C121)</f>
        <v>6.3400000000000007</v>
      </c>
    </row>
    <row r="123" spans="2:7" x14ac:dyDescent="0.25">
      <c r="B123" s="2">
        <v>12</v>
      </c>
      <c r="C123" s="2">
        <f t="shared" si="6"/>
        <v>9.19</v>
      </c>
      <c r="D123" s="2">
        <f>AVERAGE($C$112:C121)</f>
        <v>6.3400000000000007</v>
      </c>
    </row>
    <row r="124" spans="2:7" x14ac:dyDescent="0.25">
      <c r="B124" s="2">
        <v>13</v>
      </c>
      <c r="C124" s="2">
        <f t="shared" si="6"/>
        <v>8.89</v>
      </c>
      <c r="D124" s="2">
        <f>AVERAGE($C$112:C121)</f>
        <v>6.3400000000000007</v>
      </c>
    </row>
    <row r="125" spans="2:7" x14ac:dyDescent="0.25">
      <c r="B125" s="2">
        <v>14</v>
      </c>
      <c r="C125" s="2">
        <f t="shared" si="6"/>
        <v>7.01</v>
      </c>
      <c r="D125" s="2">
        <f>AVERAGE($C$112:C121)</f>
        <v>6.3400000000000007</v>
      </c>
    </row>
    <row r="126" spans="2:7" x14ac:dyDescent="0.25">
      <c r="B126" s="2">
        <v>15</v>
      </c>
      <c r="C126" s="2">
        <f t="shared" si="6"/>
        <v>8.24</v>
      </c>
      <c r="D126" s="2">
        <f>AVERAGE($C$112:C121)</f>
        <v>6.3400000000000007</v>
      </c>
    </row>
    <row r="127" spans="2:7" x14ac:dyDescent="0.25">
      <c r="B127" s="2">
        <v>16</v>
      </c>
      <c r="C127" s="2">
        <f t="shared" si="6"/>
        <v>10.19</v>
      </c>
      <c r="D127" s="2">
        <f>AVERAGE($C$112:C122)</f>
        <v>6.4127272727272731</v>
      </c>
    </row>
    <row r="128" spans="2:7" x14ac:dyDescent="0.25">
      <c r="B128" s="2">
        <v>17</v>
      </c>
      <c r="C128" s="2">
        <f t="shared" si="6"/>
        <v>8.1</v>
      </c>
      <c r="D128" s="2">
        <f>AVERAGE($C$112:C123)</f>
        <v>6.644166666666667</v>
      </c>
    </row>
    <row r="129" spans="2:4" x14ac:dyDescent="0.25">
      <c r="B129" s="2">
        <v>18</v>
      </c>
      <c r="C129" s="2">
        <f t="shared" si="6"/>
        <v>6.69</v>
      </c>
      <c r="D129" s="2">
        <f>AVERAGE($C$112:C124)</f>
        <v>6.8169230769230769</v>
      </c>
    </row>
    <row r="130" spans="2:4" x14ac:dyDescent="0.25">
      <c r="B130" s="2">
        <v>19</v>
      </c>
      <c r="C130" s="2">
        <f t="shared" si="6"/>
        <v>8.15</v>
      </c>
      <c r="D130" s="2">
        <f>AVERAGE($C$112:C125)</f>
        <v>6.8307142857142864</v>
      </c>
    </row>
    <row r="131" spans="2:4" x14ac:dyDescent="0.25">
      <c r="B131" s="2">
        <v>20</v>
      </c>
      <c r="C131" s="2">
        <f t="shared" si="6"/>
        <v>7.1</v>
      </c>
      <c r="D131" s="2">
        <f>AVERAGE($C$112:C126)</f>
        <v>6.924666666666667</v>
      </c>
    </row>
    <row r="132" spans="2:4" x14ac:dyDescent="0.25">
      <c r="B132" s="2">
        <v>21</v>
      </c>
      <c r="C132" s="2">
        <f t="shared" ref="C132:C141" si="7">C36</f>
        <v>8.36</v>
      </c>
      <c r="D132" s="2">
        <f>AVERAGE($C$112:C127)</f>
        <v>7.1287500000000001</v>
      </c>
    </row>
    <row r="133" spans="2:4" x14ac:dyDescent="0.25">
      <c r="B133" s="2">
        <v>22</v>
      </c>
      <c r="C133" s="2">
        <f t="shared" si="7"/>
        <v>5.73</v>
      </c>
      <c r="D133" s="2">
        <f>AVERAGE($C$112:C128)</f>
        <v>7.1858823529411762</v>
      </c>
    </row>
    <row r="134" spans="2:4" x14ac:dyDescent="0.25">
      <c r="B134" s="2">
        <v>23</v>
      </c>
      <c r="C134" s="2">
        <f t="shared" si="7"/>
        <v>5.44</v>
      </c>
      <c r="D134" s="2">
        <f>AVERAGE($C$112:C129)</f>
        <v>7.1583333333333332</v>
      </c>
    </row>
    <row r="135" spans="2:4" x14ac:dyDescent="0.25">
      <c r="B135" s="2">
        <v>24</v>
      </c>
      <c r="C135" s="2">
        <f t="shared" si="7"/>
        <v>6.16</v>
      </c>
      <c r="D135" s="2">
        <f>AVERAGE($C$112:C130)</f>
        <v>7.2105263157894735</v>
      </c>
    </row>
    <row r="136" spans="2:4" x14ac:dyDescent="0.25">
      <c r="B136" s="2">
        <v>25</v>
      </c>
      <c r="C136" s="2">
        <f t="shared" si="7"/>
        <v>6.56</v>
      </c>
      <c r="D136" s="2">
        <f>AVERAGE($C$112:C131)</f>
        <v>7.2050000000000001</v>
      </c>
    </row>
    <row r="137" spans="2:4" x14ac:dyDescent="0.25">
      <c r="B137" s="2">
        <v>26</v>
      </c>
      <c r="C137" s="2">
        <f t="shared" si="7"/>
        <v>8.68</v>
      </c>
      <c r="D137" s="2">
        <f>AVERAGE($C$112:C131)</f>
        <v>7.2050000000000001</v>
      </c>
    </row>
    <row r="138" spans="2:4" x14ac:dyDescent="0.25">
      <c r="B138" s="2">
        <v>27</v>
      </c>
      <c r="C138" s="2">
        <f t="shared" si="7"/>
        <v>7.85</v>
      </c>
      <c r="D138" s="2">
        <f>AVERAGE($C$112:C131)</f>
        <v>7.2050000000000001</v>
      </c>
    </row>
    <row r="139" spans="2:4" x14ac:dyDescent="0.25">
      <c r="B139" s="2">
        <v>28</v>
      </c>
      <c r="C139" s="2">
        <f t="shared" si="7"/>
        <v>8</v>
      </c>
      <c r="D139" s="2">
        <f>AVERAGE($C$112:C131)</f>
        <v>7.2050000000000001</v>
      </c>
    </row>
    <row r="140" spans="2:4" x14ac:dyDescent="0.25">
      <c r="B140" s="2">
        <v>29</v>
      </c>
      <c r="C140" s="2">
        <f t="shared" si="7"/>
        <v>7.48</v>
      </c>
      <c r="D140" s="2">
        <f>AVERAGE($C$112:C131)</f>
        <v>7.2050000000000001</v>
      </c>
    </row>
    <row r="141" spans="2:4" x14ac:dyDescent="0.25">
      <c r="B141" s="2">
        <v>30</v>
      </c>
      <c r="C141" s="2">
        <f t="shared" si="7"/>
        <v>7.89</v>
      </c>
      <c r="D141" s="2">
        <f>AVERAGE($C$112:C141)</f>
        <v>7.2083333333333313</v>
      </c>
    </row>
    <row r="142" spans="2:4" x14ac:dyDescent="0.25">
      <c r="B142" s="2">
        <v>31</v>
      </c>
      <c r="C142" s="2">
        <f t="shared" ref="C142:C151" si="8">C50</f>
        <v>6.34</v>
      </c>
      <c r="D142" s="2">
        <f>AVERAGE($C$112:C141)</f>
        <v>7.2083333333333313</v>
      </c>
    </row>
    <row r="143" spans="2:4" x14ac:dyDescent="0.25">
      <c r="B143" s="2">
        <v>32</v>
      </c>
      <c r="C143" s="2">
        <f t="shared" si="8"/>
        <v>5.18</v>
      </c>
      <c r="D143" s="2">
        <f>AVERAGE($C$112:C141)</f>
        <v>7.2083333333333313</v>
      </c>
    </row>
    <row r="144" spans="2:4" x14ac:dyDescent="0.25">
      <c r="B144" s="2">
        <v>33</v>
      </c>
      <c r="C144" s="2">
        <f t="shared" si="8"/>
        <v>6.76</v>
      </c>
      <c r="D144" s="2">
        <f>AVERAGE($C$112:C132)</f>
        <v>7.2599999999999989</v>
      </c>
    </row>
    <row r="145" spans="2:4" x14ac:dyDescent="0.25">
      <c r="B145" s="2">
        <v>34</v>
      </c>
      <c r="C145" s="2">
        <f t="shared" si="8"/>
        <v>7.48</v>
      </c>
      <c r="D145" s="2">
        <f>AVERAGE($C$112:C133)</f>
        <v>7.1904545454545437</v>
      </c>
    </row>
    <row r="146" spans="2:4" x14ac:dyDescent="0.25">
      <c r="B146" s="2">
        <v>35</v>
      </c>
      <c r="C146" s="2">
        <f t="shared" si="8"/>
        <v>6.73</v>
      </c>
      <c r="D146" s="2">
        <f>AVERAGE($C$112:C134)</f>
        <v>7.1143478260869548</v>
      </c>
    </row>
    <row r="147" spans="2:4" x14ac:dyDescent="0.25">
      <c r="B147" s="2">
        <v>36</v>
      </c>
      <c r="C147" s="2">
        <f t="shared" si="8"/>
        <v>7.69</v>
      </c>
      <c r="D147" s="2">
        <f>AVERAGE($C$112:C135)</f>
        <v>7.0745833333333321</v>
      </c>
    </row>
    <row r="148" spans="2:4" x14ac:dyDescent="0.25">
      <c r="B148" s="2">
        <v>37</v>
      </c>
      <c r="C148" s="2">
        <f t="shared" si="8"/>
        <v>8.15</v>
      </c>
      <c r="D148" s="2">
        <f>AVERAGE($C$112:C136)</f>
        <v>7.0539999999999985</v>
      </c>
    </row>
    <row r="149" spans="2:4" x14ac:dyDescent="0.25">
      <c r="B149" s="2">
        <v>38</v>
      </c>
      <c r="C149" s="2">
        <f t="shared" si="8"/>
        <v>9.1</v>
      </c>
      <c r="D149" s="2">
        <f>AVERAGE($C$112:C137)</f>
        <v>7.1165384615384601</v>
      </c>
    </row>
    <row r="150" spans="2:4" x14ac:dyDescent="0.25">
      <c r="B150" s="2">
        <v>39</v>
      </c>
      <c r="C150" s="2">
        <f t="shared" si="8"/>
        <v>6.56</v>
      </c>
      <c r="D150" s="2">
        <f>AVERAGE($C$112:C138)</f>
        <v>7.1437037037037028</v>
      </c>
    </row>
    <row r="151" spans="2:4" x14ac:dyDescent="0.25">
      <c r="B151" s="2">
        <v>40</v>
      </c>
      <c r="C151" s="2">
        <f t="shared" si="8"/>
        <v>8.68</v>
      </c>
      <c r="D151" s="2">
        <f>AVERAGE($C$112:C139)</f>
        <v>7.1742857142857135</v>
      </c>
    </row>
    <row r="152" spans="2:4" x14ac:dyDescent="0.25">
      <c r="B152" s="2">
        <v>41</v>
      </c>
      <c r="C152" s="2">
        <f t="shared" ref="C152:C161" si="9">C64</f>
        <v>7.48</v>
      </c>
      <c r="D152" s="2">
        <f>AVERAGE($C$112:C140)</f>
        <v>7.1848275862068949</v>
      </c>
    </row>
    <row r="153" spans="2:4" x14ac:dyDescent="0.25">
      <c r="B153" s="2">
        <v>42</v>
      </c>
      <c r="C153" s="2">
        <f t="shared" si="9"/>
        <v>5.77</v>
      </c>
      <c r="D153" s="2">
        <f>AVERAGE($C$112:C141)</f>
        <v>7.2083333333333313</v>
      </c>
    </row>
    <row r="154" spans="2:4" x14ac:dyDescent="0.25">
      <c r="B154" s="2">
        <v>43</v>
      </c>
      <c r="C154" s="2">
        <f t="shared" si="9"/>
        <v>9.19</v>
      </c>
      <c r="D154" s="2">
        <f>AVERAGE($C$112:C151)</f>
        <v>7.222999999999999</v>
      </c>
    </row>
    <row r="155" spans="2:4" x14ac:dyDescent="0.25">
      <c r="B155" s="2">
        <v>44</v>
      </c>
      <c r="C155" s="2">
        <f t="shared" si="9"/>
        <v>8.89</v>
      </c>
      <c r="D155" s="2">
        <f>AVERAGE($C$112:C151)</f>
        <v>7.222999999999999</v>
      </c>
    </row>
    <row r="156" spans="2:4" x14ac:dyDescent="0.25">
      <c r="B156" s="2">
        <v>45</v>
      </c>
      <c r="C156" s="2">
        <f t="shared" si="9"/>
        <v>5.44</v>
      </c>
      <c r="D156" s="2">
        <f>AVERAGE($C$112:C151)</f>
        <v>7.222999999999999</v>
      </c>
    </row>
    <row r="157" spans="2:4" x14ac:dyDescent="0.25">
      <c r="B157" s="2">
        <v>46</v>
      </c>
      <c r="C157" s="2">
        <f t="shared" si="9"/>
        <v>5.16</v>
      </c>
      <c r="D157" s="2">
        <f>AVERAGE($C$112:C151)</f>
        <v>7.222999999999999</v>
      </c>
    </row>
    <row r="158" spans="2:4" x14ac:dyDescent="0.25">
      <c r="B158" s="2">
        <v>47</v>
      </c>
      <c r="C158" s="2">
        <f t="shared" si="9"/>
        <v>6.56</v>
      </c>
      <c r="D158" s="2">
        <f>AVERAGE($C$112:C142)</f>
        <v>7.1803225806451598</v>
      </c>
    </row>
    <row r="159" spans="2:4" x14ac:dyDescent="0.25">
      <c r="B159" s="2">
        <v>48</v>
      </c>
      <c r="C159" s="2">
        <f t="shared" si="9"/>
        <v>7.68</v>
      </c>
      <c r="D159" s="2">
        <f>AVERAGE($C$112:C143)</f>
        <v>7.1178124999999985</v>
      </c>
    </row>
    <row r="160" spans="2:4" x14ac:dyDescent="0.25">
      <c r="B160" s="2">
        <v>49</v>
      </c>
      <c r="C160" s="2">
        <f t="shared" si="9"/>
        <v>7.85</v>
      </c>
      <c r="D160" s="2">
        <f>AVERAGE($C$112:C144)</f>
        <v>7.1069696969696956</v>
      </c>
    </row>
    <row r="161" spans="2:4" x14ac:dyDescent="0.25">
      <c r="B161" s="2">
        <v>50</v>
      </c>
      <c r="C161" s="2">
        <f t="shared" si="9"/>
        <v>8</v>
      </c>
      <c r="D161" s="2">
        <f>AVERAGE($C$112:C145)</f>
        <v>7.1179411764705867</v>
      </c>
    </row>
    <row r="162" spans="2:4" x14ac:dyDescent="0.25">
      <c r="B162" s="2">
        <v>51</v>
      </c>
      <c r="C162" s="2">
        <v>5.46</v>
      </c>
      <c r="D162" s="2">
        <f>AVERAGE($C$112:C146)</f>
        <v>7.106857142857141</v>
      </c>
    </row>
    <row r="163" spans="2:4" x14ac:dyDescent="0.25">
      <c r="B163" s="2">
        <v>52</v>
      </c>
      <c r="C163" s="2">
        <v>8.56</v>
      </c>
      <c r="D163" s="2">
        <f>AVERAGE($C$112:C147)</f>
        <v>7.1230555555555544</v>
      </c>
    </row>
    <row r="164" spans="2:4" x14ac:dyDescent="0.25">
      <c r="B164" s="2">
        <v>53</v>
      </c>
      <c r="C164" s="2">
        <v>5.73</v>
      </c>
      <c r="D164" s="2">
        <f>AVERAGE($C$112:C148)</f>
        <v>7.1508108108108086</v>
      </c>
    </row>
    <row r="165" spans="2:4" x14ac:dyDescent="0.25">
      <c r="B165" s="2">
        <v>54</v>
      </c>
      <c r="C165" s="2">
        <v>5.44</v>
      </c>
      <c r="D165" s="2">
        <f>AVERAGE($C$112:C149)</f>
        <v>7.2021052631578932</v>
      </c>
    </row>
    <row r="166" spans="2:4" x14ac:dyDescent="0.25">
      <c r="B166" s="2">
        <v>55</v>
      </c>
      <c r="C166" s="2">
        <v>6.16</v>
      </c>
      <c r="D166" s="2">
        <f>AVERAGE($C$112:C150)</f>
        <v>7.1856410256410248</v>
      </c>
    </row>
    <row r="167" spans="2:4" x14ac:dyDescent="0.25">
      <c r="B167" s="2">
        <v>56</v>
      </c>
      <c r="C167" s="2">
        <v>8.07</v>
      </c>
      <c r="D167" s="2">
        <f>AVERAGE($C$112:C151)</f>
        <v>7.222999999999999</v>
      </c>
    </row>
    <row r="168" spans="2:4" x14ac:dyDescent="0.25">
      <c r="B168" s="2">
        <v>57</v>
      </c>
      <c r="C168" s="2">
        <v>7.89</v>
      </c>
      <c r="D168" s="2">
        <f>AVERAGE($C$112:C168)</f>
        <v>7.1622807017543861</v>
      </c>
    </row>
    <row r="169" spans="2:4" x14ac:dyDescent="0.25">
      <c r="B169" s="2">
        <v>58</v>
      </c>
      <c r="C169" s="2">
        <v>5.73</v>
      </c>
      <c r="D169" s="2">
        <f>AVERAGE($C$112:C169)</f>
        <v>7.1375862068965521</v>
      </c>
    </row>
    <row r="170" spans="2:4" x14ac:dyDescent="0.25">
      <c r="B170" s="2">
        <v>59</v>
      </c>
      <c r="C170" s="2">
        <v>7.86</v>
      </c>
      <c r="D170" s="2">
        <f>AVERAGE($C$112:C170)</f>
        <v>7.1498305084745768</v>
      </c>
    </row>
    <row r="171" spans="2:4" x14ac:dyDescent="0.25">
      <c r="B171" s="2">
        <v>60</v>
      </c>
      <c r="C171" s="2">
        <v>6.16</v>
      </c>
      <c r="D171" s="2">
        <f>AVERAGE($C$112:C171)</f>
        <v>7.1333333333333346</v>
      </c>
    </row>
    <row r="172" spans="2:4" x14ac:dyDescent="0.25">
      <c r="B172" s="2">
        <v>61</v>
      </c>
      <c r="C172" s="2">
        <v>10.78</v>
      </c>
      <c r="D172" s="2">
        <f>AVERAGE($C$112:C152)</f>
        <v>7.2292682926829261</v>
      </c>
    </row>
    <row r="173" spans="2:4" x14ac:dyDescent="0.25">
      <c r="B173" s="2">
        <v>62</v>
      </c>
      <c r="C173" s="2">
        <v>5.78</v>
      </c>
      <c r="D173" s="2">
        <f>AVERAGE($C$112:C153)</f>
        <v>7.1945238095238082</v>
      </c>
    </row>
    <row r="174" spans="2:4" x14ac:dyDescent="0.25">
      <c r="B174" s="2">
        <v>63</v>
      </c>
      <c r="C174" s="2">
        <v>7.65</v>
      </c>
      <c r="D174" s="2">
        <f>AVERAGE($C$112:C154)</f>
        <v>7.2409302325581386</v>
      </c>
    </row>
    <row r="175" spans="2:4" x14ac:dyDescent="0.25">
      <c r="B175" s="2">
        <v>64</v>
      </c>
      <c r="C175" s="2">
        <v>8.98</v>
      </c>
      <c r="D175" s="2">
        <f>AVERAGE($C$112:C155)</f>
        <v>7.2784090909090899</v>
      </c>
    </row>
    <row r="176" spans="2:4" x14ac:dyDescent="0.25">
      <c r="B176" s="2">
        <v>65</v>
      </c>
      <c r="C176" s="2">
        <v>9.5399999999999991</v>
      </c>
      <c r="D176" s="2">
        <f>AVERAGE($C$112:C156)</f>
        <v>7.237555555555554</v>
      </c>
    </row>
    <row r="177" spans="2:4" x14ac:dyDescent="0.25">
      <c r="B177" s="2">
        <v>66</v>
      </c>
      <c r="C177" s="2">
        <v>6.21</v>
      </c>
      <c r="D177" s="2">
        <f>AVERAGE($C$112:C157)</f>
        <v>7.1923913043478249</v>
      </c>
    </row>
    <row r="178" spans="2:4" x14ac:dyDescent="0.25">
      <c r="B178" s="2">
        <v>67</v>
      </c>
      <c r="C178" s="2">
        <v>4.45</v>
      </c>
      <c r="D178" s="2">
        <f>AVERAGE($C$112:C158)</f>
        <v>7.178936170212765</v>
      </c>
    </row>
    <row r="179" spans="2:4" x14ac:dyDescent="0.25">
      <c r="B179" s="2">
        <v>68</v>
      </c>
      <c r="C179" s="2">
        <v>4.87</v>
      </c>
      <c r="D179" s="2">
        <f>AVERAGE($C$112:C159)</f>
        <v>7.1893749999999992</v>
      </c>
    </row>
    <row r="180" spans="2:4" x14ac:dyDescent="0.25">
      <c r="B180" s="2">
        <v>69</v>
      </c>
      <c r="C180" s="2">
        <v>5.23</v>
      </c>
      <c r="D180" s="2">
        <f>AVERAGE($C$112:C160)</f>
        <v>7.2028571428571428</v>
      </c>
    </row>
    <row r="181" spans="2:4" x14ac:dyDescent="0.25">
      <c r="B181" s="2">
        <v>70</v>
      </c>
      <c r="C181" s="2">
        <v>4.12</v>
      </c>
      <c r="D181" s="2">
        <f>AVERAGE($C$112:C171)</f>
        <v>7.1333333333333346</v>
      </c>
    </row>
    <row r="182" spans="2:4" x14ac:dyDescent="0.25">
      <c r="B182" s="2">
        <v>71</v>
      </c>
      <c r="C182" s="2">
        <v>7.34</v>
      </c>
      <c r="D182" s="2">
        <f>AVERAGE($C$112:C182)</f>
        <v>7.0838028169014082</v>
      </c>
    </row>
    <row r="183" spans="2:4" x14ac:dyDescent="0.25">
      <c r="B183" s="2">
        <v>72</v>
      </c>
      <c r="C183" s="2">
        <v>8.34</v>
      </c>
      <c r="D183" s="2">
        <f>AVERAGE($C$112:C183)</f>
        <v>7.1012499999999994</v>
      </c>
    </row>
    <row r="184" spans="2:4" x14ac:dyDescent="0.25">
      <c r="B184" s="2">
        <v>73</v>
      </c>
      <c r="C184" s="2">
        <v>7.23</v>
      </c>
      <c r="D184" s="2">
        <f>AVERAGE($C$112:C184)</f>
        <v>7.1030136986301367</v>
      </c>
    </row>
    <row r="185" spans="2:4" x14ac:dyDescent="0.25">
      <c r="B185" s="2">
        <v>74</v>
      </c>
      <c r="C185" s="2">
        <v>9.06</v>
      </c>
      <c r="D185" s="2">
        <f>AVERAGE($C$112:C185)</f>
        <v>7.1294594594594587</v>
      </c>
    </row>
    <row r="186" spans="2:4" x14ac:dyDescent="0.25">
      <c r="B186" s="2">
        <v>75</v>
      </c>
      <c r="C186" s="2">
        <v>7.6</v>
      </c>
      <c r="D186" s="2">
        <f>AVERAGE($C$112:C186)</f>
        <v>7.1357333333333326</v>
      </c>
    </row>
    <row r="187" spans="2:4" x14ac:dyDescent="0.25">
      <c r="B187" s="2">
        <v>76</v>
      </c>
      <c r="C187" s="2">
        <v>4.5599999999999996</v>
      </c>
      <c r="D187" s="2">
        <f>AVERAGE($C$112:C187)</f>
        <v>7.1018421052631568</v>
      </c>
    </row>
    <row r="188" spans="2:4" x14ac:dyDescent="0.25">
      <c r="B188" s="2">
        <v>77</v>
      </c>
      <c r="C188" s="2">
        <v>7.8</v>
      </c>
      <c r="D188" s="2">
        <f>AVERAGE($C$112:C188)</f>
        <v>7.1109090909090886</v>
      </c>
    </row>
    <row r="189" spans="2:4" x14ac:dyDescent="0.25">
      <c r="B189" s="2">
        <v>78</v>
      </c>
      <c r="C189" s="2">
        <v>5.67</v>
      </c>
      <c r="D189" s="2">
        <f>AVERAGE($C$112:C189)</f>
        <v>7.0924358974358954</v>
      </c>
    </row>
    <row r="190" spans="2:4" x14ac:dyDescent="0.25">
      <c r="B190" s="2">
        <v>79</v>
      </c>
      <c r="C190" s="2">
        <v>7.56</v>
      </c>
      <c r="D190" s="2">
        <f>AVERAGE($C$112:C190)</f>
        <v>7.0983544303797439</v>
      </c>
    </row>
    <row r="191" spans="2:4" x14ac:dyDescent="0.25">
      <c r="B191" s="2">
        <v>80</v>
      </c>
      <c r="C191" s="2">
        <v>8.07</v>
      </c>
      <c r="D191" s="2">
        <f>AVERAGE($C$112:C191)</f>
        <v>7.1104999999999974</v>
      </c>
    </row>
  </sheetData>
  <mergeCells count="8">
    <mergeCell ref="B110:D110"/>
    <mergeCell ref="J95:N98"/>
    <mergeCell ref="B2:D2"/>
    <mergeCell ref="B17:D17"/>
    <mergeCell ref="B34:D34"/>
    <mergeCell ref="B48:D48"/>
    <mergeCell ref="B62:D62"/>
    <mergeCell ref="M106:O106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222"/>
  <sheetViews>
    <sheetView topLeftCell="A95" zoomScaleNormal="100" workbookViewId="0">
      <selection activeCell="H106" sqref="H106:L107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1.85546875" bestFit="1" customWidth="1"/>
    <col min="7" max="7" width="9.5703125" bestFit="1" customWidth="1"/>
    <col min="15" max="15" width="7.7109375" bestFit="1" customWidth="1"/>
    <col min="16" max="16" width="15.5703125" bestFit="1" customWidth="1"/>
  </cols>
  <sheetData>
    <row r="2" spans="2:10" x14ac:dyDescent="0.25">
      <c r="B2" s="73" t="s">
        <v>59</v>
      </c>
      <c r="C2" s="74"/>
      <c r="D2" s="75"/>
    </row>
    <row r="3" spans="2:10" x14ac:dyDescent="0.25">
      <c r="B3" s="5" t="s">
        <v>12</v>
      </c>
      <c r="C3" s="6" t="s">
        <v>20</v>
      </c>
      <c r="D3" s="6" t="s">
        <v>16</v>
      </c>
      <c r="F3" s="2" t="s">
        <v>13</v>
      </c>
      <c r="G3" s="2" t="s">
        <v>14</v>
      </c>
      <c r="H3" s="2" t="s">
        <v>15</v>
      </c>
      <c r="I3" s="2"/>
      <c r="J3" s="7" t="s">
        <v>21</v>
      </c>
    </row>
    <row r="4" spans="2:10" x14ac:dyDescent="0.25">
      <c r="B4" s="2">
        <v>1</v>
      </c>
      <c r="C4" s="2">
        <v>6.31</v>
      </c>
      <c r="D4" s="2">
        <f>AVERAGE(C4)</f>
        <v>6.31</v>
      </c>
      <c r="F4" s="2">
        <v>2.262</v>
      </c>
      <c r="G4" s="2">
        <f>_xlfn.STDEV.S(C4:C13)</f>
        <v>0.882468759283348</v>
      </c>
      <c r="H4" s="2">
        <v>0.05</v>
      </c>
      <c r="I4" s="2">
        <f>AVERAGE(C4:C13)</f>
        <v>7.0080000000000009</v>
      </c>
      <c r="J4" s="2">
        <f>ROUND(((F4*G4)/(H4*I4))^2,0)</f>
        <v>32</v>
      </c>
    </row>
    <row r="5" spans="2:10" x14ac:dyDescent="0.25">
      <c r="B5" s="2">
        <v>2</v>
      </c>
      <c r="C5" s="2">
        <v>7</v>
      </c>
      <c r="D5" s="2">
        <f>AVERAGE($C$4:C5)</f>
        <v>6.6549999999999994</v>
      </c>
    </row>
    <row r="6" spans="2:10" x14ac:dyDescent="0.25">
      <c r="B6" s="2">
        <v>3</v>
      </c>
      <c r="C6" s="2">
        <v>7.15</v>
      </c>
      <c r="D6" s="2">
        <f>AVERAGE($C$4:C6)</f>
        <v>6.82</v>
      </c>
    </row>
    <row r="7" spans="2:10" x14ac:dyDescent="0.25">
      <c r="B7" s="2">
        <v>4</v>
      </c>
      <c r="C7" s="2">
        <v>5.9</v>
      </c>
      <c r="D7" s="2">
        <f>AVERAGE($C$4:C7)</f>
        <v>6.59</v>
      </c>
      <c r="F7" s="2" t="s">
        <v>64</v>
      </c>
    </row>
    <row r="8" spans="2:10" x14ac:dyDescent="0.25">
      <c r="B8" s="2">
        <v>5</v>
      </c>
      <c r="C8" s="2">
        <v>8.65</v>
      </c>
      <c r="D8" s="2">
        <f>AVERAGE($C$4:C8)</f>
        <v>7.0019999999999998</v>
      </c>
      <c r="F8" s="2">
        <f>((_xlfn.STDEV.S(C4:C13)*2.262)/(AVERAGE(C4:C13)*0.05))^2</f>
        <v>32.453062450479784</v>
      </c>
    </row>
    <row r="9" spans="2:10" x14ac:dyDescent="0.25">
      <c r="B9" s="2">
        <v>6</v>
      </c>
      <c r="C9" s="2">
        <v>8.1199999999999992</v>
      </c>
      <c r="D9" s="2">
        <f>AVERAGE($C$4:C9)</f>
        <v>7.1883333333333326</v>
      </c>
      <c r="F9" s="2">
        <f>ROUND(F8,0)</f>
        <v>32</v>
      </c>
    </row>
    <row r="10" spans="2:10" x14ac:dyDescent="0.25">
      <c r="B10" s="2">
        <v>7</v>
      </c>
      <c r="C10" s="2">
        <v>6.23</v>
      </c>
      <c r="D10" s="2">
        <f>AVERAGE($C$4:C10)</f>
        <v>7.0514285714285716</v>
      </c>
    </row>
    <row r="11" spans="2:10" x14ac:dyDescent="0.25">
      <c r="B11" s="2">
        <v>8</v>
      </c>
      <c r="C11" s="2">
        <v>7.34</v>
      </c>
      <c r="D11" s="2">
        <f>AVERAGE($C$4:C11)</f>
        <v>7.0875000000000004</v>
      </c>
    </row>
    <row r="12" spans="2:10" x14ac:dyDescent="0.25">
      <c r="B12" s="2">
        <v>9</v>
      </c>
      <c r="C12" s="2">
        <v>6.23</v>
      </c>
      <c r="D12" s="2">
        <f>AVERAGE($C$4:C12)</f>
        <v>6.9922222222222228</v>
      </c>
    </row>
    <row r="13" spans="2:10" x14ac:dyDescent="0.25">
      <c r="B13" s="2">
        <v>10</v>
      </c>
      <c r="C13" s="2">
        <v>7.15</v>
      </c>
      <c r="D13" s="2">
        <f>AVERAGE($C$4:C13)</f>
        <v>7.0080000000000009</v>
      </c>
    </row>
    <row r="17" spans="2:10" x14ac:dyDescent="0.25">
      <c r="B17" s="73" t="s">
        <v>60</v>
      </c>
      <c r="C17" s="74"/>
      <c r="D17" s="75"/>
    </row>
    <row r="18" spans="2:10" x14ac:dyDescent="0.25">
      <c r="B18" s="5" t="s">
        <v>12</v>
      </c>
      <c r="C18" s="6" t="s">
        <v>20</v>
      </c>
      <c r="D18" s="6" t="s">
        <v>16</v>
      </c>
      <c r="F18" s="2" t="s">
        <v>13</v>
      </c>
      <c r="G18" s="2" t="s">
        <v>14</v>
      </c>
      <c r="H18" s="2" t="s">
        <v>15</v>
      </c>
      <c r="I18" s="3"/>
      <c r="J18" s="7" t="s">
        <v>21</v>
      </c>
    </row>
    <row r="19" spans="2:10" x14ac:dyDescent="0.25">
      <c r="B19" s="2">
        <v>1</v>
      </c>
      <c r="C19" s="2">
        <v>6.39</v>
      </c>
      <c r="D19" s="2">
        <f>AVERAGE(C19)</f>
        <v>6.39</v>
      </c>
      <c r="F19" s="2">
        <v>2.262</v>
      </c>
      <c r="G19" s="2">
        <f>_xlfn.STDEV.S(C19:C28)</f>
        <v>1.1855842441598066</v>
      </c>
      <c r="H19" s="2">
        <v>0.05</v>
      </c>
      <c r="I19" s="2">
        <f>AVERAGE(C19:C28)</f>
        <v>7.0010000000000003</v>
      </c>
      <c r="J19" s="2">
        <f>ROUND(((F19*G19)/(H19*I19))^2,0)</f>
        <v>59</v>
      </c>
    </row>
    <row r="20" spans="2:10" x14ac:dyDescent="0.25">
      <c r="B20" s="2">
        <v>2</v>
      </c>
      <c r="C20" s="2">
        <v>6.28</v>
      </c>
      <c r="D20" s="2">
        <f>AVERAGE($C$19:C20)</f>
        <v>6.335</v>
      </c>
    </row>
    <row r="21" spans="2:10" x14ac:dyDescent="0.25">
      <c r="B21" s="2">
        <v>3</v>
      </c>
      <c r="C21" s="2">
        <v>8.1</v>
      </c>
      <c r="D21" s="2">
        <f>AVERAGE($C$19:C21)</f>
        <v>6.9233333333333329</v>
      </c>
    </row>
    <row r="22" spans="2:10" x14ac:dyDescent="0.25">
      <c r="B22" s="2">
        <v>4</v>
      </c>
      <c r="C22" s="2">
        <v>5.33</v>
      </c>
      <c r="D22" s="2">
        <f>AVERAGE($C$19:C22)</f>
        <v>6.5250000000000004</v>
      </c>
      <c r="F22" s="2" t="s">
        <v>64</v>
      </c>
    </row>
    <row r="23" spans="2:10" x14ac:dyDescent="0.25">
      <c r="B23" s="2">
        <v>5</v>
      </c>
      <c r="C23" s="2">
        <v>9.5299999999999994</v>
      </c>
      <c r="D23" s="2">
        <f>AVERAGE($C$19:C23)</f>
        <v>7.1260000000000003</v>
      </c>
      <c r="F23" s="2">
        <f>((_xlfn.STDEV.S(C19:C28)*2.262)/(AVERAGE(C19:C28)*0.05))^2</f>
        <v>58.693482075375933</v>
      </c>
    </row>
    <row r="24" spans="2:10" x14ac:dyDescent="0.25">
      <c r="B24" s="2">
        <v>6</v>
      </c>
      <c r="C24" s="2">
        <v>7.66</v>
      </c>
      <c r="D24" s="2">
        <f>AVERAGE($C$19:C24)</f>
        <v>7.2150000000000007</v>
      </c>
      <c r="F24" s="2">
        <f>ROUND(F23,0)</f>
        <v>59</v>
      </c>
    </row>
    <row r="25" spans="2:10" x14ac:dyDescent="0.25">
      <c r="B25" s="2">
        <v>7</v>
      </c>
      <c r="C25" s="2">
        <v>6.39</v>
      </c>
      <c r="D25" s="2">
        <f>AVERAGE($C$19:C25)</f>
        <v>7.0971428571428579</v>
      </c>
    </row>
    <row r="26" spans="2:10" x14ac:dyDescent="0.25">
      <c r="B26" s="2">
        <v>8</v>
      </c>
      <c r="C26" s="2">
        <v>7.07</v>
      </c>
      <c r="D26" s="2">
        <f>AVERAGE($C$19:C26)</f>
        <v>7.0937500000000009</v>
      </c>
    </row>
    <row r="27" spans="2:10" x14ac:dyDescent="0.25">
      <c r="B27" s="2">
        <v>9</v>
      </c>
      <c r="C27" s="2">
        <v>7</v>
      </c>
      <c r="D27" s="2">
        <f>AVERAGE($C$19:C27)</f>
        <v>7.0833333333333339</v>
      </c>
    </row>
    <row r="28" spans="2:10" x14ac:dyDescent="0.25">
      <c r="B28" s="2">
        <v>10</v>
      </c>
      <c r="C28" s="2">
        <v>6.26</v>
      </c>
      <c r="D28" s="2">
        <f>AVERAGE($C$19:C28)</f>
        <v>7.0010000000000003</v>
      </c>
    </row>
    <row r="34" spans="2:10" x14ac:dyDescent="0.25">
      <c r="B34" s="73" t="s">
        <v>61</v>
      </c>
      <c r="C34" s="74"/>
      <c r="D34" s="75"/>
    </row>
    <row r="35" spans="2:10" x14ac:dyDescent="0.25">
      <c r="B35" s="5" t="s">
        <v>12</v>
      </c>
      <c r="C35" s="6" t="s">
        <v>20</v>
      </c>
      <c r="D35" s="6" t="s">
        <v>16</v>
      </c>
      <c r="F35" s="2" t="s">
        <v>13</v>
      </c>
      <c r="G35" s="2" t="s">
        <v>14</v>
      </c>
      <c r="H35" s="2" t="s">
        <v>15</v>
      </c>
      <c r="I35" s="3"/>
      <c r="J35" s="7" t="s">
        <v>21</v>
      </c>
    </row>
    <row r="36" spans="2:10" x14ac:dyDescent="0.25">
      <c r="B36" s="2">
        <v>1</v>
      </c>
      <c r="C36" s="2">
        <v>6.25</v>
      </c>
      <c r="D36" s="2">
        <f>AVERAGE(C36)</f>
        <v>6.25</v>
      </c>
      <c r="F36" s="2">
        <v>2.262</v>
      </c>
      <c r="G36" s="2">
        <f>_xlfn.STDEV.S(C36:C45)</f>
        <v>0.96935316348354572</v>
      </c>
      <c r="H36" s="2">
        <v>0.05</v>
      </c>
      <c r="I36" s="2">
        <f>AVERAGE(C36:C45)</f>
        <v>7.0120000000000005</v>
      </c>
      <c r="J36" s="2">
        <f>ROUND(((F36*G36)/(H36*I36))^2,0)</f>
        <v>39</v>
      </c>
    </row>
    <row r="37" spans="2:10" x14ac:dyDescent="0.25">
      <c r="B37" s="2">
        <v>2</v>
      </c>
      <c r="C37" s="2">
        <v>6.6400000000000006</v>
      </c>
      <c r="D37" s="2">
        <f>AVERAGE($C$36:C37)</f>
        <v>6.4450000000000003</v>
      </c>
    </row>
    <row r="38" spans="2:10" x14ac:dyDescent="0.25">
      <c r="B38" s="2">
        <v>3</v>
      </c>
      <c r="C38" s="2">
        <v>7.625</v>
      </c>
      <c r="D38" s="2">
        <f>AVERAGE($C$36:C38)</f>
        <v>6.8383333333333338</v>
      </c>
    </row>
    <row r="39" spans="2:10" x14ac:dyDescent="0.25">
      <c r="B39" s="2">
        <v>4</v>
      </c>
      <c r="C39" s="2">
        <v>5.6150000000000002</v>
      </c>
      <c r="D39" s="2">
        <f>AVERAGE($C$36:C39)</f>
        <v>6.5325000000000006</v>
      </c>
      <c r="F39" s="2" t="s">
        <v>64</v>
      </c>
    </row>
    <row r="40" spans="2:10" x14ac:dyDescent="0.25">
      <c r="B40" s="2">
        <v>5</v>
      </c>
      <c r="C40" s="2">
        <v>9.09</v>
      </c>
      <c r="D40" s="2">
        <f>AVERAGE($C$36:C40)</f>
        <v>7.0439999999999996</v>
      </c>
      <c r="F40" s="2">
        <f>((_xlfn.STDEV.S(C36:C45)*2.262)/(AVERAGE(C36:C45)*0.05))^2</f>
        <v>39.113388489587976</v>
      </c>
    </row>
    <row r="41" spans="2:10" x14ac:dyDescent="0.25">
      <c r="B41" s="2">
        <v>6</v>
      </c>
      <c r="C41" s="2">
        <v>7.79</v>
      </c>
      <c r="D41" s="2">
        <f>AVERAGE($C$36:C41)</f>
        <v>7.168333333333333</v>
      </c>
      <c r="F41" s="2">
        <f>ROUND(F40,0)</f>
        <v>39</v>
      </c>
    </row>
    <row r="42" spans="2:10" x14ac:dyDescent="0.25">
      <c r="B42" s="2">
        <v>7</v>
      </c>
      <c r="C42" s="2">
        <v>6.51</v>
      </c>
      <c r="D42" s="2">
        <f>AVERAGE($C$36:C42)</f>
        <v>7.0742857142857138</v>
      </c>
    </row>
    <row r="43" spans="2:10" x14ac:dyDescent="0.25">
      <c r="B43" s="2">
        <v>8</v>
      </c>
      <c r="C43" s="2">
        <v>7.2</v>
      </c>
      <c r="D43" s="2">
        <f>AVERAGE($C$36:C43)</f>
        <v>7.09</v>
      </c>
    </row>
    <row r="44" spans="2:10" x14ac:dyDescent="0.25">
      <c r="B44" s="2">
        <v>9</v>
      </c>
      <c r="C44" s="2">
        <v>6.65</v>
      </c>
      <c r="D44" s="2">
        <f>AVERAGE($C$36:C44)</f>
        <v>7.0411111111111104</v>
      </c>
    </row>
    <row r="45" spans="2:10" x14ac:dyDescent="0.25">
      <c r="B45" s="2">
        <v>10</v>
      </c>
      <c r="C45" s="2">
        <v>6.75</v>
      </c>
      <c r="D45" s="2">
        <f>AVERAGE($C$36:C45)</f>
        <v>7.0120000000000005</v>
      </c>
    </row>
    <row r="48" spans="2:10" x14ac:dyDescent="0.25">
      <c r="B48" s="73" t="s">
        <v>62</v>
      </c>
      <c r="C48" s="74"/>
      <c r="D48" s="75"/>
    </row>
    <row r="49" spans="2:10" x14ac:dyDescent="0.25">
      <c r="B49" s="5" t="s">
        <v>12</v>
      </c>
      <c r="C49" s="6" t="s">
        <v>20</v>
      </c>
      <c r="D49" s="6" t="s">
        <v>16</v>
      </c>
      <c r="F49" s="2" t="s">
        <v>13</v>
      </c>
      <c r="G49" s="2" t="s">
        <v>14</v>
      </c>
      <c r="H49" s="2" t="s">
        <v>15</v>
      </c>
      <c r="I49" s="3"/>
      <c r="J49" s="7" t="s">
        <v>21</v>
      </c>
    </row>
    <row r="50" spans="2:10" x14ac:dyDescent="0.25">
      <c r="B50" s="2">
        <v>1</v>
      </c>
      <c r="C50" s="2">
        <v>8.2100000000000009</v>
      </c>
      <c r="D50" s="2">
        <f>AVERAGE(C50)</f>
        <v>8.2100000000000009</v>
      </c>
      <c r="F50" s="2">
        <v>2.262</v>
      </c>
      <c r="G50" s="2">
        <f>_xlfn.STDEV.S(C50:C59)</f>
        <v>1.8260388215418111</v>
      </c>
      <c r="H50" s="2">
        <v>0.05</v>
      </c>
      <c r="I50" s="2">
        <f>AVERAGE(C50:C59)</f>
        <v>7.8579999999999988</v>
      </c>
      <c r="J50" s="2">
        <f>ROUND(((F50*G50)/(H50*I50))^2,0)</f>
        <v>111</v>
      </c>
    </row>
    <row r="51" spans="2:10" x14ac:dyDescent="0.25">
      <c r="B51" s="2">
        <v>2</v>
      </c>
      <c r="C51" s="2">
        <v>6.15</v>
      </c>
      <c r="D51" s="2">
        <f>AVERAGE($C$50:C51)</f>
        <v>7.1800000000000006</v>
      </c>
    </row>
    <row r="52" spans="2:10" x14ac:dyDescent="0.25">
      <c r="B52" s="2">
        <v>3</v>
      </c>
      <c r="C52" s="2">
        <v>9.61</v>
      </c>
      <c r="D52" s="2">
        <f>AVERAGE($C$50:C52)</f>
        <v>7.9899999999999993</v>
      </c>
    </row>
    <row r="53" spans="2:10" x14ac:dyDescent="0.25">
      <c r="B53" s="2">
        <v>4</v>
      </c>
      <c r="C53" s="2">
        <v>5.08</v>
      </c>
      <c r="D53" s="2">
        <f>AVERAGE($C$50:C53)</f>
        <v>7.2624999999999993</v>
      </c>
      <c r="F53" s="2" t="s">
        <v>64</v>
      </c>
    </row>
    <row r="54" spans="2:10" x14ac:dyDescent="0.25">
      <c r="B54" s="2">
        <v>5</v>
      </c>
      <c r="C54" s="2">
        <v>11.19</v>
      </c>
      <c r="D54" s="2">
        <f>AVERAGE($C$50:C54)</f>
        <v>8.0479999999999983</v>
      </c>
      <c r="F54" s="2">
        <f>((_xlfn.STDEV.S(C50:C59)*2.262)/(AVERAGE(C50:C59)*0.05))^2</f>
        <v>110.52007127635501</v>
      </c>
    </row>
    <row r="55" spans="2:10" x14ac:dyDescent="0.25">
      <c r="B55" s="2">
        <v>6</v>
      </c>
      <c r="C55" s="2">
        <v>7.59</v>
      </c>
      <c r="D55" s="2">
        <f>AVERAGE($C$50:C55)</f>
        <v>7.9716666666666667</v>
      </c>
      <c r="F55" s="2">
        <f>ROUND(F54,0)</f>
        <v>111</v>
      </c>
    </row>
    <row r="56" spans="2:10" x14ac:dyDescent="0.25">
      <c r="B56" s="2">
        <v>7</v>
      </c>
      <c r="C56" s="2">
        <v>7.56</v>
      </c>
      <c r="D56" s="2">
        <f>AVERAGE($C$50:C56)</f>
        <v>7.9128571428571428</v>
      </c>
    </row>
    <row r="57" spans="2:10" x14ac:dyDescent="0.25">
      <c r="B57" s="2">
        <v>8</v>
      </c>
      <c r="C57" s="2">
        <v>9.2100000000000009</v>
      </c>
      <c r="D57" s="2">
        <f>AVERAGE($C$50:C57)</f>
        <v>8.0749999999999993</v>
      </c>
    </row>
    <row r="58" spans="2:10" x14ac:dyDescent="0.25">
      <c r="B58" s="2">
        <v>9</v>
      </c>
      <c r="C58" s="2">
        <v>7.88</v>
      </c>
      <c r="D58" s="2">
        <f>AVERAGE($C$50:C58)</f>
        <v>8.0533333333333328</v>
      </c>
    </row>
    <row r="59" spans="2:10" x14ac:dyDescent="0.25">
      <c r="B59" s="2">
        <v>10</v>
      </c>
      <c r="C59" s="2">
        <v>6.1</v>
      </c>
      <c r="D59" s="2">
        <f>AVERAGE($C$50:C59)</f>
        <v>7.8579999999999988</v>
      </c>
    </row>
    <row r="62" spans="2:10" x14ac:dyDescent="0.25">
      <c r="B62" s="73" t="s">
        <v>63</v>
      </c>
      <c r="C62" s="74"/>
      <c r="D62" s="75"/>
    </row>
    <row r="63" spans="2:10" x14ac:dyDescent="0.25">
      <c r="B63" s="5" t="s">
        <v>12</v>
      </c>
      <c r="C63" s="6" t="s">
        <v>20</v>
      </c>
      <c r="D63" s="6" t="s">
        <v>16</v>
      </c>
      <c r="F63" s="2" t="s">
        <v>13</v>
      </c>
      <c r="G63" s="2" t="s">
        <v>14</v>
      </c>
      <c r="H63" s="2" t="s">
        <v>15</v>
      </c>
      <c r="I63" s="3"/>
      <c r="J63" s="7" t="s">
        <v>21</v>
      </c>
    </row>
    <row r="64" spans="2:10" x14ac:dyDescent="0.25">
      <c r="B64" s="2">
        <v>1</v>
      </c>
      <c r="C64" s="2">
        <v>6.92</v>
      </c>
      <c r="D64" s="2">
        <f>AVERAGE(C64)</f>
        <v>6.92</v>
      </c>
      <c r="F64" s="2">
        <v>2.262</v>
      </c>
      <c r="G64" s="2">
        <f>_xlfn.STDEV.S(C64:C73)</f>
        <v>1.1263909919147326</v>
      </c>
      <c r="H64" s="2">
        <v>0.05</v>
      </c>
      <c r="I64" s="2">
        <f>AVERAGE(C64:C73)</f>
        <v>7.293000000000001</v>
      </c>
      <c r="J64" s="2">
        <f>ROUND(((F64*G64)/(H64*I64))^2,0)</f>
        <v>49</v>
      </c>
    </row>
    <row r="65" spans="2:10" x14ac:dyDescent="0.25">
      <c r="B65" s="2">
        <v>2</v>
      </c>
      <c r="C65" s="2">
        <v>6.6</v>
      </c>
      <c r="D65" s="2">
        <f>AVERAGE($C$64:C65)</f>
        <v>6.76</v>
      </c>
    </row>
    <row r="66" spans="2:10" x14ac:dyDescent="0.25">
      <c r="B66" s="2">
        <v>3</v>
      </c>
      <c r="C66" s="2">
        <v>8.1300000000000008</v>
      </c>
      <c r="D66" s="2">
        <f>AVERAGE($C$64:C66)</f>
        <v>7.2166666666666659</v>
      </c>
    </row>
    <row r="67" spans="2:10" x14ac:dyDescent="0.25">
      <c r="B67" s="2">
        <v>4</v>
      </c>
      <c r="C67" s="2">
        <v>5.53</v>
      </c>
      <c r="D67" s="2">
        <f>AVERAGE($C$64:C67)</f>
        <v>6.7949999999999999</v>
      </c>
      <c r="F67" s="2" t="s">
        <v>64</v>
      </c>
    </row>
    <row r="68" spans="2:10" x14ac:dyDescent="0.25">
      <c r="B68" s="2">
        <v>5</v>
      </c>
      <c r="C68" s="2">
        <v>9.64</v>
      </c>
      <c r="D68" s="2">
        <f>AVERAGE($C$64:C68)</f>
        <v>7.3639999999999999</v>
      </c>
      <c r="F68" s="2">
        <f>((_xlfn.STDEV.S(C64:C73)*2.262)/(AVERAGE(C64:C73)*0.05))^2</f>
        <v>48.821498203169959</v>
      </c>
    </row>
    <row r="69" spans="2:10" x14ac:dyDescent="0.25">
      <c r="B69" s="2">
        <v>6</v>
      </c>
      <c r="C69" s="2">
        <v>7.83</v>
      </c>
      <c r="D69" s="2">
        <f>AVERAGE($C$64:C69)</f>
        <v>7.4416666666666664</v>
      </c>
      <c r="F69" s="2">
        <f>ROUND(F68,0)</f>
        <v>49</v>
      </c>
    </row>
    <row r="70" spans="2:10" x14ac:dyDescent="0.25">
      <c r="B70" s="2">
        <v>7</v>
      </c>
      <c r="C70" s="2">
        <v>6.77</v>
      </c>
      <c r="D70" s="2">
        <f>AVERAGE($C$64:C70)</f>
        <v>7.3457142857142861</v>
      </c>
    </row>
    <row r="71" spans="2:10" x14ac:dyDescent="0.25">
      <c r="B71" s="2">
        <v>8</v>
      </c>
      <c r="C71" s="2">
        <v>7.92</v>
      </c>
      <c r="D71" s="2">
        <f>AVERAGE($C$64:C71)</f>
        <v>7.4175000000000004</v>
      </c>
    </row>
    <row r="72" spans="2:10" x14ac:dyDescent="0.25">
      <c r="B72" s="2">
        <v>9</v>
      </c>
      <c r="C72" s="2">
        <v>6.92</v>
      </c>
      <c r="D72" s="2">
        <f>AVERAGE($C$64:C72)</f>
        <v>7.3622222222222229</v>
      </c>
    </row>
    <row r="73" spans="2:10" x14ac:dyDescent="0.25">
      <c r="B73" s="2">
        <v>10</v>
      </c>
      <c r="C73" s="2">
        <v>6.67</v>
      </c>
      <c r="D73" s="2">
        <f>AVERAGE($C$64:C73)</f>
        <v>7.293000000000001</v>
      </c>
    </row>
    <row r="76" spans="2:10" x14ac:dyDescent="0.25">
      <c r="B76" s="4" t="s">
        <v>26</v>
      </c>
      <c r="C76" s="4" t="s">
        <v>27</v>
      </c>
      <c r="D76" s="4" t="s">
        <v>28</v>
      </c>
      <c r="E76" s="4" t="s">
        <v>29</v>
      </c>
      <c r="F76" s="4" t="s">
        <v>30</v>
      </c>
    </row>
    <row r="77" spans="2:10" x14ac:dyDescent="0.25">
      <c r="B77" s="2">
        <f>C4</f>
        <v>6.31</v>
      </c>
      <c r="C77" s="2">
        <f>C19</f>
        <v>6.39</v>
      </c>
      <c r="D77" s="2">
        <f>C36</f>
        <v>6.25</v>
      </c>
      <c r="E77" s="2">
        <f>C50</f>
        <v>8.2100000000000009</v>
      </c>
      <c r="F77" s="2">
        <f>C64</f>
        <v>6.92</v>
      </c>
    </row>
    <row r="78" spans="2:10" x14ac:dyDescent="0.25">
      <c r="B78" s="2">
        <f t="shared" ref="B78:B86" si="0">C5</f>
        <v>7</v>
      </c>
      <c r="C78" s="2">
        <f t="shared" ref="C78:C86" si="1">C20</f>
        <v>6.28</v>
      </c>
      <c r="D78" s="2">
        <f t="shared" ref="D78:D86" si="2">C37</f>
        <v>6.6400000000000006</v>
      </c>
      <c r="E78" s="2">
        <f t="shared" ref="E78:E86" si="3">C51</f>
        <v>6.15</v>
      </c>
      <c r="F78" s="2">
        <f t="shared" ref="F78:F86" si="4">C65</f>
        <v>6.6</v>
      </c>
    </row>
    <row r="79" spans="2:10" x14ac:dyDescent="0.25">
      <c r="B79" s="2">
        <f t="shared" si="0"/>
        <v>7.15</v>
      </c>
      <c r="C79" s="2">
        <f t="shared" si="1"/>
        <v>8.1</v>
      </c>
      <c r="D79" s="2">
        <f t="shared" si="2"/>
        <v>7.625</v>
      </c>
      <c r="E79" s="2">
        <f t="shared" si="3"/>
        <v>9.61</v>
      </c>
      <c r="F79" s="2">
        <f t="shared" si="4"/>
        <v>8.1300000000000008</v>
      </c>
    </row>
    <row r="80" spans="2:10" x14ac:dyDescent="0.25">
      <c r="B80" s="2">
        <f t="shared" si="0"/>
        <v>5.9</v>
      </c>
      <c r="C80" s="2">
        <f t="shared" si="1"/>
        <v>5.33</v>
      </c>
      <c r="D80" s="2">
        <f t="shared" si="2"/>
        <v>5.6150000000000002</v>
      </c>
      <c r="E80" s="2">
        <f t="shared" si="3"/>
        <v>5.08</v>
      </c>
      <c r="F80" s="2">
        <f t="shared" si="4"/>
        <v>5.53</v>
      </c>
      <c r="H80" s="11" t="s">
        <v>31</v>
      </c>
      <c r="I80" s="11"/>
      <c r="J80" s="11"/>
    </row>
    <row r="81" spans="2:10" x14ac:dyDescent="0.25">
      <c r="B81" s="2">
        <f t="shared" si="0"/>
        <v>8.65</v>
      </c>
      <c r="C81" s="2">
        <f t="shared" si="1"/>
        <v>9.5299999999999994</v>
      </c>
      <c r="D81" s="2">
        <f t="shared" si="2"/>
        <v>9.09</v>
      </c>
      <c r="E81" s="2">
        <f t="shared" si="3"/>
        <v>11.19</v>
      </c>
      <c r="F81" s="2">
        <f t="shared" si="4"/>
        <v>9.64</v>
      </c>
      <c r="H81" s="11" t="s">
        <v>68</v>
      </c>
      <c r="I81" s="11"/>
      <c r="J81" s="11"/>
    </row>
    <row r="82" spans="2:10" x14ac:dyDescent="0.25">
      <c r="B82" s="2">
        <f t="shared" si="0"/>
        <v>8.1199999999999992</v>
      </c>
      <c r="C82" s="2">
        <f t="shared" si="1"/>
        <v>7.66</v>
      </c>
      <c r="D82" s="2">
        <f t="shared" si="2"/>
        <v>7.79</v>
      </c>
      <c r="E82" s="2">
        <f t="shared" si="3"/>
        <v>7.59</v>
      </c>
      <c r="F82" s="2">
        <f t="shared" si="4"/>
        <v>7.83</v>
      </c>
    </row>
    <row r="83" spans="2:10" x14ac:dyDescent="0.25">
      <c r="B83" s="2">
        <f t="shared" si="0"/>
        <v>6.23</v>
      </c>
      <c r="C83" s="2">
        <f t="shared" si="1"/>
        <v>6.39</v>
      </c>
      <c r="D83" s="2">
        <f t="shared" si="2"/>
        <v>6.51</v>
      </c>
      <c r="E83" s="2">
        <f t="shared" si="3"/>
        <v>7.56</v>
      </c>
      <c r="F83" s="2">
        <f t="shared" si="4"/>
        <v>6.77</v>
      </c>
    </row>
    <row r="84" spans="2:10" x14ac:dyDescent="0.25">
      <c r="B84" s="2">
        <f t="shared" si="0"/>
        <v>7.34</v>
      </c>
      <c r="C84" s="2">
        <f t="shared" si="1"/>
        <v>7.07</v>
      </c>
      <c r="D84" s="2">
        <f t="shared" si="2"/>
        <v>7.2</v>
      </c>
      <c r="E84" s="2">
        <f t="shared" si="3"/>
        <v>9.2100000000000009</v>
      </c>
      <c r="F84" s="2">
        <f t="shared" si="4"/>
        <v>7.92</v>
      </c>
    </row>
    <row r="85" spans="2:10" x14ac:dyDescent="0.25">
      <c r="B85" s="2">
        <f t="shared" si="0"/>
        <v>6.23</v>
      </c>
      <c r="C85" s="2">
        <f t="shared" si="1"/>
        <v>7</v>
      </c>
      <c r="D85" s="2">
        <f t="shared" si="2"/>
        <v>6.65</v>
      </c>
      <c r="E85" s="2">
        <f t="shared" si="3"/>
        <v>7.88</v>
      </c>
      <c r="F85" s="2">
        <f t="shared" si="4"/>
        <v>6.92</v>
      </c>
    </row>
    <row r="86" spans="2:10" x14ac:dyDescent="0.25">
      <c r="B86" s="2">
        <f t="shared" si="0"/>
        <v>7.15</v>
      </c>
      <c r="C86" s="2">
        <f t="shared" si="1"/>
        <v>6.26</v>
      </c>
      <c r="D86" s="2">
        <f t="shared" si="2"/>
        <v>6.75</v>
      </c>
      <c r="E86" s="2">
        <f t="shared" si="3"/>
        <v>6.1</v>
      </c>
      <c r="F86" s="2">
        <f t="shared" si="4"/>
        <v>6.67</v>
      </c>
    </row>
    <row r="88" spans="2:10" x14ac:dyDescent="0.25">
      <c r="B88" t="s">
        <v>32</v>
      </c>
    </row>
    <row r="90" spans="2:10" ht="15.75" thickBot="1" x14ac:dyDescent="0.3">
      <c r="B90" t="s">
        <v>33</v>
      </c>
    </row>
    <row r="91" spans="2:10" x14ac:dyDescent="0.25">
      <c r="B91" s="10" t="s">
        <v>34</v>
      </c>
      <c r="C91" s="10" t="s">
        <v>35</v>
      </c>
      <c r="D91" s="10" t="s">
        <v>36</v>
      </c>
      <c r="E91" s="10" t="s">
        <v>37</v>
      </c>
      <c r="F91" s="10" t="s">
        <v>38</v>
      </c>
    </row>
    <row r="92" spans="2:10" x14ac:dyDescent="0.25">
      <c r="B92" s="8" t="s">
        <v>26</v>
      </c>
      <c r="C92" s="8">
        <v>10</v>
      </c>
      <c r="D92" s="8">
        <v>70.080000000000013</v>
      </c>
      <c r="E92" s="8">
        <v>7.0080000000000009</v>
      </c>
      <c r="F92" s="8">
        <v>0.77875111111109163</v>
      </c>
    </row>
    <row r="93" spans="2:10" x14ac:dyDescent="0.25">
      <c r="B93" s="8" t="s">
        <v>27</v>
      </c>
      <c r="C93" s="8">
        <v>10</v>
      </c>
      <c r="D93" s="8">
        <v>70.010000000000005</v>
      </c>
      <c r="E93" s="8">
        <v>7.0010000000000003</v>
      </c>
      <c r="F93" s="8">
        <v>1.40560999999998</v>
      </c>
    </row>
    <row r="94" spans="2:10" x14ac:dyDescent="0.25">
      <c r="B94" s="8" t="s">
        <v>28</v>
      </c>
      <c r="C94" s="8">
        <v>10</v>
      </c>
      <c r="D94" s="8">
        <v>70.12</v>
      </c>
      <c r="E94" s="8">
        <v>7.0120000000000005</v>
      </c>
      <c r="F94" s="8">
        <v>0.93964555555555762</v>
      </c>
    </row>
    <row r="95" spans="2:10" x14ac:dyDescent="0.25">
      <c r="B95" s="8" t="s">
        <v>29</v>
      </c>
      <c r="C95" s="8">
        <v>10</v>
      </c>
      <c r="D95" s="8">
        <v>78.579999999999984</v>
      </c>
      <c r="E95" s="8">
        <v>7.8579999999999988</v>
      </c>
      <c r="F95" s="8">
        <v>3.3344177777778063</v>
      </c>
    </row>
    <row r="96" spans="2:10" ht="15.75" thickBot="1" x14ac:dyDescent="0.3">
      <c r="B96" s="9" t="s">
        <v>30</v>
      </c>
      <c r="C96" s="9">
        <v>10</v>
      </c>
      <c r="D96" s="9">
        <v>72.930000000000007</v>
      </c>
      <c r="E96" s="9">
        <v>7.293000000000001</v>
      </c>
      <c r="F96" s="9">
        <v>1.268756666666655</v>
      </c>
    </row>
    <row r="99" spans="2:16" ht="15.75" thickBot="1" x14ac:dyDescent="0.3">
      <c r="B99" t="s">
        <v>39</v>
      </c>
    </row>
    <row r="100" spans="2:16" x14ac:dyDescent="0.25">
      <c r="B100" s="10" t="s">
        <v>40</v>
      </c>
      <c r="C100" s="10" t="s">
        <v>41</v>
      </c>
      <c r="D100" s="10" t="s">
        <v>42</v>
      </c>
      <c r="E100" s="10" t="s">
        <v>43</v>
      </c>
      <c r="F100" s="10" t="s">
        <v>44</v>
      </c>
      <c r="G100" s="10" t="s">
        <v>45</v>
      </c>
      <c r="H100" s="10" t="s">
        <v>46</v>
      </c>
    </row>
    <row r="101" spans="2:16" x14ac:dyDescent="0.25">
      <c r="B101" s="8" t="s">
        <v>47</v>
      </c>
      <c r="C101" s="8">
        <v>5.4750519999999767</v>
      </c>
      <c r="D101" s="8">
        <v>4</v>
      </c>
      <c r="E101" s="8">
        <v>1.3687629999999942</v>
      </c>
      <c r="F101" s="19">
        <v>0.8856806772859348</v>
      </c>
      <c r="G101" s="8">
        <v>0.48021456304807253</v>
      </c>
      <c r="H101" s="8">
        <v>2.5787391843115586</v>
      </c>
      <c r="J101" s="71" t="s">
        <v>58</v>
      </c>
      <c r="K101" s="71"/>
      <c r="L101" s="71"/>
      <c r="M101" s="71"/>
      <c r="N101" s="71"/>
    </row>
    <row r="102" spans="2:16" x14ac:dyDescent="0.25">
      <c r="B102" s="8" t="s">
        <v>48</v>
      </c>
      <c r="C102" s="8">
        <v>69.544629999999998</v>
      </c>
      <c r="D102" s="8">
        <v>45</v>
      </c>
      <c r="E102" s="8">
        <v>1.5454362222222222</v>
      </c>
      <c r="F102" s="8"/>
      <c r="G102" s="8"/>
      <c r="H102" s="8"/>
      <c r="J102" s="71"/>
      <c r="K102" s="71"/>
      <c r="L102" s="71"/>
      <c r="M102" s="71"/>
      <c r="N102" s="71"/>
    </row>
    <row r="103" spans="2:16" ht="15" customHeight="1" x14ac:dyDescent="0.25">
      <c r="B103" s="8"/>
      <c r="C103" s="8"/>
      <c r="D103" s="8"/>
      <c r="E103" s="8"/>
      <c r="F103" s="8"/>
      <c r="G103" s="8"/>
      <c r="H103" s="8"/>
      <c r="J103" s="71"/>
      <c r="K103" s="71"/>
      <c r="L103" s="71"/>
      <c r="M103" s="71"/>
      <c r="N103" s="71"/>
    </row>
    <row r="104" spans="2:16" ht="15.75" thickBot="1" x14ac:dyDescent="0.3">
      <c r="B104" s="9" t="s">
        <v>49</v>
      </c>
      <c r="C104" s="9">
        <v>75.019681999999975</v>
      </c>
      <c r="D104" s="9">
        <v>49</v>
      </c>
      <c r="E104" s="9"/>
      <c r="F104" s="9"/>
      <c r="G104" s="9"/>
      <c r="H104" s="9"/>
      <c r="J104" s="71"/>
      <c r="K104" s="71"/>
      <c r="L104" s="71"/>
      <c r="M104" s="71"/>
      <c r="N104" s="71"/>
    </row>
    <row r="106" spans="2:16" x14ac:dyDescent="0.25">
      <c r="H106" s="2" t="s">
        <v>13</v>
      </c>
      <c r="I106" s="2" t="s">
        <v>14</v>
      </c>
      <c r="J106" s="2" t="s">
        <v>15</v>
      </c>
      <c r="K106" s="2"/>
      <c r="L106" s="7" t="s">
        <v>21</v>
      </c>
      <c r="N106" s="76" t="s">
        <v>129</v>
      </c>
      <c r="O106" s="76"/>
      <c r="P106" s="76"/>
    </row>
    <row r="107" spans="2:16" x14ac:dyDescent="0.25">
      <c r="H107" s="2">
        <v>1.96</v>
      </c>
      <c r="I107" s="2">
        <f>_xlfn.STDEV.S(C112:C222)</f>
        <v>1.5612439010057302</v>
      </c>
      <c r="J107" s="2">
        <v>0.05</v>
      </c>
      <c r="K107" s="2">
        <f>AVERAGE(C112:C222)</f>
        <v>7.5408108108108047</v>
      </c>
      <c r="L107" s="2">
        <f>ROUNDUP(((H107*I107)/(J107*K107))^2,0)</f>
        <v>66</v>
      </c>
      <c r="N107" s="2" t="s">
        <v>137</v>
      </c>
      <c r="O107" s="2" t="s">
        <v>130</v>
      </c>
      <c r="P107" s="2" t="s">
        <v>138</v>
      </c>
    </row>
    <row r="108" spans="2:16" x14ac:dyDescent="0.25">
      <c r="N108" s="2">
        <f>I111</f>
        <v>0.12568018018018007</v>
      </c>
      <c r="O108" s="25">
        <v>0.17</v>
      </c>
      <c r="P108" s="7">
        <f>N108*(1+O108)</f>
        <v>0.14704581081081067</v>
      </c>
    </row>
    <row r="110" spans="2:16" x14ac:dyDescent="0.25">
      <c r="B110" s="73" t="s">
        <v>85</v>
      </c>
      <c r="C110" s="74"/>
      <c r="D110" s="75"/>
      <c r="H110" s="2" t="s">
        <v>50</v>
      </c>
      <c r="I110" s="2" t="s">
        <v>65</v>
      </c>
    </row>
    <row r="111" spans="2:16" x14ac:dyDescent="0.25">
      <c r="B111" s="5" t="s">
        <v>12</v>
      </c>
      <c r="C111" s="6" t="s">
        <v>20</v>
      </c>
      <c r="D111" s="6" t="s">
        <v>16</v>
      </c>
      <c r="H111" s="2">
        <f>AVERAGE(C112:C222)</f>
        <v>7.5408108108108047</v>
      </c>
      <c r="I111" s="2">
        <f>H111/60</f>
        <v>0.12568018018018007</v>
      </c>
    </row>
    <row r="112" spans="2:16" x14ac:dyDescent="0.25">
      <c r="B112" s="2">
        <v>1</v>
      </c>
      <c r="C112" s="2">
        <f>C4</f>
        <v>6.31</v>
      </c>
      <c r="D112" s="2">
        <f>AVERAGE(C112)</f>
        <v>6.31</v>
      </c>
    </row>
    <row r="113" spans="2:4" x14ac:dyDescent="0.25">
      <c r="B113" s="2">
        <v>2</v>
      </c>
      <c r="C113" s="2">
        <f t="shared" ref="C113:C121" si="5">C5</f>
        <v>7</v>
      </c>
      <c r="D113" s="2">
        <f>AVERAGE($C$112:C113)</f>
        <v>6.6549999999999994</v>
      </c>
    </row>
    <row r="114" spans="2:4" x14ac:dyDescent="0.25">
      <c r="B114" s="2">
        <v>3</v>
      </c>
      <c r="C114" s="2">
        <f t="shared" si="5"/>
        <v>7.15</v>
      </c>
      <c r="D114" s="2">
        <f>AVERAGE($C$112:C114)</f>
        <v>6.82</v>
      </c>
    </row>
    <row r="115" spans="2:4" x14ac:dyDescent="0.25">
      <c r="B115" s="2">
        <v>4</v>
      </c>
      <c r="C115" s="2">
        <f t="shared" si="5"/>
        <v>5.9</v>
      </c>
      <c r="D115" s="2">
        <f>AVERAGE($C$112:C115)</f>
        <v>6.59</v>
      </c>
    </row>
    <row r="116" spans="2:4" x14ac:dyDescent="0.25">
      <c r="B116" s="2">
        <v>5</v>
      </c>
      <c r="C116" s="2">
        <f t="shared" si="5"/>
        <v>8.65</v>
      </c>
      <c r="D116" s="2">
        <f>AVERAGE($C$112:C116)</f>
        <v>7.0019999999999998</v>
      </c>
    </row>
    <row r="117" spans="2:4" x14ac:dyDescent="0.25">
      <c r="B117" s="2">
        <v>6</v>
      </c>
      <c r="C117" s="2">
        <f t="shared" si="5"/>
        <v>8.1199999999999992</v>
      </c>
      <c r="D117" s="2">
        <f>AVERAGE($C$112:C117)</f>
        <v>7.1883333333333326</v>
      </c>
    </row>
    <row r="118" spans="2:4" x14ac:dyDescent="0.25">
      <c r="B118" s="2">
        <v>7</v>
      </c>
      <c r="C118" s="2">
        <f t="shared" si="5"/>
        <v>6.23</v>
      </c>
      <c r="D118" s="2">
        <f>AVERAGE($C$112:C118)</f>
        <v>7.0514285714285716</v>
      </c>
    </row>
    <row r="119" spans="2:4" x14ac:dyDescent="0.25">
      <c r="B119" s="2">
        <v>8</v>
      </c>
      <c r="C119" s="2">
        <f t="shared" si="5"/>
        <v>7.34</v>
      </c>
      <c r="D119" s="2">
        <f>AVERAGE($C$112:C119)</f>
        <v>7.0875000000000004</v>
      </c>
    </row>
    <row r="120" spans="2:4" x14ac:dyDescent="0.25">
      <c r="B120" s="2">
        <v>9</v>
      </c>
      <c r="C120" s="2">
        <f t="shared" si="5"/>
        <v>6.23</v>
      </c>
      <c r="D120" s="2">
        <f>AVERAGE($C$112:C120)</f>
        <v>6.9922222222222228</v>
      </c>
    </row>
    <row r="121" spans="2:4" x14ac:dyDescent="0.25">
      <c r="B121" s="2">
        <v>10</v>
      </c>
      <c r="C121" s="2">
        <f t="shared" si="5"/>
        <v>7.15</v>
      </c>
      <c r="D121" s="2">
        <f>AVERAGE($C$112:C121)</f>
        <v>7.0080000000000009</v>
      </c>
    </row>
    <row r="122" spans="2:4" x14ac:dyDescent="0.25">
      <c r="B122" s="2">
        <v>11</v>
      </c>
      <c r="C122" s="2">
        <f t="shared" ref="C122:C131" si="6">C19</f>
        <v>6.39</v>
      </c>
      <c r="D122" s="2">
        <f>AVERAGE($C$112:C122)</f>
        <v>6.951818181818183</v>
      </c>
    </row>
    <row r="123" spans="2:4" x14ac:dyDescent="0.25">
      <c r="B123" s="2">
        <v>12</v>
      </c>
      <c r="C123" s="2">
        <f t="shared" si="6"/>
        <v>6.28</v>
      </c>
      <c r="D123" s="2">
        <f>AVERAGE($C$112:C123)</f>
        <v>6.8958333333333348</v>
      </c>
    </row>
    <row r="124" spans="2:4" x14ac:dyDescent="0.25">
      <c r="B124" s="2">
        <v>13</v>
      </c>
      <c r="C124" s="2">
        <f t="shared" si="6"/>
        <v>8.1</v>
      </c>
      <c r="D124" s="2">
        <f>AVERAGE($C$112:C124)</f>
        <v>6.9884615384615394</v>
      </c>
    </row>
    <row r="125" spans="2:4" x14ac:dyDescent="0.25">
      <c r="B125" s="2">
        <v>14</v>
      </c>
      <c r="C125" s="2">
        <f t="shared" si="6"/>
        <v>5.33</v>
      </c>
      <c r="D125" s="2">
        <f>AVERAGE($C$112:C125)</f>
        <v>6.87</v>
      </c>
    </row>
    <row r="126" spans="2:4" x14ac:dyDescent="0.25">
      <c r="B126" s="2">
        <v>15</v>
      </c>
      <c r="C126" s="2">
        <f t="shared" si="6"/>
        <v>9.5299999999999994</v>
      </c>
      <c r="D126" s="2">
        <f>AVERAGE($C$112:C126)</f>
        <v>7.0473333333333334</v>
      </c>
    </row>
    <row r="127" spans="2:4" x14ac:dyDescent="0.25">
      <c r="B127" s="2">
        <v>16</v>
      </c>
      <c r="C127" s="2">
        <f t="shared" si="6"/>
        <v>7.66</v>
      </c>
      <c r="D127" s="2">
        <f>AVERAGE($C$112:C127)</f>
        <v>7.0856250000000003</v>
      </c>
    </row>
    <row r="128" spans="2:4" x14ac:dyDescent="0.25">
      <c r="B128" s="2">
        <v>17</v>
      </c>
      <c r="C128" s="2">
        <f t="shared" si="6"/>
        <v>6.39</v>
      </c>
      <c r="D128" s="2">
        <f>AVERAGE($C$112:C128)</f>
        <v>7.0447058823529414</v>
      </c>
    </row>
    <row r="129" spans="2:4" x14ac:dyDescent="0.25">
      <c r="B129" s="2">
        <v>18</v>
      </c>
      <c r="C129" s="2">
        <f t="shared" si="6"/>
        <v>7.07</v>
      </c>
      <c r="D129" s="2">
        <f>AVERAGE($C$112:C129)</f>
        <v>7.0461111111111121</v>
      </c>
    </row>
    <row r="130" spans="2:4" x14ac:dyDescent="0.25">
      <c r="B130" s="2">
        <v>19</v>
      </c>
      <c r="C130" s="2">
        <f t="shared" si="6"/>
        <v>7</v>
      </c>
      <c r="D130" s="2">
        <f>AVERAGE($C$112:C130)</f>
        <v>7.0436842105263162</v>
      </c>
    </row>
    <row r="131" spans="2:4" x14ac:dyDescent="0.25">
      <c r="B131" s="2">
        <v>20</v>
      </c>
      <c r="C131" s="2">
        <f t="shared" si="6"/>
        <v>6.26</v>
      </c>
      <c r="D131" s="2">
        <f>AVERAGE($C$112:C131)</f>
        <v>7.0045000000000002</v>
      </c>
    </row>
    <row r="132" spans="2:4" x14ac:dyDescent="0.25">
      <c r="B132" s="2">
        <v>21</v>
      </c>
      <c r="C132" s="2">
        <f t="shared" ref="C132:C141" si="7">C36</f>
        <v>6.25</v>
      </c>
      <c r="D132" s="2">
        <f>AVERAGE($C$112:C132)</f>
        <v>6.9685714285714289</v>
      </c>
    </row>
    <row r="133" spans="2:4" x14ac:dyDescent="0.25">
      <c r="B133" s="2">
        <v>22</v>
      </c>
      <c r="C133" s="2">
        <f t="shared" si="7"/>
        <v>6.6400000000000006</v>
      </c>
      <c r="D133" s="2">
        <f>AVERAGE($C$112:C133)</f>
        <v>6.9536363636363641</v>
      </c>
    </row>
    <row r="134" spans="2:4" x14ac:dyDescent="0.25">
      <c r="B134" s="2">
        <v>23</v>
      </c>
      <c r="C134" s="2">
        <f t="shared" si="7"/>
        <v>7.625</v>
      </c>
      <c r="D134" s="2">
        <f>AVERAGE($C$112:C134)</f>
        <v>6.9828260869565222</v>
      </c>
    </row>
    <row r="135" spans="2:4" x14ac:dyDescent="0.25">
      <c r="B135" s="2">
        <v>24</v>
      </c>
      <c r="C135" s="2">
        <f t="shared" si="7"/>
        <v>5.6150000000000002</v>
      </c>
      <c r="D135" s="2">
        <f>AVERAGE($C$112:C135)</f>
        <v>6.9258333333333342</v>
      </c>
    </row>
    <row r="136" spans="2:4" x14ac:dyDescent="0.25">
      <c r="B136" s="2">
        <v>25</v>
      </c>
      <c r="C136" s="2">
        <f t="shared" si="7"/>
        <v>9.09</v>
      </c>
      <c r="D136" s="2">
        <f>AVERAGE($C$112:C136)</f>
        <v>7.0124000000000013</v>
      </c>
    </row>
    <row r="137" spans="2:4" x14ac:dyDescent="0.25">
      <c r="B137" s="2">
        <v>26</v>
      </c>
      <c r="C137" s="2">
        <f t="shared" si="7"/>
        <v>7.79</v>
      </c>
      <c r="D137" s="2">
        <f>AVERAGE($C$112:C137)</f>
        <v>7.042307692307693</v>
      </c>
    </row>
    <row r="138" spans="2:4" x14ac:dyDescent="0.25">
      <c r="B138" s="2">
        <v>27</v>
      </c>
      <c r="C138" s="2">
        <f t="shared" si="7"/>
        <v>6.51</v>
      </c>
      <c r="D138" s="2">
        <f>AVERAGE($C$112:C138)</f>
        <v>7.0225925925925932</v>
      </c>
    </row>
    <row r="139" spans="2:4" x14ac:dyDescent="0.25">
      <c r="B139" s="2">
        <v>28</v>
      </c>
      <c r="C139" s="2">
        <f t="shared" si="7"/>
        <v>7.2</v>
      </c>
      <c r="D139" s="2">
        <f>AVERAGE($C$112:C139)</f>
        <v>7.0289285714285716</v>
      </c>
    </row>
    <row r="140" spans="2:4" x14ac:dyDescent="0.25">
      <c r="B140" s="2">
        <v>29</v>
      </c>
      <c r="C140" s="2">
        <f t="shared" si="7"/>
        <v>6.65</v>
      </c>
      <c r="D140" s="2">
        <f>AVERAGE($C$112:C140)</f>
        <v>7.0158620689655171</v>
      </c>
    </row>
    <row r="141" spans="2:4" x14ac:dyDescent="0.25">
      <c r="B141" s="2">
        <v>30</v>
      </c>
      <c r="C141" s="2">
        <f t="shared" si="7"/>
        <v>6.75</v>
      </c>
      <c r="D141" s="2">
        <f>AVERAGE($C$112:C141)</f>
        <v>7.0070000000000006</v>
      </c>
    </row>
    <row r="142" spans="2:4" x14ac:dyDescent="0.25">
      <c r="B142" s="2">
        <v>31</v>
      </c>
      <c r="C142" s="2">
        <f t="shared" ref="C142:C151" si="8">C50</f>
        <v>8.2100000000000009</v>
      </c>
      <c r="D142" s="2">
        <f>AVERAGE($C$112:C142)</f>
        <v>7.0458064516129033</v>
      </c>
    </row>
    <row r="143" spans="2:4" x14ac:dyDescent="0.25">
      <c r="B143" s="2">
        <v>32</v>
      </c>
      <c r="C143" s="2">
        <f t="shared" si="8"/>
        <v>6.15</v>
      </c>
      <c r="D143" s="2">
        <f>AVERAGE($C$112:C143)</f>
        <v>7.0178125000000007</v>
      </c>
    </row>
    <row r="144" spans="2:4" x14ac:dyDescent="0.25">
      <c r="B144" s="2">
        <v>33</v>
      </c>
      <c r="C144" s="2">
        <f t="shared" si="8"/>
        <v>9.61</v>
      </c>
      <c r="D144" s="2">
        <f>AVERAGE($C$112:C144)</f>
        <v>7.0963636363636367</v>
      </c>
    </row>
    <row r="145" spans="2:4" x14ac:dyDescent="0.25">
      <c r="B145" s="2">
        <v>34</v>
      </c>
      <c r="C145" s="2">
        <f t="shared" si="8"/>
        <v>5.08</v>
      </c>
      <c r="D145" s="2">
        <f>AVERAGE($C$112:C145)</f>
        <v>7.0370588235294127</v>
      </c>
    </row>
    <row r="146" spans="2:4" x14ac:dyDescent="0.25">
      <c r="B146" s="2">
        <v>35</v>
      </c>
      <c r="C146" s="2">
        <f t="shared" si="8"/>
        <v>11.19</v>
      </c>
      <c r="D146" s="2">
        <f>AVERAGE($C$112:C146)</f>
        <v>7.1557142857142866</v>
      </c>
    </row>
    <row r="147" spans="2:4" x14ac:dyDescent="0.25">
      <c r="B147" s="2">
        <v>36</v>
      </c>
      <c r="C147" s="2">
        <f t="shared" si="8"/>
        <v>7.59</v>
      </c>
      <c r="D147" s="2">
        <f>AVERAGE($C$112:C147)</f>
        <v>7.1677777777777782</v>
      </c>
    </row>
    <row r="148" spans="2:4" x14ac:dyDescent="0.25">
      <c r="B148" s="2">
        <v>37</v>
      </c>
      <c r="C148" s="2">
        <f t="shared" si="8"/>
        <v>7.56</v>
      </c>
      <c r="D148" s="2">
        <f>AVERAGE($C$112:C148)</f>
        <v>7.1783783783783788</v>
      </c>
    </row>
    <row r="149" spans="2:4" x14ac:dyDescent="0.25">
      <c r="B149" s="2">
        <v>38</v>
      </c>
      <c r="C149" s="2">
        <f t="shared" si="8"/>
        <v>9.2100000000000009</v>
      </c>
      <c r="D149" s="2">
        <f>AVERAGE($C$112:C149)</f>
        <v>7.2318421052631576</v>
      </c>
    </row>
    <row r="150" spans="2:4" x14ac:dyDescent="0.25">
      <c r="B150" s="2">
        <v>39</v>
      </c>
      <c r="C150" s="2">
        <f t="shared" si="8"/>
        <v>7.88</v>
      </c>
      <c r="D150" s="2">
        <f>AVERAGE($C$112:C150)</f>
        <v>7.2484615384615383</v>
      </c>
    </row>
    <row r="151" spans="2:4" x14ac:dyDescent="0.25">
      <c r="B151" s="2">
        <v>40</v>
      </c>
      <c r="C151" s="2">
        <f t="shared" si="8"/>
        <v>6.1</v>
      </c>
      <c r="D151" s="2">
        <f>AVERAGE($C$112:C151)</f>
        <v>7.2197500000000003</v>
      </c>
    </row>
    <row r="152" spans="2:4" x14ac:dyDescent="0.25">
      <c r="B152" s="2">
        <v>41</v>
      </c>
      <c r="C152" s="2">
        <f t="shared" ref="C152:C161" si="9">C64</f>
        <v>6.92</v>
      </c>
      <c r="D152" s="2">
        <f>AVERAGE($C$112:C152)</f>
        <v>7.2124390243902452</v>
      </c>
    </row>
    <row r="153" spans="2:4" x14ac:dyDescent="0.25">
      <c r="B153" s="2">
        <v>42</v>
      </c>
      <c r="C153" s="2">
        <f t="shared" si="9"/>
        <v>6.6</v>
      </c>
      <c r="D153" s="2">
        <f>AVERAGE($C$112:C153)</f>
        <v>7.1978571428571438</v>
      </c>
    </row>
    <row r="154" spans="2:4" x14ac:dyDescent="0.25">
      <c r="B154" s="2">
        <v>43</v>
      </c>
      <c r="C154" s="2">
        <f t="shared" si="9"/>
        <v>8.1300000000000008</v>
      </c>
      <c r="D154" s="2">
        <f>AVERAGE($C$112:C154)</f>
        <v>7.2195348837209314</v>
      </c>
    </row>
    <row r="155" spans="2:4" x14ac:dyDescent="0.25">
      <c r="B155" s="2">
        <v>44</v>
      </c>
      <c r="C155" s="2">
        <f t="shared" si="9"/>
        <v>5.53</v>
      </c>
      <c r="D155" s="2">
        <f>AVERAGE($C$112:C155)</f>
        <v>7.1811363636363641</v>
      </c>
    </row>
    <row r="156" spans="2:4" x14ac:dyDescent="0.25">
      <c r="B156" s="2">
        <v>45</v>
      </c>
      <c r="C156" s="2">
        <f t="shared" si="9"/>
        <v>9.64</v>
      </c>
      <c r="D156" s="2">
        <f>AVERAGE($C$112:C156)</f>
        <v>7.2357777777777779</v>
      </c>
    </row>
    <row r="157" spans="2:4" x14ac:dyDescent="0.25">
      <c r="B157" s="2">
        <v>46</v>
      </c>
      <c r="C157" s="2">
        <f t="shared" si="9"/>
        <v>7.83</v>
      </c>
      <c r="D157" s="2">
        <f>AVERAGE($C$112:C157)</f>
        <v>7.2486956521739128</v>
      </c>
    </row>
    <row r="158" spans="2:4" x14ac:dyDescent="0.25">
      <c r="B158" s="2">
        <v>47</v>
      </c>
      <c r="C158" s="2">
        <f t="shared" si="9"/>
        <v>6.77</v>
      </c>
      <c r="D158" s="2">
        <f>AVERAGE($C$112:C158)</f>
        <v>7.2385106382978721</v>
      </c>
    </row>
    <row r="159" spans="2:4" x14ac:dyDescent="0.25">
      <c r="B159" s="2">
        <v>48</v>
      </c>
      <c r="C159" s="2">
        <f t="shared" si="9"/>
        <v>7.92</v>
      </c>
      <c r="D159" s="2">
        <f>AVERAGE($C$112:C159)</f>
        <v>7.2527083333333335</v>
      </c>
    </row>
    <row r="160" spans="2:4" x14ac:dyDescent="0.25">
      <c r="B160" s="2">
        <v>49</v>
      </c>
      <c r="C160" s="2">
        <f t="shared" si="9"/>
        <v>6.92</v>
      </c>
      <c r="D160" s="2">
        <f>AVERAGE($C$112:C160)</f>
        <v>7.2459183673469392</v>
      </c>
    </row>
    <row r="161" spans="2:4" x14ac:dyDescent="0.25">
      <c r="B161" s="2">
        <v>50</v>
      </c>
      <c r="C161" s="2">
        <f t="shared" si="9"/>
        <v>6.67</v>
      </c>
      <c r="D161" s="2">
        <f>AVERAGE($C$112:C161)</f>
        <v>7.2344000000000008</v>
      </c>
    </row>
    <row r="162" spans="2:4" x14ac:dyDescent="0.25">
      <c r="B162" s="2">
        <v>51</v>
      </c>
      <c r="C162" s="2">
        <v>7</v>
      </c>
      <c r="D162" s="2">
        <f>AVERAGE($C$112:C162)</f>
        <v>7.2298039215686281</v>
      </c>
    </row>
    <row r="163" spans="2:4" x14ac:dyDescent="0.25">
      <c r="B163" s="2">
        <v>52</v>
      </c>
      <c r="C163" s="2">
        <v>5.34</v>
      </c>
      <c r="D163" s="2">
        <f>AVERAGE($C$112:C163)</f>
        <v>7.1934615384615386</v>
      </c>
    </row>
    <row r="164" spans="2:4" x14ac:dyDescent="0.25">
      <c r="B164" s="2">
        <v>53</v>
      </c>
      <c r="C164" s="2">
        <v>6.5399999999999991</v>
      </c>
      <c r="D164" s="2">
        <f>AVERAGE($C$112:C164)</f>
        <v>7.181132075471699</v>
      </c>
    </row>
    <row r="165" spans="2:4" x14ac:dyDescent="0.25">
      <c r="B165" s="2">
        <v>54</v>
      </c>
      <c r="C165" s="2">
        <v>9.65</v>
      </c>
      <c r="D165" s="2">
        <f>AVERAGE($C$112:C165)</f>
        <v>7.2268518518518521</v>
      </c>
    </row>
    <row r="166" spans="2:4" x14ac:dyDescent="0.25">
      <c r="B166" s="2">
        <v>55</v>
      </c>
      <c r="C166" s="2">
        <v>10.55</v>
      </c>
      <c r="D166" s="2">
        <f>AVERAGE($C$112:C166)</f>
        <v>7.2872727272727271</v>
      </c>
    </row>
    <row r="167" spans="2:4" x14ac:dyDescent="0.25">
      <c r="B167" s="2">
        <v>56</v>
      </c>
      <c r="C167" s="2">
        <v>7.9700000000000006</v>
      </c>
      <c r="D167" s="2">
        <f>AVERAGE($C$112:C167)</f>
        <v>7.2994642857142864</v>
      </c>
    </row>
    <row r="168" spans="2:4" x14ac:dyDescent="0.25">
      <c r="B168" s="2">
        <v>57</v>
      </c>
      <c r="C168" s="2">
        <v>9.39</v>
      </c>
      <c r="D168" s="2">
        <f>AVERAGE($C$112:C168)</f>
        <v>7.3361403508771934</v>
      </c>
    </row>
    <row r="169" spans="2:4" x14ac:dyDescent="0.25">
      <c r="B169" s="2">
        <v>58</v>
      </c>
      <c r="C169" s="2">
        <v>11.53</v>
      </c>
      <c r="D169" s="2">
        <f>AVERAGE($C$112:C169)</f>
        <v>7.4084482758620691</v>
      </c>
    </row>
    <row r="170" spans="2:4" x14ac:dyDescent="0.25">
      <c r="B170" s="2">
        <v>59</v>
      </c>
      <c r="C170" s="2">
        <v>7.05</v>
      </c>
      <c r="D170" s="2">
        <f>AVERAGE($C$112:C170)</f>
        <v>7.402372881355932</v>
      </c>
    </row>
    <row r="171" spans="2:4" x14ac:dyDescent="0.25">
      <c r="B171" s="2">
        <v>60</v>
      </c>
      <c r="C171" s="2">
        <v>7.76</v>
      </c>
      <c r="D171" s="2">
        <f>AVERAGE($C$112:C171)</f>
        <v>7.4083333333333332</v>
      </c>
    </row>
    <row r="172" spans="2:4" x14ac:dyDescent="0.25">
      <c r="B172" s="2">
        <v>61</v>
      </c>
      <c r="C172" s="2">
        <v>8.24</v>
      </c>
      <c r="D172" s="2">
        <f>AVERAGE($C$112:C172)</f>
        <v>7.4219672131147538</v>
      </c>
    </row>
    <row r="173" spans="2:4" x14ac:dyDescent="0.25">
      <c r="B173" s="2">
        <v>62</v>
      </c>
      <c r="C173" s="2">
        <v>7.33</v>
      </c>
      <c r="D173" s="2">
        <f>AVERAGE($C$112:C173)</f>
        <v>7.4204838709677414</v>
      </c>
    </row>
    <row r="174" spans="2:4" x14ac:dyDescent="0.25">
      <c r="B174" s="2">
        <v>63</v>
      </c>
      <c r="C174" s="2">
        <v>8.83</v>
      </c>
      <c r="D174" s="2">
        <f>AVERAGE($C$112:C174)</f>
        <v>7.4428571428571422</v>
      </c>
    </row>
    <row r="175" spans="2:4" x14ac:dyDescent="0.25">
      <c r="B175" s="2">
        <v>64</v>
      </c>
      <c r="C175" s="2">
        <v>5.12</v>
      </c>
      <c r="D175" s="2">
        <f>AVERAGE($C$112:C175)</f>
        <v>7.4065624999999997</v>
      </c>
    </row>
    <row r="176" spans="2:4" x14ac:dyDescent="0.25">
      <c r="B176" s="2">
        <v>65</v>
      </c>
      <c r="C176" s="2">
        <v>9.48</v>
      </c>
      <c r="D176" s="2">
        <f>AVERAGE($C$112:C176)</f>
        <v>7.4384615384615387</v>
      </c>
    </row>
    <row r="177" spans="2:4" x14ac:dyDescent="0.25">
      <c r="B177" s="2">
        <v>66</v>
      </c>
      <c r="C177" s="2">
        <v>7.52</v>
      </c>
      <c r="D177" s="2">
        <f>AVERAGE($C$112:C177)</f>
        <v>7.4396969696969695</v>
      </c>
    </row>
    <row r="178" spans="2:4" x14ac:dyDescent="0.25">
      <c r="B178" s="2">
        <v>67</v>
      </c>
      <c r="C178" s="2">
        <v>5.23</v>
      </c>
      <c r="D178" s="2">
        <f>AVERAGE($C$112:C178)</f>
        <v>7.4067164179104479</v>
      </c>
    </row>
    <row r="179" spans="2:4" x14ac:dyDescent="0.25">
      <c r="B179" s="2">
        <v>68</v>
      </c>
      <c r="C179" s="2">
        <v>9.25</v>
      </c>
      <c r="D179" s="2">
        <f>AVERAGE($C$112:C179)</f>
        <v>7.4338235294117645</v>
      </c>
    </row>
    <row r="180" spans="2:4" x14ac:dyDescent="0.25">
      <c r="B180" s="2">
        <v>69</v>
      </c>
      <c r="C180" s="2">
        <v>4.99</v>
      </c>
      <c r="D180" s="2">
        <f>AVERAGE($C$112:C180)</f>
        <v>7.3984057971014492</v>
      </c>
    </row>
    <row r="181" spans="2:4" x14ac:dyDescent="0.25">
      <c r="B181" s="2">
        <v>70</v>
      </c>
      <c r="C181" s="2">
        <v>5.5</v>
      </c>
      <c r="D181" s="2">
        <f>AVERAGE($C$112:C181)</f>
        <v>7.3712857142857144</v>
      </c>
    </row>
    <row r="182" spans="2:4" x14ac:dyDescent="0.25">
      <c r="B182" s="2">
        <v>71</v>
      </c>
      <c r="C182" s="2">
        <v>8.5500000000000007</v>
      </c>
      <c r="D182" s="2">
        <f>AVERAGE($C$112:C182)</f>
        <v>7.3878873239436613</v>
      </c>
    </row>
    <row r="183" spans="2:4" x14ac:dyDescent="0.25">
      <c r="B183" s="2">
        <v>72</v>
      </c>
      <c r="C183" s="2">
        <v>8.67</v>
      </c>
      <c r="D183" s="2">
        <f>AVERAGE($C$112:C183)</f>
        <v>7.4056944444444435</v>
      </c>
    </row>
    <row r="184" spans="2:4" x14ac:dyDescent="0.25">
      <c r="B184" s="2">
        <v>73</v>
      </c>
      <c r="C184" s="2">
        <v>9.8000000000000007</v>
      </c>
      <c r="D184" s="2">
        <f>AVERAGE($C$112:C184)</f>
        <v>7.4384931506849297</v>
      </c>
    </row>
    <row r="185" spans="2:4" x14ac:dyDescent="0.25">
      <c r="B185" s="2">
        <v>74</v>
      </c>
      <c r="C185" s="2">
        <v>10.96</v>
      </c>
      <c r="D185" s="2">
        <f>AVERAGE($C$112:C185)</f>
        <v>7.4860810810810801</v>
      </c>
    </row>
    <row r="186" spans="2:4" x14ac:dyDescent="0.25">
      <c r="B186" s="2">
        <v>75</v>
      </c>
      <c r="C186" s="2">
        <v>9.77</v>
      </c>
      <c r="D186" s="2">
        <f>AVERAGE($C$112:C186)</f>
        <v>7.5165333333333315</v>
      </c>
    </row>
    <row r="187" spans="2:4" x14ac:dyDescent="0.25">
      <c r="B187" s="2">
        <v>76</v>
      </c>
      <c r="C187" s="2">
        <v>5.38</v>
      </c>
      <c r="D187" s="2">
        <f>AVERAGE($C$112:C187)</f>
        <v>7.4884210526315771</v>
      </c>
    </row>
    <row r="188" spans="2:4" x14ac:dyDescent="0.25">
      <c r="B188" s="2">
        <v>77</v>
      </c>
      <c r="C188" s="2">
        <v>6.8100000000000005</v>
      </c>
      <c r="D188" s="2">
        <f>AVERAGE($C$112:C188)</f>
        <v>7.4796103896103876</v>
      </c>
    </row>
    <row r="189" spans="2:4" x14ac:dyDescent="0.25">
      <c r="B189" s="2">
        <v>78</v>
      </c>
      <c r="C189" s="2">
        <v>8.8000000000000007</v>
      </c>
      <c r="D189" s="2">
        <f>AVERAGE($C$112:C189)</f>
        <v>7.4965384615384592</v>
      </c>
    </row>
    <row r="190" spans="2:4" x14ac:dyDescent="0.25">
      <c r="B190" s="2">
        <v>79</v>
      </c>
      <c r="C190" s="2">
        <v>5.95</v>
      </c>
      <c r="D190" s="2">
        <f>AVERAGE($C$112:C190)</f>
        <v>7.4769620253164533</v>
      </c>
    </row>
    <row r="191" spans="2:4" x14ac:dyDescent="0.25">
      <c r="B191" s="2">
        <v>80</v>
      </c>
      <c r="C191" s="2">
        <v>9.18</v>
      </c>
      <c r="D191" s="2">
        <f>AVERAGE($C$112:C191)</f>
        <v>7.498249999999997</v>
      </c>
    </row>
    <row r="192" spans="2:4" x14ac:dyDescent="0.25">
      <c r="B192" s="2">
        <v>81</v>
      </c>
      <c r="C192" s="2">
        <v>8.42</v>
      </c>
      <c r="D192" s="2">
        <f>AVERAGE($C$112:C192)</f>
        <v>7.5096296296296261</v>
      </c>
    </row>
    <row r="193" spans="2:4" x14ac:dyDescent="0.25">
      <c r="B193" s="2">
        <v>82</v>
      </c>
      <c r="C193" s="2">
        <v>7.16</v>
      </c>
      <c r="D193" s="2">
        <f>AVERAGE($C$112:C193)</f>
        <v>7.5053658536585335</v>
      </c>
    </row>
    <row r="194" spans="2:4" x14ac:dyDescent="0.25">
      <c r="B194" s="2">
        <v>83</v>
      </c>
      <c r="C194" s="2">
        <v>10.88</v>
      </c>
      <c r="D194" s="2">
        <f>AVERAGE($C$112:C194)</f>
        <v>7.5460240963855387</v>
      </c>
    </row>
    <row r="195" spans="2:4" x14ac:dyDescent="0.25">
      <c r="B195" s="2">
        <v>84</v>
      </c>
      <c r="C195" s="2">
        <v>5.58</v>
      </c>
      <c r="D195" s="2">
        <f>AVERAGE($C$112:C195)</f>
        <v>7.5226190476190444</v>
      </c>
    </row>
    <row r="196" spans="2:4" x14ac:dyDescent="0.25">
      <c r="B196" s="2">
        <v>85</v>
      </c>
      <c r="C196" s="2">
        <v>10.01</v>
      </c>
      <c r="D196" s="2">
        <f>AVERAGE($C$112:C196)</f>
        <v>7.5518823529411732</v>
      </c>
    </row>
    <row r="197" spans="2:4" x14ac:dyDescent="0.25">
      <c r="B197" s="2">
        <v>86</v>
      </c>
      <c r="C197" s="2">
        <v>7.3800000000000008</v>
      </c>
      <c r="D197" s="2">
        <f>AVERAGE($C$112:C197)</f>
        <v>7.5498837209302296</v>
      </c>
    </row>
    <row r="198" spans="2:4" x14ac:dyDescent="0.25">
      <c r="B198" s="2">
        <v>87</v>
      </c>
      <c r="C198" s="2">
        <v>8.89</v>
      </c>
      <c r="D198" s="2">
        <f>AVERAGE($C$112:C198)</f>
        <v>7.5652873563218357</v>
      </c>
    </row>
    <row r="199" spans="2:4" x14ac:dyDescent="0.25">
      <c r="B199" s="2">
        <v>88</v>
      </c>
      <c r="C199" s="2">
        <v>8.31</v>
      </c>
      <c r="D199" s="2">
        <f>AVERAGE($C$112:C199)</f>
        <v>7.573749999999996</v>
      </c>
    </row>
    <row r="200" spans="2:4" x14ac:dyDescent="0.25">
      <c r="B200" s="2">
        <v>89</v>
      </c>
      <c r="C200" s="2">
        <v>8.06</v>
      </c>
      <c r="D200" s="2">
        <f>AVERAGE($C$112:C200)</f>
        <v>7.5792134831460629</v>
      </c>
    </row>
    <row r="201" spans="2:4" x14ac:dyDescent="0.25">
      <c r="B201" s="2">
        <v>90</v>
      </c>
      <c r="C201" s="2">
        <v>7.25</v>
      </c>
      <c r="D201" s="2">
        <f>AVERAGE($C$112:C201)</f>
        <v>7.5755555555555514</v>
      </c>
    </row>
    <row r="202" spans="2:4" x14ac:dyDescent="0.25">
      <c r="B202" s="2">
        <v>91</v>
      </c>
      <c r="C202" s="2">
        <v>8.15</v>
      </c>
      <c r="D202" s="2">
        <f>AVERAGE($C$112:C202)</f>
        <v>7.5818681318681271</v>
      </c>
    </row>
    <row r="203" spans="2:4" x14ac:dyDescent="0.25">
      <c r="B203" s="2">
        <v>92</v>
      </c>
      <c r="C203" s="2">
        <v>7.8699999999999992</v>
      </c>
      <c r="D203" s="2">
        <f>AVERAGE($C$112:C203)</f>
        <v>7.5849999999999955</v>
      </c>
    </row>
    <row r="204" spans="2:4" x14ac:dyDescent="0.25">
      <c r="B204" s="2">
        <v>93</v>
      </c>
      <c r="C204" s="2">
        <v>6</v>
      </c>
      <c r="D204" s="2">
        <f>AVERAGE($C$112:C204)</f>
        <v>7.5679569892473078</v>
      </c>
    </row>
    <row r="205" spans="2:4" x14ac:dyDescent="0.25">
      <c r="B205" s="2">
        <v>94</v>
      </c>
      <c r="C205" s="2">
        <v>9.44</v>
      </c>
      <c r="D205" s="2">
        <f>AVERAGE($C$112:C205)</f>
        <v>7.5878723404255286</v>
      </c>
    </row>
    <row r="206" spans="2:4" x14ac:dyDescent="0.25">
      <c r="B206" s="2">
        <v>95</v>
      </c>
      <c r="C206" s="2">
        <v>5.62</v>
      </c>
      <c r="D206" s="2">
        <f>AVERAGE($C$112:C206)</f>
        <v>7.5671578947368383</v>
      </c>
    </row>
    <row r="207" spans="2:4" x14ac:dyDescent="0.25">
      <c r="B207" s="2">
        <v>96</v>
      </c>
      <c r="C207" s="2">
        <v>7.34</v>
      </c>
      <c r="D207" s="2">
        <f>AVERAGE($C$112:C207)</f>
        <v>7.5647916666666637</v>
      </c>
    </row>
    <row r="208" spans="2:4" x14ac:dyDescent="0.25">
      <c r="B208" s="2">
        <v>97</v>
      </c>
      <c r="C208" s="2">
        <v>6.91</v>
      </c>
      <c r="D208" s="2">
        <f>AVERAGE($C$112:C208)</f>
        <v>7.5580412371133985</v>
      </c>
    </row>
    <row r="209" spans="2:4" x14ac:dyDescent="0.25">
      <c r="B209" s="2">
        <v>98</v>
      </c>
      <c r="C209" s="2">
        <v>5.54</v>
      </c>
      <c r="D209" s="2">
        <f>AVERAGE($C$112:C209)</f>
        <v>7.5374489795918329</v>
      </c>
    </row>
    <row r="210" spans="2:4" x14ac:dyDescent="0.25">
      <c r="B210" s="2">
        <v>99</v>
      </c>
      <c r="C210" s="2">
        <v>8.66</v>
      </c>
      <c r="D210" s="2">
        <f>AVERAGE($C$112:C210)</f>
        <v>7.5487878787878744</v>
      </c>
    </row>
    <row r="211" spans="2:4" x14ac:dyDescent="0.25">
      <c r="B211" s="2">
        <v>100</v>
      </c>
      <c r="C211" s="2">
        <v>9.92</v>
      </c>
      <c r="D211" s="2">
        <f>AVERAGE($C$112:C211)</f>
        <v>7.5724999999999953</v>
      </c>
    </row>
    <row r="212" spans="2:4" x14ac:dyDescent="0.25">
      <c r="B212" s="2">
        <v>101</v>
      </c>
      <c r="C212" s="2">
        <v>10.77</v>
      </c>
      <c r="D212" s="2">
        <f>AVERAGE($C$112:C212)</f>
        <v>7.6041584158415798</v>
      </c>
    </row>
    <row r="213" spans="2:4" x14ac:dyDescent="0.25">
      <c r="B213" s="2">
        <v>102</v>
      </c>
      <c r="C213" s="2">
        <v>8.81</v>
      </c>
      <c r="D213" s="2">
        <f>AVERAGE($C$112:C213)</f>
        <v>7.6159803921568576</v>
      </c>
    </row>
    <row r="214" spans="2:4" x14ac:dyDescent="0.25">
      <c r="B214" s="2">
        <v>103</v>
      </c>
      <c r="C214" s="2">
        <v>7.1099999999999994</v>
      </c>
      <c r="D214" s="2">
        <f>AVERAGE($C$112:C214)</f>
        <v>7.6110679611650438</v>
      </c>
    </row>
    <row r="215" spans="2:4" x14ac:dyDescent="0.25">
      <c r="B215" s="2">
        <v>104</v>
      </c>
      <c r="C215" s="2">
        <v>7.41</v>
      </c>
      <c r="D215" s="2">
        <f>AVERAGE($C$112:C215)</f>
        <v>7.60913461538461</v>
      </c>
    </row>
    <row r="216" spans="2:4" x14ac:dyDescent="0.25">
      <c r="B216" s="2">
        <v>105</v>
      </c>
      <c r="C216" s="2">
        <v>5.78</v>
      </c>
      <c r="D216" s="2">
        <f>AVERAGE($C$112:C216)</f>
        <v>7.5917142857142803</v>
      </c>
    </row>
    <row r="217" spans="2:4" x14ac:dyDescent="0.25">
      <c r="B217" s="2">
        <v>106</v>
      </c>
      <c r="C217" s="2">
        <v>7.3000000000000007</v>
      </c>
      <c r="D217" s="2">
        <f>AVERAGE($C$112:C217)</f>
        <v>7.588962264150938</v>
      </c>
    </row>
    <row r="218" spans="2:4" x14ac:dyDescent="0.25">
      <c r="B218" s="2">
        <v>107</v>
      </c>
      <c r="C218" s="2">
        <v>4.53</v>
      </c>
      <c r="D218" s="2">
        <f>AVERAGE($C$112:C218)</f>
        <v>7.5603738317756948</v>
      </c>
    </row>
    <row r="219" spans="2:4" x14ac:dyDescent="0.25">
      <c r="B219" s="2">
        <v>108</v>
      </c>
      <c r="C219" s="2">
        <v>8.31</v>
      </c>
      <c r="D219" s="2">
        <f>AVERAGE($C$112:C219)</f>
        <v>7.5673148148148082</v>
      </c>
    </row>
    <row r="220" spans="2:4" x14ac:dyDescent="0.25">
      <c r="B220" s="2">
        <v>109</v>
      </c>
      <c r="C220" s="2">
        <v>6.49</v>
      </c>
      <c r="D220" s="2">
        <f>AVERAGE($C$112:C220)</f>
        <v>7.5574311926605438</v>
      </c>
    </row>
    <row r="221" spans="2:4" x14ac:dyDescent="0.25">
      <c r="B221" s="2">
        <v>110</v>
      </c>
      <c r="C221" s="2">
        <v>4.63</v>
      </c>
      <c r="D221" s="2">
        <f>AVERAGE($C$112:C221)</f>
        <v>7.5308181818181756</v>
      </c>
    </row>
    <row r="222" spans="2:4" x14ac:dyDescent="0.25">
      <c r="B222" s="2">
        <v>111</v>
      </c>
      <c r="C222" s="2">
        <v>8.64</v>
      </c>
      <c r="D222" s="2">
        <f>AVERAGE($C$112:C222)</f>
        <v>7.5408108108108047</v>
      </c>
    </row>
  </sheetData>
  <mergeCells count="8">
    <mergeCell ref="B110:D110"/>
    <mergeCell ref="J101:N104"/>
    <mergeCell ref="B2:D2"/>
    <mergeCell ref="B17:D17"/>
    <mergeCell ref="B34:D34"/>
    <mergeCell ref="B48:D48"/>
    <mergeCell ref="B62:D62"/>
    <mergeCell ref="N106:P106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92"/>
  <sheetViews>
    <sheetView zoomScaleNormal="100" workbookViewId="0">
      <selection activeCell="J11" sqref="J11"/>
    </sheetView>
  </sheetViews>
  <sheetFormatPr baseColWidth="10" defaultColWidth="9.140625" defaultRowHeight="15" x14ac:dyDescent="0.25"/>
  <cols>
    <col min="1" max="1" width="10.5703125" customWidth="1"/>
    <col min="2" max="2" width="14.140625" customWidth="1"/>
    <col min="3" max="3" width="12" bestFit="1" customWidth="1"/>
    <col min="4" max="4" width="13.42578125" bestFit="1" customWidth="1"/>
    <col min="6" max="6" width="18.28515625" bestFit="1" customWidth="1"/>
    <col min="7" max="7" width="9.5703125" bestFit="1" customWidth="1"/>
    <col min="8" max="8" width="12" bestFit="1" customWidth="1"/>
  </cols>
  <sheetData>
    <row r="2" spans="2:5" x14ac:dyDescent="0.25">
      <c r="B2" s="77" t="s">
        <v>148</v>
      </c>
      <c r="C2" s="77" t="s">
        <v>149</v>
      </c>
      <c r="D2" s="77" t="s">
        <v>150</v>
      </c>
      <c r="E2" s="77" t="s">
        <v>151</v>
      </c>
    </row>
    <row r="3" spans="2:5" x14ac:dyDescent="0.25">
      <c r="B3" s="77"/>
      <c r="C3" s="77"/>
      <c r="D3" s="77"/>
      <c r="E3" s="77"/>
    </row>
    <row r="4" spans="2:5" x14ac:dyDescent="0.25">
      <c r="B4" s="26" t="s">
        <v>129</v>
      </c>
      <c r="C4" s="26" t="s">
        <v>143</v>
      </c>
      <c r="D4" s="26">
        <f>40*60</f>
        <v>2400</v>
      </c>
      <c r="E4" s="26" t="s">
        <v>143</v>
      </c>
    </row>
    <row r="5" spans="2:5" x14ac:dyDescent="0.25">
      <c r="B5" s="77" t="s">
        <v>10</v>
      </c>
      <c r="C5" s="77">
        <f>J23</f>
        <v>54</v>
      </c>
      <c r="D5" s="77" t="s">
        <v>143</v>
      </c>
      <c r="E5" s="77">
        <v>57</v>
      </c>
    </row>
    <row r="6" spans="2:5" x14ac:dyDescent="0.25">
      <c r="B6" s="77"/>
      <c r="C6" s="77"/>
      <c r="D6" s="77"/>
      <c r="E6" s="77"/>
    </row>
    <row r="7" spans="2:5" x14ac:dyDescent="0.25">
      <c r="B7" s="77" t="s">
        <v>144</v>
      </c>
      <c r="C7" s="78">
        <v>1</v>
      </c>
      <c r="D7" s="77" t="s">
        <v>143</v>
      </c>
      <c r="E7" s="78">
        <v>1</v>
      </c>
    </row>
    <row r="8" spans="2:5" x14ac:dyDescent="0.25">
      <c r="B8" s="77"/>
      <c r="C8" s="77"/>
      <c r="D8" s="77"/>
      <c r="E8" s="77"/>
    </row>
    <row r="9" spans="2:5" x14ac:dyDescent="0.25">
      <c r="B9" s="26" t="s">
        <v>146</v>
      </c>
      <c r="C9" s="27">
        <v>0.11</v>
      </c>
      <c r="D9" s="26" t="s">
        <v>143</v>
      </c>
      <c r="E9" s="27">
        <f>C9</f>
        <v>0.11</v>
      </c>
    </row>
    <row r="10" spans="2:5" x14ac:dyDescent="0.25">
      <c r="B10" s="26" t="s">
        <v>145</v>
      </c>
      <c r="C10" s="26">
        <f>I37</f>
        <v>14.941296296296297</v>
      </c>
      <c r="D10" s="26" t="s">
        <v>143</v>
      </c>
      <c r="E10" s="26">
        <f>S37</f>
        <v>17.043508771929826</v>
      </c>
    </row>
    <row r="11" spans="2:5" x14ac:dyDescent="0.25">
      <c r="B11" s="26" t="s">
        <v>147</v>
      </c>
      <c r="C11" s="26">
        <f>C10*C7</f>
        <v>14.941296296296297</v>
      </c>
      <c r="D11" s="26" t="s">
        <v>143</v>
      </c>
      <c r="E11" s="26">
        <f>E10*E7</f>
        <v>17.043508771929826</v>
      </c>
    </row>
    <row r="12" spans="2:5" x14ac:dyDescent="0.25">
      <c r="B12" s="26" t="s">
        <v>129</v>
      </c>
      <c r="C12" s="26">
        <f>C11*1.11</f>
        <v>16.584838888888893</v>
      </c>
      <c r="D12" s="26">
        <f>D4</f>
        <v>2400</v>
      </c>
      <c r="E12" s="26">
        <f>E11*1.11</f>
        <v>18.918294736842107</v>
      </c>
    </row>
    <row r="13" spans="2:5" x14ac:dyDescent="0.25">
      <c r="B13" s="28" t="s">
        <v>49</v>
      </c>
      <c r="C13" s="2">
        <f>C12+D12+E12</f>
        <v>2435.5031336257312</v>
      </c>
      <c r="D13" s="2">
        <f>C13/60</f>
        <v>40.591718893762184</v>
      </c>
    </row>
    <row r="18" spans="2:27" x14ac:dyDescent="0.25">
      <c r="Y18" s="23"/>
      <c r="AA18" s="23"/>
    </row>
    <row r="21" spans="2:27" x14ac:dyDescent="0.25">
      <c r="B21" s="73" t="s">
        <v>136</v>
      </c>
      <c r="C21" s="74"/>
      <c r="D21" s="75"/>
      <c r="L21" s="73" t="s">
        <v>135</v>
      </c>
      <c r="M21" s="74"/>
      <c r="N21" s="75"/>
    </row>
    <row r="22" spans="2:27" x14ac:dyDescent="0.25">
      <c r="B22" s="5" t="s">
        <v>12</v>
      </c>
      <c r="C22" s="6" t="s">
        <v>20</v>
      </c>
      <c r="D22" s="6" t="s">
        <v>16</v>
      </c>
      <c r="F22" s="2" t="s">
        <v>13</v>
      </c>
      <c r="G22" s="2" t="s">
        <v>14</v>
      </c>
      <c r="H22" s="2" t="s">
        <v>15</v>
      </c>
      <c r="I22" s="2"/>
      <c r="J22" s="7" t="s">
        <v>21</v>
      </c>
      <c r="L22" s="5" t="s">
        <v>12</v>
      </c>
      <c r="M22" s="6" t="s">
        <v>20</v>
      </c>
      <c r="N22" s="6" t="s">
        <v>16</v>
      </c>
      <c r="P22" s="2" t="s">
        <v>13</v>
      </c>
      <c r="Q22" s="2" t="s">
        <v>14</v>
      </c>
      <c r="R22" s="2" t="s">
        <v>15</v>
      </c>
      <c r="S22" s="2"/>
      <c r="T22" s="7" t="s">
        <v>21</v>
      </c>
    </row>
    <row r="23" spans="2:27" x14ac:dyDescent="0.25">
      <c r="B23" s="2">
        <v>1</v>
      </c>
      <c r="C23" s="2">
        <v>15.11</v>
      </c>
      <c r="D23" s="2">
        <f>AVERAGE(C23)</f>
        <v>15.11</v>
      </c>
      <c r="F23" s="2">
        <v>2.262</v>
      </c>
      <c r="G23" s="2">
        <f>_xlfn.STDEV.S(C23:C32)</f>
        <v>2.4381741802696055</v>
      </c>
      <c r="H23" s="2">
        <v>0.05</v>
      </c>
      <c r="I23" s="2">
        <f>AVERAGE(C23:C32)</f>
        <v>15.133999999999997</v>
      </c>
      <c r="J23" s="2">
        <f>ROUNDUP(((F23*G23)/(H23*I23))^2,0)</f>
        <v>54</v>
      </c>
      <c r="L23" s="2">
        <v>1</v>
      </c>
      <c r="M23" s="2">
        <v>22.87</v>
      </c>
      <c r="N23" s="2">
        <f>AVERAGE(M23)</f>
        <v>22.87</v>
      </c>
      <c r="P23" s="2">
        <v>2.262</v>
      </c>
      <c r="Q23" s="2">
        <f>_xlfn.STDEV.S(M23:M32)</f>
        <v>2.7059607043217233</v>
      </c>
      <c r="R23" s="2">
        <v>0.05</v>
      </c>
      <c r="S23" s="2">
        <f>AVERAGE(M23:M32)</f>
        <v>16.327000000000002</v>
      </c>
      <c r="T23" s="2">
        <f>ROUNDUP(((P23*Q23)/(R23*S23))^2,0)</f>
        <v>57</v>
      </c>
    </row>
    <row r="24" spans="2:27" x14ac:dyDescent="0.25">
      <c r="B24" s="2">
        <v>2</v>
      </c>
      <c r="C24" s="2">
        <v>14.51</v>
      </c>
      <c r="D24" s="2">
        <f>AVERAGE($C$23:C24)</f>
        <v>14.809999999999999</v>
      </c>
      <c r="L24" s="2">
        <v>2</v>
      </c>
      <c r="M24" s="2">
        <v>16.96</v>
      </c>
      <c r="N24" s="2">
        <f>AVERAGE($M$23:M24)</f>
        <v>19.914999999999999</v>
      </c>
    </row>
    <row r="25" spans="2:27" x14ac:dyDescent="0.25">
      <c r="B25" s="2">
        <v>3</v>
      </c>
      <c r="C25" s="2">
        <v>19.149999999999999</v>
      </c>
      <c r="D25" s="2">
        <f>AVERAGE($C$23:C25)</f>
        <v>16.256666666666664</v>
      </c>
      <c r="L25" s="2">
        <v>3</v>
      </c>
      <c r="M25" s="2">
        <v>15.53</v>
      </c>
      <c r="N25" s="2">
        <f>AVERAGE($M$23:M25)</f>
        <v>18.453333333333333</v>
      </c>
    </row>
    <row r="26" spans="2:27" x14ac:dyDescent="0.25">
      <c r="B26" s="2">
        <v>4</v>
      </c>
      <c r="C26" s="2">
        <v>12.66</v>
      </c>
      <c r="D26" s="2">
        <f>AVERAGE($C$23:C26)</f>
        <v>15.357499999999998</v>
      </c>
      <c r="F26" s="2" t="s">
        <v>64</v>
      </c>
      <c r="L26" s="2">
        <v>4</v>
      </c>
      <c r="M26" s="2">
        <v>13.56</v>
      </c>
      <c r="N26" s="2">
        <f>AVERAGE($M$23:M26)</f>
        <v>17.23</v>
      </c>
      <c r="P26" s="2" t="s">
        <v>64</v>
      </c>
    </row>
    <row r="27" spans="2:27" x14ac:dyDescent="0.25">
      <c r="B27" s="2">
        <v>5</v>
      </c>
      <c r="C27" s="2">
        <v>14.690000000000001</v>
      </c>
      <c r="D27" s="2">
        <f>AVERAGE($C$23:C27)</f>
        <v>15.223999999999998</v>
      </c>
      <c r="F27" s="2">
        <f>((_xlfn.STDEV.S(C23:C32)*2.262)/(AVERAGE(C23:C32)*0.05))^2</f>
        <v>53.121115830845355</v>
      </c>
      <c r="L27" s="2">
        <v>5</v>
      </c>
      <c r="M27" s="2">
        <v>14.14</v>
      </c>
      <c r="N27" s="2">
        <f>AVERAGE($M$23:M27)</f>
        <v>16.612000000000002</v>
      </c>
      <c r="P27" s="2">
        <f>((_xlfn.STDEV.S(M23:M32)*2.262)/(AVERAGE(M23:M32)*0.05))^2</f>
        <v>56.217998302672981</v>
      </c>
    </row>
    <row r="28" spans="2:27" x14ac:dyDescent="0.25">
      <c r="B28" s="2">
        <v>6</v>
      </c>
      <c r="C28" s="2">
        <v>11.55</v>
      </c>
      <c r="D28" s="2">
        <f>AVERAGE($C$23:C28)</f>
        <v>14.611666666666665</v>
      </c>
      <c r="F28" s="2">
        <f>ROUNDUP(F27,0)</f>
        <v>54</v>
      </c>
      <c r="L28" s="2">
        <v>6</v>
      </c>
      <c r="M28" s="2">
        <v>14.71</v>
      </c>
      <c r="N28" s="2">
        <f>AVERAGE($M$23:M28)</f>
        <v>16.295000000000002</v>
      </c>
      <c r="P28" s="2">
        <f>ROUNDUP(P27,0)</f>
        <v>57</v>
      </c>
    </row>
    <row r="29" spans="2:27" x14ac:dyDescent="0.25">
      <c r="B29" s="2">
        <v>7</v>
      </c>
      <c r="C29" s="2">
        <v>15.52</v>
      </c>
      <c r="D29" s="2">
        <f>AVERAGE($C$23:C29)</f>
        <v>14.741428571428569</v>
      </c>
      <c r="L29" s="2">
        <v>7</v>
      </c>
      <c r="M29" s="2">
        <v>16.829999999999998</v>
      </c>
      <c r="N29" s="2">
        <f>AVERAGE($M$23:M29)</f>
        <v>16.371428571428574</v>
      </c>
    </row>
    <row r="30" spans="2:27" x14ac:dyDescent="0.25">
      <c r="B30" s="2">
        <v>8</v>
      </c>
      <c r="C30" s="2">
        <v>18.55</v>
      </c>
      <c r="D30" s="2">
        <f>AVERAGE($C$23:C30)</f>
        <v>15.217499999999998</v>
      </c>
      <c r="L30" s="2">
        <v>8</v>
      </c>
      <c r="M30" s="2">
        <v>14.6</v>
      </c>
      <c r="N30" s="2">
        <f>AVERAGE($M$23:M30)</f>
        <v>16.150000000000002</v>
      </c>
    </row>
    <row r="31" spans="2:27" x14ac:dyDescent="0.25">
      <c r="B31" s="2">
        <v>9</v>
      </c>
      <c r="C31" s="2">
        <v>13.1</v>
      </c>
      <c r="D31" s="2">
        <f>AVERAGE($C$23:C31)</f>
        <v>14.982222222222219</v>
      </c>
      <c r="L31" s="2">
        <v>9</v>
      </c>
      <c r="M31" s="2">
        <v>15.86</v>
      </c>
      <c r="N31" s="2">
        <f>AVERAGE($M$23:M31)</f>
        <v>16.117777777777778</v>
      </c>
    </row>
    <row r="32" spans="2:27" x14ac:dyDescent="0.25">
      <c r="B32" s="2">
        <v>10</v>
      </c>
      <c r="C32" s="2">
        <v>16.5</v>
      </c>
      <c r="D32" s="2">
        <f>AVERAGE($C$23:C32)</f>
        <v>15.133999999999997</v>
      </c>
      <c r="L32" s="2">
        <v>10</v>
      </c>
      <c r="M32" s="2">
        <v>18.21</v>
      </c>
      <c r="N32" s="2">
        <f>AVERAGE($M$23:M32)</f>
        <v>16.327000000000002</v>
      </c>
    </row>
    <row r="35" spans="2:20" x14ac:dyDescent="0.25">
      <c r="B35" s="5" t="s">
        <v>12</v>
      </c>
      <c r="C35" s="6" t="s">
        <v>20</v>
      </c>
      <c r="D35" s="6" t="s">
        <v>16</v>
      </c>
      <c r="L35" s="5" t="s">
        <v>12</v>
      </c>
      <c r="M35" s="6" t="s">
        <v>20</v>
      </c>
      <c r="N35" s="6" t="s">
        <v>16</v>
      </c>
    </row>
    <row r="36" spans="2:20" x14ac:dyDescent="0.25">
      <c r="B36" s="2">
        <v>1</v>
      </c>
      <c r="C36" s="2">
        <v>15.11</v>
      </c>
      <c r="D36" s="2">
        <f>AVERAGE(C36)</f>
        <v>15.11</v>
      </c>
      <c r="F36" s="2" t="s">
        <v>13</v>
      </c>
      <c r="G36" s="2" t="s">
        <v>14</v>
      </c>
      <c r="H36" s="2" t="s">
        <v>15</v>
      </c>
      <c r="I36" s="2"/>
      <c r="J36" s="7" t="s">
        <v>21</v>
      </c>
      <c r="L36" s="2">
        <v>1</v>
      </c>
      <c r="M36" s="2">
        <v>22.87</v>
      </c>
      <c r="N36" s="2">
        <f>AVERAGE(M36)</f>
        <v>22.87</v>
      </c>
      <c r="P36" s="2" t="s">
        <v>13</v>
      </c>
      <c r="Q36" s="2" t="s">
        <v>14</v>
      </c>
      <c r="R36" s="2" t="s">
        <v>15</v>
      </c>
      <c r="S36" s="2"/>
      <c r="T36" s="7" t="s">
        <v>21</v>
      </c>
    </row>
    <row r="37" spans="2:20" x14ac:dyDescent="0.25">
      <c r="B37" s="2">
        <v>2</v>
      </c>
      <c r="C37" s="2">
        <v>14.51</v>
      </c>
      <c r="D37" s="2">
        <f>AVERAGE(C36:C37)</f>
        <v>14.809999999999999</v>
      </c>
      <c r="F37" s="2">
        <v>2.0569999999999999</v>
      </c>
      <c r="G37" s="2">
        <f>_xlfn.STDEV.S(C36:C89)</f>
        <v>2.5304970399197728</v>
      </c>
      <c r="H37" s="2">
        <v>0.05</v>
      </c>
      <c r="I37" s="2">
        <f>AVERAGE(C36:C89)</f>
        <v>14.941296296296297</v>
      </c>
      <c r="J37" s="2">
        <f>ROUNDUP(((F37*G37)/(H37*I37))^2,0)</f>
        <v>49</v>
      </c>
      <c r="L37" s="2">
        <v>2</v>
      </c>
      <c r="M37" s="2">
        <v>16.96</v>
      </c>
      <c r="N37" s="2">
        <f>AVERAGE($M$36:M37)</f>
        <v>19.914999999999999</v>
      </c>
      <c r="P37" s="2">
        <v>2.0032000000000001</v>
      </c>
      <c r="Q37" s="2">
        <f>_xlfn.STDEV.S(M36:M192)</f>
        <v>2.9786163441796845</v>
      </c>
      <c r="R37" s="2">
        <v>0.05</v>
      </c>
      <c r="S37" s="2">
        <f>AVERAGE(M36:M92)</f>
        <v>17.043508771929826</v>
      </c>
      <c r="T37" s="2">
        <f>ROUNDUP(((P37*Q37)/(R37*S37))^2,0)</f>
        <v>50</v>
      </c>
    </row>
    <row r="38" spans="2:20" x14ac:dyDescent="0.25">
      <c r="B38" s="2">
        <v>3</v>
      </c>
      <c r="C38" s="2">
        <v>19.149999999999999</v>
      </c>
      <c r="D38" s="2">
        <f>AVERAGE($C$36:C38)</f>
        <v>16.256666666666664</v>
      </c>
      <c r="L38" s="2">
        <v>3</v>
      </c>
      <c r="M38" s="2">
        <v>15.53</v>
      </c>
      <c r="N38" s="2">
        <f>AVERAGE($M$36:M38)</f>
        <v>18.453333333333333</v>
      </c>
    </row>
    <row r="39" spans="2:20" x14ac:dyDescent="0.25">
      <c r="B39" s="2">
        <v>4</v>
      </c>
      <c r="C39" s="2">
        <v>12.66</v>
      </c>
      <c r="D39" s="2">
        <f>AVERAGE($C$36:C39)</f>
        <v>15.357499999999998</v>
      </c>
      <c r="L39" s="2">
        <v>4</v>
      </c>
      <c r="M39" s="2">
        <v>13.56</v>
      </c>
      <c r="N39" s="2">
        <f>AVERAGE($M$36:M39)</f>
        <v>17.23</v>
      </c>
    </row>
    <row r="40" spans="2:20" x14ac:dyDescent="0.25">
      <c r="B40" s="2">
        <v>5</v>
      </c>
      <c r="C40" s="2">
        <v>14.690000000000001</v>
      </c>
      <c r="D40" s="2">
        <f>AVERAGE($C$36:C40)</f>
        <v>15.223999999999998</v>
      </c>
      <c r="F40" s="2" t="s">
        <v>64</v>
      </c>
      <c r="L40" s="2">
        <v>5</v>
      </c>
      <c r="M40" s="2">
        <v>14.14</v>
      </c>
      <c r="N40" s="2">
        <f>AVERAGE($M$36:M40)</f>
        <v>16.612000000000002</v>
      </c>
      <c r="P40" s="2" t="s">
        <v>64</v>
      </c>
    </row>
    <row r="41" spans="2:20" x14ac:dyDescent="0.25">
      <c r="B41" s="2">
        <v>6</v>
      </c>
      <c r="C41" s="2">
        <v>11.55</v>
      </c>
      <c r="D41" s="2">
        <f>AVERAGE($C$36:C41)</f>
        <v>14.611666666666665</v>
      </c>
      <c r="F41" s="2">
        <f>((_xlfn.STDEV.S(C36:C149)*2)/(AVERAGE(C35:C149)*0.05))^2</f>
        <v>45.893913579782357</v>
      </c>
      <c r="L41" s="2">
        <v>6</v>
      </c>
      <c r="M41" s="2">
        <v>14.71</v>
      </c>
      <c r="N41" s="2">
        <f>AVERAGE($M$36:M41)</f>
        <v>16.295000000000002</v>
      </c>
      <c r="P41" s="2">
        <f>((_xlfn.STDEV.S(M36:M149)*2)/(AVERAGE(M35:M149)*0.05))^2</f>
        <v>48.868735561791794</v>
      </c>
    </row>
    <row r="42" spans="2:20" x14ac:dyDescent="0.25">
      <c r="B42" s="2">
        <v>7</v>
      </c>
      <c r="C42" s="2">
        <v>15.52</v>
      </c>
      <c r="D42" s="2">
        <f>AVERAGE($C$36:C42)</f>
        <v>14.741428571428569</v>
      </c>
      <c r="F42" s="2">
        <f>ROUNDUP(F41,0)</f>
        <v>46</v>
      </c>
      <c r="L42" s="2">
        <v>7</v>
      </c>
      <c r="M42" s="2">
        <v>16.829999999999998</v>
      </c>
      <c r="N42" s="2">
        <f>AVERAGE($M$36:M42)</f>
        <v>16.371428571428574</v>
      </c>
      <c r="P42" s="2">
        <f>ROUNDUP(P41,0)</f>
        <v>49</v>
      </c>
    </row>
    <row r="43" spans="2:20" x14ac:dyDescent="0.25">
      <c r="B43" s="2">
        <v>8</v>
      </c>
      <c r="C43" s="2">
        <v>18.55</v>
      </c>
      <c r="D43" s="2">
        <f>AVERAGE($C$36:C43)</f>
        <v>15.217499999999998</v>
      </c>
      <c r="L43" s="2">
        <v>8</v>
      </c>
      <c r="M43" s="2">
        <v>14.6</v>
      </c>
      <c r="N43" s="2">
        <f>AVERAGE($M$36:M43)</f>
        <v>16.150000000000002</v>
      </c>
    </row>
    <row r="44" spans="2:20" x14ac:dyDescent="0.25">
      <c r="B44" s="2">
        <v>9</v>
      </c>
      <c r="C44" s="2">
        <v>13.1</v>
      </c>
      <c r="D44" s="2">
        <f>AVERAGE($C$36:C44)</f>
        <v>14.982222222222219</v>
      </c>
      <c r="L44" s="2">
        <v>9</v>
      </c>
      <c r="M44" s="2">
        <v>15.86</v>
      </c>
      <c r="N44" s="2">
        <f>AVERAGE($M$36:M44)</f>
        <v>16.117777777777778</v>
      </c>
    </row>
    <row r="45" spans="2:20" x14ac:dyDescent="0.25">
      <c r="B45" s="2">
        <v>10</v>
      </c>
      <c r="C45" s="2">
        <v>16.5</v>
      </c>
      <c r="D45" s="2">
        <f>AVERAGE($C$36:C45)</f>
        <v>15.133999999999997</v>
      </c>
      <c r="L45" s="2">
        <v>10</v>
      </c>
      <c r="M45" s="2">
        <v>18.21</v>
      </c>
      <c r="N45" s="2">
        <f>AVERAGE($M$36:M45)</f>
        <v>16.327000000000002</v>
      </c>
    </row>
    <row r="46" spans="2:20" x14ac:dyDescent="0.25">
      <c r="B46" s="24">
        <v>11</v>
      </c>
      <c r="C46" s="2">
        <v>15.32</v>
      </c>
      <c r="D46" s="2">
        <f>AVERAGE($C$36:C46)</f>
        <v>15.150909090909089</v>
      </c>
      <c r="L46" s="24">
        <v>11</v>
      </c>
      <c r="M46" s="2">
        <v>22.38</v>
      </c>
      <c r="N46" s="2">
        <f>AVERAGE($M$36:M46)</f>
        <v>16.877272727272729</v>
      </c>
    </row>
    <row r="47" spans="2:20" x14ac:dyDescent="0.25">
      <c r="B47" s="24">
        <v>12</v>
      </c>
      <c r="C47" s="2">
        <v>14.12</v>
      </c>
      <c r="D47" s="2">
        <f>AVERAGE($C$36:C47)</f>
        <v>15.064999999999998</v>
      </c>
      <c r="L47" s="24">
        <v>12</v>
      </c>
      <c r="M47" s="2">
        <v>23.79</v>
      </c>
      <c r="N47" s="2">
        <f>AVERAGE($M$36:M47)</f>
        <v>17.453333333333333</v>
      </c>
    </row>
    <row r="48" spans="2:20" x14ac:dyDescent="0.25">
      <c r="B48" s="24">
        <v>13</v>
      </c>
      <c r="C48" s="2">
        <v>19.2</v>
      </c>
      <c r="D48" s="2">
        <f>AVERAGE($C$36:C48)</f>
        <v>15.383076923076921</v>
      </c>
      <c r="L48" s="24">
        <v>13</v>
      </c>
      <c r="M48" s="2">
        <v>16.5</v>
      </c>
      <c r="N48" s="2">
        <f>AVERAGE($M$36:M48)</f>
        <v>17.38</v>
      </c>
    </row>
    <row r="49" spans="2:14" x14ac:dyDescent="0.25">
      <c r="B49" s="24">
        <v>14</v>
      </c>
      <c r="C49" s="2">
        <v>15.42</v>
      </c>
      <c r="D49" s="2">
        <f>AVERAGE($C$36:C49)</f>
        <v>15.385714285714283</v>
      </c>
      <c r="L49" s="24">
        <v>14</v>
      </c>
      <c r="M49" s="2">
        <v>15.85</v>
      </c>
      <c r="N49" s="2">
        <f>AVERAGE($M$36:M49)</f>
        <v>17.270714285714284</v>
      </c>
    </row>
    <row r="50" spans="2:14" x14ac:dyDescent="0.25">
      <c r="B50" s="24">
        <v>15</v>
      </c>
      <c r="C50" s="2">
        <v>15.31</v>
      </c>
      <c r="D50" s="2">
        <f>AVERAGE($C$36:C50)</f>
        <v>15.380666666666663</v>
      </c>
      <c r="L50" s="24">
        <v>15</v>
      </c>
      <c r="M50" s="2">
        <v>23.37</v>
      </c>
      <c r="N50" s="2">
        <f>AVERAGE($M$36:M50)</f>
        <v>17.67733333333333</v>
      </c>
    </row>
    <row r="51" spans="2:14" x14ac:dyDescent="0.25">
      <c r="B51" s="24">
        <v>16</v>
      </c>
      <c r="C51" s="2">
        <v>14.38</v>
      </c>
      <c r="D51" s="2">
        <f>AVERAGE($C$36:C51)</f>
        <v>15.318124999999997</v>
      </c>
      <c r="L51" s="24">
        <v>16</v>
      </c>
      <c r="M51" s="2">
        <v>17.100000000000001</v>
      </c>
      <c r="N51" s="2">
        <f>AVERAGE($M$36:M51)</f>
        <v>17.641249999999999</v>
      </c>
    </row>
    <row r="52" spans="2:14" x14ac:dyDescent="0.25">
      <c r="B52" s="24">
        <v>17</v>
      </c>
      <c r="C52" s="2">
        <v>15.76</v>
      </c>
      <c r="D52" s="2">
        <f>AVERAGE($C$36:C52)</f>
        <v>15.344117647058821</v>
      </c>
      <c r="L52" s="24">
        <v>17</v>
      </c>
      <c r="M52" s="2">
        <v>16.7</v>
      </c>
      <c r="N52" s="2">
        <f>AVERAGE($M$36:M52)</f>
        <v>17.585882352941177</v>
      </c>
    </row>
    <row r="53" spans="2:14" x14ac:dyDescent="0.25">
      <c r="B53" s="24">
        <v>18</v>
      </c>
      <c r="C53" s="2">
        <v>15.05</v>
      </c>
      <c r="D53" s="2">
        <f>AVERAGE($C$36:C53)</f>
        <v>15.327777777777776</v>
      </c>
      <c r="L53" s="24">
        <v>18</v>
      </c>
      <c r="M53" s="2">
        <v>17.2</v>
      </c>
      <c r="N53" s="2">
        <f>AVERAGE($M$36:M53)</f>
        <v>17.564444444444444</v>
      </c>
    </row>
    <row r="54" spans="2:14" x14ac:dyDescent="0.25">
      <c r="B54" s="24">
        <v>19</v>
      </c>
      <c r="C54" s="2">
        <v>14.48</v>
      </c>
      <c r="D54" s="2">
        <f>AVERAGE($C$36:C54)</f>
        <v>15.283157894736842</v>
      </c>
      <c r="L54" s="24">
        <v>19</v>
      </c>
      <c r="M54" s="2">
        <v>15.43</v>
      </c>
      <c r="N54" s="2">
        <f>AVERAGE($M$36:M54)</f>
        <v>17.452105263157893</v>
      </c>
    </row>
    <row r="55" spans="2:14" x14ac:dyDescent="0.25">
      <c r="B55" s="24">
        <v>20</v>
      </c>
      <c r="C55" s="2">
        <v>13.11</v>
      </c>
      <c r="D55" s="2">
        <f>AVERAGE($C$36:C55)</f>
        <v>15.1745</v>
      </c>
      <c r="L55" s="24">
        <v>20</v>
      </c>
      <c r="M55" s="2">
        <v>16.05</v>
      </c>
      <c r="N55" s="2">
        <f>AVERAGE($M$36:M55)</f>
        <v>17.381999999999998</v>
      </c>
    </row>
    <row r="56" spans="2:14" x14ac:dyDescent="0.25">
      <c r="B56" s="24">
        <v>21</v>
      </c>
      <c r="C56" s="2">
        <v>13.17</v>
      </c>
      <c r="D56" s="2">
        <f>AVERAGE($C$36:C56)</f>
        <v>15.079047619047619</v>
      </c>
      <c r="L56" s="24">
        <v>21</v>
      </c>
      <c r="M56" s="2">
        <v>12.59</v>
      </c>
      <c r="N56" s="2">
        <f>AVERAGE($M$36:M56)</f>
        <v>17.153809523809521</v>
      </c>
    </row>
    <row r="57" spans="2:14" x14ac:dyDescent="0.25">
      <c r="B57" s="24">
        <v>22</v>
      </c>
      <c r="C57" s="2">
        <v>15.43</v>
      </c>
      <c r="D57" s="2">
        <f>AVERAGE($C$36:C57)</f>
        <v>15.095000000000001</v>
      </c>
      <c r="L57" s="24">
        <v>22</v>
      </c>
      <c r="M57" s="2">
        <v>13.59</v>
      </c>
      <c r="N57" s="2">
        <f>AVERAGE($M$36:M57)</f>
        <v>16.991818181818179</v>
      </c>
    </row>
    <row r="58" spans="2:14" x14ac:dyDescent="0.25">
      <c r="B58" s="24">
        <v>23</v>
      </c>
      <c r="C58" s="2">
        <v>16.37</v>
      </c>
      <c r="D58" s="2">
        <f>AVERAGE($C$36:C58)</f>
        <v>15.150434782608697</v>
      </c>
      <c r="L58" s="24">
        <v>23</v>
      </c>
      <c r="M58" s="2">
        <v>18.690000000000001</v>
      </c>
      <c r="N58" s="2">
        <f>AVERAGE($M$36:M58)</f>
        <v>17.06565217391304</v>
      </c>
    </row>
    <row r="59" spans="2:14" x14ac:dyDescent="0.25">
      <c r="B59" s="24">
        <v>24</v>
      </c>
      <c r="C59" s="2">
        <v>18.2</v>
      </c>
      <c r="D59" s="2">
        <f>AVERAGE($C$36:C59)</f>
        <v>15.277500000000002</v>
      </c>
      <c r="L59" s="24">
        <v>24</v>
      </c>
      <c r="M59" s="2">
        <v>19.579999999999998</v>
      </c>
      <c r="N59" s="2">
        <f>AVERAGE($M$36:M59)</f>
        <v>17.170416666666664</v>
      </c>
    </row>
    <row r="60" spans="2:14" x14ac:dyDescent="0.25">
      <c r="B60" s="24">
        <v>25</v>
      </c>
      <c r="C60" s="2">
        <v>16.829999999999998</v>
      </c>
      <c r="D60" s="2">
        <f>AVERAGE($C$36:C60)</f>
        <v>15.339600000000001</v>
      </c>
      <c r="L60" s="24">
        <v>25</v>
      </c>
      <c r="M60" s="2">
        <v>14.18</v>
      </c>
      <c r="N60" s="2">
        <f>AVERAGE($M$36:M60)</f>
        <v>17.050799999999995</v>
      </c>
    </row>
    <row r="61" spans="2:14" x14ac:dyDescent="0.25">
      <c r="B61" s="24">
        <v>26</v>
      </c>
      <c r="C61" s="2">
        <v>18.27</v>
      </c>
      <c r="D61" s="2">
        <f>AVERAGE($C$36:C61)</f>
        <v>15.452307692307691</v>
      </c>
      <c r="L61" s="24">
        <v>26</v>
      </c>
      <c r="M61" s="2">
        <v>14.17</v>
      </c>
      <c r="N61" s="2">
        <f>AVERAGE($M$36:M61)</f>
        <v>16.939999999999998</v>
      </c>
    </row>
    <row r="62" spans="2:14" x14ac:dyDescent="0.25">
      <c r="B62" s="24">
        <v>27</v>
      </c>
      <c r="C62" s="2">
        <v>10.3</v>
      </c>
      <c r="D62" s="2">
        <f>AVERAGE($C$36:C62)</f>
        <v>15.261481481481482</v>
      </c>
      <c r="L62" s="24">
        <v>27</v>
      </c>
      <c r="M62" s="2">
        <v>19.62</v>
      </c>
      <c r="N62" s="2">
        <f>AVERAGE($M$36:M62)</f>
        <v>17.039259259259257</v>
      </c>
    </row>
    <row r="63" spans="2:14" x14ac:dyDescent="0.25">
      <c r="B63" s="24">
        <v>28</v>
      </c>
      <c r="C63" s="2">
        <v>19.600000000000001</v>
      </c>
      <c r="D63" s="2">
        <f>AVERAGE($C$36:C63)</f>
        <v>15.416428571428572</v>
      </c>
      <c r="L63" s="24">
        <v>28</v>
      </c>
      <c r="M63" s="2">
        <v>17.66</v>
      </c>
      <c r="N63" s="2">
        <f>AVERAGE($M$36:M63)</f>
        <v>17.061428571428571</v>
      </c>
    </row>
    <row r="64" spans="2:14" x14ac:dyDescent="0.25">
      <c r="B64" s="24">
        <v>29</v>
      </c>
      <c r="C64" s="2">
        <v>12.8</v>
      </c>
      <c r="D64" s="2">
        <f>AVERAGE($C$36:C64)</f>
        <v>15.326206896551726</v>
      </c>
      <c r="L64" s="24">
        <v>29</v>
      </c>
      <c r="M64" s="2">
        <v>13.59</v>
      </c>
      <c r="N64" s="2">
        <f>AVERAGE($M$36:M64)</f>
        <v>16.941724137931033</v>
      </c>
    </row>
    <row r="65" spans="2:14" x14ac:dyDescent="0.25">
      <c r="B65" s="24">
        <v>30</v>
      </c>
      <c r="C65" s="2">
        <v>12.34</v>
      </c>
      <c r="D65" s="2">
        <f>AVERAGE($C$36:C65)</f>
        <v>15.226666666666667</v>
      </c>
      <c r="L65" s="24">
        <v>30</v>
      </c>
      <c r="M65" s="2">
        <v>12.91</v>
      </c>
      <c r="N65" s="2">
        <f>AVERAGE($M$36:M65)</f>
        <v>16.807333333333332</v>
      </c>
    </row>
    <row r="66" spans="2:14" x14ac:dyDescent="0.25">
      <c r="B66" s="24">
        <v>31</v>
      </c>
      <c r="C66" s="2">
        <v>12.53</v>
      </c>
      <c r="D66" s="2">
        <f>AVERAGE($C$36:C66)</f>
        <v>15.139677419354838</v>
      </c>
      <c r="L66" s="24">
        <v>31</v>
      </c>
      <c r="M66" s="2">
        <v>15.63</v>
      </c>
      <c r="N66" s="2">
        <f>AVERAGE($M$36:M66)</f>
        <v>16.769354838709678</v>
      </c>
    </row>
    <row r="67" spans="2:14" x14ac:dyDescent="0.25">
      <c r="B67" s="24">
        <v>32</v>
      </c>
      <c r="C67" s="2">
        <v>11.66</v>
      </c>
      <c r="D67" s="2">
        <f>AVERAGE($C$36:C67)</f>
        <v>15.0309375</v>
      </c>
      <c r="L67" s="24">
        <v>32</v>
      </c>
      <c r="M67" s="2">
        <v>16.829999999999998</v>
      </c>
      <c r="N67" s="2">
        <f>AVERAGE($M$36:M67)</f>
        <v>16.771250000000002</v>
      </c>
    </row>
    <row r="68" spans="2:14" x14ac:dyDescent="0.25">
      <c r="B68" s="24">
        <v>33</v>
      </c>
      <c r="C68" s="2">
        <v>18.95</v>
      </c>
      <c r="D68" s="2">
        <f>AVERAGE($C$36:C68)</f>
        <v>15.14969696969697</v>
      </c>
      <c r="L68" s="24">
        <v>33</v>
      </c>
      <c r="M68" s="2">
        <v>17.16</v>
      </c>
      <c r="N68" s="2">
        <f>AVERAGE($M$36:M68)</f>
        <v>16.783030303030305</v>
      </c>
    </row>
    <row r="69" spans="2:14" x14ac:dyDescent="0.25">
      <c r="B69" s="24">
        <v>34</v>
      </c>
      <c r="C69" s="2">
        <v>17.79</v>
      </c>
      <c r="D69" s="2">
        <f>AVERAGE($C$36:C69)</f>
        <v>15.227352941176472</v>
      </c>
      <c r="L69" s="24">
        <v>34</v>
      </c>
      <c r="M69" s="2">
        <v>18.22</v>
      </c>
      <c r="N69" s="2">
        <f>AVERAGE($M$36:M69)</f>
        <v>16.825294117647061</v>
      </c>
    </row>
    <row r="70" spans="2:14" x14ac:dyDescent="0.25">
      <c r="B70" s="24">
        <v>35</v>
      </c>
      <c r="C70" s="2">
        <v>17.14</v>
      </c>
      <c r="D70" s="2">
        <f>AVERAGE($C$36:C70)</f>
        <v>15.282</v>
      </c>
      <c r="L70" s="24">
        <v>35</v>
      </c>
      <c r="M70" s="2">
        <v>17.079999999999998</v>
      </c>
      <c r="N70" s="2">
        <f>AVERAGE($M$36:M70)</f>
        <v>16.832571428571431</v>
      </c>
    </row>
    <row r="71" spans="2:14" x14ac:dyDescent="0.25">
      <c r="B71" s="24">
        <v>36</v>
      </c>
      <c r="C71" s="2">
        <v>18.03</v>
      </c>
      <c r="D71" s="2">
        <f>AVERAGE($C$36:C71)</f>
        <v>15.358333333333333</v>
      </c>
      <c r="L71" s="24">
        <v>36</v>
      </c>
      <c r="M71" s="2">
        <v>18.37</v>
      </c>
      <c r="N71" s="2">
        <f>AVERAGE($M$36:M71)</f>
        <v>16.875277777777782</v>
      </c>
    </row>
    <row r="72" spans="2:14" x14ac:dyDescent="0.25">
      <c r="B72" s="24">
        <v>37</v>
      </c>
      <c r="C72" s="2">
        <v>10.29</v>
      </c>
      <c r="D72" s="2">
        <f>AVERAGE($C$36:C72)</f>
        <v>15.22135135135135</v>
      </c>
      <c r="L72" s="24">
        <v>37</v>
      </c>
      <c r="M72" s="2">
        <v>18.989999999999998</v>
      </c>
      <c r="N72" s="2">
        <f>AVERAGE($M$36:M72)</f>
        <v>16.932432432432435</v>
      </c>
    </row>
    <row r="73" spans="2:14" x14ac:dyDescent="0.25">
      <c r="B73" s="24">
        <v>38</v>
      </c>
      <c r="C73" s="2">
        <v>14.13</v>
      </c>
      <c r="D73" s="2">
        <f>AVERAGE($C$36:C73)</f>
        <v>15.192631578947367</v>
      </c>
      <c r="L73" s="24">
        <v>38</v>
      </c>
      <c r="M73" s="2">
        <v>19.940000000000001</v>
      </c>
      <c r="N73" s="2">
        <f>AVERAGE($M$36:M73)</f>
        <v>17.011578947368424</v>
      </c>
    </row>
    <row r="74" spans="2:14" x14ac:dyDescent="0.25">
      <c r="B74" s="24">
        <v>39</v>
      </c>
      <c r="C74" s="2">
        <v>12.63</v>
      </c>
      <c r="D74" s="2">
        <f>AVERAGE($C$36:C74)</f>
        <v>15.126923076923076</v>
      </c>
      <c r="L74" s="24">
        <v>39</v>
      </c>
      <c r="M74" s="2">
        <v>17.77</v>
      </c>
      <c r="N74" s="2">
        <f>AVERAGE($M$36:M74)</f>
        <v>17.031025641025646</v>
      </c>
    </row>
    <row r="75" spans="2:14" x14ac:dyDescent="0.25">
      <c r="B75" s="24">
        <v>40</v>
      </c>
      <c r="C75" s="2">
        <v>15.76</v>
      </c>
      <c r="D75" s="2">
        <f>AVERAGE($C$36:C75)</f>
        <v>15.142749999999998</v>
      </c>
      <c r="L75" s="24">
        <v>40</v>
      </c>
      <c r="M75" s="2">
        <v>18.86</v>
      </c>
      <c r="N75" s="2">
        <f>AVERAGE($M$36:M75)</f>
        <v>17.076750000000004</v>
      </c>
    </row>
    <row r="76" spans="2:14" x14ac:dyDescent="0.25">
      <c r="B76" s="24">
        <v>41</v>
      </c>
      <c r="C76" s="2">
        <v>12.08</v>
      </c>
      <c r="D76" s="2">
        <f>AVERAGE($C$36:C76)</f>
        <v>15.068048780487803</v>
      </c>
      <c r="L76" s="24">
        <v>41</v>
      </c>
      <c r="M76" s="2">
        <v>19.8</v>
      </c>
      <c r="N76" s="2">
        <f>AVERAGE($M$36:M76)</f>
        <v>17.143170731707318</v>
      </c>
    </row>
    <row r="77" spans="2:14" x14ac:dyDescent="0.25">
      <c r="B77" s="24">
        <v>42</v>
      </c>
      <c r="C77" s="2">
        <v>11.21</v>
      </c>
      <c r="D77" s="2">
        <f>AVERAGE($C$36:C77)</f>
        <v>14.976190476190476</v>
      </c>
      <c r="L77" s="24">
        <v>42</v>
      </c>
      <c r="M77" s="2">
        <v>15.34</v>
      </c>
      <c r="N77" s="2">
        <f>AVERAGE($M$36:M77)</f>
        <v>17.100238095238097</v>
      </c>
    </row>
    <row r="78" spans="2:14" x14ac:dyDescent="0.25">
      <c r="B78" s="24">
        <v>43</v>
      </c>
      <c r="C78" s="2">
        <v>10.96</v>
      </c>
      <c r="D78" s="2">
        <f>AVERAGE($C$36:C78)</f>
        <v>14.88279069767442</v>
      </c>
      <c r="L78" s="24">
        <v>43</v>
      </c>
      <c r="M78" s="2">
        <v>19.690000000000001</v>
      </c>
      <c r="N78" s="2">
        <f>AVERAGE($M$36:M78)</f>
        <v>17.160465116279074</v>
      </c>
    </row>
    <row r="79" spans="2:14" x14ac:dyDescent="0.25">
      <c r="B79" s="24">
        <v>44</v>
      </c>
      <c r="C79" s="2">
        <v>15.83</v>
      </c>
      <c r="D79" s="2">
        <f>AVERAGE($C$36:C79)</f>
        <v>14.904318181818184</v>
      </c>
      <c r="L79" s="24">
        <v>44</v>
      </c>
      <c r="M79" s="2">
        <v>10.53</v>
      </c>
      <c r="N79" s="2">
        <f>AVERAGE($M$36:M79)</f>
        <v>17.009772727272733</v>
      </c>
    </row>
    <row r="80" spans="2:14" x14ac:dyDescent="0.25">
      <c r="B80" s="24">
        <v>45</v>
      </c>
      <c r="C80" s="2">
        <v>18.18</v>
      </c>
      <c r="D80" s="2">
        <f>AVERAGE($C$36:C80)</f>
        <v>14.977111111111112</v>
      </c>
      <c r="L80" s="24">
        <v>45</v>
      </c>
      <c r="M80" s="2">
        <v>12.33</v>
      </c>
      <c r="N80" s="2">
        <f>AVERAGE($M$36:M80)</f>
        <v>16.905777777777782</v>
      </c>
    </row>
    <row r="81" spans="2:14" x14ac:dyDescent="0.25">
      <c r="B81" s="24">
        <v>46</v>
      </c>
      <c r="C81" s="2">
        <v>17.18</v>
      </c>
      <c r="D81" s="2">
        <f>AVERAGE($C$36:C81)</f>
        <v>15.025</v>
      </c>
      <c r="L81" s="24">
        <v>46</v>
      </c>
      <c r="M81" s="2">
        <v>13.52</v>
      </c>
      <c r="N81" s="2">
        <f>AVERAGE($M$36:M81)</f>
        <v>16.832173913043484</v>
      </c>
    </row>
    <row r="82" spans="2:14" x14ac:dyDescent="0.25">
      <c r="B82" s="24">
        <v>47</v>
      </c>
      <c r="C82" s="2">
        <v>15.77</v>
      </c>
      <c r="D82" s="2">
        <f>AVERAGE($C$36:C82)</f>
        <v>15.040851063829786</v>
      </c>
      <c r="L82" s="24">
        <v>47</v>
      </c>
      <c r="M82" s="2">
        <v>19.649999999999999</v>
      </c>
      <c r="N82" s="2">
        <f>AVERAGE($M$36:M82)</f>
        <v>16.892127659574474</v>
      </c>
    </row>
    <row r="83" spans="2:14" x14ac:dyDescent="0.25">
      <c r="B83" s="24">
        <v>48</v>
      </c>
      <c r="C83" s="2">
        <v>14.38</v>
      </c>
      <c r="D83" s="2">
        <f>AVERAGE($C$36:C83)</f>
        <v>15.027083333333332</v>
      </c>
      <c r="L83" s="24">
        <v>48</v>
      </c>
      <c r="M83" s="2">
        <v>10.54</v>
      </c>
      <c r="N83" s="2">
        <f>AVERAGE($M$36:M83)</f>
        <v>16.759791666666668</v>
      </c>
    </row>
    <row r="84" spans="2:14" x14ac:dyDescent="0.25">
      <c r="B84" s="24">
        <v>49</v>
      </c>
      <c r="C84" s="2">
        <v>12.08</v>
      </c>
      <c r="D84" s="2">
        <f>AVERAGE($C$36:C84)</f>
        <v>14.966938775510204</v>
      </c>
      <c r="L84" s="24">
        <v>49</v>
      </c>
      <c r="M84" s="2">
        <v>21.32</v>
      </c>
      <c r="N84" s="2">
        <f>AVERAGE($M$36:M84)</f>
        <v>16.852857142857147</v>
      </c>
    </row>
    <row r="85" spans="2:14" x14ac:dyDescent="0.25">
      <c r="B85" s="24">
        <v>50</v>
      </c>
      <c r="C85" s="2">
        <v>11.71</v>
      </c>
      <c r="D85" s="2">
        <f>AVERAGE($C$36:C85)</f>
        <v>14.901800000000001</v>
      </c>
      <c r="L85" s="24">
        <v>50</v>
      </c>
      <c r="M85" s="2">
        <v>17.850000000000001</v>
      </c>
      <c r="N85" s="2">
        <f>AVERAGE($M$36:M85)</f>
        <v>16.872800000000005</v>
      </c>
    </row>
    <row r="86" spans="2:14" x14ac:dyDescent="0.25">
      <c r="B86" s="24">
        <v>51</v>
      </c>
      <c r="C86" s="2">
        <v>12.24</v>
      </c>
      <c r="D86" s="2">
        <f>AVERAGE($C$36:C86)</f>
        <v>14.849607843137255</v>
      </c>
      <c r="L86" s="24">
        <v>51</v>
      </c>
      <c r="M86" s="2">
        <v>17.53</v>
      </c>
      <c r="N86" s="2">
        <f>AVERAGE($M$36:M86)</f>
        <v>16.885686274509808</v>
      </c>
    </row>
    <row r="87" spans="2:14" x14ac:dyDescent="0.25">
      <c r="B87" s="24">
        <v>52</v>
      </c>
      <c r="C87" s="2">
        <v>14.91</v>
      </c>
      <c r="D87" s="2">
        <f>AVERAGE($C$36:C87)</f>
        <v>14.850769230769231</v>
      </c>
      <c r="L87" s="24">
        <v>52</v>
      </c>
      <c r="M87" s="2">
        <v>16.28</v>
      </c>
      <c r="N87" s="2">
        <f>AVERAGE($M$36:M87)</f>
        <v>16.874038461538465</v>
      </c>
    </row>
    <row r="88" spans="2:14" x14ac:dyDescent="0.25">
      <c r="B88" s="24">
        <v>53</v>
      </c>
      <c r="C88" s="2">
        <v>17.86</v>
      </c>
      <c r="D88" s="2">
        <f>AVERAGE($C$36:C88)</f>
        <v>14.907547169811322</v>
      </c>
      <c r="L88" s="24">
        <v>53</v>
      </c>
      <c r="M88" s="2">
        <v>19.809999999999999</v>
      </c>
      <c r="N88" s="2">
        <f>AVERAGE($M$36:M88)</f>
        <v>16.929433962264152</v>
      </c>
    </row>
    <row r="89" spans="2:14" x14ac:dyDescent="0.25">
      <c r="B89" s="24">
        <v>54</v>
      </c>
      <c r="C89" s="2">
        <v>16.73</v>
      </c>
      <c r="D89" s="2">
        <f>AVERAGE($C$36:C89)</f>
        <v>14.941296296296297</v>
      </c>
      <c r="L89" s="24">
        <v>54</v>
      </c>
      <c r="M89" s="2">
        <v>19.96</v>
      </c>
      <c r="N89" s="2">
        <f>AVERAGE($M$36:M89)</f>
        <v>16.985555555555557</v>
      </c>
    </row>
    <row r="90" spans="2:14" x14ac:dyDescent="0.25">
      <c r="L90" s="24">
        <v>55</v>
      </c>
      <c r="M90" s="2">
        <v>18.66</v>
      </c>
      <c r="N90" s="2">
        <f>AVERAGE($M$36:M90)</f>
        <v>17.016000000000002</v>
      </c>
    </row>
    <row r="91" spans="2:14" x14ac:dyDescent="0.25">
      <c r="L91" s="24">
        <v>56</v>
      </c>
      <c r="M91" s="2">
        <v>19.850000000000001</v>
      </c>
      <c r="N91" s="2">
        <f>AVERAGE($M$36:M91)</f>
        <v>17.066607142857144</v>
      </c>
    </row>
    <row r="92" spans="2:14" x14ac:dyDescent="0.25">
      <c r="L92" s="24">
        <v>57</v>
      </c>
      <c r="M92" s="2">
        <v>15.75</v>
      </c>
      <c r="N92" s="2">
        <f>AVERAGE($M$36:M92)</f>
        <v>17.043508771929826</v>
      </c>
    </row>
  </sheetData>
  <mergeCells count="14">
    <mergeCell ref="L21:N21"/>
    <mergeCell ref="B21:D21"/>
    <mergeCell ref="E7:E8"/>
    <mergeCell ref="B2:B3"/>
    <mergeCell ref="C2:C3"/>
    <mergeCell ref="D2:D3"/>
    <mergeCell ref="E2:E3"/>
    <mergeCell ref="B5:B6"/>
    <mergeCell ref="C5:C6"/>
    <mergeCell ref="D5:D6"/>
    <mergeCell ref="E5:E6"/>
    <mergeCell ref="B7:B8"/>
    <mergeCell ref="C7:C8"/>
    <mergeCell ref="D7:D8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65"/>
  <sheetViews>
    <sheetView topLeftCell="A15" zoomScaleNormal="100" workbookViewId="0">
      <selection activeCell="A33" sqref="A33"/>
    </sheetView>
  </sheetViews>
  <sheetFormatPr baseColWidth="10" defaultColWidth="9.140625" defaultRowHeight="15" x14ac:dyDescent="0.25"/>
  <cols>
    <col min="1" max="1" width="10.5703125" customWidth="1"/>
    <col min="2" max="2" width="11" customWidth="1"/>
    <col min="3" max="3" width="16.7109375" bestFit="1" customWidth="1"/>
    <col min="4" max="4" width="21" bestFit="1" customWidth="1"/>
    <col min="6" max="7" width="11.85546875" bestFit="1" customWidth="1"/>
    <col min="12" max="12" width="11.85546875" bestFit="1" customWidth="1"/>
  </cols>
  <sheetData>
    <row r="2" spans="2:6" x14ac:dyDescent="0.25">
      <c r="B2" s="79" t="s">
        <v>86</v>
      </c>
      <c r="C2" s="80"/>
      <c r="D2" s="80"/>
      <c r="E2" s="80"/>
      <c r="F2" s="80"/>
    </row>
    <row r="3" spans="2:6" ht="32.25" customHeight="1" x14ac:dyDescent="0.25">
      <c r="B3" s="16" t="s">
        <v>69</v>
      </c>
      <c r="C3" s="17" t="s">
        <v>65</v>
      </c>
      <c r="D3" s="17" t="s">
        <v>70</v>
      </c>
      <c r="E3" s="2" t="s">
        <v>130</v>
      </c>
      <c r="F3" s="2" t="s">
        <v>152</v>
      </c>
    </row>
    <row r="4" spans="2:6" x14ac:dyDescent="0.25">
      <c r="B4" s="2">
        <f>45*60</f>
        <v>2700</v>
      </c>
      <c r="C4" s="2">
        <v>45</v>
      </c>
      <c r="D4" s="2">
        <f>D8/60</f>
        <v>58.061999999999998</v>
      </c>
      <c r="E4" s="2">
        <f>D4*0.17</f>
        <v>9.8705400000000001</v>
      </c>
      <c r="F4" s="2">
        <f>D4+E4+C4</f>
        <v>112.93254</v>
      </c>
    </row>
    <row r="7" spans="2:6" x14ac:dyDescent="0.25">
      <c r="B7" s="2" t="s">
        <v>72</v>
      </c>
      <c r="C7" s="2" t="s">
        <v>73</v>
      </c>
      <c r="D7" s="2" t="s">
        <v>139</v>
      </c>
    </row>
    <row r="8" spans="2:6" x14ac:dyDescent="0.25">
      <c r="B8" s="2">
        <f>F35</f>
        <v>19.354000000000003</v>
      </c>
      <c r="C8" s="2">
        <v>180</v>
      </c>
      <c r="D8" s="2">
        <f>ROUND(B8*C8,2)</f>
        <v>3483.72</v>
      </c>
    </row>
    <row r="16" spans="2:6" x14ac:dyDescent="0.25">
      <c r="B16" s="73" t="s">
        <v>71</v>
      </c>
      <c r="C16" s="74"/>
      <c r="D16" s="75"/>
    </row>
    <row r="17" spans="2:10" x14ac:dyDescent="0.25">
      <c r="B17" s="5" t="s">
        <v>12</v>
      </c>
      <c r="C17" s="6" t="s">
        <v>20</v>
      </c>
      <c r="D17" s="6" t="s">
        <v>16</v>
      </c>
      <c r="F17" s="2" t="s">
        <v>13</v>
      </c>
      <c r="G17" s="2" t="s">
        <v>14</v>
      </c>
      <c r="H17" s="2" t="s">
        <v>15</v>
      </c>
      <c r="I17" s="2"/>
      <c r="J17" s="7" t="s">
        <v>21</v>
      </c>
    </row>
    <row r="18" spans="2:10" x14ac:dyDescent="0.25">
      <c r="B18" s="2">
        <v>1</v>
      </c>
      <c r="C18" s="2">
        <v>19.89</v>
      </c>
      <c r="D18" s="2">
        <f>AVERAGE(C18)</f>
        <v>19.89</v>
      </c>
      <c r="F18" s="2">
        <v>2.262</v>
      </c>
      <c r="G18" s="2">
        <f>_xlfn.STDEV.S(C18:C27)</f>
        <v>2.4644665864148947</v>
      </c>
      <c r="H18" s="2">
        <v>0.05</v>
      </c>
      <c r="I18" s="2">
        <f>AVERAGE(C18:C27)</f>
        <v>18.822000000000003</v>
      </c>
      <c r="J18" s="2">
        <f>ROUND(((F18*G18)/(H18*I18))^2,0)</f>
        <v>35</v>
      </c>
    </row>
    <row r="19" spans="2:10" x14ac:dyDescent="0.25">
      <c r="B19" s="2">
        <v>2</v>
      </c>
      <c r="C19" s="2">
        <v>18.240000000000002</v>
      </c>
      <c r="D19" s="2">
        <f>AVERAGE($C$18:C19)</f>
        <v>19.065000000000001</v>
      </c>
    </row>
    <row r="20" spans="2:10" x14ac:dyDescent="0.25">
      <c r="B20" s="2">
        <v>3</v>
      </c>
      <c r="C20" s="2">
        <v>23.79</v>
      </c>
      <c r="D20" s="2">
        <f>AVERAGE($C$18:C20)</f>
        <v>20.64</v>
      </c>
    </row>
    <row r="21" spans="2:10" x14ac:dyDescent="0.25">
      <c r="B21" s="2">
        <v>4</v>
      </c>
      <c r="C21" s="2">
        <v>16.57</v>
      </c>
      <c r="D21" s="2">
        <f>AVERAGE($C$18:C21)</f>
        <v>19.622500000000002</v>
      </c>
      <c r="F21" s="2" t="s">
        <v>64</v>
      </c>
    </row>
    <row r="22" spans="2:10" x14ac:dyDescent="0.25">
      <c r="B22" s="2">
        <v>5</v>
      </c>
      <c r="C22" s="2">
        <v>16.770000000000003</v>
      </c>
      <c r="D22" s="2">
        <f>AVERAGE($C$18:C22)</f>
        <v>19.052000000000003</v>
      </c>
      <c r="F22" s="12">
        <f>((_xlfn.STDEV.S(C18:C27)*2.262)/(AVERAGE(C18:C27)*0.05))^2</f>
        <v>35.08807341034202</v>
      </c>
    </row>
    <row r="23" spans="2:10" x14ac:dyDescent="0.25">
      <c r="B23" s="2">
        <v>6</v>
      </c>
      <c r="C23" s="2">
        <v>16.170000000000002</v>
      </c>
      <c r="D23" s="2">
        <f>AVERAGE($C$18:C23)</f>
        <v>18.571666666666669</v>
      </c>
      <c r="F23" s="12">
        <f>ROUND(F22,0)</f>
        <v>35</v>
      </c>
    </row>
    <row r="24" spans="2:10" x14ac:dyDescent="0.25">
      <c r="B24" s="2">
        <v>7</v>
      </c>
      <c r="C24" s="2">
        <v>18.989999999999998</v>
      </c>
      <c r="D24" s="2">
        <f>AVERAGE($C$18:C24)</f>
        <v>18.631428571428575</v>
      </c>
    </row>
    <row r="25" spans="2:10" x14ac:dyDescent="0.25">
      <c r="B25" s="2">
        <v>8</v>
      </c>
      <c r="C25" s="2">
        <v>21.810000000000002</v>
      </c>
      <c r="D25" s="2">
        <f>AVERAGE($C$18:C25)</f>
        <v>19.028750000000002</v>
      </c>
    </row>
    <row r="26" spans="2:10" x14ac:dyDescent="0.25">
      <c r="B26" s="2">
        <v>9</v>
      </c>
      <c r="C26" s="2">
        <v>17.03</v>
      </c>
      <c r="D26" s="2">
        <f>AVERAGE($C$18:C26)</f>
        <v>18.806666666666668</v>
      </c>
    </row>
    <row r="27" spans="2:10" x14ac:dyDescent="0.25">
      <c r="B27" s="2">
        <v>10</v>
      </c>
      <c r="C27" s="2">
        <v>18.96</v>
      </c>
      <c r="D27" s="2">
        <f>AVERAGE($C$18:C27)</f>
        <v>18.822000000000003</v>
      </c>
    </row>
    <row r="29" spans="2:10" x14ac:dyDescent="0.25">
      <c r="B29" s="72" t="s">
        <v>75</v>
      </c>
      <c r="C29" s="72"/>
      <c r="D29" s="72"/>
      <c r="F29" s="2" t="s">
        <v>13</v>
      </c>
      <c r="G29" s="2" t="s">
        <v>14</v>
      </c>
      <c r="H29" s="2" t="s">
        <v>15</v>
      </c>
      <c r="I29" s="2"/>
      <c r="J29" s="7" t="s">
        <v>21</v>
      </c>
    </row>
    <row r="30" spans="2:10" x14ac:dyDescent="0.25">
      <c r="B30" s="5" t="str">
        <f>B17</f>
        <v>observaciones</v>
      </c>
      <c r="C30" s="6" t="str">
        <f t="shared" ref="C30:D40" si="0">C17</f>
        <v>Tiempo</v>
      </c>
      <c r="D30" s="6" t="str">
        <f t="shared" si="0"/>
        <v>promedio</v>
      </c>
      <c r="F30" s="2">
        <v>2.032</v>
      </c>
      <c r="G30" s="2">
        <f>_xlfn.STDEV.S(C31:C65)</f>
        <v>2.6279439514123082</v>
      </c>
      <c r="H30" s="2">
        <v>0.05</v>
      </c>
      <c r="I30" s="2">
        <f>AVERAGE(C31:C65)</f>
        <v>19.354000000000003</v>
      </c>
      <c r="J30" s="2">
        <f>ROUND(((F30*G30)/(H30*I30))^2,0)</f>
        <v>30</v>
      </c>
    </row>
    <row r="31" spans="2:10" x14ac:dyDescent="0.25">
      <c r="B31" s="2">
        <v>1</v>
      </c>
      <c r="C31" s="2">
        <f t="shared" si="0"/>
        <v>19.89</v>
      </c>
      <c r="D31" s="2">
        <f>C31</f>
        <v>19.89</v>
      </c>
    </row>
    <row r="32" spans="2:10" x14ac:dyDescent="0.25">
      <c r="B32" s="2">
        <v>2</v>
      </c>
      <c r="C32" s="2">
        <f t="shared" si="0"/>
        <v>18.240000000000002</v>
      </c>
      <c r="D32" s="2">
        <f>AVERAGE($C$31:C32)</f>
        <v>19.065000000000001</v>
      </c>
    </row>
    <row r="33" spans="2:6" x14ac:dyDescent="0.25">
      <c r="B33" s="2">
        <v>3</v>
      </c>
      <c r="C33" s="2">
        <f t="shared" si="0"/>
        <v>23.79</v>
      </c>
      <c r="D33" s="2">
        <f>AVERAGE($C$31:C33)</f>
        <v>20.64</v>
      </c>
    </row>
    <row r="34" spans="2:6" x14ac:dyDescent="0.25">
      <c r="B34" s="2">
        <v>4</v>
      </c>
      <c r="C34" s="2">
        <f t="shared" si="0"/>
        <v>16.57</v>
      </c>
      <c r="D34" s="2">
        <f>AVERAGE($C$31:C34)</f>
        <v>19.622500000000002</v>
      </c>
      <c r="F34" s="2" t="s">
        <v>50</v>
      </c>
    </row>
    <row r="35" spans="2:6" x14ac:dyDescent="0.25">
      <c r="B35" s="2">
        <v>5</v>
      </c>
      <c r="C35" s="2">
        <f t="shared" si="0"/>
        <v>16.770000000000003</v>
      </c>
      <c r="D35" s="2">
        <f>AVERAGE($C$31:C35)</f>
        <v>19.052000000000003</v>
      </c>
      <c r="F35" s="2">
        <f>AVERAGE(C31:C65)</f>
        <v>19.354000000000003</v>
      </c>
    </row>
    <row r="36" spans="2:6" x14ac:dyDescent="0.25">
      <c r="B36" s="2">
        <v>6</v>
      </c>
      <c r="C36" s="2">
        <f t="shared" si="0"/>
        <v>16.170000000000002</v>
      </c>
      <c r="D36" s="2">
        <f>AVERAGE($C$31:C36)</f>
        <v>18.571666666666669</v>
      </c>
    </row>
    <row r="37" spans="2:6" x14ac:dyDescent="0.25">
      <c r="B37" s="2">
        <v>7</v>
      </c>
      <c r="C37" s="2">
        <f t="shared" si="0"/>
        <v>18.989999999999998</v>
      </c>
      <c r="D37" s="2">
        <f>AVERAGE($C$31:C37)</f>
        <v>18.631428571428575</v>
      </c>
    </row>
    <row r="38" spans="2:6" x14ac:dyDescent="0.25">
      <c r="B38" s="2">
        <v>8</v>
      </c>
      <c r="C38" s="2">
        <f t="shared" si="0"/>
        <v>21.810000000000002</v>
      </c>
      <c r="D38" s="2">
        <f>AVERAGE($C$31:C38)</f>
        <v>19.028750000000002</v>
      </c>
    </row>
    <row r="39" spans="2:6" x14ac:dyDescent="0.25">
      <c r="B39" s="2">
        <v>9</v>
      </c>
      <c r="C39" s="2">
        <f t="shared" si="0"/>
        <v>17.03</v>
      </c>
      <c r="D39" s="2">
        <f>AVERAGE($C$31:C39)</f>
        <v>18.806666666666668</v>
      </c>
    </row>
    <row r="40" spans="2:6" x14ac:dyDescent="0.25">
      <c r="B40" s="2">
        <v>10</v>
      </c>
      <c r="C40" s="2">
        <f t="shared" si="0"/>
        <v>18.96</v>
      </c>
      <c r="D40" s="2">
        <f>AVERAGE($C$31:C40)</f>
        <v>18.822000000000003</v>
      </c>
    </row>
    <row r="41" spans="2:6" x14ac:dyDescent="0.25">
      <c r="B41" s="2">
        <v>11</v>
      </c>
      <c r="C41" s="2">
        <v>19.100000000000001</v>
      </c>
      <c r="D41" s="2">
        <f>AVERAGE($C$31:C41)</f>
        <v>18.847272727272728</v>
      </c>
    </row>
    <row r="42" spans="2:6" x14ac:dyDescent="0.25">
      <c r="B42" s="2">
        <v>12</v>
      </c>
      <c r="C42" s="2">
        <v>20.58</v>
      </c>
      <c r="D42" s="2">
        <f>AVERAGE($C$31:C42)</f>
        <v>18.991666666666671</v>
      </c>
    </row>
    <row r="43" spans="2:6" x14ac:dyDescent="0.25">
      <c r="B43" s="2">
        <v>13</v>
      </c>
      <c r="C43" s="2">
        <v>20.64</v>
      </c>
      <c r="D43" s="2">
        <f>AVERAGE($C$31:C43)</f>
        <v>19.118461538461538</v>
      </c>
    </row>
    <row r="44" spans="2:6" x14ac:dyDescent="0.25">
      <c r="B44" s="2">
        <v>14</v>
      </c>
      <c r="C44" s="2">
        <v>18.12</v>
      </c>
      <c r="D44" s="2">
        <f>AVERAGE($C$31:C44)</f>
        <v>19.047142857142859</v>
      </c>
    </row>
    <row r="45" spans="2:6" x14ac:dyDescent="0.25">
      <c r="B45" s="2">
        <v>15</v>
      </c>
      <c r="C45" s="2">
        <v>16.89</v>
      </c>
      <c r="D45" s="2">
        <f>AVERAGE($C$31:C45)</f>
        <v>18.903333333333332</v>
      </c>
    </row>
    <row r="46" spans="2:6" x14ac:dyDescent="0.25">
      <c r="B46" s="2">
        <v>16</v>
      </c>
      <c r="C46" s="2">
        <v>17.37</v>
      </c>
      <c r="D46" s="2">
        <f>AVERAGE($C$31:C46)</f>
        <v>18.807500000000001</v>
      </c>
    </row>
    <row r="47" spans="2:6" x14ac:dyDescent="0.25">
      <c r="B47" s="2">
        <v>17</v>
      </c>
      <c r="C47" s="2">
        <v>20.55</v>
      </c>
      <c r="D47" s="2">
        <f>AVERAGE($C$31:C47)</f>
        <v>18.91</v>
      </c>
    </row>
    <row r="48" spans="2:6" x14ac:dyDescent="0.25">
      <c r="B48" s="2">
        <v>18</v>
      </c>
      <c r="C48" s="2">
        <v>18.93</v>
      </c>
      <c r="D48" s="2">
        <f>AVERAGE($C$31:C48)</f>
        <v>18.911111111111111</v>
      </c>
    </row>
    <row r="49" spans="2:4" x14ac:dyDescent="0.25">
      <c r="B49" s="2">
        <v>19</v>
      </c>
      <c r="C49" s="2">
        <v>18.3</v>
      </c>
      <c r="D49" s="2">
        <f>AVERAGE($C$31:C49)</f>
        <v>18.878947368421056</v>
      </c>
    </row>
    <row r="50" spans="2:4" x14ac:dyDescent="0.25">
      <c r="B50" s="2">
        <v>20</v>
      </c>
      <c r="C50" s="2">
        <v>18.95</v>
      </c>
      <c r="D50" s="2">
        <f>AVERAGE($C$31:C50)</f>
        <v>18.8825</v>
      </c>
    </row>
    <row r="51" spans="2:4" x14ac:dyDescent="0.25">
      <c r="B51" s="2">
        <v>21</v>
      </c>
      <c r="C51" s="2">
        <v>25.91</v>
      </c>
      <c r="D51" s="2">
        <f>AVERAGE($C$31:C51)</f>
        <v>19.217142857142861</v>
      </c>
    </row>
    <row r="52" spans="2:4" x14ac:dyDescent="0.25">
      <c r="B52" s="2">
        <v>22</v>
      </c>
      <c r="C52" s="2">
        <v>16.600000000000001</v>
      </c>
      <c r="D52" s="2">
        <f>AVERAGE($C$31:C52)</f>
        <v>19.098181818181821</v>
      </c>
    </row>
    <row r="53" spans="2:4" x14ac:dyDescent="0.25">
      <c r="B53" s="2">
        <v>23</v>
      </c>
      <c r="C53" s="2">
        <v>23.13</v>
      </c>
      <c r="D53" s="2">
        <f>AVERAGE($C$31:C53)</f>
        <v>19.27347826086957</v>
      </c>
    </row>
    <row r="54" spans="2:4" x14ac:dyDescent="0.25">
      <c r="B54" s="2">
        <v>24</v>
      </c>
      <c r="C54" s="2">
        <v>13.47</v>
      </c>
      <c r="D54" s="2">
        <f>AVERAGE($C$31:C54)</f>
        <v>19.03166666666667</v>
      </c>
    </row>
    <row r="55" spans="2:4" x14ac:dyDescent="0.25">
      <c r="B55" s="2">
        <v>25</v>
      </c>
      <c r="C55" s="2">
        <v>22.25</v>
      </c>
      <c r="D55" s="2">
        <f>AVERAGE($C$31:C55)</f>
        <v>19.160400000000003</v>
      </c>
    </row>
    <row r="56" spans="2:4" x14ac:dyDescent="0.25">
      <c r="B56" s="2">
        <v>26</v>
      </c>
      <c r="C56" s="2">
        <v>18.43</v>
      </c>
      <c r="D56" s="2">
        <f>AVERAGE($C$31:C56)</f>
        <v>19.132307692307698</v>
      </c>
    </row>
    <row r="57" spans="2:4" x14ac:dyDescent="0.25">
      <c r="B57" s="2">
        <v>27</v>
      </c>
      <c r="C57" s="2">
        <v>23.07</v>
      </c>
      <c r="D57" s="2">
        <f>AVERAGE($C$31:C57)</f>
        <v>19.278148148148151</v>
      </c>
    </row>
    <row r="58" spans="2:4" x14ac:dyDescent="0.25">
      <c r="B58" s="2">
        <v>28</v>
      </c>
      <c r="C58" s="2">
        <v>23.32</v>
      </c>
      <c r="D58" s="2">
        <f>AVERAGE($C$31:C58)</f>
        <v>19.422500000000007</v>
      </c>
    </row>
    <row r="59" spans="2:4" x14ac:dyDescent="0.25">
      <c r="B59" s="2">
        <v>29</v>
      </c>
      <c r="C59" s="2">
        <v>21.46</v>
      </c>
      <c r="D59" s="2">
        <f>AVERAGE($C$31:C59)</f>
        <v>19.492758620689663</v>
      </c>
    </row>
    <row r="60" spans="2:4" x14ac:dyDescent="0.25">
      <c r="B60" s="2">
        <v>30</v>
      </c>
      <c r="C60" s="2">
        <v>16.670000000000002</v>
      </c>
      <c r="D60" s="2">
        <f>AVERAGE($C$31:C60)</f>
        <v>19.398666666666671</v>
      </c>
    </row>
    <row r="61" spans="2:4" x14ac:dyDescent="0.25">
      <c r="B61" s="2">
        <v>31</v>
      </c>
      <c r="C61" s="2">
        <v>18.920000000000002</v>
      </c>
      <c r="D61" s="2">
        <f>AVERAGE($C$31:C61)</f>
        <v>19.383225806451616</v>
      </c>
    </row>
    <row r="62" spans="2:4" x14ac:dyDescent="0.25">
      <c r="B62" s="2">
        <v>32</v>
      </c>
      <c r="C62" s="2">
        <v>21.25</v>
      </c>
      <c r="D62" s="2">
        <f>AVERAGE($C$31:C62)</f>
        <v>19.441562500000003</v>
      </c>
    </row>
    <row r="63" spans="2:4" x14ac:dyDescent="0.25">
      <c r="B63" s="2">
        <v>33</v>
      </c>
      <c r="C63" s="2">
        <v>19.89</v>
      </c>
      <c r="D63" s="2">
        <f>AVERAGE($C$31:C63)</f>
        <v>19.455151515151517</v>
      </c>
    </row>
    <row r="64" spans="2:4" x14ac:dyDescent="0.25">
      <c r="B64" s="2">
        <v>34</v>
      </c>
      <c r="C64" s="2">
        <v>17.39</v>
      </c>
      <c r="D64" s="2">
        <f>AVERAGE($C$31:C64)</f>
        <v>19.394411764705886</v>
      </c>
    </row>
    <row r="65" spans="2:4" x14ac:dyDescent="0.25">
      <c r="B65" s="2">
        <v>35</v>
      </c>
      <c r="C65" s="2">
        <v>17.98</v>
      </c>
      <c r="D65" s="2">
        <f>AVERAGE($C$31:C65)</f>
        <v>19.354000000000003</v>
      </c>
    </row>
  </sheetData>
  <mergeCells count="3">
    <mergeCell ref="B16:D16"/>
    <mergeCell ref="B29:D29"/>
    <mergeCell ref="B2:F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35</vt:i4>
      </vt:variant>
    </vt:vector>
  </HeadingPairs>
  <TitlesOfParts>
    <vt:vector size="35" baseType="lpstr">
      <vt:lpstr>Menu</vt:lpstr>
      <vt:lpstr>Dosificacion Solidos Buena Vida</vt:lpstr>
      <vt:lpstr>Dosificacion Liquido Buena Vida</vt:lpstr>
      <vt:lpstr>AMAZADO Buena Vida </vt:lpstr>
      <vt:lpstr>Porcionado Buena vida</vt:lpstr>
      <vt:lpstr>Formado Buena vida </vt:lpstr>
      <vt:lpstr>Decorado Buena vida</vt:lpstr>
      <vt:lpstr> Crecimiento buena vida</vt:lpstr>
      <vt:lpstr> HORNEADO Buena Vida</vt:lpstr>
      <vt:lpstr>Enfriado Buena vida</vt:lpstr>
      <vt:lpstr>TAJADO Buena vda</vt:lpstr>
      <vt:lpstr>Empaque Buena Vida </vt:lpstr>
      <vt:lpstr>Codificacion</vt:lpstr>
      <vt:lpstr>Engrase Molde</vt:lpstr>
      <vt:lpstr>Dosificacion Solidos SKINNY</vt:lpstr>
      <vt:lpstr>Dosificacion LIQIDOS SKINNY </vt:lpstr>
      <vt:lpstr>AMAZADO SKINNY</vt:lpstr>
      <vt:lpstr>PORCIONADO SKINNY </vt:lpstr>
      <vt:lpstr>DECORADO SKINN</vt:lpstr>
      <vt:lpstr> HORNEADO skinny</vt:lpstr>
      <vt:lpstr>Enfriado Buena skinny</vt:lpstr>
      <vt:lpstr>Empaque skinny</vt:lpstr>
      <vt:lpstr>Dosificaion solidos integral</vt:lpstr>
      <vt:lpstr>DOSIFICACION LIQUIDOS INTEGRAL</vt:lpstr>
      <vt:lpstr>AMAZADO INTEGRAL TAJDO</vt:lpstr>
      <vt:lpstr>PORCIONADO INTEGRAL</vt:lpstr>
      <vt:lpstr>FORMADO INTEGRAL</vt:lpstr>
      <vt:lpstr>DECORADO</vt:lpstr>
      <vt:lpstr> Crecimiento integral</vt:lpstr>
      <vt:lpstr> HORNEADO INTEGRAL</vt:lpstr>
      <vt:lpstr>Enfriado INTEGRAL</vt:lpstr>
      <vt:lpstr>TAJADO INTEGRAL</vt:lpstr>
      <vt:lpstr>Empaque INTEGRAL</vt:lpstr>
      <vt:lpstr>Tiempos de espera</vt:lpstr>
      <vt:lpstr>tostada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2022-07-13T06:08:04Z</dcterms:modified>
</cp:coreProperties>
</file>