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2="http://schemas.microsoft.com/office/spreadsheetml/2015/revision2" mc:Ignorable="x15 xr2">
  <fileVersion appName="xl" lastEdited="7" lowestEdited="6" rupBuild="19001"/>
  <workbookPr defaultThemeVersion="166925"/>
  <mc:AlternateContent xmlns:mc="http://schemas.openxmlformats.org/markup-compatibility/2006">
    <mc:Choice Requires="x15">
      <x15ac:absPath xmlns:x15ac="http://schemas.microsoft.com/office/spreadsheetml/2010/11/ac" url="C:\Users\rj_ed\Desktop\TESIS KAREN\FINAL\"/>
    </mc:Choice>
  </mc:AlternateContent>
  <bookViews>
    <workbookView xWindow="0" yWindow="0" windowWidth="11670" windowHeight="4575" firstSheet="2" activeTab="3" xr2:uid="{00000000-000D-0000-FFFF-FFFF00000000}"/>
  </bookViews>
  <sheets>
    <sheet name="Metodología" sheetId="9" r:id="rId1"/>
    <sheet name="Matriz de indentificación impa " sheetId="3" r:id="rId2"/>
    <sheet name="FT Etapa Operación" sheetId="4" r:id="rId3"/>
    <sheet name="Matríz de Calificación de impac" sheetId="8" r:id="rId4"/>
    <sheet name="Priorización de Imp-Actividades" sheetId="6" r:id="rId5"/>
  </sheets>
  <definedNames>
    <definedName name="OLE_LINK1" localSheetId="0">Metodología!$B$20</definedName>
  </definedNames>
  <calcPr calcId="171027"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98" i="8" l="1"/>
  <c r="H90" i="8"/>
  <c r="H11" i="8"/>
  <c r="H9" i="8"/>
  <c r="G98" i="8"/>
  <c r="X42" i="4"/>
  <c r="X26" i="4"/>
  <c r="X58" i="4"/>
  <c r="X10" i="4"/>
  <c r="T170" i="4"/>
  <c r="T154" i="4"/>
  <c r="T138" i="4"/>
  <c r="T122" i="4"/>
  <c r="T106" i="4"/>
  <c r="T90" i="4"/>
  <c r="T74" i="4"/>
  <c r="T58" i="4"/>
  <c r="T42" i="4"/>
  <c r="T26" i="4"/>
  <c r="T10" i="4"/>
  <c r="T186" i="4"/>
  <c r="P186" i="4"/>
  <c r="P170" i="4"/>
  <c r="P154" i="4"/>
  <c r="P138" i="4"/>
  <c r="P122" i="4"/>
  <c r="P106" i="4"/>
  <c r="P90" i="4"/>
  <c r="L10" i="4"/>
  <c r="I44" i="8"/>
  <c r="P74" i="4"/>
  <c r="P58" i="4"/>
  <c r="P42" i="4"/>
  <c r="P26" i="4"/>
  <c r="P10" i="4"/>
  <c r="L138" i="4"/>
  <c r="L154" i="4"/>
  <c r="L122" i="4"/>
  <c r="L106" i="4"/>
  <c r="L90" i="4"/>
  <c r="L74" i="4"/>
  <c r="L58" i="4"/>
  <c r="L42" i="4"/>
  <c r="L26" i="4"/>
  <c r="H122" i="4"/>
  <c r="H106" i="4"/>
  <c r="H90" i="4"/>
  <c r="H74" i="4"/>
  <c r="H58" i="4"/>
  <c r="H42" i="4"/>
  <c r="H26" i="4"/>
  <c r="H10" i="4"/>
  <c r="D106" i="4"/>
  <c r="G132" i="8"/>
  <c r="D90" i="4"/>
  <c r="D74" i="4"/>
  <c r="D58" i="4"/>
  <c r="D42" i="4"/>
  <c r="G90" i="8"/>
  <c r="G51" i="8"/>
  <c r="D26" i="4"/>
  <c r="G14" i="8"/>
  <c r="D10" i="4"/>
  <c r="N14" i="8"/>
  <c r="D11" i="6"/>
  <c r="N98" i="8"/>
  <c r="D8" i="6"/>
  <c r="D7" i="6"/>
  <c r="D12" i="6"/>
  <c r="K11" i="8"/>
  <c r="K140" i="8"/>
  <c r="J140" i="8"/>
  <c r="I140" i="8"/>
  <c r="H131" i="8"/>
  <c r="I131" i="8"/>
  <c r="J131" i="8"/>
  <c r="K131" i="8"/>
  <c r="L131" i="8"/>
  <c r="G131" i="8"/>
  <c r="L108" i="8"/>
  <c r="I108" i="8"/>
  <c r="K106" i="8"/>
  <c r="J106" i="8"/>
  <c r="H106" i="8"/>
  <c r="K98" i="8"/>
  <c r="J98" i="8"/>
  <c r="H98" i="8"/>
  <c r="K96" i="8"/>
  <c r="J96" i="8"/>
  <c r="K93" i="8"/>
  <c r="I93" i="8"/>
  <c r="H93" i="8"/>
  <c r="J93" i="8"/>
  <c r="G93" i="8"/>
  <c r="K90" i="8"/>
  <c r="J90" i="8"/>
  <c r="I90" i="8"/>
  <c r="L51" i="8"/>
  <c r="I51" i="8"/>
  <c r="I46" i="8"/>
  <c r="I45" i="8"/>
  <c r="K15" i="8"/>
  <c r="J15" i="8"/>
  <c r="L9" i="8"/>
  <c r="K14" i="8"/>
  <c r="J14" i="8"/>
  <c r="K12" i="8"/>
  <c r="J12" i="8"/>
  <c r="H12" i="8"/>
  <c r="J11" i="8"/>
  <c r="K10" i="8"/>
  <c r="J10" i="8"/>
  <c r="N12" i="8"/>
  <c r="D10" i="6"/>
  <c r="N90" i="8"/>
  <c r="D9" i="6"/>
  <c r="I142" i="8"/>
  <c r="H9" i="6"/>
  <c r="K142" i="8"/>
  <c r="H8" i="6"/>
  <c r="J142" i="8"/>
  <c r="H7" i="6"/>
  <c r="G141" i="8"/>
  <c r="H4" i="6"/>
  <c r="N93" i="8"/>
  <c r="M132" i="8"/>
  <c r="D5" i="6"/>
  <c r="M131" i="8"/>
  <c r="D4" i="6"/>
  <c r="N140" i="8"/>
  <c r="N10" i="8"/>
  <c r="N11" i="8"/>
  <c r="N13" i="8"/>
  <c r="N15" i="8"/>
  <c r="N45" i="8"/>
  <c r="N46" i="8"/>
  <c r="N51" i="8"/>
  <c r="N96" i="8"/>
  <c r="N106" i="8"/>
  <c r="N108" i="8"/>
  <c r="N9" i="8"/>
  <c r="H142" i="8"/>
  <c r="L142" i="8"/>
  <c r="H141" i="8"/>
  <c r="I141" i="8"/>
  <c r="J141" i="8"/>
  <c r="K141" i="8"/>
  <c r="L141" i="8"/>
  <c r="G142" i="8"/>
</calcChain>
</file>

<file path=xl/sharedStrings.xml><?xml version="1.0" encoding="utf-8"?>
<sst xmlns="http://schemas.openxmlformats.org/spreadsheetml/2006/main" count="1668" uniqueCount="472">
  <si>
    <t>LINEA BASE</t>
  </si>
  <si>
    <t>ACTIVIDADES DEL PROYECTO</t>
  </si>
  <si>
    <t>COMPONENTE AMBIENTAL</t>
  </si>
  <si>
    <t>SUB COMPONENTE</t>
  </si>
  <si>
    <t>INDICADORES</t>
  </si>
  <si>
    <t>Precipitación</t>
  </si>
  <si>
    <t>Humedad</t>
  </si>
  <si>
    <t>Temperatura</t>
  </si>
  <si>
    <t>Viento (otros fenómenos)</t>
  </si>
  <si>
    <t>Calidad del aire</t>
  </si>
  <si>
    <t>Ruido</t>
  </si>
  <si>
    <t>Material particulado</t>
  </si>
  <si>
    <t>Metales</t>
  </si>
  <si>
    <t>Otras Emisiones</t>
  </si>
  <si>
    <t>Gases</t>
  </si>
  <si>
    <t>Olores</t>
  </si>
  <si>
    <t>Otras emisiones</t>
  </si>
  <si>
    <t>Virus</t>
  </si>
  <si>
    <t>Bacterias</t>
  </si>
  <si>
    <t>Pendientes</t>
  </si>
  <si>
    <t>Relieve</t>
  </si>
  <si>
    <t>Patrones de drenaje</t>
  </si>
  <si>
    <t>dendrico</t>
  </si>
  <si>
    <t>Paralelo radial</t>
  </si>
  <si>
    <t>Anulas</t>
  </si>
  <si>
    <t>Otros</t>
  </si>
  <si>
    <t>Erosión</t>
  </si>
  <si>
    <t>Laminar</t>
  </si>
  <si>
    <t>Surcos</t>
  </si>
  <si>
    <t>Cárcavas</t>
  </si>
  <si>
    <t>Remoción en masa</t>
  </si>
  <si>
    <t>Textura</t>
  </si>
  <si>
    <t>Arenas</t>
  </si>
  <si>
    <t>Arcillas</t>
  </si>
  <si>
    <t>Limos/francos</t>
  </si>
  <si>
    <t>Estructura</t>
  </si>
  <si>
    <t>Usos</t>
  </si>
  <si>
    <t>Actual</t>
  </si>
  <si>
    <t>Potencial</t>
  </si>
  <si>
    <t>Litología</t>
  </si>
  <si>
    <t>tipos de roca</t>
  </si>
  <si>
    <t xml:space="preserve">Fallas </t>
  </si>
  <si>
    <t>Localización</t>
  </si>
  <si>
    <t>Inventario de fuentes</t>
  </si>
  <si>
    <t>Cantidad</t>
  </si>
  <si>
    <t>Caudal</t>
  </si>
  <si>
    <t>Calidad</t>
  </si>
  <si>
    <t>pH</t>
  </si>
  <si>
    <t>Sólidos Suspendidos</t>
  </si>
  <si>
    <t>Actuales</t>
  </si>
  <si>
    <t>Potenciales</t>
  </si>
  <si>
    <t>Balances hídrico</t>
  </si>
  <si>
    <t>Oferta</t>
  </si>
  <si>
    <t>Demanda</t>
  </si>
  <si>
    <t>Riesgo de contaminación</t>
  </si>
  <si>
    <t>Velocidad</t>
  </si>
  <si>
    <t>Pendiente</t>
  </si>
  <si>
    <t>Caudales</t>
  </si>
  <si>
    <t>Ubicación</t>
  </si>
  <si>
    <t>Dirección</t>
  </si>
  <si>
    <t>Flora</t>
  </si>
  <si>
    <t>Tipos de cobertura</t>
  </si>
  <si>
    <t>Bosques</t>
  </si>
  <si>
    <t>Cultivos</t>
  </si>
  <si>
    <t>Pastos</t>
  </si>
  <si>
    <t>Cercas vivas</t>
  </si>
  <si>
    <t>Tipos de Especies</t>
  </si>
  <si>
    <t>Endémicas</t>
  </si>
  <si>
    <t xml:space="preserve">Amenazadas </t>
  </si>
  <si>
    <t>De importancia económica</t>
  </si>
  <si>
    <t>De importancia Cultural</t>
  </si>
  <si>
    <t>Diversidad</t>
  </si>
  <si>
    <t>Abundancia</t>
  </si>
  <si>
    <t>Frecuencia</t>
  </si>
  <si>
    <t>Dominancia</t>
  </si>
  <si>
    <t>Fauna</t>
  </si>
  <si>
    <t>Anfibios</t>
  </si>
  <si>
    <t>Reptiles</t>
  </si>
  <si>
    <t>Peces</t>
  </si>
  <si>
    <t>Aves</t>
  </si>
  <si>
    <t>Hábitat</t>
  </si>
  <si>
    <t>Estado poblacional</t>
  </si>
  <si>
    <t>identificar</t>
  </si>
  <si>
    <t>En peligro de extinción</t>
  </si>
  <si>
    <t>De interés comercial</t>
  </si>
  <si>
    <t>Social</t>
  </si>
  <si>
    <t>Rural</t>
  </si>
  <si>
    <t>Urbana</t>
  </si>
  <si>
    <t>Negritudes</t>
  </si>
  <si>
    <t>Indígenas</t>
  </si>
  <si>
    <t>Campesinos</t>
  </si>
  <si>
    <t>Calidad de vida</t>
  </si>
  <si>
    <t>Vivienda</t>
  </si>
  <si>
    <t>Salud</t>
  </si>
  <si>
    <t>Educación</t>
  </si>
  <si>
    <t>Recreación</t>
  </si>
  <si>
    <t>comportamiento demográfico</t>
  </si>
  <si>
    <t>Natalidad</t>
  </si>
  <si>
    <t>Mortalidad</t>
  </si>
  <si>
    <t>Morbilidad</t>
  </si>
  <si>
    <t>Tenencia de Tierras</t>
  </si>
  <si>
    <t>Resguardos</t>
  </si>
  <si>
    <t>Reservas</t>
  </si>
  <si>
    <t>Privados</t>
  </si>
  <si>
    <t>Públicos</t>
  </si>
  <si>
    <t>Estado</t>
  </si>
  <si>
    <t>JAC</t>
  </si>
  <si>
    <t>Servicios públicos</t>
  </si>
  <si>
    <t>Energía</t>
  </si>
  <si>
    <t>Telefonía</t>
  </si>
  <si>
    <t>Agua</t>
  </si>
  <si>
    <t>Servicios sociales</t>
  </si>
  <si>
    <t>Carreteras</t>
  </si>
  <si>
    <t>Ferrocarril</t>
  </si>
  <si>
    <t>Fluvial</t>
  </si>
  <si>
    <t>Cultural</t>
  </si>
  <si>
    <t>Aspectos etnoambientales</t>
  </si>
  <si>
    <t>Asentamiento</t>
  </si>
  <si>
    <t>Pensamiento</t>
  </si>
  <si>
    <t>Aspectos culturales</t>
  </si>
  <si>
    <t>Costumbres y tradiciones</t>
  </si>
  <si>
    <t>Formas de vida</t>
  </si>
  <si>
    <t>Lenguaje</t>
  </si>
  <si>
    <t>Niveles de arraigo</t>
  </si>
  <si>
    <t>Aspectos arqueológicos</t>
  </si>
  <si>
    <t>Económico</t>
  </si>
  <si>
    <t>Actividades y procesos productivos</t>
  </si>
  <si>
    <t>Polos de desarrollo</t>
  </si>
  <si>
    <t>Estructura comercial</t>
  </si>
  <si>
    <t>Regional</t>
  </si>
  <si>
    <t>Local</t>
  </si>
  <si>
    <t>Servicios de los sectores</t>
  </si>
  <si>
    <t>Primario</t>
  </si>
  <si>
    <t>Secundario</t>
  </si>
  <si>
    <t>Terciario</t>
  </si>
  <si>
    <t>generación de empleo</t>
  </si>
  <si>
    <t>Ingresos</t>
  </si>
  <si>
    <t>Calidad visual</t>
  </si>
  <si>
    <t>La visibilidad</t>
  </si>
  <si>
    <t>Lo atractivo</t>
  </si>
  <si>
    <t>Fragilidad del paisaje</t>
  </si>
  <si>
    <t>Los cambios</t>
  </si>
  <si>
    <t>Espacio</t>
  </si>
  <si>
    <t>Forma</t>
  </si>
  <si>
    <t>Color</t>
  </si>
  <si>
    <t>Recurso natural</t>
  </si>
  <si>
    <t xml:space="preserve">Ficha de evaluación de impactos </t>
  </si>
  <si>
    <t>Hidrología</t>
  </si>
  <si>
    <t>Hidráulica</t>
  </si>
  <si>
    <t>Edafología</t>
  </si>
  <si>
    <t>Hidrografía</t>
  </si>
  <si>
    <t>Economía</t>
  </si>
  <si>
    <t>SUMATORIA DE IMPACTOS POSITIVOS</t>
  </si>
  <si>
    <t>SUMATORIA DE IMPACTOS NEGATIVOS</t>
  </si>
  <si>
    <t>-</t>
  </si>
  <si>
    <t>SUMATORIA DE ACTIVIDADES POSITIVAS</t>
  </si>
  <si>
    <t>SUMATORIA DE ACTIVIDADES NEGATIVAS</t>
  </si>
  <si>
    <t>Tercero</t>
  </si>
  <si>
    <t>Segundo</t>
  </si>
  <si>
    <t>Primero</t>
  </si>
  <si>
    <t>Valor</t>
  </si>
  <si>
    <t>Actividades Negativas</t>
  </si>
  <si>
    <t>Impactos Negativos</t>
  </si>
  <si>
    <t>Actividades Positivas</t>
  </si>
  <si>
    <t>Impactos Positivos</t>
  </si>
  <si>
    <t xml:space="preserve"> </t>
  </si>
  <si>
    <t>Genérico</t>
  </si>
  <si>
    <t>Específico</t>
  </si>
  <si>
    <t>TRITURACIÓN</t>
  </si>
  <si>
    <t>SEPARACIÓN</t>
  </si>
  <si>
    <t>REDUCCIÓN</t>
  </si>
  <si>
    <t>REFINACIÓN</t>
  </si>
  <si>
    <t>MANTENIMIENTO DE MAQUINARIA Y EQUIPO</t>
  </si>
  <si>
    <t>ATMOSFÉRICO</t>
  </si>
  <si>
    <t>GEOSFÉRICO</t>
  </si>
  <si>
    <t>Geomorfología</t>
  </si>
  <si>
    <t>Geología</t>
  </si>
  <si>
    <t>HIDROSFÉRICO</t>
  </si>
  <si>
    <t>BIOSFÉRICO</t>
  </si>
  <si>
    <t>Tipo de población</t>
  </si>
  <si>
    <t>ANTROPOSFÉRICO</t>
  </si>
  <si>
    <t>Lo escénico</t>
  </si>
  <si>
    <t>Área</t>
  </si>
  <si>
    <t>PAISAJÍSTICO</t>
  </si>
  <si>
    <t>Acueducto y alcantarillado</t>
  </si>
  <si>
    <t>De interés científico</t>
  </si>
  <si>
    <t>De interés cultural</t>
  </si>
  <si>
    <t>Áreas de importancia de alimentación</t>
  </si>
  <si>
    <t>Áreas de importancia para la reproducción</t>
  </si>
  <si>
    <t>Árboles aislados</t>
  </si>
  <si>
    <t>Caracterización Físico Química</t>
  </si>
  <si>
    <t>Térmicas</t>
  </si>
  <si>
    <t>X</t>
  </si>
  <si>
    <t>Económico (Generación de empleo)</t>
  </si>
  <si>
    <t>Económico (Ingresos)</t>
  </si>
  <si>
    <t>Emisiones (Metales)</t>
  </si>
  <si>
    <t>Calidad de Vida (Salud)</t>
  </si>
  <si>
    <t>Tipo de población (Campesinos)</t>
  </si>
  <si>
    <t>Recepción de Materiales</t>
  </si>
  <si>
    <t>Separación</t>
  </si>
  <si>
    <t>Reducción</t>
  </si>
  <si>
    <t>Refinación</t>
  </si>
  <si>
    <t>Actividad: Trituración</t>
  </si>
  <si>
    <t>Actividad: Separación</t>
  </si>
  <si>
    <t>Actividad: Reducción</t>
  </si>
  <si>
    <t>Actividad: Refinación</t>
  </si>
  <si>
    <t>Actividad: Mantenimiento de Maquinaria y Equipo</t>
  </si>
  <si>
    <t>CALIDAD DEL AIRE</t>
  </si>
  <si>
    <r>
      <rPr>
        <b/>
        <sz val="12"/>
        <color theme="1"/>
        <rFont val="Calibri"/>
        <family val="2"/>
        <scheme val="minor"/>
      </rPr>
      <t>Aspecto Ambienta</t>
    </r>
    <r>
      <rPr>
        <sz val="11"/>
        <color theme="1"/>
        <rFont val="Calibri"/>
        <family val="2"/>
        <scheme val="minor"/>
      </rPr>
      <t>l: Generación de material particulado</t>
    </r>
  </si>
  <si>
    <r>
      <rPr>
        <b/>
        <sz val="12"/>
        <color theme="1"/>
        <rFont val="Calibri"/>
        <family val="2"/>
        <scheme val="minor"/>
      </rPr>
      <t>Aspecto Ambienta</t>
    </r>
    <r>
      <rPr>
        <sz val="11"/>
        <color theme="1"/>
        <rFont val="Calibri"/>
        <family val="2"/>
        <scheme val="minor"/>
      </rPr>
      <t>l: Manipulación de metales pesados y corrosivos</t>
    </r>
  </si>
  <si>
    <t>RECEPCIÓN Y ALMACENAMIENTO DE BPAU</t>
  </si>
  <si>
    <t>EMISIONES QUÍMICAS</t>
  </si>
  <si>
    <r>
      <rPr>
        <b/>
        <sz val="12"/>
        <color theme="1"/>
        <rFont val="Calibri"/>
        <family val="2"/>
        <scheme val="minor"/>
      </rPr>
      <t>Aspecto Ambienta</t>
    </r>
    <r>
      <rPr>
        <sz val="11"/>
        <color theme="1"/>
        <rFont val="Calibri"/>
        <family val="2"/>
        <scheme val="minor"/>
      </rPr>
      <t xml:space="preserve">l: Gases
</t>
    </r>
  </si>
  <si>
    <r>
      <rPr>
        <b/>
        <sz val="12"/>
        <color theme="1"/>
        <rFont val="Calibri"/>
        <family val="2"/>
        <scheme val="minor"/>
      </rPr>
      <t>Impacto Ambiental:</t>
    </r>
    <r>
      <rPr>
        <sz val="11"/>
        <color theme="1"/>
        <rFont val="Calibri"/>
        <family val="2"/>
        <scheme val="minor"/>
      </rPr>
      <t xml:space="preserve"> Alteración de la calidad del aire por emisión de gases en el cuarto de almacenamiento de las BPAU</t>
    </r>
  </si>
  <si>
    <r>
      <t xml:space="preserve">Efecto ambiental: </t>
    </r>
    <r>
      <rPr>
        <sz val="12"/>
        <color theme="1"/>
        <rFont val="Calibri"/>
        <family val="2"/>
        <scheme val="minor"/>
      </rPr>
      <t>Generación de emisiones químicas como hidrógeno que en contacto con un foco de ignición puede causar una explosión</t>
    </r>
  </si>
  <si>
    <t>HIDROLOGÍA</t>
  </si>
  <si>
    <t>RIESGO DE CONTAMINACIÓN HÍDRICA</t>
  </si>
  <si>
    <r>
      <rPr>
        <b/>
        <sz val="12"/>
        <color theme="1"/>
        <rFont val="Calibri"/>
        <family val="2"/>
        <scheme val="minor"/>
      </rPr>
      <t>Aspecto Ambienta</t>
    </r>
    <r>
      <rPr>
        <sz val="11"/>
        <color theme="1"/>
        <rFont val="Calibri"/>
        <family val="2"/>
        <scheme val="minor"/>
      </rPr>
      <t>l: Generación de Contaminación por derrame</t>
    </r>
  </si>
  <si>
    <r>
      <rPr>
        <b/>
        <sz val="12"/>
        <color theme="1"/>
        <rFont val="Calibri"/>
        <family val="2"/>
        <scheme val="minor"/>
      </rPr>
      <t>Impacto Ambiental:</t>
    </r>
    <r>
      <rPr>
        <sz val="11"/>
        <color theme="1"/>
        <rFont val="Calibri"/>
        <family val="2"/>
        <scheme val="minor"/>
      </rPr>
      <t xml:space="preserve"> Alteración de la calidad del agua por causa de fugas o derrames en el centro de recepción y almacenamiento de las BPAU</t>
    </r>
  </si>
  <si>
    <r>
      <rPr>
        <b/>
        <sz val="12"/>
        <color theme="1"/>
        <rFont val="Calibri"/>
        <family val="2"/>
        <scheme val="minor"/>
      </rPr>
      <t>Aspecto Ambienta</t>
    </r>
    <r>
      <rPr>
        <sz val="11"/>
        <color theme="1"/>
        <rFont val="Calibri"/>
        <family val="2"/>
        <scheme val="minor"/>
      </rPr>
      <t>l: Participación de la población campesina.</t>
    </r>
  </si>
  <si>
    <r>
      <rPr>
        <b/>
        <sz val="12"/>
        <color theme="1"/>
        <rFont val="Calibri"/>
        <family val="2"/>
        <scheme val="minor"/>
      </rPr>
      <t>Impacto Ambiental:</t>
    </r>
    <r>
      <rPr>
        <sz val="11"/>
        <color theme="1"/>
        <rFont val="Calibri"/>
        <family val="2"/>
        <scheme val="minor"/>
      </rPr>
      <t xml:space="preserve"> Afectación de la calidad de vida de la población campesina por causa del asentamiento de plantas de reciclaje de BPAU</t>
    </r>
  </si>
  <si>
    <r>
      <t xml:space="preserve">Efecto ambiental: </t>
    </r>
    <r>
      <rPr>
        <sz val="12"/>
        <color theme="1"/>
        <rFont val="Calibri"/>
        <family val="2"/>
        <scheme val="minor"/>
      </rPr>
      <t>Cambios en el estilo de vida, tipo de labores que se realizan en las zonas cercanas, contacto con contaminantes tóxicos y modificación del ecosistema.</t>
    </r>
  </si>
  <si>
    <t>SOCIAL</t>
  </si>
  <si>
    <t>SALUD</t>
  </si>
  <si>
    <t>MORBILIDAD</t>
  </si>
  <si>
    <r>
      <t xml:space="preserve">Efecto ambiental: </t>
    </r>
    <r>
      <rPr>
        <sz val="12"/>
        <color theme="1"/>
        <rFont val="Calibri"/>
        <family val="2"/>
        <scheme val="minor"/>
      </rPr>
      <t>Aumento en la tasa de morbilidad en los operarios que realizan la actividad y población cercana que tenga algún tipo de contacto con algún componente de las BPAU.</t>
    </r>
  </si>
  <si>
    <r>
      <t xml:space="preserve">Efecto ambiental: </t>
    </r>
    <r>
      <rPr>
        <sz val="12"/>
        <color theme="1"/>
        <rFont val="Calibri"/>
        <family val="2"/>
        <scheme val="minor"/>
      </rPr>
      <t>A</t>
    </r>
    <r>
      <rPr>
        <sz val="11"/>
        <color theme="1"/>
        <rFont val="Calibri"/>
        <family val="2"/>
        <scheme val="minor"/>
      </rPr>
      <t>parición de enfermedades dentro del cuerpo operario destinado para esta actividad</t>
    </r>
  </si>
  <si>
    <t>ECONÓMICO</t>
  </si>
  <si>
    <t>GENERACIÓN DE EMPLEO</t>
  </si>
  <si>
    <r>
      <rPr>
        <b/>
        <sz val="12"/>
        <color theme="1"/>
        <rFont val="Calibri"/>
        <family val="2"/>
        <scheme val="minor"/>
      </rPr>
      <t>Aspecto Ambienta</t>
    </r>
    <r>
      <rPr>
        <sz val="11"/>
        <color theme="1"/>
        <rFont val="Calibri"/>
        <family val="2"/>
        <scheme val="minor"/>
      </rPr>
      <t>l: Generación de empleo mediante la contratación de pobladores cercanos al proyecto.</t>
    </r>
  </si>
  <si>
    <t>EMISIONES FÍSICAS</t>
  </si>
  <si>
    <r>
      <t xml:space="preserve">Efecto ambiental: </t>
    </r>
    <r>
      <rPr>
        <sz val="11"/>
        <color theme="1"/>
        <rFont val="Calibri"/>
        <family val="2"/>
        <scheme val="minor"/>
      </rPr>
      <t>No Aplica</t>
    </r>
  </si>
  <si>
    <t>MATERIAL PARTICULADO</t>
  </si>
  <si>
    <t>METALES</t>
  </si>
  <si>
    <r>
      <rPr>
        <b/>
        <sz val="12"/>
        <color theme="1"/>
        <rFont val="Calibri"/>
        <family val="2"/>
        <scheme val="minor"/>
      </rPr>
      <t>Impacto Ambiental:</t>
    </r>
    <r>
      <rPr>
        <sz val="11"/>
        <color theme="1"/>
        <rFont val="Calibri"/>
        <family val="2"/>
        <scheme val="minor"/>
      </rPr>
      <t xml:space="preserve"> Alteración de la calidad de aire por la emisión de material particulado, generado por el uso de máquinas trituradoras.</t>
    </r>
  </si>
  <si>
    <r>
      <t xml:space="preserve">Efecto ambiental: </t>
    </r>
    <r>
      <rPr>
        <sz val="12"/>
        <color theme="1"/>
        <rFont val="Calibri"/>
        <family val="2"/>
        <scheme val="minor"/>
      </rPr>
      <t>P</t>
    </r>
    <r>
      <rPr>
        <sz val="11"/>
        <color theme="1"/>
        <rFont val="Calibri"/>
        <family val="2"/>
        <scheme val="minor"/>
      </rPr>
      <t>osible alteración de las condiciones de la atmosfera.</t>
    </r>
  </si>
  <si>
    <r>
      <rPr>
        <b/>
        <sz val="12"/>
        <color theme="1"/>
        <rFont val="Calibri"/>
        <family val="2"/>
        <scheme val="minor"/>
      </rPr>
      <t>Impacto Ambiental:</t>
    </r>
    <r>
      <rPr>
        <sz val="11"/>
        <color theme="1"/>
        <rFont val="Calibri"/>
        <family val="2"/>
        <scheme val="minor"/>
      </rPr>
      <t xml:space="preserve"> Alteración de la calidad de aire por la emisión de metales pesados, generado por el uso de máquinas trituradoras.</t>
    </r>
  </si>
  <si>
    <r>
      <rPr>
        <b/>
        <sz val="12"/>
        <color theme="1"/>
        <rFont val="Calibri"/>
        <family val="2"/>
        <scheme val="minor"/>
      </rPr>
      <t>Aspecto Ambienta</t>
    </r>
    <r>
      <rPr>
        <sz val="11"/>
        <color theme="1"/>
        <rFont val="Calibri"/>
        <family val="2"/>
        <scheme val="minor"/>
      </rPr>
      <t>l: Generación de metales pesados</t>
    </r>
  </si>
  <si>
    <t>ENERGÍA</t>
  </si>
  <si>
    <r>
      <rPr>
        <b/>
        <sz val="12"/>
        <color theme="1"/>
        <rFont val="Calibri"/>
        <family val="2"/>
        <scheme val="minor"/>
      </rPr>
      <t>Aspecto Ambienta</t>
    </r>
    <r>
      <rPr>
        <sz val="11"/>
        <color theme="1"/>
        <rFont val="Calibri"/>
        <family val="2"/>
        <scheme val="minor"/>
      </rPr>
      <t>l: Gasto de energía por uso de maquinaria pesada</t>
    </r>
  </si>
  <si>
    <r>
      <t xml:space="preserve">Efecto ambiental: </t>
    </r>
    <r>
      <rPr>
        <sz val="12"/>
        <color theme="1"/>
        <rFont val="Calibri"/>
        <family val="2"/>
        <scheme val="minor"/>
      </rPr>
      <t>Posible.</t>
    </r>
  </si>
  <si>
    <r>
      <rPr>
        <b/>
        <sz val="12"/>
        <color theme="1"/>
        <rFont val="Calibri"/>
        <family val="2"/>
        <scheme val="minor"/>
      </rPr>
      <t>Impacto Ambiental:</t>
    </r>
    <r>
      <rPr>
        <sz val="11"/>
        <color theme="1"/>
        <rFont val="Calibri"/>
        <family val="2"/>
        <scheme val="minor"/>
      </rPr>
      <t xml:space="preserve"> Afectación de la salud de operarios y población cercana al proyecto, por generación de residuos  tóxicos y corrosivos en el proceso.</t>
    </r>
  </si>
  <si>
    <t>SÓLIDOS SUSPENDIDOS</t>
  </si>
  <si>
    <r>
      <rPr>
        <b/>
        <sz val="12"/>
        <color theme="1"/>
        <rFont val="Calibri"/>
        <family val="2"/>
        <scheme val="minor"/>
      </rPr>
      <t>Aspecto Ambienta</t>
    </r>
    <r>
      <rPr>
        <sz val="11"/>
        <color theme="1"/>
        <rFont val="Calibri"/>
        <family val="2"/>
        <scheme val="minor"/>
      </rPr>
      <t>l: Generación de sólidos suspendidos</t>
    </r>
  </si>
  <si>
    <r>
      <t xml:space="preserve">Efecto ambiental: </t>
    </r>
    <r>
      <rPr>
        <sz val="12"/>
        <color theme="1"/>
        <rFont val="Calibri"/>
        <family val="2"/>
        <scheme val="minor"/>
      </rPr>
      <t>Co</t>
    </r>
    <r>
      <rPr>
        <sz val="11"/>
        <color theme="1"/>
        <rFont val="Calibri"/>
        <family val="2"/>
        <scheme val="minor"/>
      </rPr>
      <t>ntaminación Hídrica.</t>
    </r>
  </si>
  <si>
    <t>CARACTERIZACIÓN FISICO-QUÍMICA</t>
  </si>
  <si>
    <r>
      <rPr>
        <b/>
        <sz val="12"/>
        <color theme="1"/>
        <rFont val="Calibri"/>
        <family val="2"/>
        <scheme val="minor"/>
      </rPr>
      <t>Aspecto Ambienta</t>
    </r>
    <r>
      <rPr>
        <sz val="11"/>
        <color theme="1"/>
        <rFont val="Calibri"/>
        <family val="2"/>
        <scheme val="minor"/>
      </rPr>
      <t>l:  Vertimiento de sustancias químicas</t>
    </r>
  </si>
  <si>
    <r>
      <rPr>
        <b/>
        <sz val="12"/>
        <color theme="1"/>
        <rFont val="Calibri"/>
        <family val="2"/>
        <scheme val="minor"/>
      </rPr>
      <t>Aspecto Ambienta</t>
    </r>
    <r>
      <rPr>
        <sz val="11"/>
        <color theme="1"/>
        <rFont val="Calibri"/>
        <family val="2"/>
        <scheme val="minor"/>
      </rPr>
      <t>l: Generación de Contaminación por sólidos suspendidos</t>
    </r>
  </si>
  <si>
    <r>
      <rPr>
        <b/>
        <sz val="12"/>
        <color theme="1"/>
        <rFont val="Calibri"/>
        <family val="2"/>
        <scheme val="minor"/>
      </rPr>
      <t>Impacto Ambiental:</t>
    </r>
    <r>
      <rPr>
        <sz val="11"/>
        <color theme="1"/>
        <rFont val="Calibri"/>
        <family val="2"/>
        <scheme val="minor"/>
      </rPr>
      <t xml:space="preserve"> Alteración de la calidad del agua por causa de metales y químicos liberados en el ambiente durante el proceso de separación.</t>
    </r>
  </si>
  <si>
    <r>
      <t xml:space="preserve">Efecto ambiental: </t>
    </r>
    <r>
      <rPr>
        <sz val="12"/>
        <color theme="1"/>
        <rFont val="Calibri"/>
        <family val="2"/>
        <scheme val="minor"/>
      </rPr>
      <t>Es posible que por la separación de los metales del plástico de las BPAU con el método de sedimentación, se generen vertimientos tóxicos en los cuerpos de agua cercanos.</t>
    </r>
  </si>
  <si>
    <t>AGUA</t>
  </si>
  <si>
    <r>
      <rPr>
        <b/>
        <sz val="12"/>
        <color theme="1"/>
        <rFont val="Calibri"/>
        <family val="2"/>
        <scheme val="minor"/>
      </rPr>
      <t>Aspecto Ambienta</t>
    </r>
    <r>
      <rPr>
        <sz val="11"/>
        <color theme="1"/>
        <rFont val="Calibri"/>
        <family val="2"/>
        <scheme val="minor"/>
      </rPr>
      <t>l: Gasto de agua para usarla en el método de separación por sedimentación</t>
    </r>
  </si>
  <si>
    <t>FRAGILIDAD DEL PAISAJE</t>
  </si>
  <si>
    <r>
      <rPr>
        <b/>
        <sz val="12"/>
        <color theme="1"/>
        <rFont val="Calibri"/>
        <family val="2"/>
        <scheme val="minor"/>
      </rPr>
      <t>Impacto Ambiental:</t>
    </r>
    <r>
      <rPr>
        <sz val="11"/>
        <color theme="1"/>
        <rFont val="Calibri"/>
        <family val="2"/>
        <scheme val="minor"/>
      </rPr>
      <t xml:space="preserve"> Cambio en las características normales del ecosistema por el proceso de separación de materiales.</t>
    </r>
  </si>
  <si>
    <r>
      <rPr>
        <b/>
        <sz val="12"/>
        <color theme="1"/>
        <rFont val="Calibri"/>
        <family val="2"/>
        <scheme val="minor"/>
      </rPr>
      <t>Aspecto Ambienta</t>
    </r>
    <r>
      <rPr>
        <sz val="11"/>
        <color theme="1"/>
        <rFont val="Calibri"/>
        <family val="2"/>
        <scheme val="minor"/>
      </rPr>
      <t xml:space="preserve">l: Emisiones Térmicas.
</t>
    </r>
  </si>
  <si>
    <r>
      <rPr>
        <b/>
        <sz val="12"/>
        <color theme="1"/>
        <rFont val="Calibri"/>
        <family val="2"/>
        <scheme val="minor"/>
      </rPr>
      <t>Impacto Ambiental:</t>
    </r>
    <r>
      <rPr>
        <sz val="11"/>
        <color theme="1"/>
        <rFont val="Calibri"/>
        <family val="2"/>
        <scheme val="minor"/>
      </rPr>
      <t xml:space="preserve"> Alteración de la calidad del aire por emisiones de gases a altas temperaturas.</t>
    </r>
  </si>
  <si>
    <r>
      <t xml:space="preserve">Efecto ambiental: </t>
    </r>
    <r>
      <rPr>
        <sz val="12"/>
        <color theme="1"/>
        <rFont val="Calibri"/>
        <family val="2"/>
        <scheme val="minor"/>
      </rPr>
      <t>Generación de emisiones térmicas que pueden causar aumento de la concentración de tóxicos en la atmósfera.</t>
    </r>
  </si>
  <si>
    <r>
      <rPr>
        <b/>
        <sz val="12"/>
        <color theme="1"/>
        <rFont val="Calibri"/>
        <family val="2"/>
        <scheme val="minor"/>
      </rPr>
      <t>Impacto Ambiental:</t>
    </r>
    <r>
      <rPr>
        <sz val="11"/>
        <color theme="1"/>
        <rFont val="Calibri"/>
        <family val="2"/>
        <scheme val="minor"/>
      </rPr>
      <t xml:space="preserve"> Alteración de la calidad de aire por la emisión de material particulado, generado por el uso de máquinas fundidoras en la etapa de reducción.</t>
    </r>
  </si>
  <si>
    <r>
      <rPr>
        <b/>
        <sz val="12"/>
        <color theme="1"/>
        <rFont val="Calibri"/>
        <family val="2"/>
        <scheme val="minor"/>
      </rPr>
      <t>Impacto Ambiental:</t>
    </r>
    <r>
      <rPr>
        <sz val="11"/>
        <color theme="1"/>
        <rFont val="Calibri"/>
        <family val="2"/>
        <scheme val="minor"/>
      </rPr>
      <t xml:space="preserve"> Alteración de la calidad de aire por la emisión de metales pesados, generado por el uso de máquinas fundidoras en la etapa de reducción.</t>
    </r>
  </si>
  <si>
    <r>
      <t xml:space="preserve">Efecto ambiental: </t>
    </r>
    <r>
      <rPr>
        <sz val="12"/>
        <color theme="1"/>
        <rFont val="Calibri"/>
        <family val="2"/>
        <scheme val="minor"/>
      </rPr>
      <t>Generación de emisiones químicas tóxicas por causa de la fundición del plomo a elevadas temperaturas.</t>
    </r>
  </si>
  <si>
    <t>p H</t>
  </si>
  <si>
    <t>NATALIDAD</t>
  </si>
  <si>
    <r>
      <rPr>
        <b/>
        <sz val="12"/>
        <color theme="1"/>
        <rFont val="Calibri"/>
        <family val="2"/>
        <scheme val="minor"/>
      </rPr>
      <t>Impacto Ambiental:</t>
    </r>
    <r>
      <rPr>
        <sz val="11"/>
        <color theme="1"/>
        <rFont val="Calibri"/>
        <family val="2"/>
        <scheme val="minor"/>
      </rPr>
      <t xml:space="preserve"> Afectación de la salud de operarios por generación de residuos y vertimientos tóxicos y corrosivos en el proceso </t>
    </r>
  </si>
  <si>
    <r>
      <rPr>
        <b/>
        <sz val="12"/>
        <color theme="1"/>
        <rFont val="Calibri"/>
        <family val="2"/>
        <scheme val="minor"/>
      </rPr>
      <t>Impacto Ambiental:</t>
    </r>
    <r>
      <rPr>
        <sz val="11"/>
        <color theme="1"/>
        <rFont val="Calibri"/>
        <family val="2"/>
        <scheme val="minor"/>
      </rPr>
      <t xml:space="preserve"> Afectación en la fertilidad de los operarios y población que tenga contacto con los elementos generados en la actividad.</t>
    </r>
  </si>
  <si>
    <r>
      <t xml:space="preserve">Efecto ambiental: </t>
    </r>
    <r>
      <rPr>
        <sz val="12"/>
        <color theme="1"/>
        <rFont val="Calibri"/>
        <family val="2"/>
        <scheme val="minor"/>
      </rPr>
      <t>A</t>
    </r>
    <r>
      <rPr>
        <sz val="11"/>
        <color theme="1"/>
        <rFont val="Calibri"/>
        <family val="2"/>
        <scheme val="minor"/>
      </rPr>
      <t>parición de enfermedades degenerativas que afectan el aparato reproductor femenino y masculino.</t>
    </r>
  </si>
  <si>
    <r>
      <rPr>
        <b/>
        <sz val="12"/>
        <color theme="1"/>
        <rFont val="Calibri"/>
        <family val="2"/>
        <scheme val="minor"/>
      </rPr>
      <t>Aspecto Ambienta</t>
    </r>
    <r>
      <rPr>
        <sz val="11"/>
        <color theme="1"/>
        <rFont val="Calibri"/>
        <family val="2"/>
        <scheme val="minor"/>
      </rPr>
      <t>l: Gasto de agua para usarla en el mantenimiento de maquinaria y equipo.</t>
    </r>
  </si>
  <si>
    <t>Cuarto</t>
  </si>
  <si>
    <t>Calidad de Vida (Morbilidad)</t>
  </si>
  <si>
    <t>Emisiones físicas</t>
  </si>
  <si>
    <t>Emisiones químicas</t>
  </si>
  <si>
    <t>Emisiones Biológicas</t>
  </si>
  <si>
    <t>Morfología</t>
  </si>
  <si>
    <t>Sísmica</t>
  </si>
  <si>
    <t>Volumen</t>
  </si>
  <si>
    <t>Balance hídrico</t>
  </si>
  <si>
    <t>Mamíferos</t>
  </si>
  <si>
    <t>Generación de empleo</t>
  </si>
  <si>
    <r>
      <t xml:space="preserve">Efecto ambiental: </t>
    </r>
    <r>
      <rPr>
        <sz val="12"/>
        <color theme="1"/>
        <rFont val="Calibri"/>
        <family val="2"/>
        <scheme val="minor"/>
      </rPr>
      <t>Es posible que por mal manejo o almacenamiento inadecuado, sumado a las condiciones climáticas (calor), se presenten fugas o derrames de ácido sulfúrico y otros químicos, además, se puede generar vertimiento de sustancias tóxicas durante el mantenimiento y aseo del lugar</t>
    </r>
  </si>
  <si>
    <r>
      <rPr>
        <b/>
        <sz val="12"/>
        <color theme="1"/>
        <rFont val="Calibri"/>
        <family val="2"/>
        <scheme val="minor"/>
      </rPr>
      <t>Impacto Ambiental:</t>
    </r>
    <r>
      <rPr>
        <sz val="11"/>
        <color theme="1"/>
        <rFont val="Calibri"/>
        <family val="2"/>
        <scheme val="minor"/>
      </rPr>
      <t xml:space="preserve"> Afectación de la salud de operarios por generación de residuos y vertimientos tóxicos y corrosivos en el proceso.</t>
    </r>
  </si>
  <si>
    <r>
      <t xml:space="preserve">Efecto ambiental: </t>
    </r>
    <r>
      <rPr>
        <sz val="12"/>
        <color theme="1"/>
        <rFont val="Calibri"/>
        <family val="2"/>
        <scheme val="minor"/>
      </rPr>
      <t>A</t>
    </r>
    <r>
      <rPr>
        <sz val="11"/>
        <color theme="1"/>
        <rFont val="Calibri"/>
        <family val="2"/>
        <scheme val="minor"/>
      </rPr>
      <t>parición de enfermedades dentro del cuerpo operario destinado para esta actividad.</t>
    </r>
  </si>
  <si>
    <r>
      <rPr>
        <b/>
        <sz val="12"/>
        <color theme="1"/>
        <rFont val="Calibri"/>
        <family val="2"/>
        <scheme val="minor"/>
      </rPr>
      <t>Aspecto Ambienta</t>
    </r>
    <r>
      <rPr>
        <sz val="11"/>
        <color theme="1"/>
        <rFont val="Calibri"/>
        <family val="2"/>
        <scheme val="minor"/>
      </rPr>
      <t>l: Manipulación de metales pesados y corrosivos.</t>
    </r>
  </si>
  <si>
    <r>
      <rPr>
        <b/>
        <sz val="12"/>
        <color theme="1"/>
        <rFont val="Calibri"/>
        <family val="2"/>
        <scheme val="minor"/>
      </rPr>
      <t>Impacto Ambiental:</t>
    </r>
    <r>
      <rPr>
        <sz val="11"/>
        <color theme="1"/>
        <rFont val="Calibri"/>
        <family val="2"/>
        <scheme val="minor"/>
      </rPr>
      <t xml:space="preserve"> Afectación de la salud de operarios y población cercana al proyecto, por generación de residuos y vertimientos tóxicos y corrosivos en el proceso.</t>
    </r>
  </si>
  <si>
    <r>
      <t xml:space="preserve">Efecto ambiental: </t>
    </r>
    <r>
      <rPr>
        <sz val="12"/>
        <color theme="1"/>
        <rFont val="Calibri"/>
        <family val="2"/>
        <scheme val="minor"/>
      </rPr>
      <t>Disminución en la tasa de desempleo.</t>
    </r>
  </si>
  <si>
    <r>
      <rPr>
        <b/>
        <sz val="12"/>
        <color theme="1"/>
        <rFont val="Calibri"/>
        <family val="2"/>
        <scheme val="minor"/>
      </rPr>
      <t>Aspecto Ambienta</t>
    </r>
    <r>
      <rPr>
        <sz val="11"/>
        <color theme="1"/>
        <rFont val="Calibri"/>
        <family val="2"/>
        <scheme val="minor"/>
      </rPr>
      <t>l: Fragilidad del paisaje por alteración del recurso natural.</t>
    </r>
  </si>
  <si>
    <r>
      <t xml:space="preserve">Efecto ambiental: </t>
    </r>
    <r>
      <rPr>
        <sz val="12"/>
        <color theme="1"/>
        <rFont val="Calibri"/>
        <family val="2"/>
        <scheme val="minor"/>
      </rPr>
      <t>Disminución en la calidad del paisaje.</t>
    </r>
  </si>
  <si>
    <r>
      <rPr>
        <b/>
        <sz val="12"/>
        <color theme="1"/>
        <rFont val="Calibri"/>
        <family val="2"/>
        <scheme val="minor"/>
      </rPr>
      <t>Aspecto Ambienta</t>
    </r>
    <r>
      <rPr>
        <sz val="11"/>
        <color theme="1"/>
        <rFont val="Calibri"/>
        <family val="2"/>
        <scheme val="minor"/>
      </rPr>
      <t>l: Generación de metales pesados.</t>
    </r>
  </si>
  <si>
    <r>
      <rPr>
        <b/>
        <sz val="12"/>
        <color theme="1"/>
        <rFont val="Calibri"/>
        <family val="2"/>
        <scheme val="minor"/>
      </rPr>
      <t>Impacto Ambiental:</t>
    </r>
    <r>
      <rPr>
        <sz val="11"/>
        <color theme="1"/>
        <rFont val="Calibri"/>
        <family val="2"/>
        <scheme val="minor"/>
      </rPr>
      <t xml:space="preserve"> Afectación de la calidad de vida de la población campesina por causa del asentamiento de plantas de reciclaje de BPAU.</t>
    </r>
  </si>
  <si>
    <r>
      <t xml:space="preserve">Efecto ambiental: </t>
    </r>
    <r>
      <rPr>
        <sz val="12"/>
        <color theme="1"/>
        <rFont val="Calibri"/>
        <family val="2"/>
        <scheme val="minor"/>
      </rPr>
      <t>A</t>
    </r>
    <r>
      <rPr>
        <sz val="11"/>
        <color theme="1"/>
        <rFont val="Calibri"/>
        <family val="2"/>
        <scheme val="minor"/>
      </rPr>
      <t>lteración del pH del agua.</t>
    </r>
  </si>
  <si>
    <r>
      <rPr>
        <b/>
        <sz val="12"/>
        <color theme="1"/>
        <rFont val="Calibri"/>
        <family val="2"/>
        <scheme val="minor"/>
      </rPr>
      <t>Aspecto Ambienta</t>
    </r>
    <r>
      <rPr>
        <sz val="11"/>
        <color theme="1"/>
        <rFont val="Calibri"/>
        <family val="2"/>
        <scheme val="minor"/>
      </rPr>
      <t>l: Gasto de energía por uso de maquinaria pesada.</t>
    </r>
  </si>
  <si>
    <r>
      <rPr>
        <b/>
        <sz val="12"/>
        <color theme="1"/>
        <rFont val="Calibri"/>
        <family val="2"/>
        <scheme val="minor"/>
      </rPr>
      <t>Aspecto Ambienta</t>
    </r>
    <r>
      <rPr>
        <sz val="11"/>
        <color theme="1"/>
        <rFont val="Calibri"/>
        <family val="2"/>
        <scheme val="minor"/>
      </rPr>
      <t>l: Generación de Ruido</t>
    </r>
  </si>
  <si>
    <t>MATRÍZ DE EVALUACIÓN DE IMPACTO AMBIENTAL SEGÚN CONESA 2010</t>
  </si>
  <si>
    <t>FACTORES A TENER EN CUENTA</t>
  </si>
  <si>
    <t>COMPONENTES</t>
  </si>
  <si>
    <t>DESCRIPCIÓN</t>
  </si>
  <si>
    <t>SIGNO</t>
  </si>
  <si>
    <t>PERSISTENCIA O DURACIÓN (PE)</t>
  </si>
  <si>
    <t>REVERSIBILIDAD (RV)</t>
  </si>
  <si>
    <t>RECUPERABILIDAD (MC)</t>
  </si>
  <si>
    <t>SINERGIA (SI)</t>
  </si>
  <si>
    <t>ACUMULACIÓN (AC)</t>
  </si>
  <si>
    <t>EFECTO (EF)</t>
  </si>
  <si>
    <t>PERIODICIDAD (PR)</t>
  </si>
  <si>
    <t>Se refiere al periodo de tiempo en el cual se manifiesta el efecto, es decir, la regularidad. Puede ser continua (constante) o discontinua (intermitente), en la matriz, la periodicidad recibe los siguientes valores:                                                                                                                 a. Efectos continuos (4).                                                                                                                      b. Efector periódicos (2).                                                                                                                                         c. Efectos aperiódicos o esporádicos (1).</t>
  </si>
  <si>
    <t>IMPORTANCIA (I)</t>
  </si>
  <si>
    <r>
      <t>Es la importancia del efecto de una acción sobre un factor ambiental. Los valores que se tienen en cuenta para evaluar la importancia, fluctúan entre 13 y 100 de acuerdo con la siguiente ecuación:                                                                                                                                                    I=</t>
    </r>
    <r>
      <rPr>
        <sz val="11"/>
        <color theme="1"/>
        <rFont val="Calibri"/>
        <family val="2"/>
      </rPr>
      <t xml:space="preserve">±[3 IN + 2 EX + MO + PE + RV+ SI+ AC+ EF+ PR+ MC]                                                                     VALORES:                                                                                                                                                  Si el valor final de la importancia se encuentra entre 40 y 60, se debe a:                                        a. Intensidad total, y afección mínima de los restantes símbolos.                                                        b. Intensidad muy alta o alta, y afección alta o muy alta de los restantes símbolos.                    c. Intensidad alta, efecto irrecuperable y afección muy alta de alguno de los restantes símbolos.                                                                                                                                                  d. Intensidad media o baja, efecto irrecuperable y afección muy alta de al menos dos de los restantes símbolos.                                                                                                                               - Si la importancia arroja valores por debajo de  25, se consideran irrelevantes.                           - Si los valores se encuentran entre 25 y 50, se consideran moderados.                                             - Los valores entre 50 y 75 se denominan como críticos.                                                                       - Cuando se encuentren valores por encima de 75, se considera que son impactos críticos.                                                      </t>
    </r>
  </si>
  <si>
    <t>INTENSIDAD (In)</t>
  </si>
  <si>
    <t>EXTENSIÓN (Ex)</t>
  </si>
  <si>
    <t>MOMENTO (Mo)</t>
  </si>
  <si>
    <t>BANDERAS ROJAS</t>
  </si>
  <si>
    <t>Los impactos de mayor relevancia y que son imposibles de corregir, se van a marcar de rojo, para eliminar del proyecto la acción que impacta el factor ambiental evaluado y buscar alternativas menos dañinas para el entorno.</t>
  </si>
  <si>
    <t xml:space="preserve">La persistencia hace alusión al tiempo que teóricamente, duraría el efecto en el área afectada, desde la aparición del efecto, hasta la recuperación de las condiciones normales del entorno.                                                                                                                                                Los valores a tener en cuenta para la calificación del impacto son las siguientes:                         (1) El impacto es momentáneo (&lt;1 año)                                                                                             (2) El impacto es temporal  o transitorio (1 a 10 años)                                                                     (3) El impacto es persistente, pertinaz o duradero (11 a 15 años)                                                                                      (4) El impacto es permanente o estable (&gt;15 años)                                                                                                                               Se denomina efecto constante a un impacto que es permanente y presenta una duración ilimitada de la manifestación del efecto.                                                                                            Por lo general, los impactos temporales son reversible o recuperables.                                         Los impactos permanentes, se asocian generalmente a efectos irreversibles e irrecuperables, pero algunos pueden ser recuperables.                                                                                                       </t>
  </si>
  <si>
    <t>Se denomina reversibilidad a la posibilidad que tiene un factor ambiental de ser reconstruido, es decir, recuperar las condiciones naturales que tenía antes de ser impactado por el proyecto.                                                                                                                                        La reversibilidad se califica de la siguiente forma:                                                                                    a. Reversibilidad a corto plazo (1)                                                                                                     b. Reversibilidad a medio plazo (2)                                                                                                       c. Reversibilidad a largo plazo (3)                                                                                                        d. El impacto es irreversible (4) (&gt;15 años)</t>
  </si>
  <si>
    <t>La recuperabilidad se entiende como la posibilidad de reconstrucción del factor afectado hasta retornar a las condiciones previas a la iniciación del proyecto mediante la intervención humana, es decir, con medidas correctivas y restauradoras introducidas por el hombre, los valores a tener en cuenta son los siguientes:                                                                                            a. Totalmente recuperable o neutralizado (1, 2 o 3), depende del tiempo en que se genere el impacto (impacto inmediato, a medio o largo plazo).                                                                      b. Impacto mitigable (4), cuando la recuperabilidad es parcial.                                                     c. Irrecuperable (8), cuando es imposible de recuperar totalmente.</t>
  </si>
  <si>
    <t xml:space="preserve">La acumulación se refiere al incremento progresivo de la manifestación del efecto con persistencia continuada o reiterada de la acción que lo genera. Los valores que se tienen en cuenta para determinar el grado de acumulación son:                                                                        a. Acumulación Simple (1): cuando los efectos no son acumulativos o se manifiesta sobre un solo componente ambiental.                                                                                                                 b. Ocurrencia acumulativa (4): Cuando la acción se prolonga en el tiempo o sus efectos se incrementan progresivamente.                                                                                                                         </t>
  </si>
  <si>
    <t>Es imperativo hacer la claridad, que en el presente trabajo, solo se evalúa hasta este punto, el método Conesa se implementa de forma parcial</t>
  </si>
  <si>
    <r>
      <t xml:space="preserve">La metodología que propone Vicente Conesa, obedece a la Ley de Evaluación de Impacto Ambiental de Proyectos, con aprobación del Real Decreto Legislativo 1/2008, del 11 de enero, capítulo 1, artículo 1.3, en España, la cual dictaminó que:                                                           </t>
    </r>
    <r>
      <rPr>
        <i/>
        <sz val="11"/>
        <color theme="1"/>
        <rFont val="Calibri"/>
        <family val="2"/>
        <scheme val="minor"/>
      </rPr>
      <t>"La Evaluación del impacto ambiental identificará, describirá y evaluará de forma apropiada, en función de cada caso particular y de conformidad con esta ley, los efectos directos  indirectos de un proyecto sobre los siguientes factores                                                                                  a. El ser humano, la fauna y la flora                                                                                                                      b. El suelo, el agua, el aire, el clima, y el paisaje                                                                                           c. Los bienes materiales y el patrimonio cultural                                                                                          d. La interacción entre los factores mencionados anteriormente</t>
    </r>
    <r>
      <rPr>
        <sz val="11"/>
        <color theme="1"/>
        <rFont val="Calibri"/>
        <family val="2"/>
        <scheme val="minor"/>
      </rPr>
      <t>" Citado por (Conesa, 2010).</t>
    </r>
  </si>
  <si>
    <r>
      <t xml:space="preserve">El signo, dentro de la matriz, hace referencia al carácter beneficioso (+) o perjudicial (-) de las acciones del proyecto que tienen un impacto sobre los factores que se evalúan.                                                                                                                                                   </t>
    </r>
    <r>
      <rPr>
        <b/>
        <sz val="11"/>
        <color theme="1"/>
        <rFont val="Calibri"/>
        <family val="2"/>
        <scheme val="minor"/>
      </rPr>
      <t xml:space="preserve">Impacto Positivo: </t>
    </r>
    <r>
      <rPr>
        <sz val="11"/>
        <color theme="1"/>
        <rFont val="Calibri"/>
        <family val="2"/>
        <scheme val="minor"/>
      </rPr>
      <t xml:space="preserve">Se considera que un impacto es positivo, cuando las acciones derivadas del proyecto, benefician la calidad ambiental de los factores evaluados.                                                    </t>
    </r>
    <r>
      <rPr>
        <b/>
        <sz val="11"/>
        <color theme="1"/>
        <rFont val="Calibri"/>
        <family val="2"/>
        <scheme val="minor"/>
      </rPr>
      <t xml:space="preserve">Impacto Negativo: </t>
    </r>
    <r>
      <rPr>
        <sz val="11"/>
        <color theme="1"/>
        <rFont val="Calibri"/>
        <family val="2"/>
        <scheme val="minor"/>
      </rPr>
      <t>Se considera que el impacto es negativo, cuando las acciones derivadas del proyecto, disminuyen la calidad ambiental de los factores evaluados.</t>
    </r>
  </si>
  <si>
    <t>Hace referencia al grado de incidencia de la acción sobre el factor, en el ámbito específico en el que actúa, es decir, el grado de destrucción del factor evaluado, cuando el impacto es negativo. La intensidad es independiente de la extensión, por lo tanto, puede se que el efecto tenga una intensidad muy alta, pero una extensión pequeña, para medir el grado de intensidad Conesa 2010 propone lo siguiente:                                                                                 Si el grado de intensidad del impacto es (12), se considera que existe una destrucción total en el área afectada. Por su parte, si la intensidad se califica con (1), el grado de destrucción es mínimo o bajo. Los valores que se encuentran entre estos dos términos se interpretan de la siguiente manera:                                                                                                                                                 a. (2) Intensidad Media                                                                                                                                b. (4) Intensidad Alta                                                                                                                                                                    c. (8) Intensidad Muy Alta o Notable                                                                                                                        Si el impacto es positivo, la intensidad indica el grado de restauración del entorno.</t>
  </si>
  <si>
    <t xml:space="preserve">Se refiere al área ambiental afectada por el proyecto, respecto a la totalidad del entorno:                                                                                                                                         a.La extensión es de carácter puntual (1), si el efecto se localiza en una mínima extensión del área.                                                                                                                             b. Se califica con (2) si el impacto de la extensión es parcial                                                    c. Se califica con (4) si el impacto es extenso.                                                                             d. El impacto es total (8), cuando su influencia en el área es generalizada.   </t>
  </si>
  <si>
    <t xml:space="preserve">El momento alude al tiempo (tm), que transcurre entre la realización de la acción (t0) y la aparición del efecto (t1), es decir {tm=t1-t0}.                                                                                         El momento se interpreta mediante los siguiente valores:                                                              a. (4) Cuando el momento entre la acción y el efecto es nulo                                                                   b. (3) Cuando el momento entre la acción y el efecto es a corto plazo  (&lt;1 año)                               c. (2) Cuando el momento entre la acción y el efecto es a mediano plazo (1 a 10 años)                  d. (1) Cuando el momento entre la acción y el efecto es a largo plazo (&gt;10 años)                                                                               </t>
  </si>
  <si>
    <t>Sinergia se refiere a la acción de dos o más causas cuyo efecto es superior a la suma de los efectos individuales, es decir, es la suma de los impactos generados por el proyecto.                                                                                                                                                               La sinergia se califica de acuerdo con los siguientes valores:                                                            a. Cuando una acción sobre un factor no presenta sinergia con otra se le asigna el número (1).                                                                                                                                                          b. Sinergismo moderado (2).                                                                                                               c. Altamente Sinérgico (4).</t>
  </si>
  <si>
    <t>Se denomina efecto a la relación causa-efecto que se presenta el efecto de una acción, sobre un factor del medio impactado.  El efecto se califica de la siguiente forma:                                                                                                                                                  a. Efecto indirecto o secundario (1).                                                                                                        b. Efecto Directo o Primario (4).</t>
  </si>
  <si>
    <t>Quinto</t>
  </si>
  <si>
    <t>Emisiones (Gases)</t>
  </si>
  <si>
    <t>Priorización de Factores Ambientales</t>
  </si>
  <si>
    <t>Priorización de acciones impactantes</t>
  </si>
  <si>
    <t>En cuanto a las acciones impactantes, se toman en cuenta las tres con los valores más altos.</t>
  </si>
  <si>
    <t>Como criterio de priorización se tienen en cuenta los factores que se encuentran con valores por encima de 200.</t>
  </si>
  <si>
    <t xml:space="preserve">I=±[3 IN + 2 EX + MO + PE + RV+ SI+ AC+ EF+ PR+ MC]  </t>
  </si>
  <si>
    <t>I=-((3*(8))+(2*(2))+2+3+3+4+4+4+4+3)</t>
  </si>
  <si>
    <t>I=-((3*(1))+(2*(1))+2+2+3+1+4+4+2+3)</t>
  </si>
  <si>
    <t>I=-((3*(4))+(2*(1))+3+2+2+2+1+1+2+3)</t>
  </si>
  <si>
    <t>I=-((3*(4))+(2*(2))+2+4+4+4+4+4+4+8)</t>
  </si>
  <si>
    <t>I=((3*(2))+(2*(1))+3+2+0+1+1+4+2+0)</t>
  </si>
  <si>
    <t>GENERACIÓN DE INGRESOS</t>
  </si>
  <si>
    <r>
      <rPr>
        <b/>
        <sz val="12"/>
        <color theme="1"/>
        <rFont val="Calibri"/>
        <family val="2"/>
        <scheme val="minor"/>
      </rPr>
      <t>Aspecto Ambienta</t>
    </r>
    <r>
      <rPr>
        <sz val="11"/>
        <color theme="1"/>
        <rFont val="Calibri"/>
        <family val="2"/>
        <scheme val="minor"/>
      </rPr>
      <t>l: Generación de ingresos mediante el arriendo de terrenos de los habitantes de la zona para el almacenamiento de materias primas.</t>
    </r>
  </si>
  <si>
    <r>
      <rPr>
        <b/>
        <sz val="12"/>
        <color theme="1"/>
        <rFont val="Calibri"/>
        <family val="2"/>
        <scheme val="minor"/>
      </rPr>
      <t>Impacto Ambiental:</t>
    </r>
    <r>
      <rPr>
        <sz val="11"/>
        <color theme="1"/>
        <rFont val="Calibri"/>
        <family val="2"/>
        <scheme val="minor"/>
      </rPr>
      <t xml:space="preserve"> Ingreso de dinero extra para las familias que decidan arrendar parte de sus tierras.</t>
    </r>
  </si>
  <si>
    <r>
      <t xml:space="preserve">Efecto ambiental: </t>
    </r>
    <r>
      <rPr>
        <sz val="12"/>
        <color theme="1"/>
        <rFont val="Calibri"/>
        <family val="2"/>
        <scheme val="minor"/>
      </rPr>
      <t>Aumento de solvencia económica.</t>
    </r>
  </si>
  <si>
    <t>I=((3*(1))+(2*(1))+3+2+0+1+1+4+2+0)</t>
  </si>
  <si>
    <t>Actividad: Recepción y almacenamiento de Materiales</t>
  </si>
  <si>
    <t>I=-((3*(8))+(2*(4))+3+4+3+4+4+4+4+4)</t>
  </si>
  <si>
    <t>I=-((3*(8))+(2*(2))+2+4+4+4+4+4+4+8)</t>
  </si>
  <si>
    <t>I=-((3*(8))+(2*(2))+2+4+3+2+1+1+2+4)</t>
  </si>
  <si>
    <t>I=-((3*(2))+(2*(1))+4+2+1+1+1+4+2+2)</t>
  </si>
  <si>
    <t>I=-((3*(4))+(2*(2))+2+2+2+2+4+4+2+3)</t>
  </si>
  <si>
    <t>I=-((3*(4))+(2*(4))+2+3+3+2+4+4+4+4)</t>
  </si>
  <si>
    <t>I=-((3*(4))+(2*(2))+2+3+3+2+4+4+4+4)</t>
  </si>
  <si>
    <t>I=-((3*(4))+(2*(2))+2+3+3+2+4+4+2+4)</t>
  </si>
  <si>
    <t>I=-((3*(8))+(2*(2))+2+3+3+2+4+4+4+4)</t>
  </si>
  <si>
    <t>I=-((3*(4))+(2*(4))+2+3+2+2+4+4+4+4)</t>
  </si>
  <si>
    <t>I=-((3*(8))+(2*(2))+4+1+1+2+4+4+4+3)</t>
  </si>
  <si>
    <t>I=-((3*(8))+(2*(4))+2+4+3+4+4+4+4+4)</t>
  </si>
  <si>
    <t>I=-((3*(12))+(2*(4))+3+4+3+4+4+4+4+4)</t>
  </si>
  <si>
    <t>I=-((3*(12))+(2*(4))+2+4+3+4+4+4+4+4)</t>
  </si>
  <si>
    <t>I=-((3*(3))+(2*(2))+1+2+1+1+1+1+2+2)</t>
  </si>
  <si>
    <t>I=-((3*(4))+(2*(2))+2+2+2+2+4+4+4+4)</t>
  </si>
  <si>
    <t>I=-((3*(8))+(2*(4))+2+4+4+4+4+4+4+8)</t>
  </si>
  <si>
    <t>I=-((3*(8))+(2*(4))+3+4+4+4+4+4+4+4)</t>
  </si>
  <si>
    <t>I=-((3*(8))+(2*(1))+4+2+1+1+1+4+2+2)</t>
  </si>
  <si>
    <t>I=-((3*(8))+(2*(4))+2+3+2+2+4+4+4+4)</t>
  </si>
  <si>
    <t>I =-((3*(8))+(2*(4))+2+3+2+2+4+4+4+4)</t>
  </si>
  <si>
    <t>I=-((3*(1))+(2*(1))+1+1+1+1+1+1+2+1)</t>
  </si>
  <si>
    <r>
      <rPr>
        <b/>
        <sz val="12"/>
        <color theme="1"/>
        <rFont val="Calibri"/>
        <family val="2"/>
        <scheme val="minor"/>
      </rPr>
      <t>Impacto Ambiental:</t>
    </r>
    <r>
      <rPr>
        <sz val="11"/>
        <color theme="1"/>
        <rFont val="Calibri"/>
        <family val="2"/>
        <scheme val="minor"/>
      </rPr>
      <t xml:space="preserve"> Alteración de la calidad del agua por causa de fugas o derrames durante el mantenimiento la maquinaria y equipo.</t>
    </r>
  </si>
  <si>
    <r>
      <t xml:space="preserve">Efecto ambiental: </t>
    </r>
    <r>
      <rPr>
        <sz val="12"/>
        <color theme="1"/>
        <rFont val="Calibri"/>
        <family val="2"/>
        <scheme val="minor"/>
      </rPr>
      <t>Es posible que por un procedimiento inadecuado, sumado a las condiciones climáticas (calor), se presenten fugas o derrames de ácido sulfúrico y otros químicos, también se puede generar vertimiento de sustancias tóxicas durante el mantenimiento y aseo de la maquinaria, equipo y lugar de mantenimiento.</t>
    </r>
  </si>
  <si>
    <t>i=-((3*(1))+(2*(1))+1+1+2+2+1+1+1+2)</t>
  </si>
  <si>
    <t>I=-((3*(1))+(2*(1))+2+2+2+1+1+1+2+3)</t>
  </si>
  <si>
    <r>
      <rPr>
        <b/>
        <sz val="12"/>
        <color theme="1"/>
        <rFont val="Calibri"/>
        <family val="2"/>
        <scheme val="minor"/>
      </rPr>
      <t xml:space="preserve">EX: </t>
    </r>
    <r>
      <rPr>
        <sz val="12"/>
        <color theme="1"/>
        <rFont val="Calibri"/>
        <family val="2"/>
        <scheme val="minor"/>
      </rPr>
      <t>El área de influencia es parcial.</t>
    </r>
    <r>
      <rPr>
        <sz val="11"/>
        <color theme="1"/>
        <rFont val="Calibri"/>
        <family val="2"/>
        <scheme val="minor"/>
      </rPr>
      <t xml:space="preserve"> </t>
    </r>
  </si>
  <si>
    <r>
      <rPr>
        <b/>
        <sz val="11"/>
        <color theme="1"/>
        <rFont val="Calibri"/>
        <family val="2"/>
        <scheme val="minor"/>
      </rPr>
      <t xml:space="preserve">IN: </t>
    </r>
    <r>
      <rPr>
        <sz val="11"/>
        <color theme="1"/>
        <rFont val="Calibri"/>
        <family val="2"/>
        <scheme val="minor"/>
      </rPr>
      <t>El grado de destrucción de las emisiones químicas es muy alto o muy notable</t>
    </r>
  </si>
  <si>
    <r>
      <t>MO:</t>
    </r>
    <r>
      <rPr>
        <sz val="12"/>
        <color theme="1"/>
        <rFont val="Calibri"/>
        <family val="2"/>
        <scheme val="minor"/>
      </rPr>
      <t xml:space="preserve"> La manifestación de los efectos, fluctúa entre1y 10 años.</t>
    </r>
  </si>
  <si>
    <r>
      <t xml:space="preserve">PE: </t>
    </r>
    <r>
      <rPr>
        <sz val="12"/>
        <color theme="1"/>
        <rFont val="Calibri"/>
        <family val="2"/>
        <scheme val="minor"/>
      </rPr>
      <t>El efecto generado permanece entre 11 y 15 años, es pertinaz o duradero.</t>
    </r>
  </si>
  <si>
    <r>
      <t xml:space="preserve">RV: </t>
    </r>
    <r>
      <rPr>
        <sz val="12"/>
        <color theme="1"/>
        <rFont val="Calibri"/>
        <family val="2"/>
        <scheme val="minor"/>
      </rPr>
      <t>La reversibilidad se desarrolla a largo plazo &gt;15 años.</t>
    </r>
  </si>
  <si>
    <r>
      <t xml:space="preserve">SI: </t>
    </r>
    <r>
      <rPr>
        <sz val="12"/>
        <color theme="1"/>
        <rFont val="Calibri"/>
        <family val="2"/>
        <scheme val="minor"/>
      </rPr>
      <t>Las acciones son altamente sinérgicas.</t>
    </r>
  </si>
  <si>
    <r>
      <t xml:space="preserve">AC: </t>
    </r>
    <r>
      <rPr>
        <sz val="12"/>
        <color theme="1"/>
        <rFont val="Calibri"/>
        <family val="2"/>
        <scheme val="minor"/>
      </rPr>
      <t>Presenta tendencia de acumulación progresiva.</t>
    </r>
  </si>
  <si>
    <r>
      <t xml:space="preserve">EF: </t>
    </r>
    <r>
      <rPr>
        <sz val="12"/>
        <color theme="1"/>
        <rFont val="Calibri"/>
        <family val="2"/>
        <scheme val="minor"/>
      </rPr>
      <t>El efecto sobre los factores evaluados es directo.</t>
    </r>
  </si>
  <si>
    <r>
      <t xml:space="preserve">PR: </t>
    </r>
    <r>
      <rPr>
        <sz val="12"/>
        <color theme="1"/>
        <rFont val="Calibri"/>
        <family val="2"/>
        <scheme val="minor"/>
      </rPr>
      <t>Se presenta una manifestación continua del efecto.</t>
    </r>
  </si>
  <si>
    <r>
      <t xml:space="preserve">MC: </t>
    </r>
    <r>
      <rPr>
        <sz val="12"/>
        <color theme="1"/>
        <rFont val="Calibri"/>
        <family val="2"/>
        <scheme val="minor"/>
      </rPr>
      <t>La reconstrucción por medios antrópicos se revela a medio plazo.</t>
    </r>
  </si>
  <si>
    <r>
      <rPr>
        <b/>
        <sz val="12"/>
        <color theme="1"/>
        <rFont val="Calibri"/>
        <family val="2"/>
        <scheme val="minor"/>
      </rPr>
      <t xml:space="preserve">EX: </t>
    </r>
    <r>
      <rPr>
        <sz val="12"/>
        <color theme="1"/>
        <rFont val="Calibri"/>
        <family val="2"/>
        <scheme val="minor"/>
      </rPr>
      <t>El área de influencia es puntual.</t>
    </r>
    <r>
      <rPr>
        <sz val="11"/>
        <color theme="1"/>
        <rFont val="Calibri"/>
        <family val="2"/>
        <scheme val="minor"/>
      </rPr>
      <t xml:space="preserve"> </t>
    </r>
  </si>
  <si>
    <r>
      <rPr>
        <b/>
        <sz val="11"/>
        <color theme="1"/>
        <rFont val="Calibri"/>
        <family val="2"/>
        <scheme val="minor"/>
      </rPr>
      <t xml:space="preserve">IN: </t>
    </r>
    <r>
      <rPr>
        <sz val="11"/>
        <color theme="1"/>
        <rFont val="Calibri"/>
        <family val="2"/>
        <scheme val="minor"/>
      </rPr>
      <t>El grado de destrucción es bajo.</t>
    </r>
  </si>
  <si>
    <r>
      <t xml:space="preserve">PE: </t>
    </r>
    <r>
      <rPr>
        <sz val="12"/>
        <color theme="1"/>
        <rFont val="Calibri"/>
        <family val="2"/>
        <scheme val="minor"/>
      </rPr>
      <t>El efecto generado permanece temporal o transitorio.</t>
    </r>
  </si>
  <si>
    <r>
      <t xml:space="preserve">SI: </t>
    </r>
    <r>
      <rPr>
        <sz val="12"/>
        <color theme="1"/>
        <rFont val="Calibri"/>
        <family val="2"/>
        <scheme val="minor"/>
      </rPr>
      <t>Las acciones presentan sinergia simple</t>
    </r>
  </si>
  <si>
    <r>
      <t xml:space="preserve">PR: </t>
    </r>
    <r>
      <rPr>
        <sz val="12"/>
        <color theme="1"/>
        <rFont val="Calibri"/>
        <family val="2"/>
        <scheme val="minor"/>
      </rPr>
      <t>Se presenta una manifestación periódica del efecto.</t>
    </r>
  </si>
  <si>
    <r>
      <rPr>
        <b/>
        <sz val="11"/>
        <color theme="1"/>
        <rFont val="Calibri"/>
        <family val="2"/>
        <scheme val="minor"/>
      </rPr>
      <t xml:space="preserve">IN: </t>
    </r>
    <r>
      <rPr>
        <sz val="11"/>
        <color theme="1"/>
        <rFont val="Calibri"/>
        <family val="2"/>
        <scheme val="minor"/>
      </rPr>
      <t>El grado de destrucción es alto.</t>
    </r>
  </si>
  <si>
    <r>
      <t>MO:</t>
    </r>
    <r>
      <rPr>
        <sz val="12"/>
        <color theme="1"/>
        <rFont val="Calibri"/>
        <family val="2"/>
        <scheme val="minor"/>
      </rPr>
      <t xml:space="preserve"> La manifestación de los efectos, es a corto plazo &lt;1 año</t>
    </r>
  </si>
  <si>
    <r>
      <t xml:space="preserve">RV: </t>
    </r>
    <r>
      <rPr>
        <sz val="12"/>
        <color theme="1"/>
        <rFont val="Calibri"/>
        <family val="2"/>
        <scheme val="minor"/>
      </rPr>
      <t>La reversibilidad se desarrolla a mediano plazo.</t>
    </r>
  </si>
  <si>
    <r>
      <t xml:space="preserve">SI: </t>
    </r>
    <r>
      <rPr>
        <sz val="12"/>
        <color theme="1"/>
        <rFont val="Calibri"/>
        <family val="2"/>
        <scheme val="minor"/>
      </rPr>
      <t>Las acciones presentan sinergismo moderado.</t>
    </r>
  </si>
  <si>
    <r>
      <t xml:space="preserve">AC: </t>
    </r>
    <r>
      <rPr>
        <sz val="12"/>
        <color theme="1"/>
        <rFont val="Calibri"/>
        <family val="2"/>
        <scheme val="minor"/>
      </rPr>
      <t>Presenta tendencia de acumulación simple.</t>
    </r>
  </si>
  <si>
    <r>
      <t xml:space="preserve">EF: </t>
    </r>
    <r>
      <rPr>
        <sz val="12"/>
        <color theme="1"/>
        <rFont val="Calibri"/>
        <family val="2"/>
        <scheme val="minor"/>
      </rPr>
      <t>El efecto sobre los factores evaluados es indirecto.</t>
    </r>
  </si>
  <si>
    <r>
      <t>MO:</t>
    </r>
    <r>
      <rPr>
        <sz val="12"/>
        <color theme="1"/>
        <rFont val="Calibri"/>
        <family val="2"/>
        <scheme val="minor"/>
      </rPr>
      <t xml:space="preserve"> La manifestación de los efectos, fluctúa entre 1 y 10 años.</t>
    </r>
  </si>
  <si>
    <r>
      <t xml:space="preserve">PE: </t>
    </r>
    <r>
      <rPr>
        <sz val="12"/>
        <color theme="1"/>
        <rFont val="Calibri"/>
        <family val="2"/>
        <scheme val="minor"/>
      </rPr>
      <t>El efecto generado permanece constante.</t>
    </r>
  </si>
  <si>
    <r>
      <t xml:space="preserve">RV: </t>
    </r>
    <r>
      <rPr>
        <sz val="12"/>
        <color theme="1"/>
        <rFont val="Calibri"/>
        <family val="2"/>
        <scheme val="minor"/>
      </rPr>
      <t>Sus efectos son irreversibles.</t>
    </r>
  </si>
  <si>
    <r>
      <t xml:space="preserve">AC: </t>
    </r>
    <r>
      <rPr>
        <sz val="12"/>
        <color theme="1"/>
        <rFont val="Calibri"/>
        <family val="2"/>
        <scheme val="minor"/>
      </rPr>
      <t>Presenta tendencia de acumulación altamente progresiva.</t>
    </r>
  </si>
  <si>
    <r>
      <t xml:space="preserve">MC: </t>
    </r>
    <r>
      <rPr>
        <sz val="12"/>
        <color theme="1"/>
        <rFont val="Calibri"/>
        <family val="2"/>
        <scheme val="minor"/>
      </rPr>
      <t>La reconstrucción por medios antrópicos se revela a largo plazo.</t>
    </r>
  </si>
  <si>
    <r>
      <rPr>
        <b/>
        <sz val="11"/>
        <color theme="1"/>
        <rFont val="Calibri"/>
        <family val="2"/>
        <scheme val="minor"/>
      </rPr>
      <t xml:space="preserve">IN: </t>
    </r>
    <r>
      <rPr>
        <sz val="11"/>
        <color theme="1"/>
        <rFont val="Calibri"/>
        <family val="2"/>
        <scheme val="minor"/>
      </rPr>
      <t>El grado de destrucción es muy alto.</t>
    </r>
  </si>
  <si>
    <r>
      <t xml:space="preserve">RV: </t>
    </r>
    <r>
      <rPr>
        <sz val="12"/>
        <color theme="1"/>
        <rFont val="Calibri"/>
        <family val="2"/>
        <scheme val="minor"/>
      </rPr>
      <t>Sus efectos son reversibles a largo plazo.</t>
    </r>
  </si>
  <si>
    <t>I=-((3*(8))+(2*(2))+2+4+3+4+4+4+4+4)</t>
  </si>
  <si>
    <r>
      <rPr>
        <b/>
        <sz val="11"/>
        <color theme="1"/>
        <rFont val="Calibri"/>
        <family val="2"/>
        <scheme val="minor"/>
      </rPr>
      <t>IN:</t>
    </r>
    <r>
      <rPr>
        <sz val="11"/>
        <color theme="1"/>
        <rFont val="Calibri"/>
        <family val="2"/>
        <scheme val="minor"/>
      </rPr>
      <t xml:space="preserve"> Tiene un impacto medio en la tasa de desempleo de los habitantes de la zona evaluada.</t>
    </r>
  </si>
  <si>
    <r>
      <rPr>
        <b/>
        <sz val="12"/>
        <color theme="1"/>
        <rFont val="Calibri"/>
        <family val="2"/>
        <scheme val="minor"/>
      </rPr>
      <t xml:space="preserve">EX: </t>
    </r>
    <r>
      <rPr>
        <sz val="12"/>
        <color theme="1"/>
        <rFont val="Calibri"/>
        <family val="2"/>
        <scheme val="minor"/>
      </rPr>
      <t>Tiene un impacto directo sobre la población relacionada con los procesos que se desarrollan en la planta recicladora de BPAU.</t>
    </r>
  </si>
  <si>
    <r>
      <t xml:space="preserve">MO: </t>
    </r>
    <r>
      <rPr>
        <sz val="12"/>
        <color theme="1"/>
        <rFont val="Calibri"/>
        <family val="2"/>
        <scheme val="minor"/>
      </rPr>
      <t>La generación de empleo se revela a corto plazo.</t>
    </r>
  </si>
  <si>
    <r>
      <t xml:space="preserve">PE:  </t>
    </r>
    <r>
      <rPr>
        <sz val="12"/>
        <color theme="1"/>
        <rFont val="Calibri"/>
        <family val="2"/>
        <scheme val="minor"/>
      </rPr>
      <t>El impacto es temporal o transitorio.</t>
    </r>
  </si>
  <si>
    <r>
      <t xml:space="preserve">RV: </t>
    </r>
    <r>
      <rPr>
        <sz val="12"/>
        <color theme="1"/>
        <rFont val="Calibri"/>
        <family val="2"/>
        <scheme val="minor"/>
      </rPr>
      <t>No aplica</t>
    </r>
  </si>
  <si>
    <r>
      <t xml:space="preserve">SI:  </t>
    </r>
    <r>
      <rPr>
        <sz val="12"/>
        <color theme="1"/>
        <rFont val="Calibri"/>
        <family val="2"/>
        <scheme val="minor"/>
      </rPr>
      <t>Presenta sinergia simple.</t>
    </r>
  </si>
  <si>
    <r>
      <t xml:space="preserve">AC: </t>
    </r>
    <r>
      <rPr>
        <sz val="12"/>
        <color theme="1"/>
        <rFont val="Calibri"/>
        <family val="2"/>
        <scheme val="minor"/>
      </rPr>
      <t>La acumulación es simple.</t>
    </r>
  </si>
  <si>
    <r>
      <t xml:space="preserve">EF: </t>
    </r>
    <r>
      <rPr>
        <sz val="12"/>
        <color theme="1"/>
        <rFont val="Calibri"/>
        <family val="2"/>
        <scheme val="minor"/>
      </rPr>
      <t>El efecto es directo.</t>
    </r>
  </si>
  <si>
    <r>
      <t xml:space="preserve">PR: </t>
    </r>
    <r>
      <rPr>
        <sz val="12"/>
        <color theme="1"/>
        <rFont val="Calibri"/>
        <family val="2"/>
        <scheme val="minor"/>
      </rPr>
      <t>La regularidad de la manifestación es intermitente.</t>
    </r>
  </si>
  <si>
    <r>
      <t xml:space="preserve">MC: </t>
    </r>
    <r>
      <rPr>
        <sz val="12"/>
        <color theme="1"/>
        <rFont val="Calibri"/>
        <family val="2"/>
        <scheme val="minor"/>
      </rPr>
      <t>No aplica.</t>
    </r>
  </si>
  <si>
    <r>
      <rPr>
        <b/>
        <sz val="11"/>
        <color theme="1"/>
        <rFont val="Calibri"/>
        <family val="2"/>
        <scheme val="minor"/>
      </rPr>
      <t>IN:</t>
    </r>
    <r>
      <rPr>
        <sz val="11"/>
        <color theme="1"/>
        <rFont val="Calibri"/>
        <family val="2"/>
        <scheme val="minor"/>
      </rPr>
      <t xml:space="preserve"> Tiene un impacto bajo en los ingresos de los habitantes de la zona evaluada.</t>
    </r>
  </si>
  <si>
    <r>
      <rPr>
        <b/>
        <sz val="12"/>
        <color theme="1"/>
        <rFont val="Calibri"/>
        <family val="2"/>
        <scheme val="minor"/>
      </rPr>
      <t xml:space="preserve">EX: </t>
    </r>
    <r>
      <rPr>
        <sz val="12"/>
        <color theme="1"/>
        <rFont val="Calibri"/>
        <family val="2"/>
        <scheme val="minor"/>
      </rPr>
      <t>Tiene un impacto puntual sobre la población relacionada con los procesos que se desarrollan en la planta recicladora de BPAU.</t>
    </r>
  </si>
  <si>
    <r>
      <t xml:space="preserve">EF: </t>
    </r>
    <r>
      <rPr>
        <sz val="12"/>
        <color theme="1"/>
        <rFont val="Calibri"/>
        <family val="2"/>
        <scheme val="minor"/>
      </rPr>
      <t>El efecto es indirecto.</t>
    </r>
  </si>
  <si>
    <r>
      <rPr>
        <b/>
        <sz val="11"/>
        <color theme="1"/>
        <rFont val="Calibri"/>
        <family val="2"/>
        <scheme val="minor"/>
      </rPr>
      <t xml:space="preserve">IN: </t>
    </r>
    <r>
      <rPr>
        <sz val="11"/>
        <color theme="1"/>
        <rFont val="Calibri"/>
        <family val="2"/>
        <scheme val="minor"/>
      </rPr>
      <t>El grado de destrucción es medio.</t>
    </r>
  </si>
  <si>
    <r>
      <t>MO:</t>
    </r>
    <r>
      <rPr>
        <sz val="12"/>
        <color theme="1"/>
        <rFont val="Calibri"/>
        <family val="2"/>
        <scheme val="minor"/>
      </rPr>
      <t xml:space="preserve"> La manifestación de los efectos se genera a largo plazo.</t>
    </r>
  </si>
  <si>
    <t>i=-((3*(2))+(2*(2))+1+1+1+1+1+1+4+1)</t>
  </si>
  <si>
    <r>
      <t xml:space="preserve">PE: </t>
    </r>
    <r>
      <rPr>
        <sz val="12"/>
        <color theme="1"/>
        <rFont val="Calibri"/>
        <family val="2"/>
        <scheme val="minor"/>
      </rPr>
      <t>El efecto generado permanece momentáneo.</t>
    </r>
  </si>
  <si>
    <r>
      <t xml:space="preserve">RV: </t>
    </r>
    <r>
      <rPr>
        <sz val="12"/>
        <color theme="1"/>
        <rFont val="Calibri"/>
        <family val="2"/>
        <scheme val="minor"/>
      </rPr>
      <t>La reversibilidad se desarrolla a corto plazo &lt;1 año.</t>
    </r>
  </si>
  <si>
    <r>
      <rPr>
        <b/>
        <sz val="11"/>
        <color theme="1"/>
        <rFont val="Calibri"/>
        <family val="2"/>
        <scheme val="minor"/>
      </rPr>
      <t xml:space="preserve">IN: </t>
    </r>
    <r>
      <rPr>
        <sz val="11"/>
        <color theme="1"/>
        <rFont val="Calibri"/>
        <family val="2"/>
        <scheme val="minor"/>
      </rPr>
      <t>El grado de destrucción es total.</t>
    </r>
  </si>
  <si>
    <r>
      <rPr>
        <b/>
        <sz val="12"/>
        <color theme="1"/>
        <rFont val="Calibri"/>
        <family val="2"/>
        <scheme val="minor"/>
      </rPr>
      <t xml:space="preserve">EX: </t>
    </r>
    <r>
      <rPr>
        <sz val="12"/>
        <color theme="1"/>
        <rFont val="Calibri"/>
        <family val="2"/>
        <scheme val="minor"/>
      </rPr>
      <t>El área de influencia es extensa.</t>
    </r>
  </si>
  <si>
    <t>I=-((3*(12))+(2*(4))+2+3+3+4+4+4+4+4)</t>
  </si>
  <si>
    <r>
      <t>MO:</t>
    </r>
    <r>
      <rPr>
        <sz val="12"/>
        <color theme="1"/>
        <rFont val="Calibri"/>
        <family val="2"/>
        <scheme val="minor"/>
      </rPr>
      <t xml:space="preserve"> La manifestación de los efectos es a corto plazo.</t>
    </r>
  </si>
  <si>
    <t>I=-((3*(2))+(2*(1))+3+2+3+2+2+1+2+2)</t>
  </si>
  <si>
    <r>
      <rPr>
        <b/>
        <sz val="12"/>
        <color theme="1"/>
        <rFont val="Calibri"/>
        <family val="2"/>
        <scheme val="minor"/>
      </rPr>
      <t xml:space="preserve">IN: </t>
    </r>
    <r>
      <rPr>
        <sz val="12"/>
        <color theme="1"/>
        <rFont val="Calibri"/>
        <family val="2"/>
        <scheme val="minor"/>
      </rPr>
      <t>El grado de destrucción es medio.</t>
    </r>
  </si>
  <si>
    <r>
      <t>MO:</t>
    </r>
    <r>
      <rPr>
        <sz val="12"/>
        <color theme="1"/>
        <rFont val="Calibri"/>
        <family val="2"/>
        <scheme val="minor"/>
      </rPr>
      <t xml:space="preserve"> La manifestación de los efectos se genera a corto plazo.</t>
    </r>
  </si>
  <si>
    <r>
      <t xml:space="preserve">PE: </t>
    </r>
    <r>
      <rPr>
        <sz val="12"/>
        <color theme="1"/>
        <rFont val="Calibri"/>
        <family val="2"/>
        <scheme val="minor"/>
      </rPr>
      <t>El efecto generado permanece temporalmente.</t>
    </r>
  </si>
  <si>
    <r>
      <t xml:space="preserve">MC: </t>
    </r>
    <r>
      <rPr>
        <sz val="12"/>
        <color theme="1"/>
        <rFont val="Calibri"/>
        <family val="2"/>
        <scheme val="minor"/>
      </rPr>
      <t>La reconstrucción por medios antrópicos se revela a corto plazo.</t>
    </r>
  </si>
  <si>
    <r>
      <t xml:space="preserve">MC: </t>
    </r>
    <r>
      <rPr>
        <sz val="12"/>
        <color theme="1"/>
        <rFont val="Calibri"/>
        <family val="2"/>
        <scheme val="minor"/>
      </rPr>
      <t>La reconstrucción por medios antrópicos se revela de manera inmediata.</t>
    </r>
  </si>
  <si>
    <r>
      <rPr>
        <b/>
        <sz val="12"/>
        <color theme="1"/>
        <rFont val="Calibri"/>
        <family val="2"/>
        <scheme val="minor"/>
      </rPr>
      <t xml:space="preserve">IN: </t>
    </r>
    <r>
      <rPr>
        <sz val="12"/>
        <color theme="1"/>
        <rFont val="Calibri"/>
        <family val="2"/>
        <scheme val="minor"/>
      </rPr>
      <t>El grado de destrucción es alto.</t>
    </r>
  </si>
  <si>
    <r>
      <rPr>
        <b/>
        <sz val="12"/>
        <color theme="1"/>
        <rFont val="Calibri"/>
        <family val="2"/>
        <scheme val="minor"/>
      </rPr>
      <t xml:space="preserve">IN: </t>
    </r>
    <r>
      <rPr>
        <sz val="12"/>
        <color theme="1"/>
        <rFont val="Calibri"/>
        <family val="2"/>
        <scheme val="minor"/>
      </rPr>
      <t>El grado de destrucción es muy alto.</t>
    </r>
  </si>
  <si>
    <r>
      <rPr>
        <b/>
        <sz val="12"/>
        <color theme="1"/>
        <rFont val="Calibri"/>
        <family val="2"/>
        <scheme val="minor"/>
      </rPr>
      <t xml:space="preserve">EX: </t>
    </r>
    <r>
      <rPr>
        <sz val="12"/>
        <color theme="1"/>
        <rFont val="Calibri"/>
        <family val="2"/>
        <scheme val="minor"/>
      </rPr>
      <t>El área de influencia es parcial.</t>
    </r>
  </si>
  <si>
    <r>
      <t>MO:</t>
    </r>
    <r>
      <rPr>
        <sz val="12"/>
        <color theme="1"/>
        <rFont val="Calibri"/>
        <family val="2"/>
        <scheme val="minor"/>
      </rPr>
      <t xml:space="preserve"> La manifestación de los efectos es a medio plazo.</t>
    </r>
  </si>
  <si>
    <r>
      <t xml:space="preserve">MC: </t>
    </r>
    <r>
      <rPr>
        <sz val="12"/>
        <color theme="1"/>
        <rFont val="Calibri"/>
        <family val="2"/>
        <scheme val="minor"/>
      </rPr>
      <t>La reconstrucción por medios antrópicos es irreversible.</t>
    </r>
  </si>
  <si>
    <r>
      <t xml:space="preserve">SI: </t>
    </r>
    <r>
      <rPr>
        <sz val="12"/>
        <color theme="1"/>
        <rFont val="Calibri"/>
        <family val="2"/>
        <scheme val="minor"/>
      </rPr>
      <t>Las acciones son de sinergia moderada.</t>
    </r>
  </si>
  <si>
    <r>
      <t xml:space="preserve">PR: </t>
    </r>
    <r>
      <rPr>
        <sz val="12"/>
        <color theme="1"/>
        <rFont val="Calibri"/>
        <family val="2"/>
        <scheme val="minor"/>
      </rPr>
      <t>Se presenta una manifestación intermitente del efecto.</t>
    </r>
  </si>
  <si>
    <r>
      <t>MO:</t>
    </r>
    <r>
      <rPr>
        <sz val="12"/>
        <color theme="1"/>
        <rFont val="Calibri"/>
        <family val="2"/>
        <scheme val="minor"/>
      </rPr>
      <t xml:space="preserve"> La manifestación de los efectos se genera de manera inmediata.</t>
    </r>
  </si>
  <si>
    <r>
      <t xml:space="preserve">SI: </t>
    </r>
    <r>
      <rPr>
        <sz val="12"/>
        <color theme="1"/>
        <rFont val="Calibri"/>
        <family val="2"/>
        <scheme val="minor"/>
      </rPr>
      <t>Las acciones presentan sinergismo simple.</t>
    </r>
  </si>
  <si>
    <r>
      <t xml:space="preserve">PE: </t>
    </r>
    <r>
      <rPr>
        <sz val="12"/>
        <color theme="1"/>
        <rFont val="Calibri"/>
        <family val="2"/>
        <scheme val="minor"/>
      </rPr>
      <t>El efecto generado es temporal.</t>
    </r>
  </si>
  <si>
    <r>
      <t xml:space="preserve">RV: </t>
    </r>
    <r>
      <rPr>
        <sz val="12"/>
        <color theme="1"/>
        <rFont val="Calibri"/>
        <family val="2"/>
        <scheme val="minor"/>
      </rPr>
      <t>La reversibilidad se desarrolla a medio plazo.</t>
    </r>
  </si>
  <si>
    <r>
      <t xml:space="preserve">SI: </t>
    </r>
    <r>
      <rPr>
        <sz val="12"/>
        <color theme="1"/>
        <rFont val="Calibri"/>
        <family val="2"/>
        <scheme val="minor"/>
      </rPr>
      <t>Las acciones tienen sinergismo moderado.</t>
    </r>
  </si>
  <si>
    <r>
      <t xml:space="preserve">PE: </t>
    </r>
    <r>
      <rPr>
        <sz val="12"/>
        <color theme="1"/>
        <rFont val="Calibri"/>
        <family val="2"/>
        <scheme val="minor"/>
      </rPr>
      <t>El efecto generado es persistente.</t>
    </r>
  </si>
  <si>
    <r>
      <t xml:space="preserve">RV: </t>
    </r>
    <r>
      <rPr>
        <sz val="12"/>
        <color theme="1"/>
        <rFont val="Calibri"/>
        <family val="2"/>
        <scheme val="minor"/>
      </rPr>
      <t>La reversibilidad se desarrolla a largo plazo.</t>
    </r>
  </si>
  <si>
    <r>
      <t xml:space="preserve">EX: </t>
    </r>
    <r>
      <rPr>
        <sz val="12"/>
        <color theme="1"/>
        <rFont val="Calibri"/>
        <family val="2"/>
        <scheme val="minor"/>
      </rPr>
      <t>El área de influencia es parcial.</t>
    </r>
  </si>
  <si>
    <r>
      <t>SI:</t>
    </r>
    <r>
      <rPr>
        <sz val="12"/>
        <color theme="1"/>
        <rFont val="Calibri"/>
        <family val="2"/>
        <scheme val="minor"/>
      </rPr>
      <t xml:space="preserve"> Las acciones son altamente sinérgicas.</t>
    </r>
  </si>
  <si>
    <t>I=-((3*(8))+(2*(2))+2+4+3+4+4+4+2+4)</t>
  </si>
  <si>
    <r>
      <t>MO:</t>
    </r>
    <r>
      <rPr>
        <sz val="12"/>
        <color theme="1"/>
        <rFont val="Calibri"/>
        <family val="2"/>
        <scheme val="minor"/>
      </rPr>
      <t xml:space="preserve"> La manifestación de los efectos es inmediato.</t>
    </r>
  </si>
  <si>
    <r>
      <t xml:space="preserve">PE: </t>
    </r>
    <r>
      <rPr>
        <sz val="12"/>
        <color theme="1"/>
        <rFont val="Calibri"/>
        <family val="2"/>
        <scheme val="minor"/>
      </rPr>
      <t>El efecto generado es efímero.</t>
    </r>
  </si>
  <si>
    <r>
      <t xml:space="preserve">EX: </t>
    </r>
    <r>
      <rPr>
        <sz val="12"/>
        <color theme="1"/>
        <rFont val="Calibri"/>
        <family val="2"/>
        <scheme val="minor"/>
      </rPr>
      <t>El área de influencia es extensa.</t>
    </r>
  </si>
  <si>
    <r>
      <t xml:space="preserve">MC: </t>
    </r>
    <r>
      <rPr>
        <sz val="12"/>
        <color theme="1"/>
        <rFont val="Calibri"/>
        <family val="2"/>
        <scheme val="minor"/>
      </rPr>
      <t>La reconstrucción por medios antrópicos es a largo plazo.</t>
    </r>
  </si>
  <si>
    <r>
      <t xml:space="preserve">PE: </t>
    </r>
    <r>
      <rPr>
        <sz val="12"/>
        <color theme="1"/>
        <rFont val="Calibri"/>
        <family val="2"/>
        <scheme val="minor"/>
      </rPr>
      <t>El efecto generado permanece entre 11 y 15 años, es pertinaz.</t>
    </r>
  </si>
  <si>
    <r>
      <t xml:space="preserve">MO: </t>
    </r>
    <r>
      <rPr>
        <sz val="12"/>
        <color theme="1"/>
        <rFont val="Calibri"/>
        <family val="2"/>
        <scheme val="minor"/>
      </rPr>
      <t>La manifestación de los efectos es a medio plazo.</t>
    </r>
  </si>
  <si>
    <r>
      <t xml:space="preserve">IN: </t>
    </r>
    <r>
      <rPr>
        <sz val="11"/>
        <color theme="1"/>
        <rFont val="Calibri"/>
        <family val="2"/>
        <scheme val="minor"/>
      </rPr>
      <t>El grado de destrucción es alto.</t>
    </r>
  </si>
  <si>
    <r>
      <t xml:space="preserve">PR: </t>
    </r>
    <r>
      <rPr>
        <sz val="12"/>
        <color theme="1"/>
        <rFont val="Calibri"/>
        <family val="2"/>
        <scheme val="minor"/>
      </rPr>
      <t>Se presenta una manifestación periódica o intermitente del efecto.</t>
    </r>
  </si>
  <si>
    <r>
      <rPr>
        <b/>
        <sz val="12"/>
        <color theme="1"/>
        <rFont val="Calibri"/>
        <family val="2"/>
        <scheme val="minor"/>
      </rPr>
      <t xml:space="preserve">EX: </t>
    </r>
    <r>
      <rPr>
        <sz val="12"/>
        <color theme="1"/>
        <rFont val="Calibri"/>
        <family val="2"/>
        <scheme val="minor"/>
      </rPr>
      <t>El área de influencia es puntual.</t>
    </r>
  </si>
  <si>
    <r>
      <t xml:space="preserve">RV: </t>
    </r>
    <r>
      <rPr>
        <sz val="12"/>
        <color theme="1"/>
        <rFont val="Calibri"/>
        <family val="2"/>
        <scheme val="minor"/>
      </rPr>
      <t>La reversibilidad se desarrolla a corto plazo.</t>
    </r>
  </si>
  <si>
    <r>
      <t xml:space="preserve">SI: </t>
    </r>
    <r>
      <rPr>
        <sz val="12"/>
        <color theme="1"/>
        <rFont val="Calibri"/>
        <family val="2"/>
        <scheme val="minor"/>
      </rPr>
      <t>Las acciones tienen sinergismo simple</t>
    </r>
  </si>
  <si>
    <r>
      <t xml:space="preserve">PE: </t>
    </r>
    <r>
      <rPr>
        <sz val="12"/>
        <color theme="1"/>
        <rFont val="Calibri"/>
        <family val="2"/>
        <scheme val="minor"/>
      </rPr>
      <t>El efecto generado permanece efímero.</t>
    </r>
  </si>
  <si>
    <r>
      <t>MO:</t>
    </r>
    <r>
      <rPr>
        <sz val="12"/>
        <color theme="1"/>
        <rFont val="Calibri"/>
        <family val="2"/>
        <scheme val="minor"/>
      </rPr>
      <t xml:space="preserve"> La manifestación de los efectos se genera a medio plazo.</t>
    </r>
  </si>
  <si>
    <r>
      <t xml:space="preserve">MC: </t>
    </r>
    <r>
      <rPr>
        <sz val="12"/>
        <color theme="1"/>
        <rFont val="Calibri"/>
        <family val="2"/>
        <scheme val="minor"/>
      </rPr>
      <t>La reconstrucción por medios antrópicos se revela a mediano plazo.</t>
    </r>
  </si>
  <si>
    <r>
      <t xml:space="preserve">RV: </t>
    </r>
    <r>
      <rPr>
        <sz val="12"/>
        <color theme="1"/>
        <rFont val="Calibri"/>
        <family val="2"/>
        <scheme val="minor"/>
      </rPr>
      <t xml:space="preserve">La reversibilidad se desarrolla a medio plazo </t>
    </r>
  </si>
  <si>
    <r>
      <t xml:space="preserve">SI: </t>
    </r>
    <r>
      <rPr>
        <sz val="12"/>
        <color theme="1"/>
        <rFont val="Calibri"/>
        <family val="2"/>
        <scheme val="minor"/>
      </rPr>
      <t>Las acciones presentan sinergismo moderado</t>
    </r>
  </si>
  <si>
    <r>
      <t xml:space="preserve">PR: </t>
    </r>
    <r>
      <rPr>
        <sz val="12"/>
        <color theme="1"/>
        <rFont val="Calibri"/>
        <family val="2"/>
        <scheme val="minor"/>
      </rPr>
      <t>Se presenta una manifestación esporádica del efecto.</t>
    </r>
  </si>
  <si>
    <r>
      <rPr>
        <b/>
        <sz val="12"/>
        <color theme="1"/>
        <rFont val="Calibri"/>
        <family val="2"/>
        <scheme val="minor"/>
      </rPr>
      <t>Impacto Ambiental:</t>
    </r>
    <r>
      <rPr>
        <sz val="11"/>
        <color theme="1"/>
        <rFont val="Calibri"/>
        <family val="2"/>
        <scheme val="minor"/>
      </rPr>
      <t xml:space="preserve"> Cambio en las labores económicas habituales y generación de empleo en la industria del reciclaje de las BPAU.</t>
    </r>
  </si>
  <si>
    <r>
      <rPr>
        <b/>
        <sz val="12"/>
        <color theme="1"/>
        <rFont val="Calibri"/>
        <family val="2"/>
        <scheme val="minor"/>
      </rPr>
      <t>Impacto Ambiental:</t>
    </r>
    <r>
      <rPr>
        <sz val="11"/>
        <color theme="1"/>
        <rFont val="Calibri"/>
        <family val="2"/>
        <scheme val="minor"/>
      </rPr>
      <t xml:space="preserve"> Incremento en los servicios públicos por el consumo energético de maquinaria empleada en la trituración.</t>
    </r>
  </si>
  <si>
    <r>
      <rPr>
        <b/>
        <sz val="12"/>
        <color theme="1"/>
        <rFont val="Calibri"/>
        <family val="2"/>
        <scheme val="minor"/>
      </rPr>
      <t>Impacto Ambiental:</t>
    </r>
    <r>
      <rPr>
        <sz val="11"/>
        <color theme="1"/>
        <rFont val="Calibri"/>
        <family val="2"/>
        <scheme val="minor"/>
      </rPr>
      <t xml:space="preserve"> Alteración de la calidad del aire por ruido debido al uso de maquinas trituradoras.</t>
    </r>
  </si>
  <si>
    <r>
      <rPr>
        <b/>
        <sz val="12"/>
        <color theme="1"/>
        <rFont val="Calibri"/>
        <family val="2"/>
        <scheme val="minor"/>
      </rPr>
      <t>Impacto Ambiental:</t>
    </r>
    <r>
      <rPr>
        <sz val="11"/>
        <color theme="1"/>
        <rFont val="Calibri"/>
        <family val="2"/>
        <scheme val="minor"/>
      </rPr>
      <t xml:space="preserve"> Alteración del componente hidrológico, por el uso de químicos pesados, en el proceso de separación.</t>
    </r>
  </si>
  <si>
    <r>
      <rPr>
        <b/>
        <sz val="12"/>
        <color theme="1"/>
        <rFont val="Calibri"/>
        <family val="2"/>
        <scheme val="minor"/>
      </rPr>
      <t>Impacto Ambiental:</t>
    </r>
    <r>
      <rPr>
        <sz val="11"/>
        <color theme="1"/>
        <rFont val="Calibri"/>
        <family val="2"/>
        <scheme val="minor"/>
      </rPr>
      <t xml:space="preserve"> Alteración de la calidad del aire por ruido, por el uso de maquinas trituradoras.</t>
    </r>
  </si>
  <si>
    <r>
      <t>SI:</t>
    </r>
    <r>
      <rPr>
        <sz val="12"/>
        <color theme="1"/>
        <rFont val="Calibri"/>
        <family val="2"/>
        <scheme val="minor"/>
      </rPr>
      <t xml:space="preserve"> Las acciones tienen sinergismo moderado.</t>
    </r>
  </si>
  <si>
    <r>
      <rPr>
        <b/>
        <sz val="12"/>
        <color theme="1"/>
        <rFont val="Calibri"/>
        <family val="2"/>
        <scheme val="minor"/>
      </rPr>
      <t>Impacto Ambiental:</t>
    </r>
    <r>
      <rPr>
        <sz val="11"/>
        <color theme="1"/>
        <rFont val="Calibri"/>
        <family val="2"/>
        <scheme val="minor"/>
      </rPr>
      <t xml:space="preserve"> Alteración en los cuerpos hídricos, por la generación de sólidos suspendidos  en la actividad de flotación y separación de materiales.</t>
    </r>
  </si>
  <si>
    <r>
      <t xml:space="preserve">Efecto ambiental: </t>
    </r>
    <r>
      <rPr>
        <sz val="12"/>
        <color theme="1"/>
        <rFont val="Calibri"/>
        <family val="2"/>
        <scheme val="minor"/>
      </rPr>
      <t>A</t>
    </r>
    <r>
      <rPr>
        <sz val="11"/>
        <color theme="1"/>
        <rFont val="Calibri"/>
        <family val="2"/>
        <scheme val="minor"/>
      </rPr>
      <t>lteración de las características fisicoquímicas del agua</t>
    </r>
  </si>
  <si>
    <r>
      <rPr>
        <b/>
        <sz val="12"/>
        <color theme="1"/>
        <rFont val="Calibri"/>
        <family val="2"/>
        <scheme val="minor"/>
      </rPr>
      <t>Aspecto Ambienta</t>
    </r>
    <r>
      <rPr>
        <sz val="11"/>
        <color theme="1"/>
        <rFont val="Calibri"/>
        <family val="2"/>
        <scheme val="minor"/>
      </rPr>
      <t>l: Generación de Olores.</t>
    </r>
  </si>
  <si>
    <r>
      <rPr>
        <b/>
        <sz val="12"/>
        <color theme="1"/>
        <rFont val="Calibri"/>
        <family val="2"/>
        <scheme val="minor"/>
      </rPr>
      <t>Impacto Ambiental:</t>
    </r>
    <r>
      <rPr>
        <sz val="11"/>
        <color theme="1"/>
        <rFont val="Calibri"/>
        <family val="2"/>
        <scheme val="minor"/>
      </rPr>
      <t xml:space="preserve"> Alteración de la calidad del aire por olores causados por las calderas que se emplean en la actividad.</t>
    </r>
  </si>
  <si>
    <t>Meteorología - Clima</t>
  </si>
  <si>
    <t>Geotecnia</t>
  </si>
  <si>
    <t>Áreas de importancia para la cría</t>
  </si>
  <si>
    <t>ONG</t>
  </si>
  <si>
    <t>Infraestructura de transporte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</si>
</sst>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scheme val="minor"/>
    </font>
    <font>
      <sz val="12"/>
      <color theme="1"/>
      <name val="Calibri"/>
      <family val="2"/>
      <scheme val="minor"/>
    </font>
    <font>
      <b/>
      <sz val="12"/>
      <color theme="1"/>
      <name val="Calibri"/>
      <family val="2"/>
      <scheme val="minor"/>
    </font>
    <font>
      <sz val="12"/>
      <color theme="1"/>
      <name val="Times New Roman"/>
    </font>
    <font>
      <b/>
      <sz val="8"/>
      <color theme="1"/>
      <name val="Calibri"/>
      <family val="2"/>
      <scheme val="minor"/>
    </font>
    <font>
      <b/>
      <sz val="11"/>
      <color theme="1"/>
      <name val="Calibri"/>
      <family val="2"/>
      <scheme val="minor"/>
    </font>
    <font>
      <b/>
      <sz val="14"/>
      <color theme="1"/>
      <name val="Calibri"/>
      <family val="2"/>
      <scheme val="minor"/>
    </font>
    <font>
      <i/>
      <sz val="11"/>
      <color theme="1"/>
      <name val="Calibri"/>
      <family val="2"/>
      <scheme val="minor"/>
    </font>
    <font>
      <sz val="11"/>
      <color theme="1"/>
      <name val="Calibri"/>
      <family val="2"/>
    </font>
  </fonts>
  <fills count="19">
    <fill>
      <patternFill patternType="none"/>
    </fill>
    <fill>
      <patternFill patternType="gray125"/>
    </fill>
    <fill>
      <patternFill patternType="solid">
        <fgColor theme="8" tint="0.39997558519241921"/>
        <bgColor indexed="64"/>
      </patternFill>
    </fill>
    <fill>
      <patternFill patternType="solid">
        <fgColor theme="8" tint="-0.249977111117893"/>
        <bgColor indexed="64"/>
      </patternFill>
    </fill>
    <fill>
      <patternFill patternType="solid">
        <fgColor theme="7" tint="0.39997558519241921"/>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9" tint="0.39997558519241921"/>
        <bgColor indexed="64"/>
      </patternFill>
    </fill>
    <fill>
      <patternFill patternType="solid">
        <fgColor theme="0"/>
        <bgColor indexed="64"/>
      </patternFill>
    </fill>
    <fill>
      <patternFill patternType="solid">
        <fgColor theme="5" tint="0.59999389629810485"/>
        <bgColor indexed="64"/>
      </patternFill>
    </fill>
    <fill>
      <patternFill patternType="solid">
        <fgColor theme="9" tint="-0.249977111117893"/>
        <bgColor indexed="64"/>
      </patternFill>
    </fill>
    <fill>
      <patternFill patternType="solid">
        <fgColor theme="5" tint="-0.249977111117893"/>
        <bgColor indexed="64"/>
      </patternFill>
    </fill>
    <fill>
      <patternFill patternType="solid">
        <fgColor theme="0" tint="-0.14999847407452621"/>
        <bgColor indexed="64"/>
      </patternFill>
    </fill>
    <fill>
      <patternFill patternType="solid">
        <fgColor rgb="FFFF0000"/>
        <bgColor indexed="64"/>
      </patternFill>
    </fill>
    <fill>
      <patternFill patternType="solid">
        <fgColor rgb="FF00B050"/>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3" tint="0.79998168889431442"/>
        <bgColor indexed="64"/>
      </patternFill>
    </fill>
    <fill>
      <patternFill patternType="solid">
        <fgColor theme="5"/>
        <bgColor indexed="64"/>
      </patternFill>
    </fill>
  </fills>
  <borders count="66">
    <border>
      <left/>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style="thin">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right/>
      <top style="medium">
        <color auto="1"/>
      </top>
      <bottom/>
      <diagonal/>
    </border>
    <border>
      <left style="medium">
        <color auto="1"/>
      </left>
      <right style="medium">
        <color auto="1"/>
      </right>
      <top style="thin">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style="medium">
        <color auto="1"/>
      </right>
      <top/>
      <bottom style="medium">
        <color auto="1"/>
      </bottom>
      <diagonal/>
    </border>
    <border>
      <left/>
      <right/>
      <top/>
      <bottom style="medium">
        <color auto="1"/>
      </bottom>
      <diagonal/>
    </border>
    <border>
      <left style="medium">
        <color auto="1"/>
      </left>
      <right/>
      <top/>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medium">
        <color auto="1"/>
      </right>
      <top/>
      <bottom/>
      <diagonal/>
    </border>
    <border>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right/>
      <top style="thin">
        <color auto="1"/>
      </top>
      <bottom/>
      <diagonal/>
    </border>
    <border>
      <left/>
      <right style="medium">
        <color auto="1"/>
      </right>
      <top style="thin">
        <color auto="1"/>
      </top>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right style="thin">
        <color auto="1"/>
      </right>
      <top style="medium">
        <color auto="1"/>
      </top>
      <bottom style="thin">
        <color auto="1"/>
      </bottom>
      <diagonal/>
    </border>
    <border>
      <left style="medium">
        <color auto="1"/>
      </left>
      <right style="medium">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medium">
        <color auto="1"/>
      </bottom>
      <diagonal/>
    </border>
    <border>
      <left/>
      <right/>
      <top/>
      <bottom style="thin">
        <color auto="1"/>
      </bottom>
      <diagonal/>
    </border>
    <border>
      <left/>
      <right/>
      <top style="thin">
        <color auto="1"/>
      </top>
      <bottom style="medium">
        <color auto="1"/>
      </bottom>
      <diagonal/>
    </border>
    <border>
      <left style="medium">
        <color auto="1"/>
      </left>
      <right style="medium">
        <color auto="1"/>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thin">
        <color auto="1"/>
      </right>
      <top/>
      <bottom style="thin">
        <color auto="1"/>
      </bottom>
      <diagonal/>
    </border>
    <border>
      <left/>
      <right style="thin">
        <color auto="1"/>
      </right>
      <top style="thin">
        <color auto="1"/>
      </top>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medium">
        <color auto="1"/>
      </left>
      <right/>
      <top/>
      <bottom style="thin">
        <color auto="1"/>
      </bottom>
      <diagonal/>
    </border>
    <border>
      <left/>
      <right style="medium">
        <color auto="1"/>
      </right>
      <top style="thin">
        <color auto="1"/>
      </top>
      <bottom style="medium">
        <color auto="1"/>
      </bottom>
      <diagonal/>
    </border>
    <border>
      <left style="medium">
        <color auto="1"/>
      </left>
      <right style="thin">
        <color auto="1"/>
      </right>
      <top style="medium">
        <color auto="1"/>
      </top>
      <bottom/>
      <diagonal/>
    </border>
    <border>
      <left style="thin">
        <color auto="1"/>
      </left>
      <right/>
      <top style="medium">
        <color auto="1"/>
      </top>
      <bottom style="thin">
        <color auto="1"/>
      </bottom>
      <diagonal/>
    </border>
    <border>
      <left style="medium">
        <color auto="1"/>
      </left>
      <right style="thin">
        <color auto="1"/>
      </right>
      <top/>
      <bottom/>
      <diagonal/>
    </border>
    <border>
      <left style="thin">
        <color auto="1"/>
      </left>
      <right/>
      <top style="thin">
        <color auto="1"/>
      </top>
      <bottom style="thin">
        <color auto="1"/>
      </bottom>
      <diagonal/>
    </border>
    <border>
      <left style="medium">
        <color auto="1"/>
      </left>
      <right style="thin">
        <color auto="1"/>
      </right>
      <top/>
      <bottom style="medium">
        <color auto="1"/>
      </bottom>
      <diagonal/>
    </border>
    <border>
      <left style="thin">
        <color auto="1"/>
      </left>
      <right/>
      <top style="thin">
        <color auto="1"/>
      </top>
      <bottom style="medium">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thin">
        <color auto="1"/>
      </right>
      <top style="medium">
        <color auto="1"/>
      </top>
      <bottom/>
      <diagonal/>
    </border>
    <border>
      <left/>
      <right style="thin">
        <color auto="1"/>
      </right>
      <top/>
      <bottom/>
      <diagonal/>
    </border>
    <border>
      <left style="medium">
        <color auto="1"/>
      </left>
      <right style="medium">
        <color auto="1"/>
      </right>
      <top style="thin">
        <color auto="1"/>
      </top>
      <bottom/>
      <diagonal/>
    </border>
    <border>
      <left/>
      <right style="medium">
        <color auto="1"/>
      </right>
      <top/>
      <bottom style="medium">
        <color auto="1"/>
      </bottom>
      <diagonal/>
    </border>
    <border>
      <left style="thin">
        <color auto="1"/>
      </left>
      <right/>
      <top/>
      <bottom style="thin">
        <color auto="1"/>
      </bottom>
      <diagonal/>
    </border>
    <border>
      <left style="thin">
        <color auto="1"/>
      </left>
      <right/>
      <top style="thin">
        <color auto="1"/>
      </top>
      <bottom/>
      <diagonal/>
    </border>
  </borders>
  <cellStyleXfs count="2">
    <xf numFmtId="0" fontId="0" fillId="0" borderId="0"/>
    <xf numFmtId="0" fontId="1" fillId="0" borderId="0"/>
  </cellStyleXfs>
  <cellXfs count="339">
    <xf numFmtId="0" fontId="0" fillId="0" borderId="0" xfId="0"/>
    <xf numFmtId="0" fontId="2" fillId="0" borderId="0" xfId="1" applyFont="1"/>
    <xf numFmtId="0" fontId="1" fillId="0" borderId="0" xfId="1"/>
    <xf numFmtId="0" fontId="1" fillId="0" borderId="0" xfId="1" applyAlignment="1">
      <alignment textRotation="255"/>
    </xf>
    <xf numFmtId="0" fontId="1" fillId="0" borderId="0" xfId="1" applyBorder="1" applyAlignment="1">
      <alignment vertical="center"/>
    </xf>
    <xf numFmtId="0" fontId="2" fillId="6" borderId="11" xfId="1" applyFont="1" applyFill="1" applyBorder="1" applyAlignment="1">
      <alignment horizontal="center" vertical="center"/>
    </xf>
    <xf numFmtId="0" fontId="1" fillId="0" borderId="17" xfId="1" applyBorder="1" applyAlignment="1">
      <alignment horizontal="center" vertical="center"/>
    </xf>
    <xf numFmtId="0" fontId="1" fillId="0" borderId="18" xfId="1" applyBorder="1" applyAlignment="1">
      <alignment horizontal="center" vertical="center"/>
    </xf>
    <xf numFmtId="0" fontId="3" fillId="0" borderId="18" xfId="1" applyFont="1" applyBorder="1" applyAlignment="1">
      <alignment horizontal="center" vertical="center" wrapText="1"/>
    </xf>
    <xf numFmtId="0" fontId="1" fillId="0" borderId="19" xfId="1" applyBorder="1" applyAlignment="1">
      <alignment horizontal="center" vertical="center"/>
    </xf>
    <xf numFmtId="0" fontId="1" fillId="0" borderId="23" xfId="1" applyBorder="1" applyAlignment="1">
      <alignment horizontal="center" vertical="center"/>
    </xf>
    <xf numFmtId="0" fontId="1" fillId="0" borderId="24" xfId="1" applyBorder="1" applyAlignment="1">
      <alignment horizontal="center" vertical="center"/>
    </xf>
    <xf numFmtId="0" fontId="3" fillId="0" borderId="24" xfId="1" applyFont="1" applyBorder="1" applyAlignment="1">
      <alignment horizontal="center" vertical="center" wrapText="1"/>
    </xf>
    <xf numFmtId="0" fontId="1" fillId="0" borderId="25" xfId="1" applyBorder="1" applyAlignment="1">
      <alignment horizontal="center" vertical="center"/>
    </xf>
    <xf numFmtId="0" fontId="1" fillId="0" borderId="28" xfId="1" applyBorder="1" applyAlignment="1">
      <alignment horizontal="center" vertical="center"/>
    </xf>
    <xf numFmtId="0" fontId="1" fillId="0" borderId="29" xfId="1" applyBorder="1" applyAlignment="1">
      <alignment horizontal="center" vertical="center"/>
    </xf>
    <xf numFmtId="0" fontId="1" fillId="0" borderId="30" xfId="1" applyBorder="1" applyAlignment="1">
      <alignment horizontal="center" vertical="center"/>
    </xf>
    <xf numFmtId="0" fontId="1" fillId="0" borderId="24" xfId="1" applyBorder="1" applyAlignment="1">
      <alignment horizontal="center" vertical="center"/>
    </xf>
    <xf numFmtId="0" fontId="1" fillId="0" borderId="25" xfId="1" applyBorder="1" applyAlignment="1">
      <alignment horizontal="center" vertical="center"/>
    </xf>
    <xf numFmtId="0" fontId="1" fillId="0" borderId="37" xfId="1" applyBorder="1" applyAlignment="1">
      <alignment horizontal="center" vertical="center"/>
    </xf>
    <xf numFmtId="0" fontId="1" fillId="0" borderId="35" xfId="1" applyBorder="1" applyAlignment="1">
      <alignment horizontal="center" vertical="center"/>
    </xf>
    <xf numFmtId="0" fontId="1" fillId="0" borderId="36" xfId="1" applyBorder="1" applyAlignment="1">
      <alignment horizontal="center" vertical="center"/>
    </xf>
    <xf numFmtId="0" fontId="1" fillId="0" borderId="17" xfId="1" applyBorder="1" applyAlignment="1">
      <alignment horizontal="center" vertical="center"/>
    </xf>
    <xf numFmtId="0" fontId="1" fillId="0" borderId="19" xfId="1" applyBorder="1" applyAlignment="1">
      <alignment horizontal="center" vertical="center"/>
    </xf>
    <xf numFmtId="0" fontId="1" fillId="0" borderId="23" xfId="1" applyBorder="1" applyAlignment="1">
      <alignment horizontal="center" vertical="center"/>
    </xf>
    <xf numFmtId="0" fontId="1" fillId="0" borderId="37" xfId="1" applyBorder="1" applyAlignment="1">
      <alignment horizontal="center" vertical="center"/>
    </xf>
    <xf numFmtId="0" fontId="1" fillId="0" borderId="18" xfId="1" applyBorder="1" applyAlignment="1">
      <alignment horizontal="center" vertical="center"/>
    </xf>
    <xf numFmtId="0" fontId="1" fillId="7" borderId="41" xfId="1" applyFill="1" applyBorder="1" applyAlignment="1">
      <alignment horizontal="center" vertical="center"/>
    </xf>
    <xf numFmtId="0" fontId="1" fillId="0" borderId="44" xfId="1" applyBorder="1" applyAlignment="1">
      <alignment horizontal="center" vertical="center"/>
    </xf>
    <xf numFmtId="0" fontId="1" fillId="0" borderId="42" xfId="1" applyBorder="1" applyAlignment="1">
      <alignment horizontal="center" vertical="center"/>
    </xf>
    <xf numFmtId="0" fontId="1" fillId="0" borderId="43" xfId="1" applyBorder="1" applyAlignment="1">
      <alignment horizontal="center" vertical="center"/>
    </xf>
    <xf numFmtId="0" fontId="1" fillId="7" borderId="33" xfId="1" applyFill="1" applyBorder="1" applyAlignment="1">
      <alignment horizontal="center" vertical="center"/>
    </xf>
    <xf numFmtId="0" fontId="1" fillId="0" borderId="25" xfId="1" applyFill="1" applyBorder="1" applyAlignment="1">
      <alignment vertical="center"/>
    </xf>
    <xf numFmtId="0" fontId="1" fillId="0" borderId="52" xfId="1" applyBorder="1" applyAlignment="1">
      <alignment horizontal="center" vertical="center"/>
    </xf>
    <xf numFmtId="0" fontId="1" fillId="0" borderId="54" xfId="1" applyBorder="1" applyAlignment="1">
      <alignment horizontal="center" vertical="center"/>
    </xf>
    <xf numFmtId="0" fontId="1" fillId="0" borderId="56" xfId="1" applyBorder="1" applyAlignment="1">
      <alignment horizontal="center" vertical="center"/>
    </xf>
    <xf numFmtId="0" fontId="1" fillId="8" borderId="23" xfId="1" applyFill="1" applyBorder="1" applyAlignment="1">
      <alignment horizontal="center" vertical="center"/>
    </xf>
    <xf numFmtId="0" fontId="1" fillId="7" borderId="41" xfId="1" applyFill="1" applyBorder="1" applyAlignment="1">
      <alignment horizontal="center" vertical="center"/>
    </xf>
    <xf numFmtId="0" fontId="1" fillId="8" borderId="24" xfId="1" applyFill="1" applyBorder="1" applyAlignment="1">
      <alignment horizontal="center" vertical="center"/>
    </xf>
    <xf numFmtId="0" fontId="1" fillId="0" borderId="0" xfId="1" applyBorder="1" applyAlignment="1">
      <alignment textRotation="255"/>
    </xf>
    <xf numFmtId="0" fontId="2" fillId="0" borderId="0" xfId="1" applyFont="1" applyBorder="1"/>
    <xf numFmtId="0" fontId="1" fillId="0" borderId="0" xfId="1" applyBorder="1"/>
    <xf numFmtId="0" fontId="1" fillId="0" borderId="0" xfId="1" applyAlignment="1">
      <alignment vertical="center"/>
    </xf>
    <xf numFmtId="0" fontId="1" fillId="0" borderId="0" xfId="1" applyFill="1"/>
    <xf numFmtId="0" fontId="1" fillId="0" borderId="0" xfId="1" applyFill="1" applyAlignment="1">
      <alignment vertical="center"/>
    </xf>
    <xf numFmtId="0" fontId="1" fillId="0" borderId="4" xfId="1" applyFont="1" applyBorder="1" applyAlignment="1">
      <alignment vertical="center"/>
    </xf>
    <xf numFmtId="0" fontId="1" fillId="0" borderId="4" xfId="1" applyFont="1" applyBorder="1" applyAlignment="1">
      <alignment vertical="center" wrapText="1"/>
    </xf>
    <xf numFmtId="0" fontId="1" fillId="0" borderId="32" xfId="1" applyFont="1" applyBorder="1" applyAlignment="1">
      <alignment vertical="center" wrapText="1"/>
    </xf>
    <xf numFmtId="0" fontId="2" fillId="0" borderId="32" xfId="1" applyFont="1" applyBorder="1" applyAlignment="1">
      <alignment vertical="center"/>
    </xf>
    <xf numFmtId="0" fontId="2" fillId="0" borderId="32" xfId="1" applyFont="1" applyBorder="1" applyAlignment="1">
      <alignment vertical="center" wrapText="1"/>
    </xf>
    <xf numFmtId="0" fontId="2" fillId="0" borderId="40" xfId="1" applyFont="1" applyBorder="1" applyAlignment="1">
      <alignment vertical="center"/>
    </xf>
    <xf numFmtId="0" fontId="2" fillId="0" borderId="62" xfId="1" applyFont="1" applyBorder="1" applyAlignment="1">
      <alignment vertical="center"/>
    </xf>
    <xf numFmtId="0" fontId="2" fillId="0" borderId="10" xfId="1" applyFont="1" applyBorder="1" applyAlignment="1">
      <alignment vertical="center"/>
    </xf>
    <xf numFmtId="0" fontId="1" fillId="0" borderId="33" xfId="1" applyBorder="1" applyAlignment="1">
      <alignment horizontal="center" vertical="center"/>
    </xf>
    <xf numFmtId="0" fontId="1" fillId="0" borderId="34" xfId="1" applyBorder="1" applyAlignment="1">
      <alignment horizontal="center" vertical="center"/>
    </xf>
    <xf numFmtId="0" fontId="1" fillId="0" borderId="10" xfId="1" applyBorder="1"/>
    <xf numFmtId="0" fontId="1" fillId="0" borderId="32" xfId="1" applyBorder="1"/>
    <xf numFmtId="0" fontId="1" fillId="0" borderId="47" xfId="1" applyBorder="1"/>
    <xf numFmtId="0" fontId="1" fillId="8" borderId="46" xfId="1" applyFill="1" applyBorder="1"/>
    <xf numFmtId="0" fontId="2" fillId="5" borderId="8" xfId="1" applyFont="1" applyFill="1" applyBorder="1"/>
    <xf numFmtId="0" fontId="1" fillId="8" borderId="33" xfId="1" applyFill="1" applyBorder="1" applyAlignment="1">
      <alignment horizontal="center" vertical="center"/>
    </xf>
    <xf numFmtId="0" fontId="1" fillId="8" borderId="51" xfId="1" applyFill="1" applyBorder="1" applyAlignment="1">
      <alignment horizontal="center" vertical="center"/>
    </xf>
    <xf numFmtId="0" fontId="1" fillId="8" borderId="31" xfId="1" applyFill="1" applyBorder="1" applyAlignment="1">
      <alignment horizontal="center" vertical="center"/>
    </xf>
    <xf numFmtId="0" fontId="1" fillId="0" borderId="47" xfId="1" applyBorder="1" applyAlignment="1">
      <alignment horizontal="center" vertical="center"/>
    </xf>
    <xf numFmtId="0" fontId="1" fillId="8" borderId="25" xfId="1" applyFill="1" applyBorder="1" applyAlignment="1">
      <alignment horizontal="center" vertical="center"/>
    </xf>
    <xf numFmtId="0" fontId="1" fillId="0" borderId="24" xfId="1" applyBorder="1" applyAlignment="1">
      <alignment horizontal="center" vertical="center"/>
    </xf>
    <xf numFmtId="0" fontId="1" fillId="8" borderId="41" xfId="1" applyFill="1" applyBorder="1" applyAlignment="1">
      <alignment horizontal="center" vertical="center"/>
    </xf>
    <xf numFmtId="0" fontId="1" fillId="8" borderId="42" xfId="1" applyFill="1" applyBorder="1" applyAlignment="1">
      <alignment horizontal="center" vertical="center"/>
    </xf>
    <xf numFmtId="0" fontId="1" fillId="8" borderId="43" xfId="1" applyFill="1" applyBorder="1" applyAlignment="1">
      <alignment horizontal="center" vertical="center"/>
    </xf>
    <xf numFmtId="0" fontId="3" fillId="0" borderId="35" xfId="1" applyFont="1" applyBorder="1" applyAlignment="1">
      <alignment horizontal="center" vertical="center" wrapText="1"/>
    </xf>
    <xf numFmtId="0" fontId="1" fillId="0" borderId="24" xfId="1" applyBorder="1"/>
    <xf numFmtId="0" fontId="1" fillId="12" borderId="18" xfId="1" applyFill="1" applyBorder="1"/>
    <xf numFmtId="0" fontId="1" fillId="12" borderId="19" xfId="1" applyFill="1" applyBorder="1"/>
    <xf numFmtId="0" fontId="1" fillId="9" borderId="35" xfId="1" applyFill="1" applyBorder="1"/>
    <xf numFmtId="0" fontId="1" fillId="9" borderId="36" xfId="1" applyFill="1" applyBorder="1"/>
    <xf numFmtId="0" fontId="1" fillId="13" borderId="35" xfId="1" applyFill="1" applyBorder="1"/>
    <xf numFmtId="0" fontId="1" fillId="8" borderId="54" xfId="1" applyFill="1" applyBorder="1" applyAlignment="1">
      <alignment horizontal="center" vertical="center"/>
    </xf>
    <xf numFmtId="0" fontId="1" fillId="0" borderId="64" xfId="1" applyBorder="1" applyAlignment="1">
      <alignment horizontal="center" vertical="center"/>
    </xf>
    <xf numFmtId="0" fontId="1" fillId="0" borderId="65" xfId="1" applyBorder="1" applyAlignment="1">
      <alignment horizontal="center" vertical="center"/>
    </xf>
    <xf numFmtId="0" fontId="1" fillId="14" borderId="17" xfId="1" applyFill="1" applyBorder="1"/>
    <xf numFmtId="0" fontId="1" fillId="9" borderId="37" xfId="1" applyFill="1" applyBorder="1"/>
    <xf numFmtId="0" fontId="1" fillId="9" borderId="24" xfId="1" applyFill="1" applyBorder="1" applyAlignment="1">
      <alignment horizontal="center"/>
    </xf>
    <xf numFmtId="0" fontId="1" fillId="10" borderId="4" xfId="1" applyFill="1" applyBorder="1"/>
    <xf numFmtId="0" fontId="1" fillId="10" borderId="47" xfId="1" applyFill="1" applyBorder="1"/>
    <xf numFmtId="0" fontId="1" fillId="11" borderId="47" xfId="1" applyFill="1" applyBorder="1"/>
    <xf numFmtId="0" fontId="1" fillId="11" borderId="48" xfId="1" applyFill="1" applyBorder="1"/>
    <xf numFmtId="0" fontId="1" fillId="11" borderId="32" xfId="1" applyFill="1" applyBorder="1"/>
    <xf numFmtId="0" fontId="1" fillId="0" borderId="22" xfId="1" applyBorder="1"/>
    <xf numFmtId="0" fontId="2" fillId="0" borderId="40" xfId="0" applyFont="1" applyBorder="1" applyAlignment="1">
      <alignment vertical="center"/>
    </xf>
    <xf numFmtId="0" fontId="0" fillId="0" borderId="0" xfId="0" applyAlignment="1">
      <alignment horizontal="left" vertical="center" wrapText="1"/>
    </xf>
    <xf numFmtId="0" fontId="6" fillId="0" borderId="11" xfId="0" applyFont="1" applyBorder="1" applyAlignment="1">
      <alignment horizontal="center" vertical="center" wrapText="1"/>
    </xf>
    <xf numFmtId="0" fontId="0" fillId="0" borderId="11" xfId="0" applyBorder="1" applyAlignment="1">
      <alignment horizontal="left" vertical="center" wrapText="1"/>
    </xf>
    <xf numFmtId="0" fontId="6" fillId="0" borderId="11" xfId="0" applyFont="1" applyBorder="1" applyAlignment="1">
      <alignment horizontal="center" vertical="center"/>
    </xf>
    <xf numFmtId="0" fontId="0" fillId="0" borderId="0" xfId="0" applyAlignment="1">
      <alignment vertical="center"/>
    </xf>
    <xf numFmtId="0" fontId="0" fillId="0" borderId="3" xfId="0" applyBorder="1" applyAlignment="1">
      <alignment horizontal="left" vertical="center" wrapText="1"/>
    </xf>
    <xf numFmtId="0" fontId="0" fillId="8" borderId="33" xfId="1" applyFont="1" applyFill="1" applyBorder="1" applyAlignment="1">
      <alignment horizontal="center" vertical="center"/>
    </xf>
    <xf numFmtId="0" fontId="1" fillId="9" borderId="24" xfId="1" applyFill="1" applyBorder="1" applyAlignment="1">
      <alignment horizontal="center" vertical="center"/>
    </xf>
    <xf numFmtId="0" fontId="1" fillId="13" borderId="24" xfId="1" applyFill="1" applyBorder="1" applyAlignment="1">
      <alignment horizontal="center"/>
    </xf>
    <xf numFmtId="0" fontId="1" fillId="0" borderId="0" xfId="1" applyAlignment="1">
      <alignment horizontal="center"/>
    </xf>
    <xf numFmtId="0" fontId="1" fillId="8" borderId="0" xfId="1" applyFill="1" applyBorder="1" applyAlignment="1">
      <alignment horizontal="center"/>
    </xf>
    <xf numFmtId="0" fontId="1" fillId="12" borderId="54" xfId="1" applyFill="1" applyBorder="1" applyAlignment="1">
      <alignment horizontal="center" vertical="center"/>
    </xf>
    <xf numFmtId="0" fontId="1" fillId="14" borderId="54" xfId="1" applyFill="1" applyBorder="1" applyAlignment="1">
      <alignment horizontal="center" vertical="center"/>
    </xf>
    <xf numFmtId="0" fontId="1" fillId="8" borderId="0" xfId="1" applyFill="1" applyBorder="1" applyAlignment="1">
      <alignment vertical="center"/>
    </xf>
    <xf numFmtId="0" fontId="1" fillId="8" borderId="4" xfId="1" applyFill="1" applyBorder="1"/>
    <xf numFmtId="0" fontId="1" fillId="10" borderId="32" xfId="1" applyFill="1" applyBorder="1"/>
    <xf numFmtId="0" fontId="1" fillId="11" borderId="10" xfId="1" applyFill="1" applyBorder="1"/>
    <xf numFmtId="0" fontId="1" fillId="8" borderId="32" xfId="1" applyFill="1" applyBorder="1"/>
    <xf numFmtId="0" fontId="0" fillId="0" borderId="32" xfId="1" applyFont="1" applyBorder="1" applyAlignment="1">
      <alignment vertical="center" wrapText="1"/>
    </xf>
    <xf numFmtId="0" fontId="2" fillId="0" borderId="62" xfId="1" applyFont="1" applyBorder="1" applyAlignment="1">
      <alignment vertical="center" wrapText="1"/>
    </xf>
    <xf numFmtId="0" fontId="1" fillId="0" borderId="0" xfId="1" applyFont="1" applyAlignment="1">
      <alignment vertical="center"/>
    </xf>
    <xf numFmtId="0" fontId="1" fillId="0" borderId="0" xfId="1" applyFont="1"/>
    <xf numFmtId="0" fontId="5" fillId="0" borderId="32" xfId="1" applyFont="1" applyBorder="1" applyAlignment="1">
      <alignment vertical="center" wrapText="1"/>
    </xf>
    <xf numFmtId="0" fontId="5" fillId="8" borderId="22" xfId="1" applyFont="1" applyFill="1" applyBorder="1" applyAlignment="1">
      <alignment horizontal="left" vertical="center"/>
    </xf>
    <xf numFmtId="0" fontId="1" fillId="8" borderId="22" xfId="1" applyFill="1" applyBorder="1" applyAlignment="1">
      <alignment horizontal="right" vertical="center"/>
    </xf>
    <xf numFmtId="0" fontId="1" fillId="0" borderId="32" xfId="1" applyBorder="1" applyAlignment="1">
      <alignment horizontal="right" vertical="center"/>
    </xf>
    <xf numFmtId="0" fontId="1" fillId="0" borderId="25" xfId="1" applyBorder="1" applyAlignment="1">
      <alignment horizontal="right" vertical="center"/>
    </xf>
    <xf numFmtId="0" fontId="6" fillId="0" borderId="0" xfId="1" applyFont="1" applyAlignment="1">
      <alignment vertical="center" textRotation="255" wrapText="1"/>
    </xf>
    <xf numFmtId="0" fontId="2" fillId="0" borderId="0" xfId="1" applyFont="1" applyAlignment="1">
      <alignment vertical="center" textRotation="255" wrapText="1"/>
    </xf>
    <xf numFmtId="0" fontId="1" fillId="8" borderId="43" xfId="1" applyFill="1" applyBorder="1" applyAlignment="1">
      <alignment horizontal="right" vertical="center"/>
    </xf>
    <xf numFmtId="0" fontId="6" fillId="17" borderId="20" xfId="1" applyFont="1" applyFill="1" applyBorder="1" applyAlignment="1">
      <alignment vertical="center" textRotation="255" wrapText="1"/>
    </xf>
    <xf numFmtId="0" fontId="6" fillId="17" borderId="12" xfId="1" applyFont="1" applyFill="1" applyBorder="1" applyAlignment="1">
      <alignment vertical="center" textRotation="255" wrapText="1"/>
    </xf>
    <xf numFmtId="0" fontId="2" fillId="0" borderId="0" xfId="1" applyFont="1" applyAlignment="1">
      <alignment vertical="center" wrapText="1"/>
    </xf>
    <xf numFmtId="0" fontId="2" fillId="0" borderId="0" xfId="1" applyFont="1" applyAlignment="1">
      <alignment wrapText="1"/>
    </xf>
    <xf numFmtId="0" fontId="6" fillId="0" borderId="0" xfId="1" applyFont="1" applyAlignment="1">
      <alignment vertical="center" wrapText="1"/>
    </xf>
    <xf numFmtId="0" fontId="6" fillId="0" borderId="0" xfId="1" applyFont="1" applyAlignment="1">
      <alignment wrapText="1"/>
    </xf>
    <xf numFmtId="0" fontId="0" fillId="0" borderId="19" xfId="0" applyFont="1" applyBorder="1" applyAlignment="1">
      <alignment vertical="center" wrapText="1"/>
    </xf>
    <xf numFmtId="0" fontId="0" fillId="0" borderId="25" xfId="0" applyFont="1" applyBorder="1" applyAlignment="1">
      <alignment vertical="center" wrapText="1"/>
    </xf>
    <xf numFmtId="0" fontId="2" fillId="0" borderId="25" xfId="0" applyFont="1" applyBorder="1" applyAlignment="1">
      <alignment vertical="center" wrapText="1"/>
    </xf>
    <xf numFmtId="0" fontId="2" fillId="0" borderId="25" xfId="0" applyFont="1" applyBorder="1" applyAlignment="1">
      <alignment vertical="center"/>
    </xf>
    <xf numFmtId="0" fontId="5" fillId="8" borderId="25" xfId="1" applyFont="1" applyFill="1" applyBorder="1" applyAlignment="1">
      <alignment horizontal="left" vertical="center"/>
    </xf>
    <xf numFmtId="0" fontId="1" fillId="0" borderId="25" xfId="1" applyFont="1" applyBorder="1" applyAlignment="1">
      <alignment vertical="center" wrapText="1"/>
    </xf>
    <xf numFmtId="0" fontId="2" fillId="0" borderId="25" xfId="1" applyFont="1" applyBorder="1" applyAlignment="1">
      <alignment vertical="center" wrapText="1"/>
    </xf>
    <xf numFmtId="0" fontId="2" fillId="0" borderId="25" xfId="1" applyFont="1" applyBorder="1" applyAlignment="1">
      <alignment vertical="center"/>
    </xf>
    <xf numFmtId="0" fontId="1" fillId="0" borderId="25" xfId="1" applyFont="1" applyBorder="1" applyAlignment="1">
      <alignment horizontal="right" vertical="center"/>
    </xf>
    <xf numFmtId="0" fontId="0" fillId="0" borderId="25" xfId="1" applyFont="1" applyBorder="1" applyAlignment="1">
      <alignment vertical="center" wrapText="1"/>
    </xf>
    <xf numFmtId="0" fontId="2" fillId="0" borderId="36" xfId="1" applyFont="1" applyBorder="1" applyAlignment="1">
      <alignment vertical="center"/>
    </xf>
    <xf numFmtId="0" fontId="0" fillId="0" borderId="16" xfId="0" applyFont="1" applyBorder="1" applyAlignment="1">
      <alignment vertical="center" wrapText="1"/>
    </xf>
    <xf numFmtId="0" fontId="0" fillId="0" borderId="22" xfId="0" applyFont="1" applyBorder="1" applyAlignment="1">
      <alignment vertical="center" wrapText="1"/>
    </xf>
    <xf numFmtId="0" fontId="2" fillId="0" borderId="22" xfId="0" applyFont="1" applyBorder="1" applyAlignment="1">
      <alignment vertical="center" wrapText="1"/>
    </xf>
    <xf numFmtId="0" fontId="2" fillId="0" borderId="22" xfId="0" applyFont="1" applyBorder="1" applyAlignment="1">
      <alignment vertical="center"/>
    </xf>
    <xf numFmtId="0" fontId="1" fillId="0" borderId="22" xfId="1" applyBorder="1" applyAlignment="1">
      <alignment horizontal="right" vertical="center"/>
    </xf>
    <xf numFmtId="0" fontId="1" fillId="0" borderId="22" xfId="1" applyFont="1" applyBorder="1" applyAlignment="1">
      <alignment vertical="center" wrapText="1"/>
    </xf>
    <xf numFmtId="0" fontId="2" fillId="0" borderId="22" xfId="1" applyFont="1" applyBorder="1" applyAlignment="1">
      <alignment vertical="center" wrapText="1"/>
    </xf>
    <xf numFmtId="0" fontId="2" fillId="0" borderId="22" xfId="1" applyFont="1" applyBorder="1" applyAlignment="1">
      <alignment vertical="center"/>
    </xf>
    <xf numFmtId="0" fontId="1" fillId="0" borderId="22" xfId="1" applyFont="1" applyBorder="1" applyAlignment="1">
      <alignment horizontal="right" vertical="center"/>
    </xf>
    <xf numFmtId="0" fontId="2" fillId="0" borderId="50" xfId="1" applyFont="1" applyBorder="1" applyAlignment="1">
      <alignment vertical="center"/>
    </xf>
    <xf numFmtId="0" fontId="0" fillId="0" borderId="16" xfId="0" applyFont="1" applyBorder="1" applyAlignment="1">
      <alignment vertical="center"/>
    </xf>
    <xf numFmtId="0" fontId="2" fillId="0" borderId="27" xfId="1" applyFont="1" applyBorder="1" applyAlignment="1">
      <alignment vertical="center"/>
    </xf>
    <xf numFmtId="0" fontId="1" fillId="0" borderId="16" xfId="1" applyFont="1" applyBorder="1" applyAlignment="1">
      <alignment vertical="center"/>
    </xf>
    <xf numFmtId="0" fontId="5" fillId="8" borderId="32" xfId="1" applyFont="1" applyFill="1" applyBorder="1" applyAlignment="1">
      <alignment horizontal="left" vertical="center"/>
    </xf>
    <xf numFmtId="0" fontId="1" fillId="8" borderId="32" xfId="1" applyFill="1" applyBorder="1" applyAlignment="1">
      <alignment horizontal="right" vertical="center"/>
    </xf>
    <xf numFmtId="0" fontId="1" fillId="0" borderId="43" xfId="1" applyFont="1" applyBorder="1" applyAlignment="1">
      <alignment vertical="center" wrapText="1"/>
    </xf>
    <xf numFmtId="0" fontId="1" fillId="8" borderId="22" xfId="1" applyFont="1" applyFill="1" applyBorder="1" applyAlignment="1">
      <alignment horizontal="right" vertical="center"/>
    </xf>
    <xf numFmtId="0" fontId="1" fillId="0" borderId="30" xfId="1" applyBorder="1" applyAlignment="1">
      <alignment horizontal="right" vertical="center"/>
    </xf>
    <xf numFmtId="0" fontId="2" fillId="0" borderId="10" xfId="1" applyFont="1" applyBorder="1" applyAlignment="1">
      <alignment vertical="center" wrapText="1"/>
    </xf>
    <xf numFmtId="0" fontId="1" fillId="0" borderId="4" xfId="1" applyBorder="1" applyAlignment="1">
      <alignment horizontal="center"/>
    </xf>
    <xf numFmtId="0" fontId="1" fillId="0" borderId="32" xfId="1" applyBorder="1" applyAlignment="1">
      <alignment horizontal="center"/>
    </xf>
    <xf numFmtId="0" fontId="1" fillId="0" borderId="16" xfId="1" applyBorder="1" applyAlignment="1">
      <alignment horizontal="center"/>
    </xf>
    <xf numFmtId="0" fontId="6" fillId="0" borderId="1" xfId="0" applyFont="1" applyBorder="1" applyAlignment="1">
      <alignment horizontal="center" vertical="center" wrapText="1"/>
    </xf>
    <xf numFmtId="0" fontId="6" fillId="0" borderId="3" xfId="0" applyFont="1" applyBorder="1" applyAlignment="1">
      <alignment horizontal="center" vertical="center" wrapText="1"/>
    </xf>
    <xf numFmtId="0" fontId="0" fillId="0" borderId="1" xfId="0" applyBorder="1" applyAlignment="1">
      <alignment horizontal="center" vertical="center" wrapText="1"/>
    </xf>
    <xf numFmtId="0" fontId="0" fillId="0" borderId="3" xfId="0" applyBorder="1" applyAlignment="1">
      <alignment horizontal="center" vertical="center" wrapText="1"/>
    </xf>
    <xf numFmtId="0" fontId="0" fillId="0" borderId="0" xfId="0" applyAlignment="1">
      <alignment horizontal="center" wrapText="1"/>
    </xf>
    <xf numFmtId="0" fontId="2" fillId="2" borderId="58" xfId="1" applyFont="1" applyFill="1" applyBorder="1" applyAlignment="1">
      <alignment horizontal="center" vertical="center" wrapText="1"/>
    </xf>
    <xf numFmtId="0" fontId="2" fillId="2" borderId="63" xfId="1" applyFont="1" applyFill="1" applyBorder="1" applyAlignment="1">
      <alignment horizontal="center" vertical="center" wrapText="1"/>
    </xf>
    <xf numFmtId="0" fontId="2" fillId="6" borderId="1" xfId="1" applyFont="1" applyFill="1" applyBorder="1" applyAlignment="1">
      <alignment horizontal="center" vertical="center"/>
    </xf>
    <xf numFmtId="0" fontId="2" fillId="6" borderId="3" xfId="1" applyFont="1" applyFill="1" applyBorder="1" applyAlignment="1">
      <alignment horizontal="center" vertical="center"/>
    </xf>
    <xf numFmtId="0" fontId="2" fillId="2" borderId="1" xfId="1" applyFont="1" applyFill="1" applyBorder="1" applyAlignment="1">
      <alignment horizontal="center" vertical="center"/>
    </xf>
    <xf numFmtId="0" fontId="2" fillId="2" borderId="2" xfId="1" applyFont="1" applyFill="1" applyBorder="1" applyAlignment="1">
      <alignment horizontal="center" vertical="center"/>
    </xf>
    <xf numFmtId="0" fontId="2" fillId="2" borderId="3" xfId="1" applyFont="1" applyFill="1" applyBorder="1" applyAlignment="1">
      <alignment horizontal="center" vertical="center"/>
    </xf>
    <xf numFmtId="0" fontId="2" fillId="4" borderId="4" xfId="1" applyFont="1" applyFill="1" applyBorder="1" applyAlignment="1">
      <alignment horizontal="center" vertical="center" textRotation="255" wrapText="1"/>
    </xf>
    <xf numFmtId="0" fontId="2" fillId="4" borderId="10" xfId="1" applyFont="1" applyFill="1" applyBorder="1" applyAlignment="1">
      <alignment horizontal="center" vertical="center" textRotation="255" wrapText="1"/>
    </xf>
    <xf numFmtId="0" fontId="2" fillId="5" borderId="4" xfId="1" applyFont="1" applyFill="1" applyBorder="1" applyAlignment="1">
      <alignment horizontal="center" vertical="center" textRotation="255" wrapText="1"/>
    </xf>
    <xf numFmtId="0" fontId="2" fillId="5" borderId="10" xfId="1" applyFont="1" applyFill="1" applyBorder="1" applyAlignment="1">
      <alignment horizontal="center" vertical="center" textRotation="255" wrapText="1"/>
    </xf>
    <xf numFmtId="0" fontId="2" fillId="3" borderId="5" xfId="1" applyFont="1" applyFill="1" applyBorder="1" applyAlignment="1">
      <alignment horizontal="center" vertical="center"/>
    </xf>
    <xf numFmtId="0" fontId="2" fillId="3" borderId="6" xfId="1" applyFont="1" applyFill="1" applyBorder="1" applyAlignment="1">
      <alignment horizontal="center" vertical="center"/>
    </xf>
    <xf numFmtId="0" fontId="2" fillId="3" borderId="7" xfId="1" applyFont="1" applyFill="1" applyBorder="1" applyAlignment="1">
      <alignment horizontal="center" vertical="center"/>
    </xf>
    <xf numFmtId="0" fontId="2" fillId="2" borderId="8" xfId="1" applyFont="1" applyFill="1" applyBorder="1" applyAlignment="1">
      <alignment horizontal="center" vertical="center" wrapText="1"/>
    </xf>
    <xf numFmtId="0" fontId="2" fillId="2" borderId="12" xfId="1" applyFont="1" applyFill="1" applyBorder="1" applyAlignment="1">
      <alignment horizontal="center" vertical="center" wrapText="1"/>
    </xf>
    <xf numFmtId="0" fontId="2" fillId="2" borderId="9" xfId="1" applyFont="1" applyFill="1" applyBorder="1" applyAlignment="1">
      <alignment horizontal="center" vertical="center" wrapText="1"/>
    </xf>
    <xf numFmtId="0" fontId="2" fillId="2" borderId="13" xfId="1" applyFont="1" applyFill="1" applyBorder="1" applyAlignment="1">
      <alignment horizontal="center" vertical="center" wrapText="1"/>
    </xf>
    <xf numFmtId="0" fontId="1" fillId="0" borderId="23" xfId="1" applyFill="1" applyBorder="1" applyAlignment="1">
      <alignment horizontal="center" vertical="center"/>
    </xf>
    <xf numFmtId="0" fontId="1" fillId="0" borderId="25" xfId="1" applyFill="1" applyBorder="1" applyAlignment="1">
      <alignment horizontal="center" vertical="center"/>
    </xf>
    <xf numFmtId="0" fontId="1" fillId="0" borderId="23" xfId="1" applyBorder="1" applyAlignment="1">
      <alignment horizontal="center" vertical="center"/>
    </xf>
    <xf numFmtId="0" fontId="1" fillId="0" borderId="25" xfId="1" applyBorder="1" applyAlignment="1">
      <alignment horizontal="center" vertical="center"/>
    </xf>
    <xf numFmtId="0" fontId="1" fillId="7" borderId="21" xfId="1" applyFill="1" applyBorder="1" applyAlignment="1">
      <alignment horizontal="center" vertical="center"/>
    </xf>
    <xf numFmtId="0" fontId="2" fillId="4" borderId="14" xfId="1" applyFont="1" applyFill="1" applyBorder="1" applyAlignment="1">
      <alignment horizontal="center" vertical="center" textRotation="255"/>
    </xf>
    <xf numFmtId="0" fontId="2" fillId="5" borderId="8" xfId="1" applyFont="1" applyFill="1" applyBorder="1" applyAlignment="1">
      <alignment horizontal="center" vertical="center" wrapText="1"/>
    </xf>
    <xf numFmtId="0" fontId="2" fillId="5" borderId="20" xfId="1" applyFont="1" applyFill="1" applyBorder="1" applyAlignment="1">
      <alignment horizontal="center" vertical="center" wrapText="1"/>
    </xf>
    <xf numFmtId="0" fontId="1" fillId="7" borderId="46" xfId="1" applyFill="1" applyBorder="1" applyAlignment="1">
      <alignment horizontal="center" vertical="center"/>
    </xf>
    <xf numFmtId="0" fontId="1" fillId="7" borderId="15" xfId="1" applyFill="1" applyBorder="1" applyAlignment="1">
      <alignment horizontal="center" vertical="center"/>
    </xf>
    <xf numFmtId="0" fontId="1" fillId="7" borderId="16" xfId="1" applyFill="1" applyBorder="1" applyAlignment="1">
      <alignment horizontal="center" vertical="center"/>
    </xf>
    <xf numFmtId="0" fontId="1" fillId="7" borderId="47" xfId="1" applyFill="1" applyBorder="1" applyAlignment="1">
      <alignment horizontal="center" vertical="center"/>
    </xf>
    <xf numFmtId="0" fontId="1" fillId="7" borderId="22" xfId="1" applyFill="1" applyBorder="1" applyAlignment="1">
      <alignment horizontal="center" vertical="center"/>
    </xf>
    <xf numFmtId="0" fontId="1" fillId="7" borderId="48" xfId="1" applyFill="1" applyBorder="1" applyAlignment="1">
      <alignment horizontal="center" vertical="center"/>
    </xf>
    <xf numFmtId="0" fontId="1" fillId="7" borderId="39" xfId="1" applyFill="1" applyBorder="1" applyAlignment="1">
      <alignment horizontal="center" vertical="center"/>
    </xf>
    <xf numFmtId="0" fontId="1" fillId="7" borderId="50" xfId="1" applyFill="1" applyBorder="1" applyAlignment="1">
      <alignment horizontal="center" vertical="center"/>
    </xf>
    <xf numFmtId="0" fontId="2" fillId="5" borderId="4" xfId="1" applyFont="1" applyFill="1" applyBorder="1" applyAlignment="1">
      <alignment horizontal="center" vertical="center" wrapText="1"/>
    </xf>
    <xf numFmtId="0" fontId="2" fillId="5" borderId="32" xfId="1" applyFont="1" applyFill="1" applyBorder="1" applyAlignment="1">
      <alignment horizontal="center" vertical="center" wrapText="1"/>
    </xf>
    <xf numFmtId="0" fontId="2" fillId="5" borderId="10" xfId="1" applyFont="1" applyFill="1" applyBorder="1" applyAlignment="1">
      <alignment horizontal="center" vertical="center" wrapText="1"/>
    </xf>
    <xf numFmtId="0" fontId="1" fillId="7" borderId="38" xfId="1" applyFill="1" applyBorder="1" applyAlignment="1">
      <alignment horizontal="center" vertical="center"/>
    </xf>
    <xf numFmtId="0" fontId="1" fillId="0" borderId="44" xfId="1" applyFill="1" applyBorder="1" applyAlignment="1">
      <alignment horizontal="center" vertical="center"/>
    </xf>
    <xf numFmtId="0" fontId="1" fillId="0" borderId="43" xfId="1" applyFill="1" applyBorder="1" applyAlignment="1">
      <alignment horizontal="center" vertical="center"/>
    </xf>
    <xf numFmtId="0" fontId="1" fillId="0" borderId="37" xfId="1" applyBorder="1" applyAlignment="1">
      <alignment horizontal="center" vertical="center"/>
    </xf>
    <xf numFmtId="0" fontId="1" fillId="0" borderId="36" xfId="1" applyBorder="1" applyAlignment="1">
      <alignment horizontal="center" vertical="center"/>
    </xf>
    <xf numFmtId="0" fontId="2" fillId="4" borderId="4" xfId="1" applyFont="1" applyFill="1" applyBorder="1" applyAlignment="1">
      <alignment horizontal="center" vertical="center" textRotation="255"/>
    </xf>
    <xf numFmtId="0" fontId="2" fillId="4" borderId="32" xfId="1" applyFont="1" applyFill="1" applyBorder="1" applyAlignment="1">
      <alignment horizontal="center" vertical="center" textRotation="255"/>
    </xf>
    <xf numFmtId="0" fontId="2" fillId="4" borderId="10" xfId="1" applyFont="1" applyFill="1" applyBorder="1" applyAlignment="1">
      <alignment horizontal="center" vertical="center" textRotation="255"/>
    </xf>
    <xf numFmtId="0" fontId="2" fillId="5" borderId="12" xfId="1" applyFont="1" applyFill="1" applyBorder="1" applyAlignment="1">
      <alignment horizontal="center" vertical="center" wrapText="1"/>
    </xf>
    <xf numFmtId="0" fontId="1" fillId="0" borderId="17" xfId="1" applyBorder="1" applyAlignment="1">
      <alignment horizontal="center" vertical="center"/>
    </xf>
    <xf numFmtId="0" fontId="1" fillId="0" borderId="19" xfId="1" applyBorder="1" applyAlignment="1">
      <alignment horizontal="center" vertical="center"/>
    </xf>
    <xf numFmtId="0" fontId="1" fillId="0" borderId="56" xfId="1" applyBorder="1" applyAlignment="1">
      <alignment horizontal="center" vertical="center"/>
    </xf>
    <xf numFmtId="0" fontId="1" fillId="0" borderId="44" xfId="1" applyBorder="1" applyAlignment="1">
      <alignment horizontal="center" vertical="center"/>
    </xf>
    <xf numFmtId="0" fontId="1" fillId="0" borderId="43" xfId="1" applyBorder="1" applyAlignment="1">
      <alignment horizontal="center" vertical="center"/>
    </xf>
    <xf numFmtId="0" fontId="2" fillId="5" borderId="40" xfId="1" applyFont="1" applyFill="1" applyBorder="1" applyAlignment="1">
      <alignment horizontal="center" vertical="center" wrapText="1"/>
    </xf>
    <xf numFmtId="0" fontId="1" fillId="7" borderId="17" xfId="1" applyFill="1" applyBorder="1" applyAlignment="1">
      <alignment horizontal="center" vertical="center"/>
    </xf>
    <xf numFmtId="0" fontId="1" fillId="7" borderId="23" xfId="1" applyFill="1" applyBorder="1" applyAlignment="1">
      <alignment horizontal="center" vertical="center"/>
    </xf>
    <xf numFmtId="0" fontId="1" fillId="7" borderId="37" xfId="1" applyFill="1" applyBorder="1" applyAlignment="1">
      <alignment horizontal="center" vertical="center"/>
    </xf>
    <xf numFmtId="0" fontId="1" fillId="0" borderId="18" xfId="1" applyBorder="1" applyAlignment="1">
      <alignment horizontal="center" vertical="center"/>
    </xf>
    <xf numFmtId="0" fontId="1" fillId="0" borderId="24" xfId="1" applyBorder="1" applyAlignment="1">
      <alignment horizontal="center" vertical="center"/>
    </xf>
    <xf numFmtId="0" fontId="1" fillId="0" borderId="35" xfId="1" applyBorder="1" applyAlignment="1">
      <alignment horizontal="center" vertical="center"/>
    </xf>
    <xf numFmtId="0" fontId="1" fillId="7" borderId="44" xfId="1" applyFill="1" applyBorder="1" applyAlignment="1">
      <alignment horizontal="center" vertical="center"/>
    </xf>
    <xf numFmtId="0" fontId="1" fillId="7" borderId="42" xfId="1" applyFill="1" applyBorder="1" applyAlignment="1">
      <alignment horizontal="center" vertical="center"/>
    </xf>
    <xf numFmtId="0" fontId="1" fillId="7" borderId="43" xfId="1" applyFill="1" applyBorder="1" applyAlignment="1">
      <alignment horizontal="center" vertical="center"/>
    </xf>
    <xf numFmtId="0" fontId="1" fillId="0" borderId="24" xfId="1" applyFill="1" applyBorder="1" applyAlignment="1">
      <alignment horizontal="center" vertical="center"/>
    </xf>
    <xf numFmtId="0" fontId="1" fillId="0" borderId="17" xfId="1" applyFill="1" applyBorder="1" applyAlignment="1">
      <alignment horizontal="center" vertical="center"/>
    </xf>
    <xf numFmtId="0" fontId="1" fillId="0" borderId="19" xfId="1" applyFill="1" applyBorder="1" applyAlignment="1">
      <alignment horizontal="center" vertical="center"/>
    </xf>
    <xf numFmtId="0" fontId="1" fillId="0" borderId="42" xfId="1" applyBorder="1" applyAlignment="1">
      <alignment horizontal="center" vertical="center"/>
    </xf>
    <xf numFmtId="0" fontId="1" fillId="7" borderId="33" xfId="1" applyFill="1" applyBorder="1" applyAlignment="1">
      <alignment horizontal="center" vertical="center"/>
    </xf>
    <xf numFmtId="0" fontId="1" fillId="7" borderId="24" xfId="1" applyFill="1" applyBorder="1" applyAlignment="1">
      <alignment horizontal="center" vertical="center"/>
    </xf>
    <xf numFmtId="0" fontId="1" fillId="7" borderId="25" xfId="1" applyFill="1" applyBorder="1" applyAlignment="1">
      <alignment horizontal="center" vertical="center"/>
    </xf>
    <xf numFmtId="0" fontId="1" fillId="7" borderId="45" xfId="1" applyFill="1" applyBorder="1" applyAlignment="1">
      <alignment horizontal="center" vertical="center"/>
    </xf>
    <xf numFmtId="0" fontId="1" fillId="7" borderId="29" xfId="1" applyFill="1" applyBorder="1" applyAlignment="1">
      <alignment horizontal="center" vertical="center"/>
    </xf>
    <xf numFmtId="0" fontId="1" fillId="7" borderId="30" xfId="1" applyFill="1" applyBorder="1" applyAlignment="1">
      <alignment horizontal="center" vertical="center"/>
    </xf>
    <xf numFmtId="0" fontId="1" fillId="7" borderId="18" xfId="1" applyFill="1" applyBorder="1" applyAlignment="1">
      <alignment horizontal="center" vertical="center"/>
    </xf>
    <xf numFmtId="0" fontId="1" fillId="7" borderId="19" xfId="1" applyFill="1" applyBorder="1" applyAlignment="1">
      <alignment horizontal="center" vertical="center"/>
    </xf>
    <xf numFmtId="0" fontId="2" fillId="4" borderId="8" xfId="1" applyFont="1" applyFill="1" applyBorder="1" applyAlignment="1">
      <alignment horizontal="center" vertical="center" textRotation="255"/>
    </xf>
    <xf numFmtId="0" fontId="2" fillId="4" borderId="20" xfId="1" applyFont="1" applyFill="1" applyBorder="1" applyAlignment="1">
      <alignment horizontal="center" vertical="center" textRotation="255"/>
    </xf>
    <xf numFmtId="0" fontId="2" fillId="4" borderId="12" xfId="1" applyFont="1" applyFill="1" applyBorder="1" applyAlignment="1">
      <alignment horizontal="center" vertical="center" textRotation="255"/>
    </xf>
    <xf numFmtId="0" fontId="1" fillId="7" borderId="1" xfId="1" applyFill="1" applyBorder="1" applyAlignment="1">
      <alignment horizontal="center" vertical="center"/>
    </xf>
    <xf numFmtId="0" fontId="1" fillId="7" borderId="2" xfId="1" applyFill="1" applyBorder="1" applyAlignment="1">
      <alignment horizontal="center" vertical="center"/>
    </xf>
    <xf numFmtId="0" fontId="1" fillId="7" borderId="3" xfId="1" applyFill="1" applyBorder="1" applyAlignment="1">
      <alignment horizontal="center" vertical="center"/>
    </xf>
    <xf numFmtId="0" fontId="1" fillId="7" borderId="51" xfId="1" applyFill="1" applyBorder="1" applyAlignment="1">
      <alignment horizontal="center" vertical="center"/>
    </xf>
    <xf numFmtId="0" fontId="1" fillId="7" borderId="53" xfId="1" applyFill="1" applyBorder="1" applyAlignment="1">
      <alignment horizontal="center" vertical="center"/>
    </xf>
    <xf numFmtId="0" fontId="1" fillId="0" borderId="52" xfId="1" applyBorder="1" applyAlignment="1">
      <alignment horizontal="center" vertical="center"/>
    </xf>
    <xf numFmtId="0" fontId="1" fillId="0" borderId="16" xfId="1" applyBorder="1" applyAlignment="1">
      <alignment horizontal="center" vertical="center"/>
    </xf>
    <xf numFmtId="0" fontId="1" fillId="0" borderId="54" xfId="1" applyBorder="1" applyAlignment="1">
      <alignment horizontal="center" vertical="center"/>
    </xf>
    <xf numFmtId="0" fontId="1" fillId="0" borderId="22" xfId="1" applyBorder="1" applyAlignment="1">
      <alignment horizontal="center" vertical="center"/>
    </xf>
    <xf numFmtId="0" fontId="1" fillId="7" borderId="49" xfId="1" applyFill="1" applyBorder="1" applyAlignment="1">
      <alignment horizontal="center" vertical="center"/>
    </xf>
    <xf numFmtId="0" fontId="1" fillId="7" borderId="28" xfId="1" applyFill="1" applyBorder="1" applyAlignment="1">
      <alignment horizontal="center" vertical="center"/>
    </xf>
    <xf numFmtId="0" fontId="1" fillId="7" borderId="55" xfId="1" applyFill="1" applyBorder="1" applyAlignment="1">
      <alignment horizontal="center" vertical="center"/>
    </xf>
    <xf numFmtId="0" fontId="1" fillId="0" borderId="50" xfId="1" applyBorder="1" applyAlignment="1">
      <alignment horizontal="center" vertical="center"/>
    </xf>
    <xf numFmtId="0" fontId="2" fillId="5" borderId="57" xfId="1" applyFont="1" applyFill="1" applyBorder="1" applyAlignment="1">
      <alignment horizontal="center" vertical="center" wrapText="1"/>
    </xf>
    <xf numFmtId="0" fontId="2" fillId="5" borderId="14" xfId="1" applyFont="1" applyFill="1" applyBorder="1" applyAlignment="1">
      <alignment horizontal="center" vertical="center" wrapText="1"/>
    </xf>
    <xf numFmtId="0" fontId="2" fillId="5" borderId="59" xfId="1" applyFont="1" applyFill="1" applyBorder="1" applyAlignment="1">
      <alignment horizontal="center" vertical="center" wrapText="1"/>
    </xf>
    <xf numFmtId="0" fontId="1" fillId="7" borderId="57" xfId="1" applyFill="1" applyBorder="1" applyAlignment="1">
      <alignment horizontal="center" vertical="center"/>
    </xf>
    <xf numFmtId="0" fontId="1" fillId="7" borderId="9" xfId="1" applyFill="1" applyBorder="1" applyAlignment="1">
      <alignment horizontal="center" vertical="center"/>
    </xf>
    <xf numFmtId="0" fontId="1" fillId="7" borderId="58" xfId="1" applyFill="1" applyBorder="1" applyAlignment="1">
      <alignment horizontal="center" vertical="center"/>
    </xf>
    <xf numFmtId="0" fontId="1" fillId="0" borderId="54" xfId="1" applyBorder="1" applyAlignment="1">
      <alignment horizontal="center" vertical="center" wrapText="1"/>
    </xf>
    <xf numFmtId="0" fontId="1" fillId="0" borderId="22" xfId="1" applyBorder="1" applyAlignment="1">
      <alignment horizontal="center" vertical="center" wrapText="1"/>
    </xf>
    <xf numFmtId="0" fontId="1" fillId="7" borderId="41" xfId="1" applyFill="1" applyBorder="1" applyAlignment="1">
      <alignment horizontal="center" vertical="center"/>
    </xf>
    <xf numFmtId="0" fontId="1" fillId="7" borderId="60" xfId="1" applyFill="1" applyBorder="1" applyAlignment="1">
      <alignment horizontal="center" vertical="center"/>
    </xf>
    <xf numFmtId="0" fontId="1" fillId="7" borderId="61" xfId="1" applyFill="1" applyBorder="1" applyAlignment="1">
      <alignment horizontal="center" vertical="center"/>
    </xf>
    <xf numFmtId="0" fontId="2" fillId="3" borderId="1" xfId="1" applyFont="1" applyFill="1" applyBorder="1" applyAlignment="1">
      <alignment horizontal="center" vertical="center"/>
    </xf>
    <xf numFmtId="0" fontId="2" fillId="3" borderId="2" xfId="1" applyFont="1" applyFill="1" applyBorder="1" applyAlignment="1">
      <alignment horizontal="center" vertical="center"/>
    </xf>
    <xf numFmtId="0" fontId="2" fillId="3" borderId="3" xfId="1" applyFont="1" applyFill="1" applyBorder="1" applyAlignment="1">
      <alignment horizontal="center" vertical="center"/>
    </xf>
    <xf numFmtId="0" fontId="1" fillId="7" borderId="26" xfId="1" applyFill="1" applyBorder="1" applyAlignment="1">
      <alignment horizontal="center" vertical="center"/>
    </xf>
    <xf numFmtId="0" fontId="1" fillId="7" borderId="27" xfId="1" applyFill="1" applyBorder="1" applyAlignment="1">
      <alignment horizontal="center" vertical="center"/>
    </xf>
    <xf numFmtId="0" fontId="4" fillId="4" borderId="8" xfId="1" applyFont="1" applyFill="1" applyBorder="1" applyAlignment="1">
      <alignment horizontal="center" vertical="center" textRotation="255"/>
    </xf>
    <xf numFmtId="0" fontId="4" fillId="4" borderId="20" xfId="1" applyFont="1" applyFill="1" applyBorder="1" applyAlignment="1">
      <alignment horizontal="center" vertical="center" textRotation="255"/>
    </xf>
    <xf numFmtId="0" fontId="4" fillId="4" borderId="12" xfId="1" applyFont="1" applyFill="1" applyBorder="1" applyAlignment="1">
      <alignment horizontal="center" vertical="center" textRotation="255"/>
    </xf>
    <xf numFmtId="0" fontId="2" fillId="0" borderId="8" xfId="1" applyFont="1" applyBorder="1" applyAlignment="1">
      <alignment horizontal="center" vertical="center" textRotation="255" wrapText="1"/>
    </xf>
    <xf numFmtId="0" fontId="2" fillId="0" borderId="20" xfId="1" applyFont="1" applyBorder="1" applyAlignment="1">
      <alignment horizontal="center" vertical="center" textRotation="255" wrapText="1"/>
    </xf>
    <xf numFmtId="0" fontId="2" fillId="0" borderId="12" xfId="1" applyFont="1" applyBorder="1" applyAlignment="1">
      <alignment horizontal="center" vertical="center" textRotation="255" wrapText="1"/>
    </xf>
    <xf numFmtId="0" fontId="6" fillId="5" borderId="8" xfId="1" applyFont="1" applyFill="1" applyBorder="1" applyAlignment="1">
      <alignment horizontal="center" vertical="center" textRotation="255" wrapText="1"/>
    </xf>
    <xf numFmtId="0" fontId="6" fillId="5" borderId="20" xfId="1" applyFont="1" applyFill="1" applyBorder="1" applyAlignment="1">
      <alignment horizontal="center" vertical="center" textRotation="255" wrapText="1"/>
    </xf>
    <xf numFmtId="0" fontId="6" fillId="5" borderId="12" xfId="1" applyFont="1" applyFill="1" applyBorder="1" applyAlignment="1">
      <alignment horizontal="center" vertical="center" textRotation="255" wrapText="1"/>
    </xf>
    <xf numFmtId="0" fontId="6" fillId="16" borderId="8" xfId="1" applyFont="1" applyFill="1" applyBorder="1" applyAlignment="1">
      <alignment horizontal="center" vertical="center" textRotation="255" wrapText="1"/>
    </xf>
    <xf numFmtId="0" fontId="6" fillId="16" borderId="20" xfId="1" applyFont="1" applyFill="1" applyBorder="1" applyAlignment="1">
      <alignment horizontal="center" vertical="center" textRotation="255" wrapText="1"/>
    </xf>
    <xf numFmtId="0" fontId="6" fillId="16" borderId="12" xfId="1" applyFont="1" applyFill="1" applyBorder="1" applyAlignment="1">
      <alignment horizontal="center" vertical="center" textRotation="255" wrapText="1"/>
    </xf>
    <xf numFmtId="0" fontId="6" fillId="9" borderId="8" xfId="1" applyFont="1" applyFill="1" applyBorder="1" applyAlignment="1">
      <alignment horizontal="center" vertical="center" textRotation="255" wrapText="1"/>
    </xf>
    <xf numFmtId="0" fontId="6" fillId="9" borderId="20" xfId="1" applyFont="1" applyFill="1" applyBorder="1" applyAlignment="1">
      <alignment horizontal="center" vertical="center" textRotation="255" wrapText="1"/>
    </xf>
    <xf numFmtId="0" fontId="6" fillId="7" borderId="20" xfId="1" applyFont="1" applyFill="1" applyBorder="1" applyAlignment="1">
      <alignment horizontal="center" vertical="center" textRotation="255" wrapText="1"/>
    </xf>
    <xf numFmtId="0" fontId="6" fillId="7" borderId="12" xfId="1" applyFont="1" applyFill="1" applyBorder="1" applyAlignment="1">
      <alignment horizontal="center" vertical="center" textRotation="255" wrapText="1"/>
    </xf>
    <xf numFmtId="0" fontId="6" fillId="17" borderId="8" xfId="1" applyFont="1" applyFill="1" applyBorder="1" applyAlignment="1">
      <alignment horizontal="center" vertical="center" textRotation="255" wrapText="1"/>
    </xf>
    <xf numFmtId="0" fontId="6" fillId="17" borderId="20" xfId="1" applyFont="1" applyFill="1" applyBorder="1" applyAlignment="1">
      <alignment horizontal="center" vertical="center" textRotation="255" wrapText="1"/>
    </xf>
    <xf numFmtId="0" fontId="6" fillId="9" borderId="12" xfId="1" applyFont="1" applyFill="1" applyBorder="1" applyAlignment="1">
      <alignment horizontal="center" vertical="center" textRotation="255" wrapText="1"/>
    </xf>
    <xf numFmtId="0" fontId="6" fillId="7" borderId="8" xfId="1" applyFont="1" applyFill="1" applyBorder="1" applyAlignment="1">
      <alignment horizontal="center" vertical="center" textRotation="255" wrapText="1"/>
    </xf>
    <xf numFmtId="0" fontId="6" fillId="5" borderId="14" xfId="1" applyFont="1" applyFill="1" applyBorder="1" applyAlignment="1">
      <alignment horizontal="center" vertical="center" textRotation="255" wrapText="1"/>
    </xf>
    <xf numFmtId="0" fontId="6" fillId="5" borderId="59" xfId="1" applyFont="1" applyFill="1" applyBorder="1" applyAlignment="1">
      <alignment horizontal="center" vertical="center" textRotation="255" wrapText="1"/>
    </xf>
    <xf numFmtId="0" fontId="2" fillId="0" borderId="14" xfId="1" applyFont="1" applyBorder="1" applyAlignment="1">
      <alignment horizontal="center" vertical="center" textRotation="255" wrapText="1"/>
    </xf>
    <xf numFmtId="0" fontId="2" fillId="0" borderId="59" xfId="1" applyFont="1" applyBorder="1" applyAlignment="1">
      <alignment horizontal="center" vertical="center" textRotation="255" wrapText="1"/>
    </xf>
    <xf numFmtId="0" fontId="2" fillId="11" borderId="1" xfId="1" applyFont="1" applyFill="1" applyBorder="1" applyAlignment="1">
      <alignment horizontal="center" vertical="center"/>
    </xf>
    <xf numFmtId="0" fontId="2" fillId="11" borderId="2" xfId="1" applyFont="1" applyFill="1" applyBorder="1" applyAlignment="1">
      <alignment horizontal="center" vertical="center"/>
    </xf>
    <xf numFmtId="0" fontId="2" fillId="11" borderId="3" xfId="1" applyFont="1" applyFill="1" applyBorder="1" applyAlignment="1">
      <alignment horizontal="center" vertical="center"/>
    </xf>
    <xf numFmtId="0" fontId="2" fillId="11" borderId="9" xfId="1" applyFont="1" applyFill="1" applyBorder="1" applyAlignment="1">
      <alignment horizontal="center" vertical="center"/>
    </xf>
    <xf numFmtId="0" fontId="2" fillId="11" borderId="58" xfId="1" applyFont="1" applyFill="1" applyBorder="1" applyAlignment="1">
      <alignment horizontal="center" vertical="center"/>
    </xf>
    <xf numFmtId="0" fontId="2" fillId="11" borderId="57" xfId="1" applyFont="1" applyFill="1" applyBorder="1" applyAlignment="1">
      <alignment horizontal="center" vertical="center"/>
    </xf>
    <xf numFmtId="0" fontId="2" fillId="0" borderId="4" xfId="1" applyFont="1" applyBorder="1" applyAlignment="1">
      <alignment horizontal="center" vertical="center" textRotation="255" wrapText="1"/>
    </xf>
    <xf numFmtId="0" fontId="2" fillId="0" borderId="32" xfId="1" applyFont="1" applyBorder="1" applyAlignment="1">
      <alignment horizontal="center" vertical="center" textRotation="255" wrapText="1"/>
    </xf>
    <xf numFmtId="0" fontId="2" fillId="0" borderId="62" xfId="1" applyFont="1" applyBorder="1" applyAlignment="1">
      <alignment horizontal="center" vertical="center" textRotation="255" wrapText="1"/>
    </xf>
    <xf numFmtId="0" fontId="2" fillId="0" borderId="10" xfId="1" applyFont="1" applyBorder="1" applyAlignment="1">
      <alignment horizontal="center" vertical="center" textRotation="255" wrapText="1"/>
    </xf>
    <xf numFmtId="0" fontId="6" fillId="15" borderId="8" xfId="1" applyFont="1" applyFill="1" applyBorder="1" applyAlignment="1">
      <alignment horizontal="center" vertical="center" textRotation="255" wrapText="1"/>
    </xf>
    <xf numFmtId="0" fontId="6" fillId="15" borderId="20" xfId="1" applyFont="1" applyFill="1" applyBorder="1" applyAlignment="1">
      <alignment horizontal="center" vertical="center" textRotation="255" wrapText="1"/>
    </xf>
    <xf numFmtId="0" fontId="2" fillId="18" borderId="1" xfId="1" applyFont="1" applyFill="1" applyBorder="1" applyAlignment="1">
      <alignment horizontal="center" vertical="center"/>
    </xf>
    <xf numFmtId="0" fontId="2" fillId="18" borderId="2" xfId="1" applyFont="1" applyFill="1" applyBorder="1" applyAlignment="1">
      <alignment horizontal="center" vertical="center"/>
    </xf>
    <xf numFmtId="0" fontId="2" fillId="18" borderId="3" xfId="1" applyFont="1" applyFill="1" applyBorder="1" applyAlignment="1">
      <alignment horizontal="center" vertical="center"/>
    </xf>
    <xf numFmtId="0" fontId="2" fillId="18" borderId="9" xfId="1" applyFont="1" applyFill="1" applyBorder="1" applyAlignment="1">
      <alignment horizontal="center" vertical="center"/>
    </xf>
    <xf numFmtId="0" fontId="2" fillId="18" borderId="58" xfId="1" applyFont="1" applyFill="1" applyBorder="1" applyAlignment="1">
      <alignment horizontal="center" vertical="center"/>
    </xf>
    <xf numFmtId="0" fontId="6" fillId="16" borderId="8" xfId="0" applyFont="1" applyFill="1" applyBorder="1" applyAlignment="1">
      <alignment horizontal="center" vertical="center" textRotation="255" wrapText="1"/>
    </xf>
    <xf numFmtId="0" fontId="6" fillId="16" borderId="20" xfId="0" applyFont="1" applyFill="1" applyBorder="1" applyAlignment="1">
      <alignment horizontal="center" vertical="center" textRotation="255" wrapText="1"/>
    </xf>
    <xf numFmtId="0" fontId="6" fillId="16" borderId="12" xfId="0" applyFont="1" applyFill="1" applyBorder="1" applyAlignment="1">
      <alignment horizontal="center" vertical="center" textRotation="255" wrapText="1"/>
    </xf>
    <xf numFmtId="0" fontId="2" fillId="0" borderId="8" xfId="0" applyFont="1" applyBorder="1" applyAlignment="1">
      <alignment horizontal="center" vertical="center" textRotation="255" wrapText="1"/>
    </xf>
    <xf numFmtId="0" fontId="2" fillId="0" borderId="20" xfId="0" applyFont="1" applyBorder="1" applyAlignment="1">
      <alignment horizontal="center" vertical="center" textRotation="255" wrapText="1"/>
    </xf>
    <xf numFmtId="0" fontId="2" fillId="0" borderId="57" xfId="0" applyFont="1" applyBorder="1" applyAlignment="1">
      <alignment horizontal="center" vertical="center" textRotation="255" wrapText="1"/>
    </xf>
    <xf numFmtId="0" fontId="2" fillId="0" borderId="14" xfId="0" applyFont="1" applyBorder="1" applyAlignment="1">
      <alignment horizontal="center" vertical="center" textRotation="255" wrapText="1"/>
    </xf>
    <xf numFmtId="0" fontId="2" fillId="0" borderId="59" xfId="0" applyFont="1" applyBorder="1" applyAlignment="1">
      <alignment horizontal="center" vertical="center" textRotation="255" wrapText="1"/>
    </xf>
    <xf numFmtId="0" fontId="2" fillId="0" borderId="12" xfId="0" applyFont="1" applyBorder="1" applyAlignment="1">
      <alignment horizontal="center" vertical="center" textRotation="255" wrapText="1"/>
    </xf>
    <xf numFmtId="0" fontId="6" fillId="16" borderId="57" xfId="0" applyFont="1" applyFill="1" applyBorder="1" applyAlignment="1">
      <alignment horizontal="center" vertical="center" textRotation="255" wrapText="1"/>
    </xf>
    <xf numFmtId="0" fontId="6" fillId="16" borderId="14" xfId="0" applyFont="1" applyFill="1" applyBorder="1" applyAlignment="1">
      <alignment horizontal="center" vertical="center" textRotation="255" wrapText="1"/>
    </xf>
    <xf numFmtId="0" fontId="6" fillId="16" borderId="59" xfId="0" applyFont="1" applyFill="1" applyBorder="1" applyAlignment="1">
      <alignment horizontal="center" vertical="center" textRotation="255" wrapText="1"/>
    </xf>
    <xf numFmtId="0" fontId="6" fillId="9" borderId="14" xfId="1" applyFont="1" applyFill="1" applyBorder="1" applyAlignment="1">
      <alignment horizontal="center" vertical="center" textRotation="255" wrapText="1"/>
    </xf>
    <xf numFmtId="0" fontId="2" fillId="0" borderId="57" xfId="1" applyFont="1" applyBorder="1" applyAlignment="1">
      <alignment horizontal="center" vertical="center" textRotation="255" wrapText="1"/>
    </xf>
    <xf numFmtId="0" fontId="1" fillId="0" borderId="65" xfId="1" applyBorder="1" applyAlignment="1">
      <alignment horizontal="center" vertical="center"/>
    </xf>
    <xf numFmtId="0" fontId="1" fillId="0" borderId="27" xfId="1" applyBorder="1" applyAlignment="1">
      <alignment horizontal="center" vertical="center"/>
    </xf>
    <xf numFmtId="0" fontId="2" fillId="10" borderId="17" xfId="0" applyFont="1" applyFill="1" applyBorder="1" applyAlignment="1">
      <alignment horizontal="center"/>
    </xf>
    <xf numFmtId="0" fontId="0" fillId="10" borderId="18" xfId="0" applyFill="1" applyBorder="1" applyAlignment="1">
      <alignment horizontal="center"/>
    </xf>
    <xf numFmtId="0" fontId="0" fillId="10" borderId="52" xfId="0" applyFill="1" applyBorder="1" applyAlignment="1">
      <alignment horizontal="center"/>
    </xf>
    <xf numFmtId="0" fontId="2" fillId="11" borderId="37" xfId="0" applyFont="1" applyFill="1" applyBorder="1" applyAlignment="1">
      <alignment horizontal="center"/>
    </xf>
    <xf numFmtId="0" fontId="0" fillId="11" borderId="35" xfId="0" applyFill="1" applyBorder="1" applyAlignment="1">
      <alignment horizontal="center"/>
    </xf>
    <xf numFmtId="0" fontId="0" fillId="11" borderId="56" xfId="0" applyFill="1" applyBorder="1" applyAlignment="1">
      <alignment horizontal="center"/>
    </xf>
    <xf numFmtId="0" fontId="1" fillId="0" borderId="21" xfId="1" applyBorder="1" applyAlignment="1">
      <alignment horizontal="center" vertical="center"/>
    </xf>
    <xf numFmtId="0" fontId="2" fillId="10" borderId="57" xfId="0" applyFont="1" applyFill="1" applyBorder="1" applyAlignment="1">
      <alignment horizontal="center" vertical="center" wrapText="1"/>
    </xf>
    <xf numFmtId="0" fontId="2" fillId="10" borderId="14" xfId="0" applyFont="1" applyFill="1" applyBorder="1" applyAlignment="1">
      <alignment horizontal="center" vertical="center" wrapText="1"/>
    </xf>
    <xf numFmtId="0" fontId="2" fillId="9" borderId="24" xfId="0" applyFont="1" applyFill="1" applyBorder="1" applyAlignment="1">
      <alignment horizontal="center" vertical="center" wrapText="1"/>
    </xf>
    <xf numFmtId="0" fontId="1" fillId="0" borderId="64" xfId="1" applyBorder="1" applyAlignment="1">
      <alignment horizontal="center" vertical="center"/>
    </xf>
    <xf numFmtId="0" fontId="1" fillId="0" borderId="54" xfId="1" applyFill="1" applyBorder="1" applyAlignment="1">
      <alignment horizontal="center" vertical="center"/>
    </xf>
    <xf numFmtId="0" fontId="1" fillId="0" borderId="0" xfId="1" applyAlignment="1">
      <alignment horizontal="center" wrapText="1"/>
    </xf>
    <xf numFmtId="0" fontId="1" fillId="0" borderId="0" xfId="1" applyAlignment="1">
      <alignment horizontal="center"/>
    </xf>
  </cellXfs>
  <cellStyles count="2">
    <cellStyle name="Normal" xfId="0" builtinId="0"/>
    <cellStyle name="Normal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3</xdr:col>
      <xdr:colOff>737659</xdr:colOff>
      <xdr:row>0</xdr:row>
      <xdr:rowOff>0</xdr:rowOff>
    </xdr:from>
    <xdr:to>
      <xdr:col>11</xdr:col>
      <xdr:colOff>167217</xdr:colOff>
      <xdr:row>6</xdr:row>
      <xdr:rowOff>104775</xdr:rowOff>
    </xdr:to>
    <xdr:pic>
      <xdr:nvPicPr>
        <xdr:cNvPr id="7" name="Imagen 6">
          <a:extLst>
            <a:ext uri="{FF2B5EF4-FFF2-40B4-BE49-F238E27FC236}">
              <a16:creationId xmlns:a16="http://schemas.microsoft.com/office/drawing/2014/main" id="{770C9896-C5D1-468F-8670-133FFACFCE07}"/>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3662"/>
        <a:stretch/>
      </xdr:blipFill>
      <xdr:spPr bwMode="auto">
        <a:xfrm>
          <a:off x="8757709" y="0"/>
          <a:ext cx="6030383" cy="7858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25743A-5A9B-4D5D-A756-08CB0193869E}">
  <dimension ref="B1:F19"/>
  <sheetViews>
    <sheetView topLeftCell="D4" zoomScale="120" zoomScaleNormal="120" workbookViewId="0">
      <selection activeCell="M6" sqref="M6"/>
    </sheetView>
  </sheetViews>
  <sheetFormatPr baseColWidth="10" defaultRowHeight="15" x14ac:dyDescent="0.25"/>
  <cols>
    <col min="2" max="2" width="27.42578125" style="93" customWidth="1"/>
    <col min="3" max="3" width="76.42578125" style="89" customWidth="1"/>
    <col min="5" max="5" width="14" customWidth="1"/>
    <col min="6" max="6" width="16.42578125" customWidth="1"/>
  </cols>
  <sheetData>
    <row r="1" spans="2:6" ht="18.75" customHeight="1" thickBot="1" x14ac:dyDescent="0.3">
      <c r="B1" s="158" t="s">
        <v>290</v>
      </c>
      <c r="C1" s="159"/>
      <c r="E1" s="162"/>
      <c r="F1" s="162"/>
    </row>
    <row r="2" spans="2:6" ht="18.75" customHeight="1" thickBot="1" x14ac:dyDescent="0.3">
      <c r="B2" s="90" t="s">
        <v>292</v>
      </c>
      <c r="C2" s="90" t="s">
        <v>293</v>
      </c>
    </row>
    <row r="3" spans="2:6" ht="165.75" thickBot="1" x14ac:dyDescent="0.3">
      <c r="B3" s="90" t="s">
        <v>291</v>
      </c>
      <c r="C3" s="91" t="s">
        <v>315</v>
      </c>
    </row>
    <row r="4" spans="2:6" ht="105.75" thickBot="1" x14ac:dyDescent="0.3">
      <c r="B4" s="92" t="s">
        <v>294</v>
      </c>
      <c r="C4" s="91" t="s">
        <v>316</v>
      </c>
    </row>
    <row r="5" spans="2:6" ht="195.75" thickBot="1" x14ac:dyDescent="0.3">
      <c r="B5" s="92" t="s">
        <v>305</v>
      </c>
      <c r="C5" s="94" t="s">
        <v>317</v>
      </c>
    </row>
    <row r="6" spans="2:6" ht="105.75" thickBot="1" x14ac:dyDescent="0.3">
      <c r="B6" s="92" t="s">
        <v>306</v>
      </c>
      <c r="C6" s="91" t="s">
        <v>318</v>
      </c>
    </row>
    <row r="7" spans="2:6" ht="120.75" thickBot="1" x14ac:dyDescent="0.3">
      <c r="B7" s="92" t="s">
        <v>307</v>
      </c>
      <c r="C7" s="91" t="s">
        <v>319</v>
      </c>
    </row>
    <row r="8" spans="2:6" ht="195.75" thickBot="1" x14ac:dyDescent="0.3">
      <c r="B8" s="90" t="s">
        <v>295</v>
      </c>
      <c r="C8" s="91" t="s">
        <v>310</v>
      </c>
    </row>
    <row r="9" spans="2:6" ht="120.75" thickBot="1" x14ac:dyDescent="0.3">
      <c r="B9" s="92" t="s">
        <v>296</v>
      </c>
      <c r="C9" s="91" t="s">
        <v>311</v>
      </c>
    </row>
    <row r="10" spans="2:6" ht="135.75" thickBot="1" x14ac:dyDescent="0.3">
      <c r="B10" s="92" t="s">
        <v>297</v>
      </c>
      <c r="C10" s="91" t="s">
        <v>312</v>
      </c>
    </row>
    <row r="11" spans="2:6" ht="120.75" thickBot="1" x14ac:dyDescent="0.3">
      <c r="B11" s="92" t="s">
        <v>298</v>
      </c>
      <c r="C11" s="91" t="s">
        <v>320</v>
      </c>
    </row>
    <row r="12" spans="2:6" ht="105.75" thickBot="1" x14ac:dyDescent="0.3">
      <c r="B12" s="92" t="s">
        <v>299</v>
      </c>
      <c r="C12" s="91" t="s">
        <v>313</v>
      </c>
    </row>
    <row r="13" spans="2:6" ht="75.75" thickBot="1" x14ac:dyDescent="0.3">
      <c r="B13" s="92" t="s">
        <v>300</v>
      </c>
      <c r="C13" s="91" t="s">
        <v>321</v>
      </c>
    </row>
    <row r="14" spans="2:6" ht="90.75" thickBot="1" x14ac:dyDescent="0.3">
      <c r="B14" s="92" t="s">
        <v>301</v>
      </c>
      <c r="C14" s="91" t="s">
        <v>302</v>
      </c>
    </row>
    <row r="15" spans="2:6" ht="255.75" thickBot="1" x14ac:dyDescent="0.3">
      <c r="B15" s="92" t="s">
        <v>303</v>
      </c>
      <c r="C15" s="91" t="s">
        <v>304</v>
      </c>
    </row>
    <row r="16" spans="2:6" ht="45.75" thickBot="1" x14ac:dyDescent="0.3">
      <c r="B16" s="92" t="s">
        <v>308</v>
      </c>
      <c r="C16" s="91" t="s">
        <v>309</v>
      </c>
    </row>
    <row r="17" spans="2:3" ht="28.5" customHeight="1" thickBot="1" x14ac:dyDescent="0.3">
      <c r="B17" s="160" t="s">
        <v>314</v>
      </c>
      <c r="C17" s="161"/>
    </row>
    <row r="19" spans="2:3" ht="19.5" customHeight="1" x14ac:dyDescent="0.25">
      <c r="C19" s="93"/>
    </row>
  </sheetData>
  <mergeCells count="3">
    <mergeCell ref="B1:C1"/>
    <mergeCell ref="B17:C17"/>
    <mergeCell ref="E1:F1"/>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7" tint="0.39997558519241921"/>
  </sheetPr>
  <dimension ref="B1:P147"/>
  <sheetViews>
    <sheetView topLeftCell="A105" zoomScaleNormal="100" zoomScalePageLayoutView="55" workbookViewId="0">
      <pane xSplit="1" topLeftCell="B1" activePane="topRight" state="frozen"/>
      <selection pane="topRight" activeCell="D116" sqref="D116:D117"/>
    </sheetView>
  </sheetViews>
  <sheetFormatPr baseColWidth="10" defaultRowHeight="15.75" x14ac:dyDescent="0.25"/>
  <cols>
    <col min="1" max="1" width="11.42578125" style="2"/>
    <col min="2" max="2" width="10.28515625" style="3" customWidth="1"/>
    <col min="3" max="3" width="15.42578125" style="1" customWidth="1"/>
    <col min="4" max="4" width="30.42578125" style="2" customWidth="1"/>
    <col min="5" max="5" width="27" style="2" customWidth="1"/>
    <col min="6" max="6" width="12.7109375" style="2" customWidth="1"/>
    <col min="7" max="7" width="13" style="2" customWidth="1"/>
    <col min="8" max="8" width="14.28515625" style="2" customWidth="1"/>
    <col min="9" max="9" width="14.7109375" style="2" customWidth="1"/>
    <col min="10" max="10" width="17.28515625" style="2" customWidth="1"/>
    <col min="11" max="11" width="17" style="2" customWidth="1"/>
    <col min="12" max="12" width="19.85546875" style="2" customWidth="1"/>
    <col min="13" max="13" width="16.5703125" style="2" customWidth="1"/>
    <col min="14" max="14" width="18.140625" style="2" customWidth="1"/>
    <col min="15" max="16384" width="11.42578125" style="2"/>
  </cols>
  <sheetData>
    <row r="1" spans="2:16" ht="16.5" thickBot="1" x14ac:dyDescent="0.3"/>
    <row r="2" spans="2:16" ht="16.5" thickBot="1" x14ac:dyDescent="0.3">
      <c r="B2" s="167" t="s">
        <v>0</v>
      </c>
      <c r="C2" s="168"/>
      <c r="D2" s="168"/>
      <c r="E2" s="168"/>
      <c r="F2" s="169"/>
      <c r="G2" s="263" t="s">
        <v>1</v>
      </c>
      <c r="H2" s="264"/>
      <c r="I2" s="264"/>
      <c r="J2" s="264"/>
      <c r="K2" s="264"/>
      <c r="L2" s="265"/>
      <c r="O2" s="4"/>
      <c r="P2" s="4"/>
    </row>
    <row r="3" spans="2:16" ht="102" customHeight="1" thickBot="1" x14ac:dyDescent="0.3">
      <c r="B3" s="170" t="s">
        <v>2</v>
      </c>
      <c r="C3" s="172" t="s">
        <v>3</v>
      </c>
      <c r="D3" s="174" t="s">
        <v>4</v>
      </c>
      <c r="E3" s="175"/>
      <c r="F3" s="176"/>
      <c r="G3" s="177" t="s">
        <v>210</v>
      </c>
      <c r="H3" s="177" t="s">
        <v>168</v>
      </c>
      <c r="I3" s="179" t="s">
        <v>169</v>
      </c>
      <c r="J3" s="177" t="s">
        <v>170</v>
      </c>
      <c r="K3" s="177" t="s">
        <v>171</v>
      </c>
      <c r="L3" s="163" t="s">
        <v>172</v>
      </c>
      <c r="O3" s="4"/>
      <c r="P3" s="4"/>
    </row>
    <row r="4" spans="2:16" ht="63.75" customHeight="1" thickBot="1" x14ac:dyDescent="0.3">
      <c r="B4" s="171"/>
      <c r="C4" s="173"/>
      <c r="D4" s="5" t="s">
        <v>166</v>
      </c>
      <c r="E4" s="165" t="s">
        <v>167</v>
      </c>
      <c r="F4" s="166"/>
      <c r="G4" s="178"/>
      <c r="H4" s="178"/>
      <c r="I4" s="180"/>
      <c r="J4" s="178"/>
      <c r="K4" s="178"/>
      <c r="L4" s="164"/>
      <c r="O4" s="4"/>
      <c r="P4" s="4"/>
    </row>
    <row r="5" spans="2:16" x14ac:dyDescent="0.25">
      <c r="B5" s="186" t="s">
        <v>173</v>
      </c>
      <c r="C5" s="187" t="s">
        <v>467</v>
      </c>
      <c r="D5" s="189" t="s">
        <v>5</v>
      </c>
      <c r="E5" s="190"/>
      <c r="F5" s="191"/>
      <c r="G5" s="22"/>
      <c r="H5" s="26"/>
      <c r="I5" s="8"/>
      <c r="J5" s="26"/>
      <c r="K5" s="26"/>
      <c r="L5" s="23"/>
      <c r="O5" s="4"/>
      <c r="P5" s="4"/>
    </row>
    <row r="6" spans="2:16" x14ac:dyDescent="0.25">
      <c r="B6" s="186"/>
      <c r="C6" s="188"/>
      <c r="D6" s="192" t="s">
        <v>6</v>
      </c>
      <c r="E6" s="185"/>
      <c r="F6" s="193"/>
      <c r="G6" s="24"/>
      <c r="H6" s="17"/>
      <c r="I6" s="12"/>
      <c r="J6" s="17"/>
      <c r="K6" s="17"/>
      <c r="L6" s="18"/>
      <c r="O6" s="4"/>
      <c r="P6" s="4"/>
    </row>
    <row r="7" spans="2:16" ht="15.75" customHeight="1" x14ac:dyDescent="0.25">
      <c r="B7" s="186"/>
      <c r="C7" s="188"/>
      <c r="D7" s="192" t="s">
        <v>7</v>
      </c>
      <c r="E7" s="185"/>
      <c r="F7" s="193"/>
      <c r="G7" s="24"/>
      <c r="H7" s="17"/>
      <c r="I7" s="12"/>
      <c r="J7" s="17"/>
      <c r="K7" s="17"/>
      <c r="L7" s="18"/>
      <c r="O7" s="4"/>
      <c r="P7" s="4"/>
    </row>
    <row r="8" spans="2:16" ht="15.75" customHeight="1" thickBot="1" x14ac:dyDescent="0.3">
      <c r="B8" s="186"/>
      <c r="C8" s="188"/>
      <c r="D8" s="194" t="s">
        <v>8</v>
      </c>
      <c r="E8" s="195"/>
      <c r="F8" s="196"/>
      <c r="G8" s="25"/>
      <c r="H8" s="20"/>
      <c r="I8" s="69"/>
      <c r="J8" s="20"/>
      <c r="K8" s="20"/>
      <c r="L8" s="21"/>
      <c r="M8" s="41"/>
      <c r="O8" s="4"/>
      <c r="P8" s="4"/>
    </row>
    <row r="9" spans="2:16" x14ac:dyDescent="0.25">
      <c r="B9" s="186"/>
      <c r="C9" s="197" t="s">
        <v>9</v>
      </c>
      <c r="D9" s="200" t="s">
        <v>268</v>
      </c>
      <c r="E9" s="201" t="s">
        <v>10</v>
      </c>
      <c r="F9" s="202"/>
      <c r="G9" s="66"/>
      <c r="H9" s="67" t="s">
        <v>192</v>
      </c>
      <c r="I9" s="67"/>
      <c r="J9" s="67"/>
      <c r="K9" s="67"/>
      <c r="L9" s="68" t="s">
        <v>192</v>
      </c>
      <c r="M9" s="41"/>
      <c r="O9" s="4"/>
      <c r="P9" s="4"/>
    </row>
    <row r="10" spans="2:16" x14ac:dyDescent="0.25">
      <c r="B10" s="186"/>
      <c r="C10" s="198"/>
      <c r="D10" s="185"/>
      <c r="E10" s="183" t="s">
        <v>191</v>
      </c>
      <c r="F10" s="184"/>
      <c r="G10" s="53"/>
      <c r="H10" s="11"/>
      <c r="I10" s="11"/>
      <c r="J10" s="11" t="s">
        <v>192</v>
      </c>
      <c r="K10" s="11" t="s">
        <v>192</v>
      </c>
      <c r="L10" s="13"/>
      <c r="M10" s="41"/>
      <c r="O10" s="4"/>
      <c r="P10" s="4"/>
    </row>
    <row r="11" spans="2:16" ht="15.75" customHeight="1" x14ac:dyDescent="0.25">
      <c r="B11" s="186"/>
      <c r="C11" s="198"/>
      <c r="D11" s="185"/>
      <c r="E11" s="181" t="s">
        <v>11</v>
      </c>
      <c r="F11" s="182"/>
      <c r="G11" s="60"/>
      <c r="H11" s="38" t="s">
        <v>192</v>
      </c>
      <c r="I11" s="38"/>
      <c r="J11" s="38" t="s">
        <v>192</v>
      </c>
      <c r="K11" s="38" t="s">
        <v>192</v>
      </c>
      <c r="L11" s="64"/>
      <c r="O11" s="4"/>
      <c r="P11" s="4"/>
    </row>
    <row r="12" spans="2:16" ht="15.75" customHeight="1" x14ac:dyDescent="0.25">
      <c r="B12" s="186"/>
      <c r="C12" s="198"/>
      <c r="D12" s="185"/>
      <c r="E12" s="181" t="s">
        <v>12</v>
      </c>
      <c r="F12" s="182"/>
      <c r="G12" s="53"/>
      <c r="H12" s="11" t="s">
        <v>192</v>
      </c>
      <c r="I12" s="11"/>
      <c r="J12" s="11" t="s">
        <v>192</v>
      </c>
      <c r="K12" s="38" t="s">
        <v>192</v>
      </c>
      <c r="L12" s="13"/>
      <c r="O12" s="4"/>
      <c r="P12" s="4"/>
    </row>
    <row r="13" spans="2:16" x14ac:dyDescent="0.25">
      <c r="B13" s="186"/>
      <c r="C13" s="198"/>
      <c r="D13" s="185"/>
      <c r="E13" s="183" t="s">
        <v>13</v>
      </c>
      <c r="F13" s="184"/>
      <c r="G13" s="53"/>
      <c r="H13" s="11"/>
      <c r="I13" s="11"/>
      <c r="J13" s="11"/>
      <c r="K13" s="12"/>
      <c r="L13" s="13"/>
      <c r="O13" s="4"/>
      <c r="P13" s="4"/>
    </row>
    <row r="14" spans="2:16" x14ac:dyDescent="0.25">
      <c r="B14" s="186"/>
      <c r="C14" s="198"/>
      <c r="D14" s="185" t="s">
        <v>269</v>
      </c>
      <c r="E14" s="181" t="s">
        <v>14</v>
      </c>
      <c r="F14" s="182"/>
      <c r="G14" s="60" t="s">
        <v>192</v>
      </c>
      <c r="H14" s="38"/>
      <c r="I14" s="38"/>
      <c r="J14" s="38" t="s">
        <v>192</v>
      </c>
      <c r="K14" s="38" t="s">
        <v>192</v>
      </c>
      <c r="L14" s="64"/>
      <c r="O14" s="4"/>
      <c r="P14" s="4"/>
    </row>
    <row r="15" spans="2:16" x14ac:dyDescent="0.25">
      <c r="B15" s="186"/>
      <c r="C15" s="198"/>
      <c r="D15" s="185"/>
      <c r="E15" s="183" t="s">
        <v>15</v>
      </c>
      <c r="F15" s="184"/>
      <c r="G15" s="53"/>
      <c r="H15" s="11"/>
      <c r="I15" s="11"/>
      <c r="J15" s="11" t="s">
        <v>192</v>
      </c>
      <c r="K15" s="11" t="s">
        <v>192</v>
      </c>
      <c r="L15" s="13"/>
      <c r="O15" s="4"/>
      <c r="P15" s="4"/>
    </row>
    <row r="16" spans="2:16" x14ac:dyDescent="0.25">
      <c r="B16" s="186"/>
      <c r="C16" s="198"/>
      <c r="D16" s="185"/>
      <c r="E16" s="183" t="s">
        <v>16</v>
      </c>
      <c r="F16" s="184"/>
      <c r="G16" s="53"/>
      <c r="H16" s="11"/>
      <c r="I16" s="11"/>
      <c r="J16" s="11"/>
      <c r="K16" s="11"/>
      <c r="L16" s="13"/>
      <c r="O16" s="4"/>
      <c r="P16" s="4"/>
    </row>
    <row r="17" spans="2:16" x14ac:dyDescent="0.25">
      <c r="B17" s="186"/>
      <c r="C17" s="198"/>
      <c r="D17" s="185" t="s">
        <v>270</v>
      </c>
      <c r="E17" s="183" t="s">
        <v>17</v>
      </c>
      <c r="F17" s="184"/>
      <c r="G17" s="53"/>
      <c r="H17" s="11"/>
      <c r="I17" s="11"/>
      <c r="J17" s="11"/>
      <c r="K17" s="11"/>
      <c r="L17" s="13"/>
      <c r="O17" s="4"/>
      <c r="P17" s="4"/>
    </row>
    <row r="18" spans="2:16" x14ac:dyDescent="0.25">
      <c r="B18" s="186"/>
      <c r="C18" s="198"/>
      <c r="D18" s="185"/>
      <c r="E18" s="183" t="s">
        <v>18</v>
      </c>
      <c r="F18" s="184"/>
      <c r="G18" s="53"/>
      <c r="H18" s="11"/>
      <c r="I18" s="11"/>
      <c r="J18" s="11"/>
      <c r="K18" s="11"/>
      <c r="L18" s="13"/>
      <c r="O18" s="4"/>
      <c r="P18" s="4"/>
    </row>
    <row r="19" spans="2:16" ht="20.25" customHeight="1" thickBot="1" x14ac:dyDescent="0.3">
      <c r="B19" s="186"/>
      <c r="C19" s="199"/>
      <c r="D19" s="195"/>
      <c r="E19" s="203" t="s">
        <v>13</v>
      </c>
      <c r="F19" s="204"/>
      <c r="G19" s="54"/>
      <c r="H19" s="20"/>
      <c r="I19" s="20"/>
      <c r="J19" s="20"/>
      <c r="K19" s="20"/>
      <c r="L19" s="21"/>
      <c r="O19" s="4"/>
      <c r="P19" s="4"/>
    </row>
    <row r="20" spans="2:16" ht="16.5" customHeight="1" x14ac:dyDescent="0.25">
      <c r="B20" s="205" t="s">
        <v>174</v>
      </c>
      <c r="C20" s="188" t="s">
        <v>175</v>
      </c>
      <c r="D20" s="189" t="s">
        <v>271</v>
      </c>
      <c r="E20" s="209" t="s">
        <v>19</v>
      </c>
      <c r="F20" s="210"/>
      <c r="G20" s="61"/>
      <c r="H20" s="62"/>
      <c r="I20" s="26"/>
      <c r="J20" s="26"/>
      <c r="K20" s="26"/>
      <c r="L20" s="23"/>
      <c r="O20" s="4"/>
      <c r="P20" s="4"/>
    </row>
    <row r="21" spans="2:16" ht="16.5" thickBot="1" x14ac:dyDescent="0.3">
      <c r="B21" s="206"/>
      <c r="C21" s="188"/>
      <c r="D21" s="194"/>
      <c r="E21" s="203" t="s">
        <v>20</v>
      </c>
      <c r="F21" s="211"/>
      <c r="G21" s="20"/>
      <c r="H21" s="20"/>
      <c r="I21" s="20"/>
      <c r="J21" s="20"/>
      <c r="K21" s="54"/>
      <c r="L21" s="21"/>
      <c r="O21" s="4"/>
      <c r="P21" s="4"/>
    </row>
    <row r="22" spans="2:16" x14ac:dyDescent="0.25">
      <c r="B22" s="206"/>
      <c r="C22" s="188"/>
      <c r="D22" s="200" t="s">
        <v>21</v>
      </c>
      <c r="E22" s="212" t="s">
        <v>22</v>
      </c>
      <c r="F22" s="213"/>
      <c r="G22" s="28"/>
      <c r="H22" s="29"/>
      <c r="I22" s="29"/>
      <c r="J22" s="29"/>
      <c r="K22" s="29"/>
      <c r="L22" s="30"/>
      <c r="O22" s="4"/>
      <c r="P22" s="4"/>
    </row>
    <row r="23" spans="2:16" x14ac:dyDescent="0.25">
      <c r="B23" s="206"/>
      <c r="C23" s="188"/>
      <c r="D23" s="185"/>
      <c r="E23" s="183" t="s">
        <v>23</v>
      </c>
      <c r="F23" s="184"/>
      <c r="G23" s="10"/>
      <c r="H23" s="11"/>
      <c r="I23" s="11"/>
      <c r="J23" s="11"/>
      <c r="K23" s="11"/>
      <c r="L23" s="13"/>
      <c r="O23" s="4"/>
      <c r="P23" s="4"/>
    </row>
    <row r="24" spans="2:16" x14ac:dyDescent="0.25">
      <c r="B24" s="206"/>
      <c r="C24" s="188"/>
      <c r="D24" s="185"/>
      <c r="E24" s="183" t="s">
        <v>24</v>
      </c>
      <c r="F24" s="184"/>
      <c r="G24" s="10"/>
      <c r="H24" s="11"/>
      <c r="I24" s="11"/>
      <c r="J24" s="11"/>
      <c r="K24" s="11"/>
      <c r="L24" s="13"/>
      <c r="O24" s="4"/>
      <c r="P24" s="4"/>
    </row>
    <row r="25" spans="2:16" x14ac:dyDescent="0.25">
      <c r="B25" s="206"/>
      <c r="C25" s="188"/>
      <c r="D25" s="185"/>
      <c r="E25" s="183" t="s">
        <v>25</v>
      </c>
      <c r="F25" s="184"/>
      <c r="G25" s="10"/>
      <c r="H25" s="11"/>
      <c r="I25" s="11"/>
      <c r="J25" s="11"/>
      <c r="K25" s="11"/>
      <c r="L25" s="13"/>
      <c r="O25" s="4"/>
      <c r="P25" s="4"/>
    </row>
    <row r="26" spans="2:16" x14ac:dyDescent="0.25">
      <c r="B26" s="206"/>
      <c r="C26" s="188"/>
      <c r="D26" s="185" t="s">
        <v>26</v>
      </c>
      <c r="E26" s="183" t="s">
        <v>27</v>
      </c>
      <c r="F26" s="184"/>
      <c r="G26" s="10"/>
      <c r="H26" s="11"/>
      <c r="I26" s="11"/>
      <c r="J26" s="11"/>
      <c r="K26" s="11"/>
      <c r="L26" s="13"/>
      <c r="O26" s="4"/>
      <c r="P26" s="4"/>
    </row>
    <row r="27" spans="2:16" x14ac:dyDescent="0.25">
      <c r="B27" s="206"/>
      <c r="C27" s="188"/>
      <c r="D27" s="185"/>
      <c r="E27" s="183" t="s">
        <v>28</v>
      </c>
      <c r="F27" s="184"/>
      <c r="G27" s="11"/>
      <c r="H27" s="11"/>
      <c r="I27" s="11"/>
      <c r="J27" s="11"/>
      <c r="K27" s="11"/>
      <c r="L27" s="13"/>
      <c r="O27" s="4"/>
      <c r="P27" s="4"/>
    </row>
    <row r="28" spans="2:16" x14ac:dyDescent="0.25">
      <c r="B28" s="206"/>
      <c r="C28" s="188"/>
      <c r="D28" s="185"/>
      <c r="E28" s="183" t="s">
        <v>29</v>
      </c>
      <c r="F28" s="184"/>
      <c r="G28" s="10"/>
      <c r="H28" s="11"/>
      <c r="I28" s="11"/>
      <c r="J28" s="11"/>
      <c r="K28" s="11"/>
      <c r="L28" s="13"/>
      <c r="O28" s="4"/>
      <c r="P28" s="4"/>
    </row>
    <row r="29" spans="2:16" ht="16.5" thickBot="1" x14ac:dyDescent="0.3">
      <c r="B29" s="206"/>
      <c r="C29" s="208"/>
      <c r="D29" s="195"/>
      <c r="E29" s="203" t="s">
        <v>30</v>
      </c>
      <c r="F29" s="204"/>
      <c r="G29" s="20"/>
      <c r="H29" s="20"/>
      <c r="I29" s="20"/>
      <c r="J29" s="20"/>
      <c r="K29" s="20"/>
      <c r="L29" s="21"/>
      <c r="O29" s="4"/>
      <c r="P29" s="4"/>
    </row>
    <row r="30" spans="2:16" x14ac:dyDescent="0.25">
      <c r="B30" s="206"/>
      <c r="C30" s="197" t="s">
        <v>149</v>
      </c>
      <c r="D30" s="215" t="s">
        <v>31</v>
      </c>
      <c r="E30" s="218" t="s">
        <v>32</v>
      </c>
      <c r="F30" s="210"/>
      <c r="G30" s="22"/>
      <c r="H30" s="26"/>
      <c r="I30" s="26"/>
      <c r="J30" s="26"/>
      <c r="K30" s="26"/>
      <c r="L30" s="23"/>
      <c r="O30" s="4"/>
      <c r="P30" s="4"/>
    </row>
    <row r="31" spans="2:16" x14ac:dyDescent="0.25">
      <c r="B31" s="206"/>
      <c r="C31" s="214"/>
      <c r="D31" s="216"/>
      <c r="E31" s="219" t="s">
        <v>33</v>
      </c>
      <c r="F31" s="184"/>
      <c r="G31" s="24"/>
      <c r="H31" s="17"/>
      <c r="I31" s="17"/>
      <c r="J31" s="17"/>
      <c r="K31" s="17"/>
      <c r="L31" s="18"/>
      <c r="O31" s="4"/>
      <c r="P31" s="4"/>
    </row>
    <row r="32" spans="2:16" ht="16.5" thickBot="1" x14ac:dyDescent="0.3">
      <c r="B32" s="206"/>
      <c r="C32" s="214"/>
      <c r="D32" s="217"/>
      <c r="E32" s="220" t="s">
        <v>34</v>
      </c>
      <c r="F32" s="204"/>
      <c r="G32" s="25"/>
      <c r="H32" s="20"/>
      <c r="I32" s="20"/>
      <c r="J32" s="20"/>
      <c r="K32" s="20"/>
      <c r="L32" s="21"/>
      <c r="O32" s="4"/>
      <c r="P32" s="4"/>
    </row>
    <row r="33" spans="2:16" x14ac:dyDescent="0.25">
      <c r="B33" s="206"/>
      <c r="C33" s="198"/>
      <c r="D33" s="221" t="s">
        <v>35</v>
      </c>
      <c r="E33" s="222"/>
      <c r="F33" s="223"/>
      <c r="G33" s="28"/>
      <c r="H33" s="29"/>
      <c r="I33" s="29"/>
      <c r="J33" s="29"/>
      <c r="K33" s="29"/>
      <c r="L33" s="30"/>
      <c r="O33" s="4"/>
      <c r="P33" s="4"/>
    </row>
    <row r="34" spans="2:16" x14ac:dyDescent="0.25">
      <c r="B34" s="206"/>
      <c r="C34" s="198"/>
      <c r="D34" s="216" t="s">
        <v>36</v>
      </c>
      <c r="E34" s="224" t="s">
        <v>37</v>
      </c>
      <c r="F34" s="182"/>
      <c r="G34" s="11"/>
      <c r="H34" s="11"/>
      <c r="I34" s="11"/>
      <c r="J34" s="11"/>
      <c r="K34" s="11"/>
      <c r="L34" s="13"/>
      <c r="O34" s="4"/>
      <c r="P34" s="4"/>
    </row>
    <row r="35" spans="2:16" ht="16.5" thickBot="1" x14ac:dyDescent="0.3">
      <c r="B35" s="206"/>
      <c r="C35" s="199"/>
      <c r="D35" s="217"/>
      <c r="E35" s="220" t="s">
        <v>38</v>
      </c>
      <c r="F35" s="204"/>
      <c r="G35" s="19"/>
      <c r="H35" s="20"/>
      <c r="I35" s="20"/>
      <c r="J35" s="20"/>
      <c r="K35" s="20"/>
      <c r="L35" s="21"/>
      <c r="O35" s="4"/>
      <c r="P35" s="4"/>
    </row>
    <row r="36" spans="2:16" x14ac:dyDescent="0.25">
      <c r="B36" s="206"/>
      <c r="C36" s="197" t="s">
        <v>176</v>
      </c>
      <c r="D36" s="27" t="s">
        <v>39</v>
      </c>
      <c r="E36" s="227" t="s">
        <v>40</v>
      </c>
      <c r="F36" s="213"/>
      <c r="G36" s="28"/>
      <c r="H36" s="29"/>
      <c r="I36" s="29"/>
      <c r="J36" s="29"/>
      <c r="K36" s="29"/>
      <c r="L36" s="30"/>
      <c r="O36" s="4"/>
      <c r="P36" s="4"/>
    </row>
    <row r="37" spans="2:16" x14ac:dyDescent="0.25">
      <c r="B37" s="206"/>
      <c r="C37" s="198"/>
      <c r="D37" s="31" t="s">
        <v>35</v>
      </c>
      <c r="E37" s="219" t="s">
        <v>41</v>
      </c>
      <c r="F37" s="184"/>
      <c r="G37" s="10"/>
      <c r="H37" s="11"/>
      <c r="I37" s="11"/>
      <c r="J37" s="11"/>
      <c r="K37" s="11"/>
      <c r="L37" s="13"/>
      <c r="O37" s="4"/>
      <c r="P37" s="4"/>
    </row>
    <row r="38" spans="2:16" x14ac:dyDescent="0.25">
      <c r="B38" s="206"/>
      <c r="C38" s="198"/>
      <c r="D38" s="228" t="s">
        <v>272</v>
      </c>
      <c r="E38" s="229"/>
      <c r="F38" s="230"/>
      <c r="G38" s="10"/>
      <c r="H38" s="11"/>
      <c r="I38" s="11"/>
      <c r="J38" s="11"/>
      <c r="K38" s="11"/>
      <c r="L38" s="13"/>
      <c r="O38" s="4"/>
      <c r="P38" s="4"/>
    </row>
    <row r="39" spans="2:16" ht="16.5" thickBot="1" x14ac:dyDescent="0.3">
      <c r="B39" s="207"/>
      <c r="C39" s="199"/>
      <c r="D39" s="231" t="s">
        <v>468</v>
      </c>
      <c r="E39" s="232"/>
      <c r="F39" s="233"/>
      <c r="G39" s="14"/>
      <c r="H39" s="15"/>
      <c r="I39" s="15"/>
      <c r="J39" s="15"/>
      <c r="K39" s="15"/>
      <c r="L39" s="16"/>
      <c r="O39" s="4"/>
      <c r="P39" s="4"/>
    </row>
    <row r="40" spans="2:16" ht="16.5" customHeight="1" x14ac:dyDescent="0.25">
      <c r="B40" s="236" t="s">
        <v>177</v>
      </c>
      <c r="C40" s="187" t="s">
        <v>150</v>
      </c>
      <c r="D40" s="215" t="s">
        <v>42</v>
      </c>
      <c r="E40" s="234"/>
      <c r="F40" s="235"/>
      <c r="G40" s="6"/>
      <c r="H40" s="7"/>
      <c r="I40" s="7"/>
      <c r="J40" s="7"/>
      <c r="K40" s="7"/>
      <c r="L40" s="9"/>
      <c r="O40" s="4"/>
      <c r="P40" s="4"/>
    </row>
    <row r="41" spans="2:16" ht="16.5" thickBot="1" x14ac:dyDescent="0.3">
      <c r="B41" s="237"/>
      <c r="C41" s="208"/>
      <c r="D41" s="217" t="s">
        <v>43</v>
      </c>
      <c r="E41" s="232"/>
      <c r="F41" s="233"/>
      <c r="G41" s="14"/>
      <c r="H41" s="15"/>
      <c r="I41" s="15"/>
      <c r="J41" s="15"/>
      <c r="K41" s="15"/>
      <c r="L41" s="16"/>
      <c r="O41" s="4"/>
      <c r="P41" s="4"/>
    </row>
    <row r="42" spans="2:16" x14ac:dyDescent="0.25">
      <c r="B42" s="237"/>
      <c r="C42" s="197" t="s">
        <v>147</v>
      </c>
      <c r="D42" s="189" t="s">
        <v>44</v>
      </c>
      <c r="E42" s="225" t="s">
        <v>273</v>
      </c>
      <c r="F42" s="226"/>
      <c r="G42" s="6"/>
      <c r="H42" s="7"/>
      <c r="I42" s="7"/>
      <c r="J42" s="7"/>
      <c r="K42" s="7"/>
      <c r="L42" s="9"/>
      <c r="O42" s="4"/>
      <c r="P42" s="4"/>
    </row>
    <row r="43" spans="2:16" x14ac:dyDescent="0.25">
      <c r="B43" s="237"/>
      <c r="C43" s="198"/>
      <c r="D43" s="192"/>
      <c r="E43" s="183" t="s">
        <v>45</v>
      </c>
      <c r="F43" s="184"/>
      <c r="G43" s="10"/>
      <c r="H43" s="11"/>
      <c r="I43" s="11"/>
      <c r="J43" s="11"/>
      <c r="K43" s="11"/>
      <c r="L43" s="13"/>
      <c r="O43" s="4"/>
      <c r="P43" s="4"/>
    </row>
    <row r="44" spans="2:16" x14ac:dyDescent="0.25">
      <c r="B44" s="237"/>
      <c r="C44" s="198"/>
      <c r="D44" s="192" t="s">
        <v>46</v>
      </c>
      <c r="E44" s="183" t="s">
        <v>47</v>
      </c>
      <c r="F44" s="184"/>
      <c r="G44" s="10"/>
      <c r="H44" s="11"/>
      <c r="I44" s="11"/>
      <c r="J44" s="11" t="s">
        <v>192</v>
      </c>
      <c r="K44" s="11"/>
      <c r="L44" s="13"/>
      <c r="O44" s="4"/>
      <c r="P44" s="4"/>
    </row>
    <row r="45" spans="2:16" x14ac:dyDescent="0.25">
      <c r="B45" s="237"/>
      <c r="C45" s="198"/>
      <c r="D45" s="192"/>
      <c r="E45" s="181" t="s">
        <v>48</v>
      </c>
      <c r="F45" s="182"/>
      <c r="G45" s="63"/>
      <c r="H45" s="11"/>
      <c r="I45" s="11" t="s">
        <v>192</v>
      </c>
      <c r="J45" s="11"/>
      <c r="K45" s="11"/>
      <c r="L45" s="13"/>
      <c r="O45" s="4"/>
      <c r="P45" s="4"/>
    </row>
    <row r="46" spans="2:16" x14ac:dyDescent="0.25">
      <c r="B46" s="237"/>
      <c r="C46" s="198"/>
      <c r="D46" s="192"/>
      <c r="E46" s="181" t="s">
        <v>190</v>
      </c>
      <c r="F46" s="182"/>
      <c r="G46" s="10"/>
      <c r="H46" s="11"/>
      <c r="I46" s="11" t="s">
        <v>192</v>
      </c>
      <c r="J46" s="11"/>
      <c r="K46" s="11"/>
      <c r="L46" s="13"/>
      <c r="O46" s="4"/>
      <c r="P46" s="4"/>
    </row>
    <row r="47" spans="2:16" x14ac:dyDescent="0.25">
      <c r="B47" s="237"/>
      <c r="C47" s="198"/>
      <c r="D47" s="192"/>
      <c r="E47" s="181" t="s">
        <v>36</v>
      </c>
      <c r="F47" s="32" t="s">
        <v>49</v>
      </c>
      <c r="G47" s="10"/>
      <c r="H47" s="11"/>
      <c r="I47" s="11"/>
      <c r="J47" s="11"/>
      <c r="K47" s="11"/>
      <c r="L47" s="13"/>
      <c r="O47" s="4"/>
      <c r="P47" s="4"/>
    </row>
    <row r="48" spans="2:16" x14ac:dyDescent="0.25">
      <c r="B48" s="237"/>
      <c r="C48" s="198"/>
      <c r="D48" s="192"/>
      <c r="E48" s="181"/>
      <c r="F48" s="32" t="s">
        <v>50</v>
      </c>
      <c r="G48" s="10"/>
      <c r="H48" s="11"/>
      <c r="I48" s="11"/>
      <c r="J48" s="11"/>
      <c r="K48" s="11"/>
      <c r="L48" s="13"/>
      <c r="O48" s="4"/>
      <c r="P48" s="4"/>
    </row>
    <row r="49" spans="2:16" x14ac:dyDescent="0.25">
      <c r="B49" s="237"/>
      <c r="C49" s="198"/>
      <c r="D49" s="192" t="s">
        <v>274</v>
      </c>
      <c r="E49" s="183" t="s">
        <v>52</v>
      </c>
      <c r="F49" s="184"/>
      <c r="G49" s="10"/>
      <c r="H49" s="11"/>
      <c r="I49" s="11"/>
      <c r="J49" s="11"/>
      <c r="K49" s="11"/>
      <c r="L49" s="13"/>
      <c r="O49" s="4"/>
      <c r="P49" s="4"/>
    </row>
    <row r="50" spans="2:16" x14ac:dyDescent="0.25">
      <c r="B50" s="237"/>
      <c r="C50" s="198"/>
      <c r="D50" s="192"/>
      <c r="E50" s="183" t="s">
        <v>53</v>
      </c>
      <c r="F50" s="184"/>
      <c r="G50" s="10"/>
      <c r="H50" s="11"/>
      <c r="I50" s="11"/>
      <c r="J50" s="11"/>
      <c r="K50" s="11"/>
      <c r="L50" s="13"/>
      <c r="O50" s="4"/>
      <c r="P50" s="4"/>
    </row>
    <row r="51" spans="2:16" ht="16.5" thickBot="1" x14ac:dyDescent="0.3">
      <c r="B51" s="237"/>
      <c r="C51" s="199"/>
      <c r="D51" s="194"/>
      <c r="E51" s="203" t="s">
        <v>54</v>
      </c>
      <c r="F51" s="204"/>
      <c r="G51" s="14" t="s">
        <v>192</v>
      </c>
      <c r="H51" s="15"/>
      <c r="I51" s="15" t="s">
        <v>192</v>
      </c>
      <c r="J51" s="15"/>
      <c r="K51" s="15"/>
      <c r="L51" s="16"/>
      <c r="O51" s="4"/>
      <c r="P51" s="4"/>
    </row>
    <row r="52" spans="2:16" x14ac:dyDescent="0.25">
      <c r="B52" s="237"/>
      <c r="C52" s="188" t="s">
        <v>148</v>
      </c>
      <c r="D52" s="248" t="s">
        <v>55</v>
      </c>
      <c r="E52" s="200"/>
      <c r="F52" s="200"/>
      <c r="G52" s="6"/>
      <c r="H52" s="7"/>
      <c r="I52" s="7"/>
      <c r="J52" s="7"/>
      <c r="K52" s="7"/>
      <c r="L52" s="9"/>
      <c r="O52" s="4"/>
      <c r="P52" s="4"/>
    </row>
    <row r="53" spans="2:16" x14ac:dyDescent="0.25">
      <c r="B53" s="237"/>
      <c r="C53" s="188"/>
      <c r="D53" s="192" t="s">
        <v>56</v>
      </c>
      <c r="E53" s="185"/>
      <c r="F53" s="185"/>
      <c r="G53" s="10"/>
      <c r="H53" s="11"/>
      <c r="I53" s="11"/>
      <c r="J53" s="11"/>
      <c r="K53" s="11"/>
      <c r="L53" s="13"/>
      <c r="O53" s="4"/>
      <c r="P53" s="4"/>
    </row>
    <row r="54" spans="2:16" x14ac:dyDescent="0.25">
      <c r="B54" s="237"/>
      <c r="C54" s="188"/>
      <c r="D54" s="192" t="s">
        <v>57</v>
      </c>
      <c r="E54" s="185"/>
      <c r="F54" s="185"/>
      <c r="G54" s="10"/>
      <c r="H54" s="11"/>
      <c r="I54" s="11"/>
      <c r="J54" s="11"/>
      <c r="K54" s="11"/>
      <c r="L54" s="13"/>
      <c r="O54" s="4"/>
      <c r="P54" s="4"/>
    </row>
    <row r="55" spans="2:16" x14ac:dyDescent="0.25">
      <c r="B55" s="237"/>
      <c r="C55" s="188"/>
      <c r="D55" s="192" t="s">
        <v>46</v>
      </c>
      <c r="E55" s="185"/>
      <c r="F55" s="185"/>
      <c r="G55" s="10"/>
      <c r="H55" s="11"/>
      <c r="I55" s="11"/>
      <c r="J55" s="11"/>
      <c r="K55" s="11"/>
      <c r="L55" s="13"/>
      <c r="O55" s="4"/>
      <c r="P55" s="4"/>
    </row>
    <row r="56" spans="2:16" x14ac:dyDescent="0.25">
      <c r="B56" s="237"/>
      <c r="C56" s="188"/>
      <c r="D56" s="192" t="s">
        <v>58</v>
      </c>
      <c r="E56" s="185"/>
      <c r="F56" s="185"/>
      <c r="G56" s="10"/>
      <c r="H56" s="11"/>
      <c r="I56" s="11"/>
      <c r="J56" s="11"/>
      <c r="K56" s="11"/>
      <c r="L56" s="13"/>
      <c r="O56" s="4"/>
      <c r="P56" s="4"/>
    </row>
    <row r="57" spans="2:16" x14ac:dyDescent="0.25">
      <c r="B57" s="237"/>
      <c r="C57" s="188"/>
      <c r="D57" s="192" t="s">
        <v>59</v>
      </c>
      <c r="E57" s="185"/>
      <c r="F57" s="185"/>
      <c r="G57" s="10"/>
      <c r="H57" s="11"/>
      <c r="I57" s="11"/>
      <c r="J57" s="11"/>
      <c r="K57" s="11"/>
      <c r="L57" s="13"/>
      <c r="O57" s="4"/>
      <c r="P57" s="4"/>
    </row>
    <row r="58" spans="2:16" ht="16.5" thickBot="1" x14ac:dyDescent="0.3">
      <c r="B58" s="238"/>
      <c r="C58" s="208"/>
      <c r="D58" s="194" t="s">
        <v>44</v>
      </c>
      <c r="E58" s="195"/>
      <c r="F58" s="195"/>
      <c r="G58" s="19"/>
      <c r="H58" s="20"/>
      <c r="I58" s="20"/>
      <c r="J58" s="20"/>
      <c r="K58" s="20"/>
      <c r="L58" s="21"/>
      <c r="O58" s="4"/>
      <c r="P58" s="4"/>
    </row>
    <row r="59" spans="2:16" ht="21" customHeight="1" thickBot="1" x14ac:dyDescent="0.3">
      <c r="B59" s="236" t="s">
        <v>178</v>
      </c>
      <c r="C59" s="187" t="s">
        <v>60</v>
      </c>
      <c r="D59" s="239" t="s">
        <v>182</v>
      </c>
      <c r="E59" s="240"/>
      <c r="F59" s="241"/>
      <c r="G59" s="29"/>
      <c r="H59" s="29"/>
      <c r="I59" s="29"/>
      <c r="J59" s="29"/>
      <c r="K59" s="29"/>
      <c r="L59" s="30"/>
      <c r="O59" s="4"/>
      <c r="P59" s="4"/>
    </row>
    <row r="60" spans="2:16" ht="15.75" customHeight="1" x14ac:dyDescent="0.25">
      <c r="B60" s="237"/>
      <c r="C60" s="188"/>
      <c r="D60" s="242" t="s">
        <v>61</v>
      </c>
      <c r="E60" s="244" t="s">
        <v>62</v>
      </c>
      <c r="F60" s="245"/>
      <c r="G60" s="11"/>
      <c r="H60" s="11"/>
      <c r="I60" s="11"/>
      <c r="J60" s="11"/>
      <c r="K60" s="11"/>
      <c r="L60" s="13"/>
      <c r="O60" s="4"/>
      <c r="P60" s="4"/>
    </row>
    <row r="61" spans="2:16" x14ac:dyDescent="0.25">
      <c r="B61" s="237"/>
      <c r="C61" s="188"/>
      <c r="D61" s="243"/>
      <c r="E61" s="246" t="s">
        <v>63</v>
      </c>
      <c r="F61" s="247"/>
      <c r="G61" s="63"/>
      <c r="H61" s="11"/>
      <c r="I61" s="11"/>
      <c r="J61" s="11"/>
      <c r="K61" s="53"/>
      <c r="L61" s="13"/>
      <c r="O61" s="4"/>
      <c r="P61" s="4"/>
    </row>
    <row r="62" spans="2:16" x14ac:dyDescent="0.25">
      <c r="B62" s="237"/>
      <c r="C62" s="188"/>
      <c r="D62" s="243"/>
      <c r="E62" s="246" t="s">
        <v>64</v>
      </c>
      <c r="F62" s="247"/>
      <c r="G62" s="63"/>
      <c r="H62" s="11"/>
      <c r="I62" s="11"/>
      <c r="J62" s="11"/>
      <c r="K62" s="53"/>
      <c r="L62" s="13"/>
      <c r="O62" s="4"/>
      <c r="P62" s="4"/>
    </row>
    <row r="63" spans="2:16" x14ac:dyDescent="0.25">
      <c r="B63" s="237"/>
      <c r="C63" s="188"/>
      <c r="D63" s="243"/>
      <c r="E63" s="246" t="s">
        <v>189</v>
      </c>
      <c r="F63" s="247"/>
      <c r="G63" s="63"/>
      <c r="H63" s="11"/>
      <c r="I63" s="11"/>
      <c r="J63" s="11"/>
      <c r="K63" s="53"/>
      <c r="L63" s="13"/>
      <c r="O63" s="4"/>
      <c r="P63" s="4"/>
    </row>
    <row r="64" spans="2:16" x14ac:dyDescent="0.25">
      <c r="B64" s="237"/>
      <c r="C64" s="188"/>
      <c r="D64" s="221"/>
      <c r="E64" s="246" t="s">
        <v>65</v>
      </c>
      <c r="F64" s="247"/>
      <c r="G64" s="63"/>
      <c r="H64" s="11"/>
      <c r="I64" s="11"/>
      <c r="J64" s="11"/>
      <c r="K64" s="53"/>
      <c r="L64" s="13"/>
      <c r="O64" s="4"/>
      <c r="P64" s="4"/>
    </row>
    <row r="65" spans="2:16" x14ac:dyDescent="0.25">
      <c r="B65" s="237"/>
      <c r="C65" s="188"/>
      <c r="D65" s="249" t="s">
        <v>66</v>
      </c>
      <c r="E65" s="246" t="s">
        <v>67</v>
      </c>
      <c r="F65" s="247"/>
      <c r="G65" s="63"/>
      <c r="H65" s="11"/>
      <c r="I65" s="11"/>
      <c r="J65" s="11"/>
      <c r="K65" s="53"/>
      <c r="L65" s="13"/>
      <c r="O65" s="4"/>
      <c r="P65" s="4"/>
    </row>
    <row r="66" spans="2:16" x14ac:dyDescent="0.25">
      <c r="B66" s="237"/>
      <c r="C66" s="188"/>
      <c r="D66" s="243"/>
      <c r="E66" s="246" t="s">
        <v>68</v>
      </c>
      <c r="F66" s="247"/>
      <c r="G66" s="63"/>
      <c r="H66" s="11"/>
      <c r="I66" s="11"/>
      <c r="J66" s="11"/>
      <c r="K66" s="53"/>
      <c r="L66" s="13"/>
      <c r="O66" s="4"/>
      <c r="P66" s="4"/>
    </row>
    <row r="67" spans="2:16" x14ac:dyDescent="0.25">
      <c r="B67" s="237"/>
      <c r="C67" s="188"/>
      <c r="D67" s="243"/>
      <c r="E67" s="246" t="s">
        <v>185</v>
      </c>
      <c r="F67" s="247"/>
      <c r="G67" s="63"/>
      <c r="H67" s="11"/>
      <c r="I67" s="11"/>
      <c r="J67" s="11"/>
      <c r="K67" s="53"/>
      <c r="L67" s="13"/>
      <c r="O67" s="4"/>
      <c r="P67" s="4"/>
    </row>
    <row r="68" spans="2:16" x14ac:dyDescent="0.25">
      <c r="B68" s="237"/>
      <c r="C68" s="188"/>
      <c r="D68" s="243"/>
      <c r="E68" s="246" t="s">
        <v>69</v>
      </c>
      <c r="F68" s="247"/>
      <c r="G68" s="63"/>
      <c r="H68" s="11"/>
      <c r="I68" s="11"/>
      <c r="J68" s="11"/>
      <c r="K68" s="53"/>
      <c r="L68" s="13"/>
      <c r="O68" s="4"/>
      <c r="P68" s="4"/>
    </row>
    <row r="69" spans="2:16" x14ac:dyDescent="0.25">
      <c r="B69" s="237"/>
      <c r="C69" s="188"/>
      <c r="D69" s="221"/>
      <c r="E69" s="246" t="s">
        <v>70</v>
      </c>
      <c r="F69" s="247"/>
      <c r="G69" s="63"/>
      <c r="H69" s="11"/>
      <c r="I69" s="11"/>
      <c r="J69" s="11"/>
      <c r="K69" s="53"/>
      <c r="L69" s="13"/>
      <c r="O69" s="4"/>
      <c r="P69" s="4"/>
    </row>
    <row r="70" spans="2:16" x14ac:dyDescent="0.25">
      <c r="B70" s="237"/>
      <c r="C70" s="188"/>
      <c r="D70" s="249" t="s">
        <v>71</v>
      </c>
      <c r="E70" s="246" t="s">
        <v>72</v>
      </c>
      <c r="F70" s="247"/>
      <c r="G70" s="63"/>
      <c r="H70" s="11"/>
      <c r="I70" s="11"/>
      <c r="J70" s="11"/>
      <c r="K70" s="53"/>
      <c r="L70" s="13"/>
      <c r="O70" s="4"/>
      <c r="P70" s="4"/>
    </row>
    <row r="71" spans="2:16" x14ac:dyDescent="0.25">
      <c r="B71" s="237"/>
      <c r="C71" s="188"/>
      <c r="D71" s="243"/>
      <c r="E71" s="246" t="s">
        <v>73</v>
      </c>
      <c r="F71" s="247"/>
      <c r="G71" s="63"/>
      <c r="H71" s="11"/>
      <c r="I71" s="11"/>
      <c r="J71" s="11"/>
      <c r="K71" s="53"/>
      <c r="L71" s="13"/>
      <c r="O71" s="4"/>
      <c r="P71" s="4"/>
    </row>
    <row r="72" spans="2:16" ht="16.5" thickBot="1" x14ac:dyDescent="0.3">
      <c r="B72" s="237"/>
      <c r="C72" s="208"/>
      <c r="D72" s="250"/>
      <c r="E72" s="211" t="s">
        <v>74</v>
      </c>
      <c r="F72" s="251"/>
      <c r="G72" s="14"/>
      <c r="H72" s="15"/>
      <c r="I72" s="15"/>
      <c r="J72" s="15"/>
      <c r="K72" s="15"/>
      <c r="L72" s="16"/>
      <c r="O72" s="4"/>
      <c r="P72" s="4"/>
    </row>
    <row r="73" spans="2:16" x14ac:dyDescent="0.25">
      <c r="B73" s="237"/>
      <c r="C73" s="252" t="s">
        <v>75</v>
      </c>
      <c r="D73" s="255" t="s">
        <v>76</v>
      </c>
      <c r="E73" s="256"/>
      <c r="F73" s="257"/>
      <c r="G73" s="6"/>
      <c r="H73" s="7"/>
      <c r="I73" s="7"/>
      <c r="J73" s="7"/>
      <c r="K73" s="7"/>
      <c r="L73" s="9"/>
      <c r="O73" s="4"/>
      <c r="P73" s="4"/>
    </row>
    <row r="74" spans="2:16" x14ac:dyDescent="0.25">
      <c r="B74" s="237"/>
      <c r="C74" s="253"/>
      <c r="D74" s="216" t="s">
        <v>77</v>
      </c>
      <c r="E74" s="229"/>
      <c r="F74" s="230"/>
      <c r="G74" s="10"/>
      <c r="H74" s="11"/>
      <c r="I74" s="11"/>
      <c r="J74" s="11"/>
      <c r="K74" s="11"/>
      <c r="L74" s="13"/>
      <c r="O74" s="4"/>
      <c r="P74" s="4"/>
    </row>
    <row r="75" spans="2:16" x14ac:dyDescent="0.25">
      <c r="B75" s="237"/>
      <c r="C75" s="253"/>
      <c r="D75" s="192" t="s">
        <v>78</v>
      </c>
      <c r="E75" s="185"/>
      <c r="F75" s="193"/>
      <c r="G75" s="10"/>
      <c r="H75" s="11"/>
      <c r="I75" s="11"/>
      <c r="J75" s="11"/>
      <c r="K75" s="11"/>
      <c r="L75" s="13"/>
      <c r="O75" s="4"/>
      <c r="P75" s="4"/>
    </row>
    <row r="76" spans="2:16" x14ac:dyDescent="0.25">
      <c r="B76" s="237"/>
      <c r="C76" s="253"/>
      <c r="D76" s="216" t="s">
        <v>79</v>
      </c>
      <c r="E76" s="229"/>
      <c r="F76" s="230"/>
      <c r="G76" s="10"/>
      <c r="H76" s="11"/>
      <c r="I76" s="11"/>
      <c r="J76" s="11"/>
      <c r="K76" s="11"/>
      <c r="L76" s="13"/>
      <c r="O76" s="4"/>
      <c r="P76" s="4"/>
    </row>
    <row r="77" spans="2:16" x14ac:dyDescent="0.25">
      <c r="B77" s="237"/>
      <c r="C77" s="253"/>
      <c r="D77" s="216" t="s">
        <v>275</v>
      </c>
      <c r="E77" s="229"/>
      <c r="F77" s="230"/>
      <c r="G77" s="10"/>
      <c r="H77" s="11"/>
      <c r="I77" s="11"/>
      <c r="J77" s="11"/>
      <c r="K77" s="11"/>
      <c r="L77" s="13"/>
      <c r="O77" s="4"/>
      <c r="P77" s="4"/>
    </row>
    <row r="78" spans="2:16" x14ac:dyDescent="0.25">
      <c r="B78" s="237"/>
      <c r="C78" s="253"/>
      <c r="D78" s="249" t="s">
        <v>80</v>
      </c>
      <c r="E78" s="246" t="s">
        <v>81</v>
      </c>
      <c r="F78" s="247"/>
      <c r="G78" s="10"/>
      <c r="H78" s="11"/>
      <c r="I78" s="11"/>
      <c r="J78" s="11"/>
      <c r="K78" s="11"/>
      <c r="L78" s="13"/>
      <c r="O78" s="4"/>
      <c r="P78" s="4"/>
    </row>
    <row r="79" spans="2:16" x14ac:dyDescent="0.25">
      <c r="B79" s="237"/>
      <c r="C79" s="253"/>
      <c r="D79" s="243"/>
      <c r="E79" s="246" t="s">
        <v>469</v>
      </c>
      <c r="F79" s="247"/>
      <c r="G79" s="10"/>
      <c r="H79" s="11"/>
      <c r="I79" s="11"/>
      <c r="J79" s="11"/>
      <c r="K79" s="11"/>
      <c r="L79" s="13"/>
      <c r="O79" s="4"/>
      <c r="P79" s="4"/>
    </row>
    <row r="80" spans="2:16" ht="32.25" customHeight="1" x14ac:dyDescent="0.25">
      <c r="B80" s="237"/>
      <c r="C80" s="253"/>
      <c r="D80" s="243"/>
      <c r="E80" s="258" t="s">
        <v>188</v>
      </c>
      <c r="F80" s="259"/>
      <c r="G80" s="10"/>
      <c r="H80" s="11"/>
      <c r="I80" s="11"/>
      <c r="J80" s="11"/>
      <c r="K80" s="11"/>
      <c r="L80" s="13"/>
      <c r="O80" s="4"/>
      <c r="P80" s="4"/>
    </row>
    <row r="81" spans="2:16" x14ac:dyDescent="0.25">
      <c r="B81" s="237"/>
      <c r="C81" s="253"/>
      <c r="D81" s="221"/>
      <c r="E81" s="246" t="s">
        <v>187</v>
      </c>
      <c r="F81" s="247"/>
      <c r="G81" s="36"/>
      <c r="H81" s="11"/>
      <c r="I81" s="11"/>
      <c r="J81" s="11"/>
      <c r="K81" s="11"/>
      <c r="L81" s="13"/>
      <c r="O81" s="4"/>
      <c r="P81" s="4"/>
    </row>
    <row r="82" spans="2:16" x14ac:dyDescent="0.25">
      <c r="B82" s="237"/>
      <c r="C82" s="253"/>
      <c r="D82" s="249" t="s">
        <v>82</v>
      </c>
      <c r="E82" s="246" t="s">
        <v>83</v>
      </c>
      <c r="F82" s="247"/>
      <c r="G82" s="10"/>
      <c r="H82" s="11"/>
      <c r="I82" s="11"/>
      <c r="J82" s="11"/>
      <c r="K82" s="11"/>
      <c r="L82" s="13"/>
      <c r="O82" s="4"/>
      <c r="P82" s="4"/>
    </row>
    <row r="83" spans="2:16" x14ac:dyDescent="0.25">
      <c r="B83" s="237"/>
      <c r="C83" s="253"/>
      <c r="D83" s="243"/>
      <c r="E83" s="246" t="s">
        <v>84</v>
      </c>
      <c r="F83" s="247"/>
      <c r="G83" s="10"/>
      <c r="H83" s="11"/>
      <c r="I83" s="11"/>
      <c r="J83" s="11"/>
      <c r="K83" s="11"/>
      <c r="L83" s="13"/>
      <c r="O83" s="4"/>
      <c r="P83" s="4"/>
    </row>
    <row r="84" spans="2:16" x14ac:dyDescent="0.25">
      <c r="B84" s="237"/>
      <c r="C84" s="253"/>
      <c r="D84" s="243"/>
      <c r="E84" s="246" t="s">
        <v>186</v>
      </c>
      <c r="F84" s="247"/>
      <c r="G84" s="10"/>
      <c r="H84" s="11"/>
      <c r="I84" s="11"/>
      <c r="J84" s="11"/>
      <c r="K84" s="11"/>
      <c r="L84" s="13"/>
      <c r="O84" s="4"/>
      <c r="P84" s="4"/>
    </row>
    <row r="85" spans="2:16" ht="16.5" thickBot="1" x14ac:dyDescent="0.3">
      <c r="B85" s="238"/>
      <c r="C85" s="254"/>
      <c r="D85" s="250"/>
      <c r="E85" s="211" t="s">
        <v>185</v>
      </c>
      <c r="F85" s="251"/>
      <c r="G85" s="19"/>
      <c r="H85" s="20"/>
      <c r="I85" s="20"/>
      <c r="J85" s="20"/>
      <c r="K85" s="20"/>
      <c r="L85" s="21"/>
      <c r="O85" s="4"/>
      <c r="P85" s="4"/>
    </row>
    <row r="86" spans="2:16" ht="15.75" customHeight="1" x14ac:dyDescent="0.25">
      <c r="B86" s="236" t="s">
        <v>180</v>
      </c>
      <c r="C86" s="252" t="s">
        <v>85</v>
      </c>
      <c r="D86" s="221" t="s">
        <v>42</v>
      </c>
      <c r="E86" s="227" t="s">
        <v>86</v>
      </c>
      <c r="F86" s="213"/>
      <c r="G86" s="28"/>
      <c r="H86" s="28"/>
      <c r="I86" s="28"/>
      <c r="J86" s="28"/>
      <c r="K86" s="28"/>
      <c r="L86" s="30"/>
      <c r="O86" s="4"/>
      <c r="P86" s="4"/>
    </row>
    <row r="87" spans="2:16" x14ac:dyDescent="0.25">
      <c r="B87" s="237"/>
      <c r="C87" s="253"/>
      <c r="D87" s="216"/>
      <c r="E87" s="219" t="s">
        <v>87</v>
      </c>
      <c r="F87" s="184"/>
      <c r="G87" s="10"/>
      <c r="H87" s="11"/>
      <c r="I87" s="11"/>
      <c r="J87" s="11"/>
      <c r="K87" s="11"/>
      <c r="L87" s="13"/>
      <c r="O87" s="4"/>
      <c r="P87" s="4"/>
    </row>
    <row r="88" spans="2:16" x14ac:dyDescent="0.25">
      <c r="B88" s="237"/>
      <c r="C88" s="253"/>
      <c r="D88" s="216" t="s">
        <v>179</v>
      </c>
      <c r="E88" s="224" t="s">
        <v>88</v>
      </c>
      <c r="F88" s="182"/>
      <c r="G88" s="10"/>
      <c r="H88" s="11"/>
      <c r="I88" s="11"/>
      <c r="J88" s="11"/>
      <c r="K88" s="11"/>
      <c r="L88" s="13"/>
      <c r="O88" s="4"/>
      <c r="P88" s="4"/>
    </row>
    <row r="89" spans="2:16" x14ac:dyDescent="0.25">
      <c r="B89" s="237"/>
      <c r="C89" s="253"/>
      <c r="D89" s="216"/>
      <c r="E89" s="219" t="s">
        <v>89</v>
      </c>
      <c r="F89" s="184"/>
      <c r="G89" s="10"/>
      <c r="H89" s="24"/>
      <c r="I89" s="24"/>
      <c r="J89" s="24"/>
      <c r="K89" s="24"/>
      <c r="L89" s="24"/>
      <c r="O89" s="4"/>
      <c r="P89" s="4"/>
    </row>
    <row r="90" spans="2:16" x14ac:dyDescent="0.25">
      <c r="B90" s="237"/>
      <c r="C90" s="253"/>
      <c r="D90" s="216"/>
      <c r="E90" s="219" t="s">
        <v>90</v>
      </c>
      <c r="F90" s="184"/>
      <c r="G90" s="10" t="s">
        <v>192</v>
      </c>
      <c r="H90" s="11" t="s">
        <v>192</v>
      </c>
      <c r="I90" s="11" t="s">
        <v>192</v>
      </c>
      <c r="J90" s="11" t="s">
        <v>192</v>
      </c>
      <c r="K90" s="11" t="s">
        <v>192</v>
      </c>
      <c r="L90" s="13"/>
      <c r="O90" s="4"/>
      <c r="P90" s="4"/>
    </row>
    <row r="91" spans="2:16" x14ac:dyDescent="0.25">
      <c r="B91" s="237"/>
      <c r="C91" s="253"/>
      <c r="D91" s="216"/>
      <c r="E91" s="219" t="s">
        <v>25</v>
      </c>
      <c r="F91" s="184"/>
      <c r="G91" s="10"/>
      <c r="H91" s="11"/>
      <c r="I91" s="11"/>
      <c r="J91" s="11"/>
      <c r="K91" s="11"/>
      <c r="L91" s="13"/>
      <c r="O91" s="4"/>
      <c r="P91" s="4"/>
    </row>
    <row r="92" spans="2:16" x14ac:dyDescent="0.25">
      <c r="B92" s="237"/>
      <c r="C92" s="253"/>
      <c r="D92" s="216" t="s">
        <v>91</v>
      </c>
      <c r="E92" s="219" t="s">
        <v>92</v>
      </c>
      <c r="F92" s="184"/>
      <c r="G92" s="10"/>
      <c r="H92" s="11"/>
      <c r="I92" s="11"/>
      <c r="J92" s="11"/>
      <c r="K92" s="11"/>
      <c r="L92" s="13"/>
      <c r="O92" s="4"/>
      <c r="P92" s="4"/>
    </row>
    <row r="93" spans="2:16" x14ac:dyDescent="0.25">
      <c r="B93" s="237"/>
      <c r="C93" s="253"/>
      <c r="D93" s="216"/>
      <c r="E93" s="219" t="s">
        <v>93</v>
      </c>
      <c r="F93" s="184"/>
      <c r="G93" s="11" t="s">
        <v>192</v>
      </c>
      <c r="H93" s="17" t="s">
        <v>192</v>
      </c>
      <c r="I93" s="17" t="s">
        <v>192</v>
      </c>
      <c r="J93" s="17" t="s">
        <v>192</v>
      </c>
      <c r="K93" s="17" t="s">
        <v>192</v>
      </c>
      <c r="L93" s="13"/>
      <c r="O93" s="4"/>
      <c r="P93" s="4"/>
    </row>
    <row r="94" spans="2:16" x14ac:dyDescent="0.25">
      <c r="B94" s="237"/>
      <c r="C94" s="253"/>
      <c r="D94" s="216"/>
      <c r="E94" s="219" t="s">
        <v>94</v>
      </c>
      <c r="F94" s="184"/>
      <c r="G94" s="10"/>
      <c r="H94" s="11"/>
      <c r="I94" s="11"/>
      <c r="J94" s="11"/>
      <c r="K94" s="11"/>
      <c r="L94" s="13"/>
      <c r="O94" s="4"/>
      <c r="P94" s="4"/>
    </row>
    <row r="95" spans="2:16" x14ac:dyDescent="0.25">
      <c r="B95" s="237"/>
      <c r="C95" s="253"/>
      <c r="D95" s="216"/>
      <c r="E95" s="219" t="s">
        <v>95</v>
      </c>
      <c r="F95" s="184"/>
      <c r="G95" s="10"/>
      <c r="H95" s="11"/>
      <c r="I95" s="11"/>
      <c r="J95" s="11"/>
      <c r="K95" s="11"/>
      <c r="L95" s="13"/>
      <c r="O95" s="4"/>
      <c r="P95" s="4"/>
    </row>
    <row r="96" spans="2:16" x14ac:dyDescent="0.25">
      <c r="B96" s="237"/>
      <c r="C96" s="253"/>
      <c r="D96" s="216" t="s">
        <v>96</v>
      </c>
      <c r="E96" s="219" t="s">
        <v>97</v>
      </c>
      <c r="F96" s="184"/>
      <c r="G96" s="10"/>
      <c r="H96" s="11"/>
      <c r="I96" s="11"/>
      <c r="J96" s="11" t="s">
        <v>192</v>
      </c>
      <c r="K96" s="11" t="s">
        <v>192</v>
      </c>
      <c r="L96" s="13"/>
      <c r="O96" s="4"/>
      <c r="P96" s="4"/>
    </row>
    <row r="97" spans="2:16" x14ac:dyDescent="0.25">
      <c r="B97" s="237"/>
      <c r="C97" s="253"/>
      <c r="D97" s="216"/>
      <c r="E97" s="219" t="s">
        <v>98</v>
      </c>
      <c r="F97" s="184"/>
      <c r="G97" s="10"/>
      <c r="H97" s="11"/>
      <c r="I97" s="11"/>
      <c r="J97" s="11"/>
      <c r="K97" s="11"/>
      <c r="L97" s="13"/>
      <c r="O97" s="4"/>
      <c r="P97" s="4"/>
    </row>
    <row r="98" spans="2:16" x14ac:dyDescent="0.25">
      <c r="B98" s="237"/>
      <c r="C98" s="253"/>
      <c r="D98" s="216"/>
      <c r="E98" s="219" t="s">
        <v>99</v>
      </c>
      <c r="F98" s="184"/>
      <c r="G98" s="10" t="s">
        <v>192</v>
      </c>
      <c r="H98" s="11"/>
      <c r="I98" s="11"/>
      <c r="J98" s="11" t="s">
        <v>192</v>
      </c>
      <c r="K98" s="11" t="s">
        <v>192</v>
      </c>
      <c r="L98" s="13"/>
      <c r="O98" s="4"/>
      <c r="P98" s="4"/>
    </row>
    <row r="99" spans="2:16" x14ac:dyDescent="0.25">
      <c r="B99" s="237"/>
      <c r="C99" s="253"/>
      <c r="D99" s="216" t="s">
        <v>100</v>
      </c>
      <c r="E99" s="219" t="s">
        <v>101</v>
      </c>
      <c r="F99" s="184"/>
      <c r="G99" s="10"/>
      <c r="H99" s="11"/>
      <c r="I99" s="11"/>
      <c r="J99" s="11"/>
      <c r="K99" s="11"/>
      <c r="L99" s="13"/>
      <c r="O99" s="4"/>
      <c r="P99" s="4"/>
    </row>
    <row r="100" spans="2:16" x14ac:dyDescent="0.25">
      <c r="B100" s="237"/>
      <c r="C100" s="253"/>
      <c r="D100" s="216"/>
      <c r="E100" s="219" t="s">
        <v>102</v>
      </c>
      <c r="F100" s="184"/>
      <c r="G100" s="10"/>
      <c r="H100" s="11"/>
      <c r="I100" s="11"/>
      <c r="J100" s="11"/>
      <c r="K100" s="11"/>
      <c r="L100" s="13"/>
      <c r="O100" s="4"/>
      <c r="P100" s="4"/>
    </row>
    <row r="101" spans="2:16" x14ac:dyDescent="0.25">
      <c r="B101" s="237"/>
      <c r="C101" s="253"/>
      <c r="D101" s="216"/>
      <c r="E101" s="219" t="s">
        <v>103</v>
      </c>
      <c r="F101" s="184"/>
      <c r="G101" s="10"/>
      <c r="H101" s="24"/>
      <c r="I101" s="24"/>
      <c r="J101" s="24"/>
      <c r="K101" s="24"/>
      <c r="L101" s="13"/>
      <c r="O101" s="4"/>
      <c r="P101" s="4"/>
    </row>
    <row r="102" spans="2:16" x14ac:dyDescent="0.25">
      <c r="B102" s="237"/>
      <c r="C102" s="253"/>
      <c r="D102" s="216"/>
      <c r="E102" s="219" t="s">
        <v>104</v>
      </c>
      <c r="F102" s="184"/>
      <c r="G102" s="10"/>
      <c r="H102" s="11"/>
      <c r="I102" s="11"/>
      <c r="J102" s="11"/>
      <c r="K102" s="11"/>
      <c r="L102" s="13"/>
      <c r="O102" s="4"/>
      <c r="P102" s="4"/>
    </row>
    <row r="103" spans="2:16" x14ac:dyDescent="0.25">
      <c r="B103" s="237"/>
      <c r="C103" s="253"/>
      <c r="D103" s="216" t="s">
        <v>105</v>
      </c>
      <c r="E103" s="219" t="s">
        <v>470</v>
      </c>
      <c r="F103" s="184"/>
      <c r="G103" s="10"/>
      <c r="H103" s="11"/>
      <c r="I103" s="11"/>
      <c r="J103" s="11"/>
      <c r="K103" s="11"/>
      <c r="L103" s="13"/>
      <c r="O103" s="4"/>
      <c r="P103" s="4"/>
    </row>
    <row r="104" spans="2:16" x14ac:dyDescent="0.25">
      <c r="B104" s="237"/>
      <c r="C104" s="253"/>
      <c r="D104" s="216"/>
      <c r="E104" s="219" t="s">
        <v>106</v>
      </c>
      <c r="F104" s="184"/>
      <c r="G104" s="10"/>
      <c r="H104" s="11"/>
      <c r="I104" s="11"/>
      <c r="J104" s="11"/>
      <c r="K104" s="11"/>
      <c r="L104" s="13"/>
      <c r="O104" s="4"/>
      <c r="P104" s="4"/>
    </row>
    <row r="105" spans="2:16" x14ac:dyDescent="0.25">
      <c r="B105" s="237"/>
      <c r="C105" s="253"/>
      <c r="D105" s="216" t="s">
        <v>107</v>
      </c>
      <c r="E105" s="219" t="s">
        <v>184</v>
      </c>
      <c r="F105" s="184"/>
      <c r="G105" s="10"/>
      <c r="H105" s="11"/>
      <c r="I105" s="11"/>
      <c r="J105" s="11"/>
      <c r="K105" s="11"/>
      <c r="L105" s="13"/>
      <c r="O105" s="4"/>
      <c r="P105" s="4"/>
    </row>
    <row r="106" spans="2:16" x14ac:dyDescent="0.25">
      <c r="B106" s="237"/>
      <c r="C106" s="253"/>
      <c r="D106" s="216"/>
      <c r="E106" s="219" t="s">
        <v>108</v>
      </c>
      <c r="F106" s="184"/>
      <c r="G106" s="10"/>
      <c r="H106" s="11" t="s">
        <v>192</v>
      </c>
      <c r="I106" s="11"/>
      <c r="J106" s="11" t="s">
        <v>192</v>
      </c>
      <c r="K106" s="11" t="s">
        <v>192</v>
      </c>
      <c r="L106" s="13"/>
      <c r="O106" s="4"/>
      <c r="P106" s="4"/>
    </row>
    <row r="107" spans="2:16" x14ac:dyDescent="0.25">
      <c r="B107" s="237"/>
      <c r="C107" s="253"/>
      <c r="D107" s="216"/>
      <c r="E107" s="219" t="s">
        <v>109</v>
      </c>
      <c r="F107" s="184"/>
      <c r="G107" s="10"/>
      <c r="H107" s="11"/>
      <c r="I107" s="11"/>
      <c r="J107" s="11"/>
      <c r="K107" s="11"/>
      <c r="L107" s="13"/>
      <c r="O107" s="4"/>
      <c r="P107" s="4"/>
    </row>
    <row r="108" spans="2:16" x14ac:dyDescent="0.25">
      <c r="B108" s="237"/>
      <c r="C108" s="253"/>
      <c r="D108" s="216"/>
      <c r="E108" s="219" t="s">
        <v>110</v>
      </c>
      <c r="F108" s="184"/>
      <c r="G108" s="10"/>
      <c r="H108" s="11"/>
      <c r="I108" s="11" t="s">
        <v>192</v>
      </c>
      <c r="J108" s="11"/>
      <c r="K108" s="11"/>
      <c r="L108" s="13" t="s">
        <v>192</v>
      </c>
      <c r="O108" s="4"/>
      <c r="P108" s="4"/>
    </row>
    <row r="109" spans="2:16" x14ac:dyDescent="0.25">
      <c r="B109" s="237"/>
      <c r="C109" s="253"/>
      <c r="D109" s="216" t="s">
        <v>111</v>
      </c>
      <c r="E109" s="219" t="s">
        <v>92</v>
      </c>
      <c r="F109" s="184"/>
      <c r="G109" s="10"/>
      <c r="H109" s="11"/>
      <c r="I109" s="11"/>
      <c r="J109" s="11"/>
      <c r="K109" s="11"/>
      <c r="L109" s="13"/>
      <c r="O109" s="4"/>
      <c r="P109" s="4"/>
    </row>
    <row r="110" spans="2:16" x14ac:dyDescent="0.25">
      <c r="B110" s="237"/>
      <c r="C110" s="253"/>
      <c r="D110" s="216"/>
      <c r="E110" s="219" t="s">
        <v>94</v>
      </c>
      <c r="F110" s="184"/>
      <c r="G110" s="10"/>
      <c r="H110" s="11"/>
      <c r="I110" s="11"/>
      <c r="J110" s="11"/>
      <c r="K110" s="11"/>
      <c r="L110" s="13"/>
      <c r="O110" s="4"/>
      <c r="P110" s="4"/>
    </row>
    <row r="111" spans="2:16" x14ac:dyDescent="0.25">
      <c r="B111" s="237"/>
      <c r="C111" s="253"/>
      <c r="D111" s="216"/>
      <c r="E111" s="219" t="s">
        <v>93</v>
      </c>
      <c r="F111" s="184"/>
      <c r="G111" s="10"/>
      <c r="H111" s="11"/>
      <c r="I111" s="11"/>
      <c r="J111" s="11"/>
      <c r="K111" s="11"/>
      <c r="L111" s="13"/>
      <c r="O111" s="4"/>
      <c r="P111" s="4"/>
    </row>
    <row r="112" spans="2:16" x14ac:dyDescent="0.25">
      <c r="B112" s="237"/>
      <c r="C112" s="253"/>
      <c r="D112" s="216"/>
      <c r="E112" s="219" t="s">
        <v>95</v>
      </c>
      <c r="F112" s="184"/>
      <c r="G112" s="10"/>
      <c r="H112" s="11"/>
      <c r="I112" s="11"/>
      <c r="J112" s="11"/>
      <c r="K112" s="11"/>
      <c r="L112" s="13"/>
      <c r="O112" s="4"/>
      <c r="P112" s="4"/>
    </row>
    <row r="113" spans="2:16" x14ac:dyDescent="0.25">
      <c r="B113" s="237"/>
      <c r="C113" s="253"/>
      <c r="D113" s="216" t="s">
        <v>471</v>
      </c>
      <c r="E113" s="219" t="s">
        <v>112</v>
      </c>
      <c r="F113" s="184"/>
      <c r="G113" s="10"/>
      <c r="H113" s="11"/>
      <c r="I113" s="11"/>
      <c r="J113" s="11"/>
      <c r="K113" s="11"/>
      <c r="L113" s="13"/>
      <c r="O113" s="4"/>
      <c r="P113" s="4"/>
    </row>
    <row r="114" spans="2:16" x14ac:dyDescent="0.25">
      <c r="B114" s="237"/>
      <c r="C114" s="253"/>
      <c r="D114" s="216"/>
      <c r="E114" s="219" t="s">
        <v>113</v>
      </c>
      <c r="F114" s="184"/>
      <c r="G114" s="10"/>
      <c r="H114" s="11"/>
      <c r="I114" s="11"/>
      <c r="J114" s="11"/>
      <c r="K114" s="11"/>
      <c r="L114" s="13"/>
      <c r="O114" s="4"/>
      <c r="P114" s="4"/>
    </row>
    <row r="115" spans="2:16" ht="16.5" thickBot="1" x14ac:dyDescent="0.3">
      <c r="B115" s="237"/>
      <c r="C115" s="254"/>
      <c r="D115" s="217"/>
      <c r="E115" s="220" t="s">
        <v>114</v>
      </c>
      <c r="F115" s="204"/>
      <c r="G115" s="14"/>
      <c r="H115" s="15"/>
      <c r="I115" s="15"/>
      <c r="J115" s="15"/>
      <c r="K115" s="15"/>
      <c r="L115" s="16"/>
      <c r="O115" s="4"/>
      <c r="P115" s="4"/>
    </row>
    <row r="116" spans="2:16" x14ac:dyDescent="0.25">
      <c r="B116" s="237"/>
      <c r="C116" s="197" t="s">
        <v>115</v>
      </c>
      <c r="D116" s="261" t="s">
        <v>116</v>
      </c>
      <c r="E116" s="244" t="s">
        <v>117</v>
      </c>
      <c r="F116" s="245"/>
      <c r="G116" s="6"/>
      <c r="H116" s="7"/>
      <c r="I116" s="7"/>
      <c r="J116" s="7"/>
      <c r="K116" s="7"/>
      <c r="L116" s="9"/>
      <c r="O116" s="4"/>
      <c r="P116" s="4"/>
    </row>
    <row r="117" spans="2:16" x14ac:dyDescent="0.25">
      <c r="B117" s="237"/>
      <c r="C117" s="214"/>
      <c r="D117" s="260"/>
      <c r="E117" s="246" t="s">
        <v>118</v>
      </c>
      <c r="F117" s="247"/>
      <c r="G117" s="10"/>
      <c r="H117" s="11"/>
      <c r="I117" s="11"/>
      <c r="J117" s="11"/>
      <c r="K117" s="11"/>
      <c r="L117" s="13"/>
      <c r="O117" s="4"/>
      <c r="P117" s="4"/>
    </row>
    <row r="118" spans="2:16" x14ac:dyDescent="0.25">
      <c r="B118" s="237"/>
      <c r="C118" s="198"/>
      <c r="D118" s="231" t="s">
        <v>119</v>
      </c>
      <c r="E118" s="246" t="s">
        <v>120</v>
      </c>
      <c r="F118" s="247"/>
      <c r="G118" s="10"/>
      <c r="H118" s="11"/>
      <c r="I118" s="11"/>
      <c r="J118" s="11"/>
      <c r="K118" s="11"/>
      <c r="L118" s="13"/>
      <c r="O118" s="4"/>
      <c r="P118" s="4"/>
    </row>
    <row r="119" spans="2:16" x14ac:dyDescent="0.25">
      <c r="B119" s="237"/>
      <c r="C119" s="198"/>
      <c r="D119" s="262"/>
      <c r="E119" s="246" t="s">
        <v>121</v>
      </c>
      <c r="F119" s="247"/>
      <c r="G119" s="10"/>
      <c r="H119" s="11"/>
      <c r="I119" s="11"/>
      <c r="J119" s="11"/>
      <c r="K119" s="11"/>
      <c r="L119" s="13"/>
      <c r="O119" s="4"/>
      <c r="P119" s="4"/>
    </row>
    <row r="120" spans="2:16" x14ac:dyDescent="0.25">
      <c r="B120" s="237"/>
      <c r="C120" s="198"/>
      <c r="D120" s="262"/>
      <c r="E120" s="246" t="s">
        <v>122</v>
      </c>
      <c r="F120" s="247"/>
      <c r="G120" s="10"/>
      <c r="H120" s="11"/>
      <c r="I120" s="11"/>
      <c r="J120" s="11"/>
      <c r="K120" s="11"/>
      <c r="L120" s="13"/>
      <c r="O120" s="4"/>
      <c r="P120" s="4"/>
    </row>
    <row r="121" spans="2:16" x14ac:dyDescent="0.25">
      <c r="B121" s="237"/>
      <c r="C121" s="198"/>
      <c r="D121" s="260"/>
      <c r="E121" s="246" t="s">
        <v>123</v>
      </c>
      <c r="F121" s="247"/>
      <c r="G121" s="10"/>
      <c r="H121" s="11"/>
      <c r="I121" s="11"/>
      <c r="J121" s="11"/>
      <c r="K121" s="11"/>
      <c r="L121" s="13"/>
      <c r="O121" s="4"/>
      <c r="P121" s="4"/>
    </row>
    <row r="122" spans="2:16" ht="16.5" thickBot="1" x14ac:dyDescent="0.3">
      <c r="B122" s="237"/>
      <c r="C122" s="199"/>
      <c r="D122" s="195" t="s">
        <v>124</v>
      </c>
      <c r="E122" s="195"/>
      <c r="F122" s="196"/>
      <c r="G122" s="14"/>
      <c r="H122" s="15"/>
      <c r="I122" s="15"/>
      <c r="J122" s="15"/>
      <c r="K122" s="15"/>
      <c r="L122" s="16"/>
      <c r="O122" s="4"/>
      <c r="P122" s="4"/>
    </row>
    <row r="123" spans="2:16" x14ac:dyDescent="0.25">
      <c r="B123" s="237"/>
      <c r="C123" s="187" t="s">
        <v>125</v>
      </c>
      <c r="D123" s="190" t="s">
        <v>126</v>
      </c>
      <c r="E123" s="190"/>
      <c r="F123" s="191"/>
      <c r="G123" s="6"/>
      <c r="H123" s="7"/>
      <c r="I123" s="7"/>
      <c r="J123" s="7"/>
      <c r="K123" s="7"/>
      <c r="L123" s="9"/>
      <c r="O123" s="4"/>
      <c r="P123" s="4"/>
    </row>
    <row r="124" spans="2:16" x14ac:dyDescent="0.25">
      <c r="B124" s="237"/>
      <c r="C124" s="188"/>
      <c r="D124" s="185" t="s">
        <v>127</v>
      </c>
      <c r="E124" s="185"/>
      <c r="F124" s="193"/>
      <c r="G124" s="10"/>
      <c r="H124" s="11"/>
      <c r="I124" s="11"/>
      <c r="J124" s="11"/>
      <c r="K124" s="11"/>
      <c r="L124" s="13"/>
      <c r="O124" s="4"/>
      <c r="P124" s="4"/>
    </row>
    <row r="125" spans="2:16" x14ac:dyDescent="0.25">
      <c r="B125" s="237"/>
      <c r="C125" s="188"/>
      <c r="D125" s="185" t="s">
        <v>128</v>
      </c>
      <c r="E125" s="185"/>
      <c r="F125" s="193"/>
      <c r="G125" s="10"/>
      <c r="H125" s="11"/>
      <c r="I125" s="11"/>
      <c r="J125" s="11"/>
      <c r="K125" s="11"/>
      <c r="L125" s="13"/>
      <c r="O125" s="4"/>
      <c r="P125" s="4"/>
    </row>
    <row r="126" spans="2:16" x14ac:dyDescent="0.25">
      <c r="B126" s="237"/>
      <c r="C126" s="188"/>
      <c r="D126" s="231" t="s">
        <v>151</v>
      </c>
      <c r="E126" s="246" t="s">
        <v>129</v>
      </c>
      <c r="F126" s="247"/>
      <c r="G126" s="24"/>
      <c r="H126" s="17"/>
      <c r="I126" s="17"/>
      <c r="J126" s="17"/>
      <c r="K126" s="17"/>
      <c r="L126" s="18"/>
      <c r="O126" s="4"/>
      <c r="P126" s="4"/>
    </row>
    <row r="127" spans="2:16" x14ac:dyDescent="0.25">
      <c r="B127" s="237"/>
      <c r="C127" s="188"/>
      <c r="D127" s="260"/>
      <c r="E127" s="246" t="s">
        <v>130</v>
      </c>
      <c r="F127" s="247"/>
      <c r="G127" s="24"/>
      <c r="H127" s="24"/>
      <c r="I127" s="24"/>
      <c r="J127" s="24"/>
      <c r="K127" s="24"/>
      <c r="L127" s="24"/>
      <c r="O127" s="4"/>
      <c r="P127" s="4"/>
    </row>
    <row r="128" spans="2:16" x14ac:dyDescent="0.25">
      <c r="B128" s="237"/>
      <c r="C128" s="188"/>
      <c r="D128" s="231" t="s">
        <v>131</v>
      </c>
      <c r="E128" s="246" t="s">
        <v>132</v>
      </c>
      <c r="F128" s="247"/>
      <c r="G128" s="10"/>
      <c r="H128" s="11"/>
      <c r="I128" s="11"/>
      <c r="J128" s="11"/>
      <c r="K128" s="11"/>
      <c r="L128" s="13"/>
      <c r="O128" s="4"/>
      <c r="P128" s="4"/>
    </row>
    <row r="129" spans="2:16" x14ac:dyDescent="0.25">
      <c r="B129" s="237"/>
      <c r="C129" s="188"/>
      <c r="D129" s="262"/>
      <c r="E129" s="246" t="s">
        <v>133</v>
      </c>
      <c r="F129" s="247"/>
      <c r="G129" s="10"/>
      <c r="H129" s="11"/>
      <c r="I129" s="11"/>
      <c r="J129" s="11"/>
      <c r="K129" s="11"/>
      <c r="L129" s="13"/>
      <c r="O129" s="4"/>
      <c r="P129" s="4"/>
    </row>
    <row r="130" spans="2:16" x14ac:dyDescent="0.25">
      <c r="B130" s="237"/>
      <c r="C130" s="188"/>
      <c r="D130" s="260"/>
      <c r="E130" s="246" t="s">
        <v>134</v>
      </c>
      <c r="F130" s="247"/>
      <c r="G130" s="10"/>
      <c r="H130" s="11"/>
      <c r="I130" s="11"/>
      <c r="J130" s="11"/>
      <c r="K130" s="11"/>
      <c r="L130" s="13"/>
      <c r="O130" s="4"/>
      <c r="P130" s="4"/>
    </row>
    <row r="131" spans="2:16" x14ac:dyDescent="0.25">
      <c r="B131" s="237"/>
      <c r="C131" s="188"/>
      <c r="D131" s="185" t="s">
        <v>276</v>
      </c>
      <c r="E131" s="185"/>
      <c r="F131" s="193"/>
      <c r="G131" s="10" t="s">
        <v>192</v>
      </c>
      <c r="H131" s="11" t="s">
        <v>192</v>
      </c>
      <c r="I131" s="11" t="s">
        <v>192</v>
      </c>
      <c r="J131" s="11" t="s">
        <v>192</v>
      </c>
      <c r="K131" s="11" t="s">
        <v>192</v>
      </c>
      <c r="L131" s="13" t="s">
        <v>192</v>
      </c>
      <c r="O131" s="4"/>
      <c r="P131" s="4"/>
    </row>
    <row r="132" spans="2:16" ht="16.5" thickBot="1" x14ac:dyDescent="0.3">
      <c r="B132" s="238"/>
      <c r="C132" s="208"/>
      <c r="D132" s="266" t="s">
        <v>136</v>
      </c>
      <c r="E132" s="266"/>
      <c r="F132" s="267"/>
      <c r="G132" s="24" t="s">
        <v>192</v>
      </c>
      <c r="H132" s="17" t="s">
        <v>192</v>
      </c>
      <c r="I132" s="17" t="s">
        <v>192</v>
      </c>
      <c r="J132" s="17" t="s">
        <v>192</v>
      </c>
      <c r="K132" s="17" t="s">
        <v>192</v>
      </c>
      <c r="L132" s="18" t="s">
        <v>192</v>
      </c>
      <c r="O132" s="4"/>
      <c r="P132" s="4"/>
    </row>
    <row r="133" spans="2:16" x14ac:dyDescent="0.25">
      <c r="B133" s="268" t="s">
        <v>183</v>
      </c>
      <c r="C133" s="187" t="s">
        <v>137</v>
      </c>
      <c r="D133" s="189" t="s">
        <v>181</v>
      </c>
      <c r="E133" s="190"/>
      <c r="F133" s="191"/>
      <c r="G133" s="7"/>
      <c r="H133" s="7"/>
      <c r="I133" s="7"/>
      <c r="J133" s="7"/>
      <c r="K133" s="7"/>
      <c r="L133" s="9"/>
      <c r="O133" s="4"/>
      <c r="P133" s="4"/>
    </row>
    <row r="134" spans="2:16" x14ac:dyDescent="0.25">
      <c r="B134" s="269"/>
      <c r="C134" s="188"/>
      <c r="D134" s="192" t="s">
        <v>138</v>
      </c>
      <c r="E134" s="185"/>
      <c r="F134" s="193"/>
      <c r="G134" s="10"/>
      <c r="H134" s="11"/>
      <c r="I134" s="11"/>
      <c r="J134" s="11"/>
      <c r="K134" s="11"/>
      <c r="L134" s="13"/>
      <c r="O134" s="4"/>
      <c r="P134" s="4"/>
    </row>
    <row r="135" spans="2:16" ht="16.5" thickBot="1" x14ac:dyDescent="0.3">
      <c r="B135" s="269"/>
      <c r="C135" s="208"/>
      <c r="D135" s="192" t="s">
        <v>139</v>
      </c>
      <c r="E135" s="185"/>
      <c r="F135" s="193"/>
      <c r="G135" s="10"/>
      <c r="H135" s="11"/>
      <c r="I135" s="11"/>
      <c r="J135" s="11"/>
      <c r="K135" s="11"/>
      <c r="L135" s="13"/>
      <c r="O135" s="4"/>
      <c r="P135" s="4"/>
    </row>
    <row r="136" spans="2:16" ht="15.75" customHeight="1" x14ac:dyDescent="0.25">
      <c r="B136" s="269"/>
      <c r="C136" s="188" t="s">
        <v>140</v>
      </c>
      <c r="D136" s="249" t="s">
        <v>141</v>
      </c>
      <c r="E136" s="246" t="s">
        <v>182</v>
      </c>
      <c r="F136" s="247"/>
      <c r="G136" s="11"/>
      <c r="H136" s="11"/>
      <c r="I136" s="11"/>
      <c r="J136" s="11"/>
      <c r="K136" s="11"/>
      <c r="L136" s="13"/>
      <c r="O136" s="4"/>
      <c r="P136" s="4"/>
    </row>
    <row r="137" spans="2:16" x14ac:dyDescent="0.25">
      <c r="B137" s="269"/>
      <c r="C137" s="188"/>
      <c r="D137" s="243"/>
      <c r="E137" s="246" t="s">
        <v>142</v>
      </c>
      <c r="F137" s="247"/>
      <c r="G137" s="10"/>
      <c r="H137" s="11"/>
      <c r="I137" s="11"/>
      <c r="J137" s="11"/>
      <c r="K137" s="11"/>
      <c r="L137" s="13"/>
      <c r="O137" s="4"/>
      <c r="P137" s="4"/>
    </row>
    <row r="138" spans="2:16" x14ac:dyDescent="0.25">
      <c r="B138" s="269"/>
      <c r="C138" s="188"/>
      <c r="D138" s="243"/>
      <c r="E138" s="246" t="s">
        <v>143</v>
      </c>
      <c r="F138" s="247"/>
      <c r="G138" s="11"/>
      <c r="H138" s="11"/>
      <c r="I138" s="11"/>
      <c r="J138" s="11"/>
      <c r="K138" s="11"/>
      <c r="L138" s="13"/>
      <c r="O138" s="4"/>
      <c r="P138" s="4"/>
    </row>
    <row r="139" spans="2:16" x14ac:dyDescent="0.25">
      <c r="B139" s="269"/>
      <c r="C139" s="188"/>
      <c r="D139" s="243"/>
      <c r="E139" s="246" t="s">
        <v>144</v>
      </c>
      <c r="F139" s="247"/>
      <c r="G139" s="10"/>
      <c r="H139" s="11"/>
      <c r="I139" s="11"/>
      <c r="J139" s="11"/>
      <c r="K139" s="11"/>
      <c r="L139" s="13"/>
      <c r="O139" s="4"/>
      <c r="P139" s="4"/>
    </row>
    <row r="140" spans="2:16" ht="66.75" customHeight="1" thickBot="1" x14ac:dyDescent="0.3">
      <c r="B140" s="270"/>
      <c r="C140" s="208"/>
      <c r="D140" s="250"/>
      <c r="E140" s="211" t="s">
        <v>145</v>
      </c>
      <c r="F140" s="251"/>
      <c r="G140" s="19"/>
      <c r="H140" s="20"/>
      <c r="I140" s="20" t="s">
        <v>192</v>
      </c>
      <c r="J140" s="20" t="s">
        <v>192</v>
      </c>
      <c r="K140" s="20" t="s">
        <v>192</v>
      </c>
      <c r="L140" s="21"/>
      <c r="O140" s="4"/>
      <c r="P140" s="4"/>
    </row>
    <row r="141" spans="2:16" x14ac:dyDescent="0.25">
      <c r="B141" s="39"/>
      <c r="C141" s="40"/>
      <c r="D141" s="41"/>
      <c r="E141" s="41"/>
      <c r="F141" s="39"/>
    </row>
    <row r="142" spans="2:16" x14ac:dyDescent="0.25">
      <c r="B142" s="39"/>
      <c r="C142" s="40"/>
      <c r="D142" s="41"/>
      <c r="E142" s="41"/>
      <c r="F142" s="41"/>
    </row>
    <row r="143" spans="2:16" x14ac:dyDescent="0.25">
      <c r="B143" s="39"/>
      <c r="C143" s="40"/>
      <c r="D143" s="41"/>
      <c r="E143" s="41"/>
      <c r="F143" s="41"/>
    </row>
    <row r="144" spans="2:16" x14ac:dyDescent="0.25">
      <c r="B144" s="39"/>
      <c r="C144" s="40"/>
      <c r="D144" s="41"/>
      <c r="E144" s="41"/>
      <c r="F144" s="41"/>
    </row>
    <row r="145" spans="2:6" x14ac:dyDescent="0.25">
      <c r="B145" s="39"/>
      <c r="C145" s="40"/>
      <c r="D145" s="41"/>
      <c r="E145" s="41"/>
      <c r="F145" s="41"/>
    </row>
    <row r="146" spans="2:6" x14ac:dyDescent="0.25">
      <c r="B146" s="39"/>
      <c r="C146" s="40"/>
      <c r="D146" s="41"/>
      <c r="E146" s="41"/>
      <c r="F146" s="41"/>
    </row>
    <row r="147" spans="2:6" x14ac:dyDescent="0.25">
      <c r="B147" s="39"/>
      <c r="C147" s="40"/>
      <c r="D147" s="41"/>
      <c r="E147" s="41"/>
      <c r="F147" s="41"/>
    </row>
  </sheetData>
  <mergeCells count="198">
    <mergeCell ref="E138:F138"/>
    <mergeCell ref="E139:F139"/>
    <mergeCell ref="E140:F140"/>
    <mergeCell ref="G2:L2"/>
    <mergeCell ref="D132:F132"/>
    <mergeCell ref="B133:B140"/>
    <mergeCell ref="C133:C135"/>
    <mergeCell ref="D133:F133"/>
    <mergeCell ref="D134:F134"/>
    <mergeCell ref="D135:F135"/>
    <mergeCell ref="C136:C140"/>
    <mergeCell ref="D136:D140"/>
    <mergeCell ref="E136:F136"/>
    <mergeCell ref="E137:F137"/>
    <mergeCell ref="E127:F127"/>
    <mergeCell ref="D128:D130"/>
    <mergeCell ref="E128:F128"/>
    <mergeCell ref="E129:F129"/>
    <mergeCell ref="E130:F130"/>
    <mergeCell ref="D131:F131"/>
    <mergeCell ref="E119:F119"/>
    <mergeCell ref="E120:F120"/>
    <mergeCell ref="E121:F121"/>
    <mergeCell ref="D122:F122"/>
    <mergeCell ref="C123:C132"/>
    <mergeCell ref="D123:F123"/>
    <mergeCell ref="D124:F124"/>
    <mergeCell ref="D125:F125"/>
    <mergeCell ref="D126:D127"/>
    <mergeCell ref="E126:F126"/>
    <mergeCell ref="D113:D115"/>
    <mergeCell ref="E113:F113"/>
    <mergeCell ref="E114:F114"/>
    <mergeCell ref="E115:F115"/>
    <mergeCell ref="C116:C122"/>
    <mergeCell ref="D116:D117"/>
    <mergeCell ref="E116:F116"/>
    <mergeCell ref="E117:F117"/>
    <mergeCell ref="D118:D121"/>
    <mergeCell ref="E118:F118"/>
    <mergeCell ref="E96:F96"/>
    <mergeCell ref="E97:F97"/>
    <mergeCell ref="E98:F98"/>
    <mergeCell ref="D105:D108"/>
    <mergeCell ref="E105:F105"/>
    <mergeCell ref="E106:F106"/>
    <mergeCell ref="E107:F107"/>
    <mergeCell ref="E108:F108"/>
    <mergeCell ref="D109:D112"/>
    <mergeCell ref="E109:F109"/>
    <mergeCell ref="E110:F110"/>
    <mergeCell ref="E111:F111"/>
    <mergeCell ref="E112:F112"/>
    <mergeCell ref="B86:B132"/>
    <mergeCell ref="C86:C115"/>
    <mergeCell ref="D86:D87"/>
    <mergeCell ref="E86:F86"/>
    <mergeCell ref="E87:F87"/>
    <mergeCell ref="D88:D91"/>
    <mergeCell ref="E88:F88"/>
    <mergeCell ref="E89:F89"/>
    <mergeCell ref="E90:F90"/>
    <mergeCell ref="E91:F91"/>
    <mergeCell ref="D99:D102"/>
    <mergeCell ref="E99:F99"/>
    <mergeCell ref="E100:F100"/>
    <mergeCell ref="E101:F101"/>
    <mergeCell ref="E102:F102"/>
    <mergeCell ref="D103:D104"/>
    <mergeCell ref="E103:F103"/>
    <mergeCell ref="E104:F104"/>
    <mergeCell ref="D92:D95"/>
    <mergeCell ref="E92:F92"/>
    <mergeCell ref="E93:F93"/>
    <mergeCell ref="E94:F94"/>
    <mergeCell ref="E95:F95"/>
    <mergeCell ref="D96:D98"/>
    <mergeCell ref="E68:F68"/>
    <mergeCell ref="E69:F69"/>
    <mergeCell ref="D57:F57"/>
    <mergeCell ref="D58:F58"/>
    <mergeCell ref="D70:D72"/>
    <mergeCell ref="E70:F70"/>
    <mergeCell ref="E71:F71"/>
    <mergeCell ref="E72:F72"/>
    <mergeCell ref="C73:C85"/>
    <mergeCell ref="D73:F73"/>
    <mergeCell ref="D74:F74"/>
    <mergeCell ref="D75:F75"/>
    <mergeCell ref="D76:F76"/>
    <mergeCell ref="D77:F77"/>
    <mergeCell ref="D78:D81"/>
    <mergeCell ref="E78:F78"/>
    <mergeCell ref="E79:F79"/>
    <mergeCell ref="E80:F80"/>
    <mergeCell ref="E81:F81"/>
    <mergeCell ref="D82:D85"/>
    <mergeCell ref="E82:F82"/>
    <mergeCell ref="E83:F83"/>
    <mergeCell ref="E84:F84"/>
    <mergeCell ref="E85:F85"/>
    <mergeCell ref="B59:B85"/>
    <mergeCell ref="C59:C72"/>
    <mergeCell ref="D59:F59"/>
    <mergeCell ref="D60:D64"/>
    <mergeCell ref="E60:F60"/>
    <mergeCell ref="E61:F61"/>
    <mergeCell ref="E62:F62"/>
    <mergeCell ref="E63:F63"/>
    <mergeCell ref="D49:D51"/>
    <mergeCell ref="E49:F49"/>
    <mergeCell ref="E50:F50"/>
    <mergeCell ref="E51:F51"/>
    <mergeCell ref="C52:C58"/>
    <mergeCell ref="D52:F52"/>
    <mergeCell ref="D53:F53"/>
    <mergeCell ref="D54:F54"/>
    <mergeCell ref="D55:F55"/>
    <mergeCell ref="D56:F56"/>
    <mergeCell ref="B40:B58"/>
    <mergeCell ref="E64:F64"/>
    <mergeCell ref="D65:D69"/>
    <mergeCell ref="E65:F65"/>
    <mergeCell ref="E66:F66"/>
    <mergeCell ref="E67:F67"/>
    <mergeCell ref="D42:D43"/>
    <mergeCell ref="E42:F42"/>
    <mergeCell ref="E43:F43"/>
    <mergeCell ref="D44:D48"/>
    <mergeCell ref="E44:F44"/>
    <mergeCell ref="E45:F45"/>
    <mergeCell ref="E46:F46"/>
    <mergeCell ref="E47:E48"/>
    <mergeCell ref="C36:C39"/>
    <mergeCell ref="E36:F36"/>
    <mergeCell ref="E37:F37"/>
    <mergeCell ref="D38:F38"/>
    <mergeCell ref="D39:F39"/>
    <mergeCell ref="C40:C41"/>
    <mergeCell ref="D40:F40"/>
    <mergeCell ref="D41:F41"/>
    <mergeCell ref="C42:C51"/>
    <mergeCell ref="B20:B39"/>
    <mergeCell ref="C20:C29"/>
    <mergeCell ref="D20:D21"/>
    <mergeCell ref="E20:F20"/>
    <mergeCell ref="E21:F21"/>
    <mergeCell ref="D22:D25"/>
    <mergeCell ref="E22:F22"/>
    <mergeCell ref="E23:F23"/>
    <mergeCell ref="E24:F24"/>
    <mergeCell ref="E25:F25"/>
    <mergeCell ref="D26:D29"/>
    <mergeCell ref="E26:F26"/>
    <mergeCell ref="E27:F27"/>
    <mergeCell ref="E28:F28"/>
    <mergeCell ref="E29:F29"/>
    <mergeCell ref="C30:C35"/>
    <mergeCell ref="D30:D32"/>
    <mergeCell ref="E30:F30"/>
    <mergeCell ref="E31:F31"/>
    <mergeCell ref="E32:F32"/>
    <mergeCell ref="D33:F33"/>
    <mergeCell ref="D34:D35"/>
    <mergeCell ref="E34:F34"/>
    <mergeCell ref="E35:F35"/>
    <mergeCell ref="E11:F11"/>
    <mergeCell ref="E12:F12"/>
    <mergeCell ref="E13:F13"/>
    <mergeCell ref="D14:D16"/>
    <mergeCell ref="E14:F14"/>
    <mergeCell ref="E15:F15"/>
    <mergeCell ref="E16:F16"/>
    <mergeCell ref="B5:B19"/>
    <mergeCell ref="C5:C8"/>
    <mergeCell ref="D5:F5"/>
    <mergeCell ref="D6:F6"/>
    <mergeCell ref="D7:F7"/>
    <mergeCell ref="D8:F8"/>
    <mergeCell ref="C9:C19"/>
    <mergeCell ref="D9:D13"/>
    <mergeCell ref="E9:F9"/>
    <mergeCell ref="E10:F10"/>
    <mergeCell ref="D17:D19"/>
    <mergeCell ref="E17:F17"/>
    <mergeCell ref="E18:F18"/>
    <mergeCell ref="E19:F19"/>
    <mergeCell ref="L3:L4"/>
    <mergeCell ref="E4:F4"/>
    <mergeCell ref="B2:F2"/>
    <mergeCell ref="B3:B4"/>
    <mergeCell ref="C3:C4"/>
    <mergeCell ref="D3:F3"/>
    <mergeCell ref="G3:G4"/>
    <mergeCell ref="H3:H4"/>
    <mergeCell ref="I3:I4"/>
    <mergeCell ref="J3:J4"/>
    <mergeCell ref="K3:K4"/>
  </mergeCells>
  <pageMargins left="0.75" right="0.75" top="1" bottom="1" header="0.5" footer="0.5"/>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39997558519241921"/>
  </sheetPr>
  <dimension ref="A2:X224"/>
  <sheetViews>
    <sheetView topLeftCell="O2" zoomScaleNormal="100" zoomScaleSheetLayoutView="40" zoomScalePageLayoutView="85" workbookViewId="0">
      <selection activeCell="V53" sqref="V53:V68"/>
    </sheetView>
  </sheetViews>
  <sheetFormatPr baseColWidth="10" defaultRowHeight="18.75" x14ac:dyDescent="0.3"/>
  <cols>
    <col min="1" max="1" width="11.42578125" style="2"/>
    <col min="2" max="2" width="5.85546875" style="116" customWidth="1"/>
    <col min="3" max="3" width="5.85546875" style="117" customWidth="1"/>
    <col min="4" max="4" width="69.7109375" style="2" customWidth="1"/>
    <col min="5" max="5" width="11.42578125" style="2"/>
    <col min="6" max="6" width="5.85546875" style="116" customWidth="1"/>
    <col min="7" max="7" width="5.85546875" style="122" customWidth="1"/>
    <col min="8" max="8" width="69.7109375" style="2" customWidth="1"/>
    <col min="9" max="9" width="11.42578125" style="2"/>
    <col min="10" max="10" width="5.85546875" style="124" customWidth="1"/>
    <col min="11" max="11" width="5.85546875" style="122" customWidth="1"/>
    <col min="12" max="12" width="69.7109375" style="2" customWidth="1"/>
    <col min="13" max="13" width="11.42578125" style="2"/>
    <col min="14" max="14" width="5.85546875" style="124" customWidth="1"/>
    <col min="15" max="15" width="5.85546875" style="122" customWidth="1"/>
    <col min="16" max="16" width="69.7109375" style="2" customWidth="1"/>
    <col min="17" max="17" width="11.42578125" style="2"/>
    <col min="18" max="18" width="5.85546875" style="124" customWidth="1"/>
    <col min="19" max="19" width="5.85546875" style="122" customWidth="1"/>
    <col min="20" max="20" width="69.7109375" style="2" customWidth="1"/>
    <col min="21" max="21" width="11.42578125" style="2"/>
    <col min="22" max="22" width="5.85546875" style="124" customWidth="1"/>
    <col min="23" max="23" width="5.85546875" style="121" customWidth="1"/>
    <col min="24" max="24" width="69.7109375" style="2" customWidth="1"/>
    <col min="25" max="16384" width="11.42578125" style="2"/>
  </cols>
  <sheetData>
    <row r="2" spans="1:24" ht="19.5" thickBot="1" x14ac:dyDescent="0.35">
      <c r="D2" s="42"/>
      <c r="E2" s="42"/>
      <c r="G2" s="121"/>
      <c r="H2" s="42"/>
      <c r="I2" s="42"/>
      <c r="J2" s="123"/>
      <c r="K2" s="121"/>
      <c r="L2" s="42"/>
      <c r="M2" s="42"/>
      <c r="N2" s="123"/>
      <c r="O2" s="121"/>
      <c r="P2" s="42"/>
    </row>
    <row r="3" spans="1:24" ht="16.5" thickBot="1" x14ac:dyDescent="0.3">
      <c r="A3" s="43"/>
      <c r="B3" s="304" t="s">
        <v>146</v>
      </c>
      <c r="C3" s="305"/>
      <c r="D3" s="306"/>
      <c r="E3" s="44"/>
      <c r="F3" s="304" t="s">
        <v>146</v>
      </c>
      <c r="G3" s="305"/>
      <c r="H3" s="306"/>
      <c r="I3" s="44"/>
      <c r="J3" s="304" t="s">
        <v>146</v>
      </c>
      <c r="K3" s="305"/>
      <c r="L3" s="306"/>
      <c r="M3" s="44"/>
      <c r="N3" s="304" t="s">
        <v>146</v>
      </c>
      <c r="O3" s="305"/>
      <c r="P3" s="306"/>
      <c r="R3" s="292" t="s">
        <v>146</v>
      </c>
      <c r="S3" s="293"/>
      <c r="T3" s="294"/>
      <c r="V3" s="292" t="s">
        <v>146</v>
      </c>
      <c r="W3" s="293"/>
      <c r="X3" s="294"/>
    </row>
    <row r="4" spans="1:24" ht="16.5" thickBot="1" x14ac:dyDescent="0.3">
      <c r="A4" s="43"/>
      <c r="B4" s="304" t="s">
        <v>339</v>
      </c>
      <c r="C4" s="307"/>
      <c r="D4" s="308"/>
      <c r="E4" s="44"/>
      <c r="F4" s="304" t="s">
        <v>202</v>
      </c>
      <c r="G4" s="307"/>
      <c r="H4" s="308"/>
      <c r="I4" s="44"/>
      <c r="J4" s="304" t="s">
        <v>203</v>
      </c>
      <c r="K4" s="305"/>
      <c r="L4" s="306"/>
      <c r="M4" s="44"/>
      <c r="N4" s="304" t="s">
        <v>204</v>
      </c>
      <c r="O4" s="307"/>
      <c r="P4" s="308"/>
      <c r="R4" s="297" t="s">
        <v>205</v>
      </c>
      <c r="S4" s="295"/>
      <c r="T4" s="296"/>
      <c r="V4" s="292" t="s">
        <v>206</v>
      </c>
      <c r="W4" s="295"/>
      <c r="X4" s="296"/>
    </row>
    <row r="5" spans="1:24" ht="31.5" x14ac:dyDescent="0.25">
      <c r="A5" s="43"/>
      <c r="B5" s="284" t="s">
        <v>207</v>
      </c>
      <c r="C5" s="298" t="s">
        <v>211</v>
      </c>
      <c r="D5" s="46" t="s">
        <v>212</v>
      </c>
      <c r="E5" s="44"/>
      <c r="F5" s="284" t="s">
        <v>207</v>
      </c>
      <c r="G5" s="271" t="s">
        <v>230</v>
      </c>
      <c r="H5" s="45" t="s">
        <v>289</v>
      </c>
      <c r="I5" s="44"/>
      <c r="J5" s="318" t="s">
        <v>215</v>
      </c>
      <c r="K5" s="312" t="s">
        <v>260</v>
      </c>
      <c r="L5" s="136" t="s">
        <v>246</v>
      </c>
      <c r="M5" s="44"/>
      <c r="N5" s="302" t="s">
        <v>207</v>
      </c>
      <c r="O5" s="298" t="s">
        <v>230</v>
      </c>
      <c r="P5" s="46" t="s">
        <v>254</v>
      </c>
      <c r="R5" s="302" t="s">
        <v>207</v>
      </c>
      <c r="S5" s="298" t="s">
        <v>230</v>
      </c>
      <c r="T5" s="46" t="s">
        <v>254</v>
      </c>
      <c r="V5" s="284" t="s">
        <v>207</v>
      </c>
      <c r="W5" s="271" t="s">
        <v>230</v>
      </c>
      <c r="X5" s="45" t="s">
        <v>289</v>
      </c>
    </row>
    <row r="6" spans="1:24" ht="30.75" x14ac:dyDescent="0.25">
      <c r="A6" s="43"/>
      <c r="B6" s="285"/>
      <c r="C6" s="299"/>
      <c r="D6" s="47" t="s">
        <v>213</v>
      </c>
      <c r="E6" s="44"/>
      <c r="F6" s="285"/>
      <c r="G6" s="272"/>
      <c r="H6" s="47" t="s">
        <v>459</v>
      </c>
      <c r="I6" s="44"/>
      <c r="J6" s="319"/>
      <c r="K6" s="313"/>
      <c r="L6" s="137" t="s">
        <v>460</v>
      </c>
      <c r="M6" s="44"/>
      <c r="N6" s="303"/>
      <c r="O6" s="299"/>
      <c r="P6" s="47" t="s">
        <v>255</v>
      </c>
      <c r="R6" s="303"/>
      <c r="S6" s="299"/>
      <c r="T6" s="47" t="s">
        <v>255</v>
      </c>
      <c r="V6" s="285"/>
      <c r="W6" s="272"/>
      <c r="X6" s="47" t="s">
        <v>461</v>
      </c>
    </row>
    <row r="7" spans="1:24" ht="31.5" x14ac:dyDescent="0.25">
      <c r="A7" s="43"/>
      <c r="B7" s="285"/>
      <c r="C7" s="299"/>
      <c r="D7" s="49" t="s">
        <v>214</v>
      </c>
      <c r="E7" s="44"/>
      <c r="F7" s="285"/>
      <c r="G7" s="272"/>
      <c r="H7" s="49" t="s">
        <v>231</v>
      </c>
      <c r="I7" s="44"/>
      <c r="J7" s="319"/>
      <c r="K7" s="313"/>
      <c r="L7" s="138" t="s">
        <v>287</v>
      </c>
      <c r="M7" s="44"/>
      <c r="N7" s="303"/>
      <c r="O7" s="299"/>
      <c r="P7" s="49" t="s">
        <v>256</v>
      </c>
      <c r="R7" s="303"/>
      <c r="S7" s="299"/>
      <c r="T7" s="49" t="s">
        <v>256</v>
      </c>
      <c r="V7" s="285"/>
      <c r="W7" s="272"/>
      <c r="X7" s="49" t="s">
        <v>231</v>
      </c>
    </row>
    <row r="8" spans="1:24" ht="15.75" x14ac:dyDescent="0.25">
      <c r="A8" s="43"/>
      <c r="B8" s="285"/>
      <c r="C8" s="299"/>
      <c r="D8" s="50" t="s">
        <v>328</v>
      </c>
      <c r="E8" s="44"/>
      <c r="F8" s="285"/>
      <c r="G8" s="272"/>
      <c r="H8" s="50" t="s">
        <v>328</v>
      </c>
      <c r="I8" s="44"/>
      <c r="J8" s="319"/>
      <c r="K8" s="313"/>
      <c r="L8" s="139" t="s">
        <v>328</v>
      </c>
      <c r="M8" s="44"/>
      <c r="N8" s="303"/>
      <c r="O8" s="299"/>
      <c r="P8" s="50" t="s">
        <v>328</v>
      </c>
      <c r="R8" s="303"/>
      <c r="S8" s="299"/>
      <c r="T8" s="50" t="s">
        <v>328</v>
      </c>
      <c r="V8" s="285"/>
      <c r="W8" s="272"/>
      <c r="X8" s="50" t="s">
        <v>328</v>
      </c>
    </row>
    <row r="9" spans="1:24" ht="15.75" x14ac:dyDescent="0.25">
      <c r="A9" s="43"/>
      <c r="B9" s="285"/>
      <c r="C9" s="299"/>
      <c r="D9" s="112" t="s">
        <v>329</v>
      </c>
      <c r="E9" s="44"/>
      <c r="F9" s="285"/>
      <c r="G9" s="272"/>
      <c r="H9" s="112" t="s">
        <v>410</v>
      </c>
      <c r="I9" s="44"/>
      <c r="J9" s="319"/>
      <c r="K9" s="313"/>
      <c r="L9" s="112" t="s">
        <v>355</v>
      </c>
      <c r="M9" s="44"/>
      <c r="N9" s="303"/>
      <c r="O9" s="299"/>
      <c r="P9" s="112" t="s">
        <v>350</v>
      </c>
      <c r="R9" s="303"/>
      <c r="S9" s="299"/>
      <c r="T9" s="112" t="s">
        <v>350</v>
      </c>
      <c r="V9" s="285"/>
      <c r="W9" s="272"/>
      <c r="X9" s="112" t="s">
        <v>361</v>
      </c>
    </row>
    <row r="10" spans="1:24" ht="15.75" x14ac:dyDescent="0.25">
      <c r="A10" s="43"/>
      <c r="B10" s="285"/>
      <c r="C10" s="299"/>
      <c r="D10" s="113">
        <f>'Matríz de Calificación de impac'!G14</f>
        <v>-55</v>
      </c>
      <c r="E10" s="44"/>
      <c r="F10" s="285"/>
      <c r="G10" s="272"/>
      <c r="H10" s="113">
        <f>'Matríz de Calificación de impac'!H9</f>
        <v>-21</v>
      </c>
      <c r="I10" s="44"/>
      <c r="J10" s="319"/>
      <c r="K10" s="313"/>
      <c r="L10" s="140">
        <f>'Matríz de Calificación de impac'!I44</f>
        <v>-40</v>
      </c>
      <c r="M10" s="44"/>
      <c r="N10" s="303"/>
      <c r="O10" s="299"/>
      <c r="P10" s="113">
        <f>'Matríz de Calificación de impac'!J10</f>
        <v>-51</v>
      </c>
      <c r="R10" s="303"/>
      <c r="S10" s="299"/>
      <c r="T10" s="113">
        <f>'Matríz de Calificación de impac'!K10</f>
        <v>-51</v>
      </c>
      <c r="V10" s="285"/>
      <c r="W10" s="272"/>
      <c r="X10" s="118">
        <f>'Matríz de Calificación de impac'!L9</f>
        <v>-14</v>
      </c>
    </row>
    <row r="11" spans="1:24" ht="12.75" customHeight="1" x14ac:dyDescent="0.25">
      <c r="A11" s="43"/>
      <c r="B11" s="285"/>
      <c r="C11" s="299"/>
      <c r="D11" s="107" t="s">
        <v>367</v>
      </c>
      <c r="E11" s="44"/>
      <c r="F11" s="285"/>
      <c r="G11" s="272"/>
      <c r="H11" s="107" t="s">
        <v>408</v>
      </c>
      <c r="I11" s="44"/>
      <c r="J11" s="319"/>
      <c r="K11" s="313"/>
      <c r="L11" s="141" t="s">
        <v>423</v>
      </c>
      <c r="M11" s="44"/>
      <c r="N11" s="303"/>
      <c r="O11" s="299"/>
      <c r="P11" s="47" t="s">
        <v>423</v>
      </c>
      <c r="R11" s="303"/>
      <c r="S11" s="299"/>
      <c r="T11" s="47" t="s">
        <v>423</v>
      </c>
      <c r="V11" s="285"/>
      <c r="W11" s="272"/>
      <c r="X11" s="107" t="s">
        <v>377</v>
      </c>
    </row>
    <row r="12" spans="1:24" ht="17.25" customHeight="1" x14ac:dyDescent="0.25">
      <c r="A12" s="43"/>
      <c r="B12" s="285"/>
      <c r="C12" s="299"/>
      <c r="D12" s="47" t="s">
        <v>366</v>
      </c>
      <c r="E12" s="44"/>
      <c r="F12" s="285"/>
      <c r="G12" s="272"/>
      <c r="H12" s="47" t="s">
        <v>366</v>
      </c>
      <c r="I12" s="44"/>
      <c r="J12" s="319"/>
      <c r="K12" s="313"/>
      <c r="L12" s="141" t="s">
        <v>425</v>
      </c>
      <c r="M12" s="44"/>
      <c r="N12" s="303"/>
      <c r="O12" s="299"/>
      <c r="P12" s="47" t="s">
        <v>425</v>
      </c>
      <c r="R12" s="303"/>
      <c r="S12" s="299"/>
      <c r="T12" s="47" t="s">
        <v>425</v>
      </c>
      <c r="V12" s="285"/>
      <c r="W12" s="272"/>
      <c r="X12" s="47" t="s">
        <v>448</v>
      </c>
    </row>
    <row r="13" spans="1:24" ht="15.75" customHeight="1" x14ac:dyDescent="0.25">
      <c r="A13" s="43"/>
      <c r="B13" s="285"/>
      <c r="C13" s="299"/>
      <c r="D13" s="49" t="s">
        <v>368</v>
      </c>
      <c r="E13" s="44"/>
      <c r="F13" s="285"/>
      <c r="G13" s="272"/>
      <c r="H13" s="49" t="s">
        <v>409</v>
      </c>
      <c r="I13" s="44"/>
      <c r="J13" s="319"/>
      <c r="K13" s="313"/>
      <c r="L13" s="142" t="s">
        <v>426</v>
      </c>
      <c r="M13" s="44"/>
      <c r="N13" s="303"/>
      <c r="O13" s="299"/>
      <c r="P13" s="49" t="s">
        <v>440</v>
      </c>
      <c r="R13" s="303"/>
      <c r="S13" s="299"/>
      <c r="T13" s="49" t="s">
        <v>440</v>
      </c>
      <c r="V13" s="285"/>
      <c r="W13" s="272"/>
      <c r="X13" s="49" t="s">
        <v>409</v>
      </c>
    </row>
    <row r="14" spans="1:24" ht="31.5" x14ac:dyDescent="0.25">
      <c r="A14" s="43"/>
      <c r="B14" s="285"/>
      <c r="C14" s="299"/>
      <c r="D14" s="49" t="s">
        <v>369</v>
      </c>
      <c r="E14" s="44"/>
      <c r="F14" s="285"/>
      <c r="G14" s="272"/>
      <c r="H14" s="49" t="s">
        <v>411</v>
      </c>
      <c r="I14" s="44"/>
      <c r="J14" s="319"/>
      <c r="K14" s="313"/>
      <c r="L14" s="142" t="s">
        <v>432</v>
      </c>
      <c r="M14" s="44"/>
      <c r="N14" s="303"/>
      <c r="O14" s="299"/>
      <c r="P14" s="49" t="s">
        <v>441</v>
      </c>
      <c r="R14" s="303"/>
      <c r="S14" s="299"/>
      <c r="T14" s="49" t="s">
        <v>441</v>
      </c>
      <c r="V14" s="285"/>
      <c r="W14" s="272"/>
      <c r="X14" s="49" t="s">
        <v>451</v>
      </c>
    </row>
    <row r="15" spans="1:24" ht="15.75" x14ac:dyDescent="0.25">
      <c r="A15" s="43"/>
      <c r="B15" s="285"/>
      <c r="C15" s="299"/>
      <c r="D15" s="48" t="s">
        <v>370</v>
      </c>
      <c r="E15" s="44"/>
      <c r="F15" s="285"/>
      <c r="G15" s="272"/>
      <c r="H15" s="48" t="s">
        <v>412</v>
      </c>
      <c r="I15" s="44"/>
      <c r="J15" s="319"/>
      <c r="K15" s="313"/>
      <c r="L15" s="143" t="s">
        <v>433</v>
      </c>
      <c r="M15" s="44"/>
      <c r="N15" s="303"/>
      <c r="O15" s="299"/>
      <c r="P15" s="48" t="s">
        <v>433</v>
      </c>
      <c r="R15" s="303"/>
      <c r="S15" s="299"/>
      <c r="T15" s="48" t="s">
        <v>433</v>
      </c>
      <c r="V15" s="285"/>
      <c r="W15" s="272"/>
      <c r="X15" s="48" t="s">
        <v>412</v>
      </c>
    </row>
    <row r="16" spans="1:24" ht="15.75" x14ac:dyDescent="0.25">
      <c r="A16" s="43"/>
      <c r="B16" s="285"/>
      <c r="C16" s="299"/>
      <c r="D16" s="48" t="s">
        <v>371</v>
      </c>
      <c r="E16" s="44"/>
      <c r="F16" s="285"/>
      <c r="G16" s="272"/>
      <c r="H16" s="48" t="s">
        <v>379</v>
      </c>
      <c r="I16" s="44"/>
      <c r="J16" s="319"/>
      <c r="K16" s="313"/>
      <c r="L16" s="143" t="s">
        <v>434</v>
      </c>
      <c r="M16" s="44"/>
      <c r="N16" s="303"/>
      <c r="O16" s="299"/>
      <c r="P16" s="48" t="s">
        <v>462</v>
      </c>
      <c r="R16" s="303"/>
      <c r="S16" s="299"/>
      <c r="T16" s="48" t="s">
        <v>462</v>
      </c>
      <c r="V16" s="285"/>
      <c r="W16" s="272"/>
      <c r="X16" s="48" t="s">
        <v>379</v>
      </c>
    </row>
    <row r="17" spans="1:24" ht="15.75" x14ac:dyDescent="0.25">
      <c r="A17" s="43"/>
      <c r="B17" s="285"/>
      <c r="C17" s="299"/>
      <c r="D17" s="48" t="s">
        <v>372</v>
      </c>
      <c r="E17" s="44"/>
      <c r="F17" s="285"/>
      <c r="G17" s="272"/>
      <c r="H17" s="48" t="s">
        <v>385</v>
      </c>
      <c r="I17" s="44"/>
      <c r="J17" s="319"/>
      <c r="K17" s="313"/>
      <c r="L17" s="143" t="s">
        <v>372</v>
      </c>
      <c r="M17" s="44"/>
      <c r="N17" s="303"/>
      <c r="O17" s="299"/>
      <c r="P17" s="48" t="s">
        <v>372</v>
      </c>
      <c r="R17" s="303"/>
      <c r="S17" s="299"/>
      <c r="T17" s="48" t="s">
        <v>372</v>
      </c>
      <c r="V17" s="285"/>
      <c r="W17" s="272"/>
      <c r="X17" s="48" t="s">
        <v>385</v>
      </c>
    </row>
    <row r="18" spans="1:24" ht="15.75" x14ac:dyDescent="0.25">
      <c r="A18" s="43"/>
      <c r="B18" s="285"/>
      <c r="C18" s="299"/>
      <c r="D18" s="48" t="s">
        <v>373</v>
      </c>
      <c r="E18" s="44"/>
      <c r="F18" s="285"/>
      <c r="G18" s="272"/>
      <c r="H18" s="48" t="s">
        <v>386</v>
      </c>
      <c r="I18" s="44"/>
      <c r="J18" s="319"/>
      <c r="K18" s="313"/>
      <c r="L18" s="143" t="s">
        <v>373</v>
      </c>
      <c r="M18" s="44"/>
      <c r="N18" s="303"/>
      <c r="O18" s="299"/>
      <c r="P18" s="48" t="s">
        <v>373</v>
      </c>
      <c r="R18" s="303"/>
      <c r="S18" s="299"/>
      <c r="T18" s="48" t="s">
        <v>373</v>
      </c>
      <c r="V18" s="285"/>
      <c r="W18" s="272"/>
      <c r="X18" s="48" t="s">
        <v>386</v>
      </c>
    </row>
    <row r="19" spans="1:24" ht="15.75" x14ac:dyDescent="0.25">
      <c r="A19" s="43"/>
      <c r="B19" s="285"/>
      <c r="C19" s="300"/>
      <c r="D19" s="51" t="s">
        <v>374</v>
      </c>
      <c r="E19" s="44"/>
      <c r="F19" s="285"/>
      <c r="G19" s="272"/>
      <c r="H19" s="51" t="s">
        <v>374</v>
      </c>
      <c r="I19" s="44"/>
      <c r="J19" s="319"/>
      <c r="K19" s="313"/>
      <c r="L19" s="143" t="s">
        <v>374</v>
      </c>
      <c r="M19" s="44"/>
      <c r="N19" s="303"/>
      <c r="O19" s="300"/>
      <c r="P19" s="51" t="s">
        <v>374</v>
      </c>
      <c r="R19" s="303"/>
      <c r="S19" s="300"/>
      <c r="T19" s="51" t="s">
        <v>374</v>
      </c>
      <c r="V19" s="285"/>
      <c r="W19" s="272"/>
      <c r="X19" s="51" t="s">
        <v>429</v>
      </c>
    </row>
    <row r="20" spans="1:24" ht="32.25" thickBot="1" x14ac:dyDescent="0.3">
      <c r="A20" s="43"/>
      <c r="B20" s="285"/>
      <c r="C20" s="301"/>
      <c r="D20" s="51" t="s">
        <v>375</v>
      </c>
      <c r="E20" s="44"/>
      <c r="F20" s="285"/>
      <c r="G20" s="273"/>
      <c r="H20" s="108" t="s">
        <v>422</v>
      </c>
      <c r="I20" s="44"/>
      <c r="J20" s="320"/>
      <c r="K20" s="317"/>
      <c r="L20" s="145" t="s">
        <v>391</v>
      </c>
      <c r="M20" s="44"/>
      <c r="N20" s="303"/>
      <c r="O20" s="301"/>
      <c r="P20" s="51" t="s">
        <v>375</v>
      </c>
      <c r="R20" s="303"/>
      <c r="S20" s="301"/>
      <c r="T20" s="51" t="s">
        <v>375</v>
      </c>
      <c r="V20" s="285"/>
      <c r="W20" s="273"/>
      <c r="X20" s="108" t="s">
        <v>422</v>
      </c>
    </row>
    <row r="21" spans="1:24" ht="87.75" customHeight="1" x14ac:dyDescent="0.25">
      <c r="B21" s="278" t="s">
        <v>215</v>
      </c>
      <c r="C21" s="271" t="s">
        <v>216</v>
      </c>
      <c r="D21" s="45" t="s">
        <v>217</v>
      </c>
      <c r="E21" s="42"/>
      <c r="F21" s="119"/>
      <c r="G21" s="271" t="s">
        <v>232</v>
      </c>
      <c r="H21" s="45" t="s">
        <v>208</v>
      </c>
      <c r="I21" s="42"/>
      <c r="J21" s="309" t="s">
        <v>215</v>
      </c>
      <c r="K21" s="312" t="s">
        <v>242</v>
      </c>
      <c r="L21" s="146" t="s">
        <v>243</v>
      </c>
      <c r="M21" s="42"/>
      <c r="N21" s="303"/>
      <c r="O21" s="271" t="s">
        <v>232</v>
      </c>
      <c r="P21" s="45" t="s">
        <v>208</v>
      </c>
      <c r="R21" s="303"/>
      <c r="S21" s="271" t="s">
        <v>232</v>
      </c>
      <c r="T21" s="45" t="s">
        <v>208</v>
      </c>
      <c r="V21" s="280" t="s">
        <v>180</v>
      </c>
      <c r="W21" s="271" t="s">
        <v>250</v>
      </c>
      <c r="X21" s="46" t="s">
        <v>265</v>
      </c>
    </row>
    <row r="22" spans="1:24" ht="63" customHeight="1" x14ac:dyDescent="0.25">
      <c r="B22" s="278"/>
      <c r="C22" s="272"/>
      <c r="D22" s="47" t="s">
        <v>218</v>
      </c>
      <c r="E22" s="42"/>
      <c r="F22" s="119"/>
      <c r="G22" s="272"/>
      <c r="H22" s="47" t="s">
        <v>234</v>
      </c>
      <c r="I22" s="42"/>
      <c r="J22" s="310"/>
      <c r="K22" s="313"/>
      <c r="L22" s="137" t="s">
        <v>463</v>
      </c>
      <c r="M22" s="42"/>
      <c r="N22" s="303"/>
      <c r="O22" s="272"/>
      <c r="P22" s="47" t="s">
        <v>257</v>
      </c>
      <c r="R22" s="303"/>
      <c r="S22" s="272"/>
      <c r="T22" s="47" t="s">
        <v>257</v>
      </c>
      <c r="V22" s="281"/>
      <c r="W22" s="272"/>
      <c r="X22" s="47" t="s">
        <v>458</v>
      </c>
    </row>
    <row r="23" spans="1:24" ht="75.75" customHeight="1" x14ac:dyDescent="0.25">
      <c r="B23" s="278"/>
      <c r="C23" s="272"/>
      <c r="D23" s="49" t="s">
        <v>277</v>
      </c>
      <c r="E23" s="42"/>
      <c r="F23" s="119"/>
      <c r="G23" s="272"/>
      <c r="H23" s="49" t="s">
        <v>235</v>
      </c>
      <c r="I23" s="42"/>
      <c r="J23" s="310"/>
      <c r="K23" s="313"/>
      <c r="L23" s="138" t="s">
        <v>244</v>
      </c>
      <c r="M23" s="42"/>
      <c r="N23" s="303"/>
      <c r="O23" s="272"/>
      <c r="P23" s="49" t="s">
        <v>235</v>
      </c>
      <c r="R23" s="303"/>
      <c r="S23" s="272"/>
      <c r="T23" s="49" t="s">
        <v>235</v>
      </c>
      <c r="V23" s="281"/>
      <c r="W23" s="272"/>
      <c r="X23" s="49" t="s">
        <v>240</v>
      </c>
    </row>
    <row r="24" spans="1:24" ht="15.75" x14ac:dyDescent="0.25">
      <c r="B24" s="278"/>
      <c r="C24" s="272"/>
      <c r="D24" s="50" t="s">
        <v>328</v>
      </c>
      <c r="E24" s="42"/>
      <c r="F24" s="119"/>
      <c r="G24" s="272"/>
      <c r="H24" s="50" t="s">
        <v>328</v>
      </c>
      <c r="I24" s="42"/>
      <c r="J24" s="310"/>
      <c r="K24" s="313"/>
      <c r="L24" s="139" t="s">
        <v>328</v>
      </c>
      <c r="M24" s="42"/>
      <c r="N24" s="303"/>
      <c r="O24" s="272"/>
      <c r="P24" s="50" t="s">
        <v>328</v>
      </c>
      <c r="R24" s="303"/>
      <c r="S24" s="272"/>
      <c r="T24" s="50" t="s">
        <v>328</v>
      </c>
      <c r="V24" s="281"/>
      <c r="W24" s="272"/>
      <c r="X24" s="50" t="s">
        <v>328</v>
      </c>
    </row>
    <row r="25" spans="1:24" ht="15.75" x14ac:dyDescent="0.25">
      <c r="B25" s="278"/>
      <c r="C25" s="272"/>
      <c r="D25" s="48" t="s">
        <v>330</v>
      </c>
      <c r="E25" s="42"/>
      <c r="F25" s="119"/>
      <c r="G25" s="272"/>
      <c r="H25" s="112" t="s">
        <v>415</v>
      </c>
      <c r="I25" s="42"/>
      <c r="J25" s="310"/>
      <c r="K25" s="313"/>
      <c r="L25" s="112" t="s">
        <v>344</v>
      </c>
      <c r="M25" s="42"/>
      <c r="N25" s="303"/>
      <c r="O25" s="272"/>
      <c r="P25" s="112" t="s">
        <v>351</v>
      </c>
      <c r="R25" s="303"/>
      <c r="S25" s="272"/>
      <c r="T25" s="112" t="s">
        <v>351</v>
      </c>
      <c r="V25" s="281"/>
      <c r="W25" s="272"/>
      <c r="X25" s="112" t="s">
        <v>365</v>
      </c>
    </row>
    <row r="26" spans="1:24" ht="15.75" x14ac:dyDescent="0.25">
      <c r="B26" s="278"/>
      <c r="C26" s="272"/>
      <c r="D26" s="118">
        <f>'Matríz de Calificación de impac'!G51</f>
        <v>-26</v>
      </c>
      <c r="E26" s="42"/>
      <c r="F26" s="119"/>
      <c r="G26" s="272"/>
      <c r="H26" s="113">
        <f>'Matríz de Calificación de impac'!H11</f>
        <v>-72</v>
      </c>
      <c r="I26" s="42"/>
      <c r="J26" s="310"/>
      <c r="K26" s="313"/>
      <c r="L26" s="144">
        <f>'Matríz de Calificación de impac'!I45</f>
        <v>-37</v>
      </c>
      <c r="M26" s="42"/>
      <c r="N26" s="303"/>
      <c r="O26" s="272"/>
      <c r="P26" s="152">
        <f>'Matríz de Calificación de impac'!J11</f>
        <v>-61</v>
      </c>
      <c r="R26" s="303"/>
      <c r="S26" s="272"/>
      <c r="T26" s="113">
        <f>'Matríz de Calificación de impac'!K11</f>
        <v>-61</v>
      </c>
      <c r="V26" s="281"/>
      <c r="W26" s="272"/>
      <c r="X26" s="115">
        <f>'Matríz de Calificación de impac'!L108</f>
        <v>-19</v>
      </c>
    </row>
    <row r="27" spans="1:24" ht="17.25" customHeight="1" x14ac:dyDescent="0.25">
      <c r="B27" s="278"/>
      <c r="C27" s="272"/>
      <c r="D27" s="107" t="s">
        <v>377</v>
      </c>
      <c r="E27" s="42"/>
      <c r="F27" s="119"/>
      <c r="G27" s="272"/>
      <c r="H27" s="107" t="s">
        <v>413</v>
      </c>
      <c r="I27" s="42"/>
      <c r="J27" s="310"/>
      <c r="K27" s="313"/>
      <c r="L27" s="141" t="s">
        <v>423</v>
      </c>
      <c r="M27" s="42"/>
      <c r="N27" s="303"/>
      <c r="O27" s="272"/>
      <c r="P27" s="47" t="s">
        <v>424</v>
      </c>
      <c r="R27" s="303"/>
      <c r="S27" s="272"/>
      <c r="T27" s="47" t="s">
        <v>424</v>
      </c>
      <c r="V27" s="281"/>
      <c r="W27" s="272"/>
      <c r="X27" s="107" t="s">
        <v>377</v>
      </c>
    </row>
    <row r="28" spans="1:24" ht="15" customHeight="1" x14ac:dyDescent="0.25">
      <c r="B28" s="278"/>
      <c r="C28" s="272"/>
      <c r="D28" s="47" t="s">
        <v>376</v>
      </c>
      <c r="E28" s="42"/>
      <c r="F28" s="119"/>
      <c r="G28" s="272"/>
      <c r="H28" s="47" t="s">
        <v>414</v>
      </c>
      <c r="I28" s="42"/>
      <c r="J28" s="310"/>
      <c r="K28" s="313"/>
      <c r="L28" s="141" t="s">
        <v>425</v>
      </c>
      <c r="M28" s="42"/>
      <c r="N28" s="303"/>
      <c r="O28" s="272"/>
      <c r="P28" s="49" t="s">
        <v>442</v>
      </c>
      <c r="R28" s="303"/>
      <c r="S28" s="272"/>
      <c r="T28" s="49" t="s">
        <v>442</v>
      </c>
      <c r="V28" s="281"/>
      <c r="W28" s="272"/>
      <c r="X28" s="47" t="s">
        <v>448</v>
      </c>
    </row>
    <row r="29" spans="1:24" ht="15.75" x14ac:dyDescent="0.25">
      <c r="B29" s="278"/>
      <c r="C29" s="272"/>
      <c r="D29" s="49" t="s">
        <v>368</v>
      </c>
      <c r="E29" s="42"/>
      <c r="F29" s="119"/>
      <c r="G29" s="272"/>
      <c r="H29" s="49" t="s">
        <v>387</v>
      </c>
      <c r="I29" s="42"/>
      <c r="J29" s="310"/>
      <c r="K29" s="313"/>
      <c r="L29" s="142" t="s">
        <v>426</v>
      </c>
      <c r="M29" s="42"/>
      <c r="N29" s="303"/>
      <c r="O29" s="272"/>
      <c r="P29" s="49" t="s">
        <v>426</v>
      </c>
      <c r="R29" s="303"/>
      <c r="S29" s="272"/>
      <c r="T29" s="49" t="s">
        <v>426</v>
      </c>
      <c r="V29" s="281"/>
      <c r="W29" s="272"/>
      <c r="X29" s="49" t="s">
        <v>452</v>
      </c>
    </row>
    <row r="30" spans="1:24" ht="31.5" x14ac:dyDescent="0.25">
      <c r="B30" s="278"/>
      <c r="C30" s="272"/>
      <c r="D30" s="49" t="s">
        <v>378</v>
      </c>
      <c r="E30" s="42"/>
      <c r="F30" s="119"/>
      <c r="G30" s="272"/>
      <c r="H30" s="49" t="s">
        <v>369</v>
      </c>
      <c r="I30" s="42"/>
      <c r="J30" s="310"/>
      <c r="K30" s="313"/>
      <c r="L30" s="142" t="s">
        <v>432</v>
      </c>
      <c r="M30" s="42"/>
      <c r="N30" s="303"/>
      <c r="O30" s="272"/>
      <c r="P30" s="49" t="s">
        <v>388</v>
      </c>
      <c r="R30" s="303"/>
      <c r="S30" s="272"/>
      <c r="T30" s="49" t="s">
        <v>388</v>
      </c>
      <c r="V30" s="281"/>
      <c r="W30" s="272"/>
      <c r="X30" s="49" t="s">
        <v>432</v>
      </c>
    </row>
    <row r="31" spans="1:24" ht="15.75" x14ac:dyDescent="0.25">
      <c r="B31" s="278"/>
      <c r="C31" s="272"/>
      <c r="D31" s="48" t="s">
        <v>370</v>
      </c>
      <c r="E31" s="42"/>
      <c r="F31" s="119"/>
      <c r="G31" s="272"/>
      <c r="H31" s="48" t="s">
        <v>370</v>
      </c>
      <c r="I31" s="42"/>
      <c r="J31" s="310"/>
      <c r="K31" s="313"/>
      <c r="L31" s="143" t="s">
        <v>433</v>
      </c>
      <c r="M31" s="42"/>
      <c r="N31" s="303"/>
      <c r="O31" s="272"/>
      <c r="P31" s="48" t="s">
        <v>370</v>
      </c>
      <c r="R31" s="303"/>
      <c r="S31" s="272"/>
      <c r="T31" s="48" t="s">
        <v>370</v>
      </c>
      <c r="V31" s="281"/>
      <c r="W31" s="272"/>
      <c r="X31" s="48" t="s">
        <v>454</v>
      </c>
    </row>
    <row r="32" spans="1:24" ht="15.75" x14ac:dyDescent="0.25">
      <c r="B32" s="278"/>
      <c r="C32" s="272"/>
      <c r="D32" s="48" t="s">
        <v>379</v>
      </c>
      <c r="E32" s="42"/>
      <c r="F32" s="119"/>
      <c r="G32" s="272"/>
      <c r="H32" s="48" t="s">
        <v>371</v>
      </c>
      <c r="I32" s="42"/>
      <c r="J32" s="310"/>
      <c r="K32" s="313"/>
      <c r="L32" s="143" t="s">
        <v>434</v>
      </c>
      <c r="M32" s="42"/>
      <c r="N32" s="303"/>
      <c r="O32" s="272"/>
      <c r="P32" s="48" t="s">
        <v>371</v>
      </c>
      <c r="R32" s="303"/>
      <c r="S32" s="272"/>
      <c r="T32" s="48" t="s">
        <v>371</v>
      </c>
      <c r="V32" s="281"/>
      <c r="W32" s="272"/>
      <c r="X32" s="48" t="s">
        <v>379</v>
      </c>
    </row>
    <row r="33" spans="2:24" ht="15.75" x14ac:dyDescent="0.25">
      <c r="B33" s="278"/>
      <c r="C33" s="272"/>
      <c r="D33" s="48" t="s">
        <v>372</v>
      </c>
      <c r="E33" s="42"/>
      <c r="F33" s="119"/>
      <c r="G33" s="272"/>
      <c r="H33" s="48" t="s">
        <v>372</v>
      </c>
      <c r="I33" s="42"/>
      <c r="J33" s="310"/>
      <c r="K33" s="313"/>
      <c r="L33" s="143" t="s">
        <v>372</v>
      </c>
      <c r="M33" s="42"/>
      <c r="N33" s="303"/>
      <c r="O33" s="272"/>
      <c r="P33" s="48" t="s">
        <v>372</v>
      </c>
      <c r="R33" s="303"/>
      <c r="S33" s="272"/>
      <c r="T33" s="48" t="s">
        <v>372</v>
      </c>
      <c r="V33" s="281"/>
      <c r="W33" s="272"/>
      <c r="X33" s="48" t="s">
        <v>385</v>
      </c>
    </row>
    <row r="34" spans="2:24" ht="15.75" x14ac:dyDescent="0.25">
      <c r="B34" s="278"/>
      <c r="C34" s="272"/>
      <c r="D34" s="48" t="s">
        <v>373</v>
      </c>
      <c r="E34" s="42"/>
      <c r="F34" s="119"/>
      <c r="G34" s="272"/>
      <c r="H34" s="48" t="s">
        <v>373</v>
      </c>
      <c r="I34" s="42"/>
      <c r="J34" s="310"/>
      <c r="K34" s="313"/>
      <c r="L34" s="143" t="s">
        <v>373</v>
      </c>
      <c r="M34" s="42"/>
      <c r="N34" s="303"/>
      <c r="O34" s="272"/>
      <c r="P34" s="48" t="s">
        <v>373</v>
      </c>
      <c r="R34" s="303"/>
      <c r="S34" s="272"/>
      <c r="T34" s="48" t="s">
        <v>373</v>
      </c>
      <c r="V34" s="281"/>
      <c r="W34" s="272"/>
      <c r="X34" s="48" t="s">
        <v>386</v>
      </c>
    </row>
    <row r="35" spans="2:24" ht="15.75" x14ac:dyDescent="0.25">
      <c r="B35" s="278"/>
      <c r="C35" s="272"/>
      <c r="D35" s="51" t="s">
        <v>380</v>
      </c>
      <c r="E35" s="42"/>
      <c r="F35" s="119"/>
      <c r="G35" s="272"/>
      <c r="H35" s="51" t="s">
        <v>374</v>
      </c>
      <c r="I35" s="42"/>
      <c r="J35" s="310"/>
      <c r="K35" s="313"/>
      <c r="L35" s="143" t="s">
        <v>380</v>
      </c>
      <c r="M35" s="42"/>
      <c r="N35" s="303"/>
      <c r="O35" s="272"/>
      <c r="P35" s="51" t="s">
        <v>374</v>
      </c>
      <c r="R35" s="303"/>
      <c r="S35" s="272"/>
      <c r="T35" s="51" t="s">
        <v>374</v>
      </c>
      <c r="V35" s="281"/>
      <c r="W35" s="272"/>
      <c r="X35" s="51" t="s">
        <v>429</v>
      </c>
    </row>
    <row r="36" spans="2:24" ht="34.5" customHeight="1" thickBot="1" x14ac:dyDescent="0.3">
      <c r="B36" s="279"/>
      <c r="C36" s="273"/>
      <c r="D36" s="51" t="s">
        <v>375</v>
      </c>
      <c r="E36" s="42"/>
      <c r="F36" s="119"/>
      <c r="G36" s="273"/>
      <c r="H36" s="51" t="s">
        <v>391</v>
      </c>
      <c r="I36" s="42"/>
      <c r="J36" s="310"/>
      <c r="K36" s="313"/>
      <c r="L36" s="147" t="s">
        <v>375</v>
      </c>
      <c r="M36" s="42"/>
      <c r="N36" s="303"/>
      <c r="O36" s="273"/>
      <c r="P36" s="51" t="s">
        <v>443</v>
      </c>
      <c r="R36" s="303"/>
      <c r="S36" s="273"/>
      <c r="T36" s="51" t="s">
        <v>443</v>
      </c>
      <c r="V36" s="286"/>
      <c r="W36" s="273"/>
      <c r="X36" s="108" t="s">
        <v>453</v>
      </c>
    </row>
    <row r="37" spans="2:24" ht="68.25" customHeight="1" x14ac:dyDescent="0.25">
      <c r="B37" s="280" t="s">
        <v>180</v>
      </c>
      <c r="C37" s="271" t="s">
        <v>222</v>
      </c>
      <c r="D37" s="45" t="s">
        <v>219</v>
      </c>
      <c r="E37" s="42"/>
      <c r="F37" s="119"/>
      <c r="G37" s="271" t="s">
        <v>233</v>
      </c>
      <c r="H37" s="45" t="s">
        <v>237</v>
      </c>
      <c r="I37" s="42"/>
      <c r="J37" s="310"/>
      <c r="K37" s="314" t="s">
        <v>245</v>
      </c>
      <c r="L37" s="125" t="s">
        <v>246</v>
      </c>
      <c r="M37" s="42"/>
      <c r="N37" s="303"/>
      <c r="O37" s="271" t="s">
        <v>233</v>
      </c>
      <c r="P37" s="45" t="s">
        <v>285</v>
      </c>
      <c r="R37" s="303"/>
      <c r="S37" s="271" t="s">
        <v>233</v>
      </c>
      <c r="T37" s="45" t="s">
        <v>285</v>
      </c>
      <c r="V37" s="274" t="s">
        <v>227</v>
      </c>
      <c r="W37" s="271" t="s">
        <v>228</v>
      </c>
      <c r="X37" s="46" t="s">
        <v>229</v>
      </c>
    </row>
    <row r="38" spans="2:24" ht="49.5" customHeight="1" x14ac:dyDescent="0.25">
      <c r="B38" s="281"/>
      <c r="C38" s="272"/>
      <c r="D38" s="47" t="s">
        <v>220</v>
      </c>
      <c r="E38" s="42"/>
      <c r="F38" s="119"/>
      <c r="G38" s="272"/>
      <c r="H38" s="47" t="s">
        <v>236</v>
      </c>
      <c r="I38" s="42"/>
      <c r="J38" s="310"/>
      <c r="K38" s="315"/>
      <c r="L38" s="126" t="s">
        <v>460</v>
      </c>
      <c r="M38" s="42"/>
      <c r="N38" s="303"/>
      <c r="O38" s="272"/>
      <c r="P38" s="47" t="s">
        <v>258</v>
      </c>
      <c r="R38" s="303"/>
      <c r="S38" s="272"/>
      <c r="T38" s="47" t="s">
        <v>258</v>
      </c>
      <c r="V38" s="275"/>
      <c r="W38" s="272"/>
      <c r="X38" s="47" t="s">
        <v>457</v>
      </c>
    </row>
    <row r="39" spans="2:24" ht="80.25" customHeight="1" x14ac:dyDescent="0.25">
      <c r="B39" s="281"/>
      <c r="C39" s="272"/>
      <c r="D39" s="49" t="s">
        <v>221</v>
      </c>
      <c r="E39" s="42"/>
      <c r="F39" s="119"/>
      <c r="G39" s="272"/>
      <c r="H39" s="49" t="s">
        <v>235</v>
      </c>
      <c r="I39" s="42"/>
      <c r="J39" s="310"/>
      <c r="K39" s="315"/>
      <c r="L39" s="127" t="s">
        <v>464</v>
      </c>
      <c r="M39" s="42"/>
      <c r="N39" s="303"/>
      <c r="O39" s="272"/>
      <c r="P39" s="49" t="s">
        <v>235</v>
      </c>
      <c r="R39" s="303"/>
      <c r="S39" s="272"/>
      <c r="T39" s="49" t="s">
        <v>235</v>
      </c>
      <c r="V39" s="275"/>
      <c r="W39" s="272"/>
      <c r="X39" s="49" t="s">
        <v>282</v>
      </c>
    </row>
    <row r="40" spans="2:24" ht="15.75" x14ac:dyDescent="0.25">
      <c r="B40" s="281"/>
      <c r="C40" s="272"/>
      <c r="D40" s="50" t="s">
        <v>328</v>
      </c>
      <c r="E40" s="42"/>
      <c r="F40" s="119"/>
      <c r="G40" s="272"/>
      <c r="H40" s="50" t="s">
        <v>328</v>
      </c>
      <c r="I40" s="42"/>
      <c r="J40" s="310"/>
      <c r="K40" s="315"/>
      <c r="L40" s="128" t="s">
        <v>328</v>
      </c>
      <c r="M40" s="42"/>
      <c r="N40" s="303"/>
      <c r="O40" s="272"/>
      <c r="P40" s="88" t="s">
        <v>328</v>
      </c>
      <c r="R40" s="303"/>
      <c r="S40" s="272"/>
      <c r="T40" s="50" t="s">
        <v>328</v>
      </c>
      <c r="V40" s="275"/>
      <c r="W40" s="272"/>
      <c r="X40" s="50" t="s">
        <v>328</v>
      </c>
    </row>
    <row r="41" spans="2:24" ht="15.75" x14ac:dyDescent="0.25">
      <c r="B41" s="281"/>
      <c r="C41" s="272"/>
      <c r="D41" s="112" t="s">
        <v>331</v>
      </c>
      <c r="E41" s="42"/>
      <c r="F41" s="119"/>
      <c r="G41" s="272"/>
      <c r="H41" s="112" t="s">
        <v>340</v>
      </c>
      <c r="I41" s="42"/>
      <c r="J41" s="310"/>
      <c r="K41" s="315"/>
      <c r="L41" s="129" t="s">
        <v>345</v>
      </c>
      <c r="M41" s="42"/>
      <c r="N41" s="303"/>
      <c r="O41" s="272"/>
      <c r="P41" s="112" t="s">
        <v>352</v>
      </c>
      <c r="R41" s="303"/>
      <c r="S41" s="272"/>
      <c r="T41" s="112" t="s">
        <v>352</v>
      </c>
      <c r="V41" s="275"/>
      <c r="W41" s="272"/>
      <c r="X41" s="112" t="s">
        <v>333</v>
      </c>
    </row>
    <row r="42" spans="2:24" ht="15.75" x14ac:dyDescent="0.25">
      <c r="B42" s="281"/>
      <c r="C42" s="272"/>
      <c r="D42" s="114">
        <f>'Matríz de Calificación de impac'!G90</f>
        <v>-30</v>
      </c>
      <c r="E42" s="42"/>
      <c r="F42" s="119"/>
      <c r="G42" s="272"/>
      <c r="H42" s="113">
        <f>'Matríz de Calificación de impac'!H12</f>
        <v>-62</v>
      </c>
      <c r="I42" s="42"/>
      <c r="J42" s="310"/>
      <c r="K42" s="315"/>
      <c r="L42" s="133">
        <f>'Matríz de Calificación de impac'!I46</f>
        <v>-46</v>
      </c>
      <c r="M42" s="42"/>
      <c r="N42" s="303"/>
      <c r="O42" s="272"/>
      <c r="P42" s="152">
        <f>'Matríz de Calificación de impac'!J12</f>
        <v>-74</v>
      </c>
      <c r="R42" s="303"/>
      <c r="S42" s="272"/>
      <c r="T42" s="152">
        <f>'Matríz de Calificación de impac'!K12</f>
        <v>-74</v>
      </c>
      <c r="V42" s="275"/>
      <c r="W42" s="272"/>
      <c r="X42" s="114">
        <f>'Matríz de Calificación de impac'!L131</f>
        <v>21</v>
      </c>
    </row>
    <row r="43" spans="2:24" s="110" customFormat="1" ht="26.25" customHeight="1" x14ac:dyDescent="0.25">
      <c r="B43" s="281"/>
      <c r="C43" s="272"/>
      <c r="D43" s="47" t="s">
        <v>423</v>
      </c>
      <c r="E43" s="109"/>
      <c r="F43" s="119"/>
      <c r="G43" s="272"/>
      <c r="H43" s="47" t="s">
        <v>424</v>
      </c>
      <c r="I43" s="109"/>
      <c r="J43" s="310"/>
      <c r="K43" s="315"/>
      <c r="L43" s="130" t="s">
        <v>423</v>
      </c>
      <c r="M43" s="109"/>
      <c r="N43" s="303"/>
      <c r="O43" s="272"/>
      <c r="P43" s="107" t="s">
        <v>413</v>
      </c>
      <c r="R43" s="303"/>
      <c r="S43" s="272"/>
      <c r="T43" s="107" t="s">
        <v>413</v>
      </c>
      <c r="V43" s="275"/>
      <c r="W43" s="272"/>
      <c r="X43" s="107" t="s">
        <v>395</v>
      </c>
    </row>
    <row r="44" spans="2:24" ht="27" customHeight="1" x14ac:dyDescent="0.25">
      <c r="B44" s="281"/>
      <c r="C44" s="272"/>
      <c r="D44" s="47" t="s">
        <v>376</v>
      </c>
      <c r="E44" s="42"/>
      <c r="F44" s="119"/>
      <c r="G44" s="272"/>
      <c r="H44" s="47" t="s">
        <v>414</v>
      </c>
      <c r="I44" s="42"/>
      <c r="J44" s="310"/>
      <c r="K44" s="315"/>
      <c r="L44" s="130" t="s">
        <v>414</v>
      </c>
      <c r="M44" s="42"/>
      <c r="N44" s="303"/>
      <c r="O44" s="272"/>
      <c r="P44" s="47" t="s">
        <v>414</v>
      </c>
      <c r="R44" s="303"/>
      <c r="S44" s="272"/>
      <c r="T44" s="47" t="s">
        <v>414</v>
      </c>
      <c r="V44" s="275"/>
      <c r="W44" s="272"/>
      <c r="X44" s="47" t="s">
        <v>396</v>
      </c>
    </row>
    <row r="45" spans="2:24" ht="15.75" x14ac:dyDescent="0.25">
      <c r="B45" s="281"/>
      <c r="C45" s="272"/>
      <c r="D45" s="49" t="s">
        <v>382</v>
      </c>
      <c r="E45" s="42"/>
      <c r="F45" s="119"/>
      <c r="G45" s="272"/>
      <c r="H45" s="49" t="s">
        <v>416</v>
      </c>
      <c r="I45" s="42"/>
      <c r="J45" s="310"/>
      <c r="K45" s="315"/>
      <c r="L45" s="131" t="s">
        <v>426</v>
      </c>
      <c r="M45" s="42"/>
      <c r="N45" s="303"/>
      <c r="O45" s="272"/>
      <c r="P45" s="49" t="s">
        <v>387</v>
      </c>
      <c r="R45" s="303"/>
      <c r="S45" s="272"/>
      <c r="T45" s="49" t="s">
        <v>387</v>
      </c>
      <c r="V45" s="275"/>
      <c r="W45" s="272"/>
      <c r="X45" s="49" t="s">
        <v>397</v>
      </c>
    </row>
    <row r="46" spans="2:24" ht="15.75" x14ac:dyDescent="0.25">
      <c r="B46" s="281"/>
      <c r="C46" s="272"/>
      <c r="D46" s="49" t="s">
        <v>378</v>
      </c>
      <c r="E46" s="42"/>
      <c r="F46" s="119"/>
      <c r="G46" s="272"/>
      <c r="H46" s="49" t="s">
        <v>388</v>
      </c>
      <c r="I46" s="42"/>
      <c r="J46" s="310"/>
      <c r="K46" s="315"/>
      <c r="L46" s="131" t="s">
        <v>435</v>
      </c>
      <c r="M46" s="42"/>
      <c r="N46" s="303"/>
      <c r="O46" s="272"/>
      <c r="P46" s="49" t="s">
        <v>444</v>
      </c>
      <c r="R46" s="303"/>
      <c r="S46" s="272"/>
      <c r="T46" s="49" t="s">
        <v>444</v>
      </c>
      <c r="V46" s="275"/>
      <c r="W46" s="272"/>
      <c r="X46" s="48" t="s">
        <v>398</v>
      </c>
    </row>
    <row r="47" spans="2:24" ht="15.75" x14ac:dyDescent="0.25">
      <c r="B47" s="281"/>
      <c r="C47" s="272"/>
      <c r="D47" s="48" t="s">
        <v>383</v>
      </c>
      <c r="E47" s="42"/>
      <c r="F47" s="119"/>
      <c r="G47" s="272"/>
      <c r="H47" s="48" t="s">
        <v>370</v>
      </c>
      <c r="I47" s="42"/>
      <c r="J47" s="310"/>
      <c r="K47" s="315"/>
      <c r="L47" s="132" t="s">
        <v>436</v>
      </c>
      <c r="M47" s="42"/>
      <c r="N47" s="303"/>
      <c r="O47" s="272"/>
      <c r="P47" s="48" t="s">
        <v>370</v>
      </c>
      <c r="R47" s="303"/>
      <c r="S47" s="272"/>
      <c r="T47" s="48" t="s">
        <v>370</v>
      </c>
      <c r="V47" s="275"/>
      <c r="W47" s="272"/>
      <c r="X47" s="48" t="s">
        <v>399</v>
      </c>
    </row>
    <row r="48" spans="2:24" ht="15.75" x14ac:dyDescent="0.25">
      <c r="B48" s="281"/>
      <c r="C48" s="272"/>
      <c r="D48" s="48" t="s">
        <v>384</v>
      </c>
      <c r="E48" s="42"/>
      <c r="F48" s="119"/>
      <c r="G48" s="272"/>
      <c r="H48" s="48" t="s">
        <v>371</v>
      </c>
      <c r="I48" s="42"/>
      <c r="J48" s="310"/>
      <c r="K48" s="315"/>
      <c r="L48" s="132" t="s">
        <v>434</v>
      </c>
      <c r="M48" s="42"/>
      <c r="N48" s="303"/>
      <c r="O48" s="272"/>
      <c r="P48" s="48" t="s">
        <v>371</v>
      </c>
      <c r="R48" s="303"/>
      <c r="S48" s="272"/>
      <c r="T48" s="48" t="s">
        <v>371</v>
      </c>
      <c r="V48" s="275"/>
      <c r="W48" s="272"/>
      <c r="X48" s="48" t="s">
        <v>400</v>
      </c>
    </row>
    <row r="49" spans="2:24" ht="15.75" x14ac:dyDescent="0.25">
      <c r="B49" s="281"/>
      <c r="C49" s="272"/>
      <c r="D49" s="48" t="s">
        <v>385</v>
      </c>
      <c r="E49" s="42"/>
      <c r="F49" s="119"/>
      <c r="G49" s="272"/>
      <c r="H49" s="48" t="s">
        <v>372</v>
      </c>
      <c r="I49" s="42"/>
      <c r="J49" s="310"/>
      <c r="K49" s="315"/>
      <c r="L49" s="132" t="s">
        <v>372</v>
      </c>
      <c r="M49" s="42"/>
      <c r="N49" s="303"/>
      <c r="O49" s="272"/>
      <c r="P49" s="48" t="s">
        <v>372</v>
      </c>
      <c r="R49" s="303"/>
      <c r="S49" s="272"/>
      <c r="T49" s="48" t="s">
        <v>372</v>
      </c>
      <c r="V49" s="275"/>
      <c r="W49" s="272"/>
      <c r="X49" s="48" t="s">
        <v>401</v>
      </c>
    </row>
    <row r="50" spans="2:24" ht="15.75" x14ac:dyDescent="0.25">
      <c r="B50" s="281"/>
      <c r="C50" s="272"/>
      <c r="D50" s="48" t="s">
        <v>386</v>
      </c>
      <c r="E50" s="42"/>
      <c r="F50" s="119"/>
      <c r="G50" s="272"/>
      <c r="H50" s="48" t="s">
        <v>373</v>
      </c>
      <c r="I50" s="42"/>
      <c r="J50" s="310"/>
      <c r="K50" s="315"/>
      <c r="L50" s="132" t="s">
        <v>373</v>
      </c>
      <c r="M50" s="42"/>
      <c r="N50" s="303"/>
      <c r="O50" s="272"/>
      <c r="P50" s="48" t="s">
        <v>373</v>
      </c>
      <c r="R50" s="303"/>
      <c r="S50" s="272"/>
      <c r="T50" s="48" t="s">
        <v>373</v>
      </c>
      <c r="V50" s="275"/>
      <c r="W50" s="272"/>
      <c r="X50" s="48" t="s">
        <v>402</v>
      </c>
    </row>
    <row r="51" spans="2:24" ht="15.75" x14ac:dyDescent="0.25">
      <c r="B51" s="281"/>
      <c r="C51" s="272"/>
      <c r="D51" s="51" t="s">
        <v>380</v>
      </c>
      <c r="E51" s="42"/>
      <c r="F51" s="119"/>
      <c r="G51" s="272"/>
      <c r="H51" s="51" t="s">
        <v>374</v>
      </c>
      <c r="I51" s="42"/>
      <c r="J51" s="310"/>
      <c r="K51" s="315"/>
      <c r="L51" s="132" t="s">
        <v>374</v>
      </c>
      <c r="M51" s="42"/>
      <c r="N51" s="303"/>
      <c r="O51" s="272"/>
      <c r="P51" s="51" t="s">
        <v>374</v>
      </c>
      <c r="R51" s="303"/>
      <c r="S51" s="272"/>
      <c r="T51" s="51" t="s">
        <v>374</v>
      </c>
      <c r="V51" s="275"/>
      <c r="W51" s="272"/>
      <c r="X51" s="51" t="s">
        <v>403</v>
      </c>
    </row>
    <row r="52" spans="2:24" ht="16.5" thickBot="1" x14ac:dyDescent="0.3">
      <c r="B52" s="281"/>
      <c r="C52" s="273"/>
      <c r="D52" s="51" t="s">
        <v>375</v>
      </c>
      <c r="E52" s="42"/>
      <c r="F52" s="120"/>
      <c r="G52" s="273"/>
      <c r="H52" s="51" t="s">
        <v>391</v>
      </c>
      <c r="I52" s="42"/>
      <c r="J52" s="310"/>
      <c r="K52" s="316"/>
      <c r="L52" s="135" t="s">
        <v>391</v>
      </c>
      <c r="M52" s="42"/>
      <c r="N52" s="303"/>
      <c r="O52" s="273"/>
      <c r="P52" s="51" t="s">
        <v>391</v>
      </c>
      <c r="R52" s="303"/>
      <c r="S52" s="273"/>
      <c r="T52" s="51" t="s">
        <v>391</v>
      </c>
      <c r="V52" s="276"/>
      <c r="W52" s="273"/>
      <c r="X52" s="51" t="s">
        <v>404</v>
      </c>
    </row>
    <row r="53" spans="2:24" ht="31.5" customHeight="1" x14ac:dyDescent="0.25">
      <c r="B53" s="281"/>
      <c r="C53" s="271" t="s">
        <v>223</v>
      </c>
      <c r="D53" s="45" t="s">
        <v>209</v>
      </c>
      <c r="E53" s="42"/>
      <c r="F53" s="280" t="s">
        <v>180</v>
      </c>
      <c r="G53" s="271" t="s">
        <v>222</v>
      </c>
      <c r="H53" s="45" t="s">
        <v>219</v>
      </c>
      <c r="I53" s="42"/>
      <c r="J53" s="310"/>
      <c r="K53" s="271" t="s">
        <v>216</v>
      </c>
      <c r="L53" s="148" t="s">
        <v>247</v>
      </c>
      <c r="M53" s="42"/>
      <c r="N53" s="303"/>
      <c r="O53" s="271" t="s">
        <v>211</v>
      </c>
      <c r="P53" s="46" t="s">
        <v>212</v>
      </c>
      <c r="R53" s="303"/>
      <c r="S53" s="271" t="s">
        <v>211</v>
      </c>
      <c r="T53" s="46" t="s">
        <v>212</v>
      </c>
      <c r="V53" s="277" t="s">
        <v>215</v>
      </c>
      <c r="W53" s="271" t="s">
        <v>216</v>
      </c>
      <c r="X53" s="45" t="s">
        <v>217</v>
      </c>
    </row>
    <row r="54" spans="2:24" ht="52.5" customHeight="1" x14ac:dyDescent="0.25">
      <c r="B54" s="281"/>
      <c r="C54" s="272"/>
      <c r="D54" s="47" t="s">
        <v>278</v>
      </c>
      <c r="E54" s="42"/>
      <c r="F54" s="281"/>
      <c r="G54" s="272"/>
      <c r="H54" s="47" t="s">
        <v>220</v>
      </c>
      <c r="I54" s="42"/>
      <c r="J54" s="310"/>
      <c r="K54" s="272"/>
      <c r="L54" s="141" t="s">
        <v>248</v>
      </c>
      <c r="M54" s="42"/>
      <c r="N54" s="303"/>
      <c r="O54" s="272"/>
      <c r="P54" s="47" t="s">
        <v>213</v>
      </c>
      <c r="R54" s="303"/>
      <c r="S54" s="272"/>
      <c r="T54" s="47" t="s">
        <v>213</v>
      </c>
      <c r="V54" s="278"/>
      <c r="W54" s="272"/>
      <c r="X54" s="47" t="s">
        <v>362</v>
      </c>
    </row>
    <row r="55" spans="2:24" ht="78.75" x14ac:dyDescent="0.25">
      <c r="B55" s="281"/>
      <c r="C55" s="272"/>
      <c r="D55" s="49" t="s">
        <v>279</v>
      </c>
      <c r="E55" s="42"/>
      <c r="F55" s="281"/>
      <c r="G55" s="272"/>
      <c r="H55" s="49" t="s">
        <v>221</v>
      </c>
      <c r="I55" s="42"/>
      <c r="J55" s="310"/>
      <c r="K55" s="272"/>
      <c r="L55" s="142" t="s">
        <v>249</v>
      </c>
      <c r="M55" s="42"/>
      <c r="N55" s="303"/>
      <c r="O55" s="272"/>
      <c r="P55" s="49" t="s">
        <v>259</v>
      </c>
      <c r="R55" s="303"/>
      <c r="S55" s="272"/>
      <c r="T55" s="49" t="s">
        <v>259</v>
      </c>
      <c r="V55" s="278"/>
      <c r="W55" s="272"/>
      <c r="X55" s="49" t="s">
        <v>363</v>
      </c>
    </row>
    <row r="56" spans="2:24" ht="15.75" x14ac:dyDescent="0.25">
      <c r="B56" s="281"/>
      <c r="C56" s="272"/>
      <c r="D56" s="50" t="s">
        <v>328</v>
      </c>
      <c r="E56" s="42"/>
      <c r="F56" s="281"/>
      <c r="G56" s="272"/>
      <c r="H56" s="50" t="s">
        <v>328</v>
      </c>
      <c r="I56" s="42"/>
      <c r="J56" s="310"/>
      <c r="K56" s="272"/>
      <c r="L56" s="139" t="s">
        <v>328</v>
      </c>
      <c r="M56" s="42"/>
      <c r="N56" s="303"/>
      <c r="O56" s="272"/>
      <c r="P56" s="50" t="s">
        <v>328</v>
      </c>
      <c r="R56" s="303"/>
      <c r="S56" s="272"/>
      <c r="T56" s="50" t="s">
        <v>328</v>
      </c>
      <c r="V56" s="278"/>
      <c r="W56" s="272"/>
      <c r="X56" s="50" t="s">
        <v>328</v>
      </c>
    </row>
    <row r="57" spans="2:24" ht="15.75" x14ac:dyDescent="0.25">
      <c r="B57" s="281"/>
      <c r="C57" s="272"/>
      <c r="D57" s="112" t="s">
        <v>332</v>
      </c>
      <c r="E57" s="42"/>
      <c r="F57" s="281"/>
      <c r="G57" s="272"/>
      <c r="H57" s="112" t="s">
        <v>417</v>
      </c>
      <c r="I57" s="42"/>
      <c r="J57" s="310"/>
      <c r="K57" s="272"/>
      <c r="L57" s="112" t="s">
        <v>346</v>
      </c>
      <c r="M57" s="42"/>
      <c r="N57" s="303"/>
      <c r="O57" s="272"/>
      <c r="P57" s="112" t="s">
        <v>353</v>
      </c>
      <c r="R57" s="303"/>
      <c r="S57" s="272"/>
      <c r="T57" s="112" t="s">
        <v>353</v>
      </c>
      <c r="V57" s="278"/>
      <c r="W57" s="272"/>
      <c r="X57" s="112" t="s">
        <v>364</v>
      </c>
    </row>
    <row r="58" spans="2:24" ht="15.75" x14ac:dyDescent="0.25">
      <c r="B58" s="281"/>
      <c r="C58" s="272"/>
      <c r="D58" s="113">
        <f>'Matríz de Calificación de impac'!G93</f>
        <v>-50</v>
      </c>
      <c r="E58" s="42"/>
      <c r="F58" s="281"/>
      <c r="G58" s="272"/>
      <c r="H58" s="114">
        <f>'Matríz de Calificación de impac'!H90</f>
        <v>-25</v>
      </c>
      <c r="I58" s="42"/>
      <c r="J58" s="310"/>
      <c r="K58" s="272"/>
      <c r="L58" s="113">
        <f>'Matríz de Calificación de impac'!I51</f>
        <v>-42</v>
      </c>
      <c r="M58" s="42"/>
      <c r="N58" s="303"/>
      <c r="O58" s="272"/>
      <c r="P58" s="115">
        <f>'Matríz de Calificación de impac'!J14</f>
        <v>-73</v>
      </c>
      <c r="R58" s="303"/>
      <c r="S58" s="272"/>
      <c r="T58" s="115">
        <f>'Matríz de Calificación de impac'!K14</f>
        <v>-73</v>
      </c>
      <c r="V58" s="278"/>
      <c r="W58" s="272"/>
      <c r="X58" s="118">
        <f>'Matríz de Calificación de impac'!L51</f>
        <v>-16</v>
      </c>
    </row>
    <row r="59" spans="2:24" ht="19.5" customHeight="1" x14ac:dyDescent="0.25">
      <c r="B59" s="281"/>
      <c r="C59" s="272"/>
      <c r="D59" s="107" t="s">
        <v>381</v>
      </c>
      <c r="E59" s="42"/>
      <c r="F59" s="281"/>
      <c r="G59" s="272"/>
      <c r="H59" s="47" t="s">
        <v>418</v>
      </c>
      <c r="I59" s="42"/>
      <c r="J59" s="310"/>
      <c r="K59" s="272"/>
      <c r="L59" s="141" t="s">
        <v>423</v>
      </c>
      <c r="M59" s="42"/>
      <c r="N59" s="303"/>
      <c r="O59" s="272"/>
      <c r="P59" s="107" t="s">
        <v>413</v>
      </c>
      <c r="R59" s="303"/>
      <c r="S59" s="272"/>
      <c r="T59" s="107" t="s">
        <v>413</v>
      </c>
      <c r="V59" s="278"/>
      <c r="W59" s="272"/>
      <c r="X59" s="107" t="s">
        <v>377</v>
      </c>
    </row>
    <row r="60" spans="2:24" ht="17.25" customHeight="1" x14ac:dyDescent="0.25">
      <c r="B60" s="281"/>
      <c r="C60" s="272"/>
      <c r="D60" s="47" t="s">
        <v>366</v>
      </c>
      <c r="E60" s="42"/>
      <c r="F60" s="281"/>
      <c r="G60" s="272"/>
      <c r="H60" s="47" t="s">
        <v>376</v>
      </c>
      <c r="I60" s="42"/>
      <c r="J60" s="310"/>
      <c r="K60" s="272"/>
      <c r="L60" s="141" t="s">
        <v>425</v>
      </c>
      <c r="M60" s="42"/>
      <c r="N60" s="303"/>
      <c r="O60" s="272"/>
      <c r="P60" s="47" t="s">
        <v>414</v>
      </c>
      <c r="R60" s="303"/>
      <c r="S60" s="272"/>
      <c r="T60" s="47" t="s">
        <v>414</v>
      </c>
      <c r="V60" s="278"/>
      <c r="W60" s="272"/>
      <c r="X60" s="47" t="s">
        <v>448</v>
      </c>
    </row>
    <row r="61" spans="2:24" ht="15.75" x14ac:dyDescent="0.25">
      <c r="B61" s="281"/>
      <c r="C61" s="272"/>
      <c r="D61" s="49" t="s">
        <v>387</v>
      </c>
      <c r="E61" s="42"/>
      <c r="F61" s="281"/>
      <c r="G61" s="272"/>
      <c r="H61" s="49" t="s">
        <v>419</v>
      </c>
      <c r="I61" s="42"/>
      <c r="J61" s="310"/>
      <c r="K61" s="272"/>
      <c r="L61" s="142" t="s">
        <v>426</v>
      </c>
      <c r="M61" s="42"/>
      <c r="N61" s="303"/>
      <c r="O61" s="272"/>
      <c r="P61" s="49" t="s">
        <v>445</v>
      </c>
      <c r="R61" s="303"/>
      <c r="S61" s="272"/>
      <c r="T61" s="49" t="s">
        <v>445</v>
      </c>
      <c r="V61" s="278"/>
      <c r="W61" s="272"/>
      <c r="X61" s="49" t="s">
        <v>409</v>
      </c>
    </row>
    <row r="62" spans="2:24" ht="15.75" x14ac:dyDescent="0.25">
      <c r="B62" s="281"/>
      <c r="C62" s="272"/>
      <c r="D62" s="49" t="s">
        <v>388</v>
      </c>
      <c r="E62" s="42"/>
      <c r="F62" s="281"/>
      <c r="G62" s="272"/>
      <c r="H62" s="49" t="s">
        <v>420</v>
      </c>
      <c r="I62" s="42"/>
      <c r="J62" s="310"/>
      <c r="K62" s="272"/>
      <c r="L62" s="142" t="s">
        <v>435</v>
      </c>
      <c r="M62" s="42"/>
      <c r="N62" s="303"/>
      <c r="O62" s="272"/>
      <c r="P62" s="49" t="s">
        <v>444</v>
      </c>
      <c r="R62" s="303"/>
      <c r="S62" s="272"/>
      <c r="T62" s="49" t="s">
        <v>444</v>
      </c>
      <c r="V62" s="278"/>
      <c r="W62" s="272"/>
      <c r="X62" s="49" t="s">
        <v>451</v>
      </c>
    </row>
    <row r="63" spans="2:24" ht="15.75" x14ac:dyDescent="0.25">
      <c r="B63" s="281"/>
      <c r="C63" s="272"/>
      <c r="D63" s="48" t="s">
        <v>389</v>
      </c>
      <c r="E63" s="42"/>
      <c r="F63" s="281"/>
      <c r="G63" s="272"/>
      <c r="H63" s="48" t="s">
        <v>370</v>
      </c>
      <c r="I63" s="42"/>
      <c r="J63" s="310"/>
      <c r="K63" s="272"/>
      <c r="L63" s="143" t="s">
        <v>436</v>
      </c>
      <c r="M63" s="42"/>
      <c r="N63" s="303"/>
      <c r="O63" s="272"/>
      <c r="P63" s="48" t="s">
        <v>370</v>
      </c>
      <c r="R63" s="303"/>
      <c r="S63" s="272"/>
      <c r="T63" s="48" t="s">
        <v>370</v>
      </c>
      <c r="V63" s="278"/>
      <c r="W63" s="272"/>
      <c r="X63" s="48" t="s">
        <v>454</v>
      </c>
    </row>
    <row r="64" spans="2:24" ht="15.75" x14ac:dyDescent="0.25">
      <c r="B64" s="281"/>
      <c r="C64" s="272"/>
      <c r="D64" s="48" t="s">
        <v>371</v>
      </c>
      <c r="E64" s="42"/>
      <c r="F64" s="281"/>
      <c r="G64" s="272"/>
      <c r="H64" s="48" t="s">
        <v>384</v>
      </c>
      <c r="I64" s="42"/>
      <c r="J64" s="310"/>
      <c r="K64" s="272"/>
      <c r="L64" s="143" t="s">
        <v>434</v>
      </c>
      <c r="M64" s="42"/>
      <c r="N64" s="303"/>
      <c r="O64" s="272"/>
      <c r="P64" s="48" t="s">
        <v>371</v>
      </c>
      <c r="R64" s="303"/>
      <c r="S64" s="272"/>
      <c r="T64" s="48" t="s">
        <v>371</v>
      </c>
      <c r="V64" s="278"/>
      <c r="W64" s="272"/>
      <c r="X64" s="48" t="s">
        <v>455</v>
      </c>
    </row>
    <row r="65" spans="2:24" ht="15.75" x14ac:dyDescent="0.25">
      <c r="B65" s="281"/>
      <c r="C65" s="272"/>
      <c r="D65" s="48" t="s">
        <v>390</v>
      </c>
      <c r="E65" s="42"/>
      <c r="F65" s="281"/>
      <c r="G65" s="272"/>
      <c r="H65" s="48" t="s">
        <v>385</v>
      </c>
      <c r="I65" s="42"/>
      <c r="J65" s="310"/>
      <c r="K65" s="272"/>
      <c r="L65" s="143" t="s">
        <v>372</v>
      </c>
      <c r="M65" s="42"/>
      <c r="N65" s="303"/>
      <c r="O65" s="272"/>
      <c r="P65" s="48" t="s">
        <v>372</v>
      </c>
      <c r="R65" s="303"/>
      <c r="S65" s="272"/>
      <c r="T65" s="48" t="s">
        <v>372</v>
      </c>
      <c r="V65" s="278"/>
      <c r="W65" s="272"/>
      <c r="X65" s="48" t="s">
        <v>385</v>
      </c>
    </row>
    <row r="66" spans="2:24" ht="15.75" x14ac:dyDescent="0.25">
      <c r="B66" s="281"/>
      <c r="C66" s="272"/>
      <c r="D66" s="48" t="s">
        <v>373</v>
      </c>
      <c r="E66" s="42"/>
      <c r="F66" s="281"/>
      <c r="G66" s="272"/>
      <c r="H66" s="48" t="s">
        <v>386</v>
      </c>
      <c r="I66" s="42"/>
      <c r="J66" s="310"/>
      <c r="K66" s="272"/>
      <c r="L66" s="143" t="s">
        <v>373</v>
      </c>
      <c r="M66" s="42"/>
      <c r="N66" s="303"/>
      <c r="O66" s="272"/>
      <c r="P66" s="48" t="s">
        <v>373</v>
      </c>
      <c r="R66" s="303"/>
      <c r="S66" s="272"/>
      <c r="T66" s="48" t="s">
        <v>373</v>
      </c>
      <c r="V66" s="278"/>
      <c r="W66" s="272"/>
      <c r="X66" s="48" t="s">
        <v>386</v>
      </c>
    </row>
    <row r="67" spans="2:24" ht="15.75" x14ac:dyDescent="0.25">
      <c r="B67" s="281"/>
      <c r="C67" s="272"/>
      <c r="D67" s="51" t="s">
        <v>374</v>
      </c>
      <c r="E67" s="42"/>
      <c r="F67" s="281"/>
      <c r="G67" s="272"/>
      <c r="H67" s="51" t="s">
        <v>380</v>
      </c>
      <c r="I67" s="42"/>
      <c r="J67" s="310"/>
      <c r="K67" s="272"/>
      <c r="L67" s="143" t="s">
        <v>374</v>
      </c>
      <c r="M67" s="42"/>
      <c r="N67" s="303"/>
      <c r="O67" s="272"/>
      <c r="P67" s="51" t="s">
        <v>374</v>
      </c>
      <c r="R67" s="303"/>
      <c r="S67" s="272"/>
      <c r="T67" s="51" t="s">
        <v>374</v>
      </c>
      <c r="V67" s="278"/>
      <c r="W67" s="272"/>
      <c r="X67" s="51" t="s">
        <v>456</v>
      </c>
    </row>
    <row r="68" spans="2:24" ht="28.5" customHeight="1" thickBot="1" x14ac:dyDescent="0.3">
      <c r="B68" s="281"/>
      <c r="C68" s="273"/>
      <c r="D68" s="51" t="s">
        <v>391</v>
      </c>
      <c r="E68" s="42"/>
      <c r="F68" s="281"/>
      <c r="G68" s="273"/>
      <c r="H68" s="108" t="s">
        <v>421</v>
      </c>
      <c r="I68" s="42"/>
      <c r="J68" s="311"/>
      <c r="K68" s="273"/>
      <c r="L68" s="145" t="s">
        <v>391</v>
      </c>
      <c r="M68" s="42"/>
      <c r="N68" s="303"/>
      <c r="O68" s="272"/>
      <c r="P68" s="51" t="s">
        <v>391</v>
      </c>
      <c r="R68" s="303"/>
      <c r="S68" s="272"/>
      <c r="T68" s="51" t="s">
        <v>391</v>
      </c>
      <c r="V68" s="279"/>
      <c r="W68" s="273"/>
      <c r="X68" s="154" t="s">
        <v>421</v>
      </c>
    </row>
    <row r="69" spans="2:24" ht="28.5" customHeight="1" x14ac:dyDescent="0.3">
      <c r="B69" s="281"/>
      <c r="C69" s="271" t="s">
        <v>224</v>
      </c>
      <c r="D69" s="45" t="s">
        <v>280</v>
      </c>
      <c r="E69" s="42"/>
      <c r="F69" s="281"/>
      <c r="G69" s="271" t="s">
        <v>223</v>
      </c>
      <c r="H69" s="45" t="s">
        <v>209</v>
      </c>
      <c r="I69" s="42"/>
      <c r="J69" s="321" t="s">
        <v>180</v>
      </c>
      <c r="K69" s="322" t="s">
        <v>222</v>
      </c>
      <c r="L69" s="45" t="s">
        <v>219</v>
      </c>
      <c r="M69" s="42"/>
      <c r="N69" s="303"/>
      <c r="O69" s="272"/>
      <c r="P69" s="45" t="s">
        <v>465</v>
      </c>
      <c r="R69" s="303"/>
      <c r="S69" s="272"/>
      <c r="T69" s="45" t="s">
        <v>465</v>
      </c>
    </row>
    <row r="70" spans="2:24" ht="43.5" customHeight="1" x14ac:dyDescent="0.3">
      <c r="B70" s="281"/>
      <c r="C70" s="272"/>
      <c r="D70" s="47" t="s">
        <v>281</v>
      </c>
      <c r="E70" s="42"/>
      <c r="F70" s="281"/>
      <c r="G70" s="272"/>
      <c r="H70" s="47" t="s">
        <v>262</v>
      </c>
      <c r="I70" s="42"/>
      <c r="J70" s="321"/>
      <c r="K70" s="290"/>
      <c r="L70" s="47" t="s">
        <v>220</v>
      </c>
      <c r="M70" s="42"/>
      <c r="N70" s="303"/>
      <c r="O70" s="272"/>
      <c r="P70" s="47" t="s">
        <v>466</v>
      </c>
      <c r="R70" s="303"/>
      <c r="S70" s="272"/>
      <c r="T70" s="47" t="s">
        <v>466</v>
      </c>
    </row>
    <row r="71" spans="2:24" ht="47.25" x14ac:dyDescent="0.3">
      <c r="B71" s="281"/>
      <c r="C71" s="272"/>
      <c r="D71" s="49" t="s">
        <v>225</v>
      </c>
      <c r="E71" s="42"/>
      <c r="F71" s="281"/>
      <c r="G71" s="272"/>
      <c r="H71" s="49" t="s">
        <v>226</v>
      </c>
      <c r="I71" s="42"/>
      <c r="J71" s="321"/>
      <c r="K71" s="290"/>
      <c r="L71" s="49" t="s">
        <v>221</v>
      </c>
      <c r="M71" s="42"/>
      <c r="N71" s="303"/>
      <c r="O71" s="272"/>
      <c r="P71" s="49" t="s">
        <v>231</v>
      </c>
      <c r="R71" s="303"/>
      <c r="S71" s="272"/>
      <c r="T71" s="49" t="s">
        <v>231</v>
      </c>
    </row>
    <row r="72" spans="2:24" x14ac:dyDescent="0.3">
      <c r="B72" s="281"/>
      <c r="C72" s="272"/>
      <c r="D72" s="50" t="s">
        <v>328</v>
      </c>
      <c r="E72" s="42"/>
      <c r="F72" s="281"/>
      <c r="G72" s="272"/>
      <c r="H72" s="50" t="s">
        <v>328</v>
      </c>
      <c r="I72" s="42"/>
      <c r="J72" s="321"/>
      <c r="K72" s="290"/>
      <c r="L72" s="48" t="s">
        <v>328</v>
      </c>
      <c r="M72" s="42"/>
      <c r="N72" s="303"/>
      <c r="O72" s="272"/>
      <c r="P72" s="50" t="s">
        <v>328</v>
      </c>
      <c r="R72" s="303"/>
      <c r="S72" s="272"/>
      <c r="T72" s="50" t="s">
        <v>328</v>
      </c>
    </row>
    <row r="73" spans="2:24" x14ac:dyDescent="0.3">
      <c r="B73" s="281"/>
      <c r="C73" s="272"/>
      <c r="D73" s="112" t="s">
        <v>394</v>
      </c>
      <c r="E73" s="42"/>
      <c r="F73" s="281"/>
      <c r="G73" s="272"/>
      <c r="H73" s="112" t="s">
        <v>341</v>
      </c>
      <c r="I73" s="42"/>
      <c r="J73" s="321"/>
      <c r="K73" s="290"/>
      <c r="L73" s="149" t="s">
        <v>347</v>
      </c>
      <c r="M73" s="42"/>
      <c r="N73" s="303"/>
      <c r="O73" s="272"/>
      <c r="P73" s="112" t="s">
        <v>354</v>
      </c>
      <c r="R73" s="303"/>
      <c r="S73" s="272"/>
      <c r="T73" s="112" t="s">
        <v>354</v>
      </c>
    </row>
    <row r="74" spans="2:24" x14ac:dyDescent="0.3">
      <c r="B74" s="281"/>
      <c r="C74" s="272"/>
      <c r="D74" s="113">
        <f>'Matríz de Calificación de impac'!G98</f>
        <v>-57</v>
      </c>
      <c r="E74" s="42"/>
      <c r="F74" s="281"/>
      <c r="G74" s="272"/>
      <c r="H74" s="113">
        <f>'Matríz de Calificación de impac'!H93</f>
        <v>-62</v>
      </c>
      <c r="I74" s="42"/>
      <c r="J74" s="321"/>
      <c r="K74" s="290"/>
      <c r="L74" s="114">
        <f>'Matríz de Calificación de impac'!I90</f>
        <v>-40</v>
      </c>
      <c r="M74" s="42"/>
      <c r="N74" s="303"/>
      <c r="O74" s="272"/>
      <c r="P74" s="113">
        <f>'Matríz de Calificación de impac'!J15</f>
        <v>-24</v>
      </c>
      <c r="R74" s="303"/>
      <c r="S74" s="272"/>
      <c r="T74" s="113">
        <f>'Matríz de Calificación de impac'!K15</f>
        <v>-24</v>
      </c>
    </row>
    <row r="75" spans="2:24" ht="21" customHeight="1" x14ac:dyDescent="0.3">
      <c r="B75" s="281"/>
      <c r="C75" s="272"/>
      <c r="D75" s="107" t="s">
        <v>392</v>
      </c>
      <c r="E75" s="42"/>
      <c r="F75" s="281"/>
      <c r="G75" s="272"/>
      <c r="H75" s="47" t="s">
        <v>424</v>
      </c>
      <c r="I75" s="42"/>
      <c r="J75" s="321"/>
      <c r="K75" s="290"/>
      <c r="L75" s="47" t="s">
        <v>423</v>
      </c>
      <c r="M75" s="42"/>
      <c r="N75" s="303"/>
      <c r="O75" s="272"/>
      <c r="P75" s="111" t="s">
        <v>446</v>
      </c>
      <c r="R75" s="303"/>
      <c r="S75" s="272"/>
      <c r="T75" s="111" t="s">
        <v>446</v>
      </c>
    </row>
    <row r="76" spans="2:24" ht="23.25" customHeight="1" x14ac:dyDescent="0.3">
      <c r="B76" s="281"/>
      <c r="C76" s="272"/>
      <c r="D76" s="47" t="s">
        <v>366</v>
      </c>
      <c r="E76" s="42"/>
      <c r="F76" s="281"/>
      <c r="G76" s="272"/>
      <c r="H76" s="47" t="s">
        <v>425</v>
      </c>
      <c r="I76" s="42"/>
      <c r="J76" s="321"/>
      <c r="K76" s="290"/>
      <c r="L76" s="47" t="s">
        <v>425</v>
      </c>
      <c r="M76" s="42"/>
      <c r="N76" s="303"/>
      <c r="O76" s="272"/>
      <c r="P76" s="47" t="s">
        <v>366</v>
      </c>
      <c r="R76" s="303"/>
      <c r="S76" s="272"/>
      <c r="T76" s="47" t="s">
        <v>366</v>
      </c>
    </row>
    <row r="77" spans="2:24" ht="15" customHeight="1" x14ac:dyDescent="0.3">
      <c r="B77" s="281"/>
      <c r="C77" s="272"/>
      <c r="D77" s="49" t="s">
        <v>387</v>
      </c>
      <c r="E77" s="42"/>
      <c r="F77" s="281"/>
      <c r="G77" s="272"/>
      <c r="H77" s="49" t="s">
        <v>426</v>
      </c>
      <c r="I77" s="42"/>
      <c r="J77" s="321"/>
      <c r="K77" s="290"/>
      <c r="L77" s="49" t="s">
        <v>426</v>
      </c>
      <c r="M77" s="42"/>
      <c r="N77" s="303"/>
      <c r="O77" s="272"/>
      <c r="P77" s="49" t="s">
        <v>409</v>
      </c>
      <c r="R77" s="303"/>
      <c r="S77" s="272"/>
      <c r="T77" s="49" t="s">
        <v>409</v>
      </c>
    </row>
    <row r="78" spans="2:24" ht="15" customHeight="1" x14ac:dyDescent="0.3">
      <c r="B78" s="281"/>
      <c r="C78" s="272"/>
      <c r="D78" s="49" t="s">
        <v>388</v>
      </c>
      <c r="E78" s="42"/>
      <c r="F78" s="281"/>
      <c r="G78" s="272"/>
      <c r="H78" s="49" t="s">
        <v>388</v>
      </c>
      <c r="I78" s="42"/>
      <c r="J78" s="321"/>
      <c r="K78" s="290"/>
      <c r="L78" s="49" t="s">
        <v>435</v>
      </c>
      <c r="M78" s="42"/>
      <c r="N78" s="303"/>
      <c r="O78" s="272"/>
      <c r="P78" s="49" t="s">
        <v>411</v>
      </c>
      <c r="R78" s="303"/>
      <c r="S78" s="272"/>
      <c r="T78" s="49" t="s">
        <v>411</v>
      </c>
    </row>
    <row r="79" spans="2:24" ht="15.75" customHeight="1" x14ac:dyDescent="0.3">
      <c r="B79" s="281"/>
      <c r="C79" s="272"/>
      <c r="D79" s="48" t="s">
        <v>393</v>
      </c>
      <c r="E79" s="42"/>
      <c r="F79" s="281"/>
      <c r="G79" s="272"/>
      <c r="H79" s="48" t="s">
        <v>370</v>
      </c>
      <c r="I79" s="42"/>
      <c r="J79" s="321"/>
      <c r="K79" s="290"/>
      <c r="L79" s="48" t="s">
        <v>436</v>
      </c>
      <c r="M79" s="42"/>
      <c r="N79" s="303"/>
      <c r="O79" s="272"/>
      <c r="P79" s="48" t="s">
        <v>412</v>
      </c>
      <c r="R79" s="303"/>
      <c r="S79" s="272"/>
      <c r="T79" s="48" t="s">
        <v>412</v>
      </c>
    </row>
    <row r="80" spans="2:24" x14ac:dyDescent="0.3">
      <c r="B80" s="281"/>
      <c r="C80" s="272"/>
      <c r="D80" s="48" t="s">
        <v>371</v>
      </c>
      <c r="E80" s="42"/>
      <c r="F80" s="281"/>
      <c r="G80" s="272"/>
      <c r="H80" s="48" t="s">
        <v>371</v>
      </c>
      <c r="I80" s="42"/>
      <c r="J80" s="321"/>
      <c r="K80" s="290"/>
      <c r="L80" s="48" t="s">
        <v>434</v>
      </c>
      <c r="M80" s="42"/>
      <c r="N80" s="303"/>
      <c r="O80" s="272"/>
      <c r="P80" s="48" t="s">
        <v>379</v>
      </c>
      <c r="R80" s="303"/>
      <c r="S80" s="272"/>
      <c r="T80" s="48" t="s">
        <v>379</v>
      </c>
    </row>
    <row r="81" spans="2:20" x14ac:dyDescent="0.3">
      <c r="B81" s="281"/>
      <c r="C81" s="272"/>
      <c r="D81" s="48" t="s">
        <v>390</v>
      </c>
      <c r="E81" s="42"/>
      <c r="F81" s="281"/>
      <c r="G81" s="272"/>
      <c r="H81" s="48" t="s">
        <v>372</v>
      </c>
      <c r="I81" s="42"/>
      <c r="J81" s="321"/>
      <c r="K81" s="290"/>
      <c r="L81" s="48" t="s">
        <v>372</v>
      </c>
      <c r="M81" s="42"/>
      <c r="N81" s="303"/>
      <c r="O81" s="272"/>
      <c r="P81" s="48" t="s">
        <v>385</v>
      </c>
      <c r="R81" s="303"/>
      <c r="S81" s="272"/>
      <c r="T81" s="48" t="s">
        <v>385</v>
      </c>
    </row>
    <row r="82" spans="2:20" x14ac:dyDescent="0.3">
      <c r="B82" s="281"/>
      <c r="C82" s="272"/>
      <c r="D82" s="48" t="s">
        <v>373</v>
      </c>
      <c r="E82" s="42"/>
      <c r="F82" s="281"/>
      <c r="G82" s="272"/>
      <c r="H82" s="48" t="s">
        <v>373</v>
      </c>
      <c r="I82" s="42"/>
      <c r="J82" s="321"/>
      <c r="K82" s="290"/>
      <c r="L82" s="48" t="s">
        <v>373</v>
      </c>
      <c r="M82" s="42"/>
      <c r="N82" s="303"/>
      <c r="O82" s="272"/>
      <c r="P82" s="48" t="s">
        <v>386</v>
      </c>
      <c r="R82" s="303"/>
      <c r="S82" s="272"/>
      <c r="T82" s="48" t="s">
        <v>386</v>
      </c>
    </row>
    <row r="83" spans="2:20" x14ac:dyDescent="0.3">
      <c r="B83" s="281"/>
      <c r="C83" s="272"/>
      <c r="D83" s="51" t="s">
        <v>374</v>
      </c>
      <c r="E83" s="42"/>
      <c r="F83" s="281"/>
      <c r="G83" s="272"/>
      <c r="H83" s="51" t="s">
        <v>374</v>
      </c>
      <c r="I83" s="42"/>
      <c r="J83" s="321"/>
      <c r="K83" s="290"/>
      <c r="L83" s="48" t="s">
        <v>380</v>
      </c>
      <c r="M83" s="42"/>
      <c r="N83" s="303"/>
      <c r="O83" s="272"/>
      <c r="P83" s="51" t="s">
        <v>447</v>
      </c>
      <c r="R83" s="303"/>
      <c r="S83" s="272"/>
      <c r="T83" s="51" t="s">
        <v>447</v>
      </c>
    </row>
    <row r="84" spans="2:20" ht="19.5" thickBot="1" x14ac:dyDescent="0.35">
      <c r="B84" s="281"/>
      <c r="C84" s="273"/>
      <c r="D84" s="51" t="s">
        <v>391</v>
      </c>
      <c r="E84" s="42"/>
      <c r="F84" s="281"/>
      <c r="G84" s="273"/>
      <c r="H84" s="51" t="s">
        <v>427</v>
      </c>
      <c r="I84" s="42"/>
      <c r="J84" s="321"/>
      <c r="K84" s="291"/>
      <c r="L84" s="52" t="s">
        <v>391</v>
      </c>
      <c r="M84" s="42"/>
      <c r="N84" s="303"/>
      <c r="O84" s="273"/>
      <c r="P84" s="108" t="s">
        <v>421</v>
      </c>
      <c r="R84" s="303"/>
      <c r="S84" s="273"/>
      <c r="T84" s="108" t="s">
        <v>421</v>
      </c>
    </row>
    <row r="85" spans="2:20" ht="35.25" customHeight="1" x14ac:dyDescent="0.3">
      <c r="B85" s="274" t="s">
        <v>227</v>
      </c>
      <c r="C85" s="271" t="s">
        <v>228</v>
      </c>
      <c r="D85" s="46" t="s">
        <v>229</v>
      </c>
      <c r="E85" s="42"/>
      <c r="F85" s="281"/>
      <c r="G85" s="271" t="s">
        <v>224</v>
      </c>
      <c r="H85" s="45" t="s">
        <v>209</v>
      </c>
      <c r="I85" s="42"/>
      <c r="J85" s="321"/>
      <c r="K85" s="290" t="s">
        <v>223</v>
      </c>
      <c r="L85" s="45" t="s">
        <v>209</v>
      </c>
      <c r="M85" s="42"/>
      <c r="N85" s="280" t="s">
        <v>180</v>
      </c>
      <c r="O85" s="271" t="s">
        <v>222</v>
      </c>
      <c r="P85" s="45" t="s">
        <v>219</v>
      </c>
      <c r="R85" s="280" t="s">
        <v>180</v>
      </c>
      <c r="S85" s="271" t="s">
        <v>222</v>
      </c>
      <c r="T85" s="45" t="s">
        <v>219</v>
      </c>
    </row>
    <row r="86" spans="2:20" ht="46.5" customHeight="1" x14ac:dyDescent="0.3">
      <c r="B86" s="275"/>
      <c r="C86" s="272"/>
      <c r="D86" s="47" t="s">
        <v>457</v>
      </c>
      <c r="E86" s="42"/>
      <c r="F86" s="281"/>
      <c r="G86" s="272"/>
      <c r="H86" s="47" t="s">
        <v>241</v>
      </c>
      <c r="I86" s="42"/>
      <c r="J86" s="321"/>
      <c r="K86" s="290"/>
      <c r="L86" s="47" t="s">
        <v>262</v>
      </c>
      <c r="M86" s="42"/>
      <c r="N86" s="281"/>
      <c r="O86" s="272"/>
      <c r="P86" s="47" t="s">
        <v>286</v>
      </c>
      <c r="R86" s="281"/>
      <c r="S86" s="272"/>
      <c r="T86" s="47" t="s">
        <v>286</v>
      </c>
    </row>
    <row r="87" spans="2:20" ht="47.25" x14ac:dyDescent="0.3">
      <c r="B87" s="275"/>
      <c r="C87" s="272"/>
      <c r="D87" s="49" t="s">
        <v>282</v>
      </c>
      <c r="E87" s="42"/>
      <c r="F87" s="281"/>
      <c r="G87" s="272"/>
      <c r="H87" s="49" t="s">
        <v>225</v>
      </c>
      <c r="I87" s="42"/>
      <c r="J87" s="321"/>
      <c r="K87" s="290"/>
      <c r="L87" s="49" t="s">
        <v>226</v>
      </c>
      <c r="M87" s="42"/>
      <c r="N87" s="281"/>
      <c r="O87" s="272"/>
      <c r="P87" s="49" t="s">
        <v>221</v>
      </c>
      <c r="R87" s="281"/>
      <c r="S87" s="272"/>
      <c r="T87" s="49" t="s">
        <v>221</v>
      </c>
    </row>
    <row r="88" spans="2:20" x14ac:dyDescent="0.3">
      <c r="B88" s="275"/>
      <c r="C88" s="272"/>
      <c r="D88" s="50" t="s">
        <v>328</v>
      </c>
      <c r="E88" s="42"/>
      <c r="F88" s="281"/>
      <c r="G88" s="272"/>
      <c r="H88" s="50" t="s">
        <v>328</v>
      </c>
      <c r="I88" s="42"/>
      <c r="J88" s="321"/>
      <c r="K88" s="290"/>
      <c r="L88" s="48" t="s">
        <v>328</v>
      </c>
      <c r="M88" s="42"/>
      <c r="N88" s="281"/>
      <c r="O88" s="272"/>
      <c r="P88" s="50" t="s">
        <v>328</v>
      </c>
      <c r="R88" s="281"/>
      <c r="S88" s="272"/>
      <c r="T88" s="50" t="s">
        <v>328</v>
      </c>
    </row>
    <row r="89" spans="2:20" x14ac:dyDescent="0.3">
      <c r="B89" s="275"/>
      <c r="C89" s="272"/>
      <c r="D89" s="112" t="s">
        <v>333</v>
      </c>
      <c r="E89" s="42"/>
      <c r="F89" s="281"/>
      <c r="G89" s="272"/>
      <c r="H89" s="112" t="s">
        <v>342</v>
      </c>
      <c r="I89" s="42"/>
      <c r="J89" s="321"/>
      <c r="K89" s="290"/>
      <c r="L89" s="149" t="s">
        <v>341</v>
      </c>
      <c r="M89" s="42"/>
      <c r="N89" s="281"/>
      <c r="O89" s="272"/>
      <c r="P89" s="112" t="s">
        <v>351</v>
      </c>
      <c r="R89" s="281"/>
      <c r="S89" s="272"/>
      <c r="T89" s="112" t="s">
        <v>351</v>
      </c>
    </row>
    <row r="90" spans="2:20" x14ac:dyDescent="0.3">
      <c r="B90" s="275"/>
      <c r="C90" s="272"/>
      <c r="D90" s="114">
        <f>'Matríz de Calificación de impac'!G131</f>
        <v>21</v>
      </c>
      <c r="E90" s="42"/>
      <c r="F90" s="281"/>
      <c r="G90" s="272"/>
      <c r="H90" s="113">
        <f>'Matríz de Calificación de impac'!H98</f>
        <v>-47</v>
      </c>
      <c r="I90" s="42"/>
      <c r="J90" s="321"/>
      <c r="K90" s="290"/>
      <c r="L90" s="150">
        <f>'Matríz de Calificación de impac'!H93</f>
        <v>-62</v>
      </c>
      <c r="M90" s="42"/>
      <c r="N90" s="281"/>
      <c r="O90" s="272"/>
      <c r="P90" s="114">
        <f>'Matríz de Calificación de impac'!J90</f>
        <v>-61</v>
      </c>
      <c r="R90" s="281"/>
      <c r="S90" s="272"/>
      <c r="T90" s="114">
        <f>'Matríz de Calificación de impac'!K90</f>
        <v>-61</v>
      </c>
    </row>
    <row r="91" spans="2:20" ht="29.25" customHeight="1" x14ac:dyDescent="0.3">
      <c r="B91" s="275"/>
      <c r="C91" s="272"/>
      <c r="D91" s="107" t="s">
        <v>395</v>
      </c>
      <c r="E91" s="42"/>
      <c r="F91" s="281"/>
      <c r="G91" s="272"/>
      <c r="H91" s="47" t="s">
        <v>424</v>
      </c>
      <c r="I91" s="42"/>
      <c r="J91" s="321"/>
      <c r="K91" s="290"/>
      <c r="L91" s="47" t="s">
        <v>424</v>
      </c>
      <c r="M91" s="42"/>
      <c r="N91" s="281"/>
      <c r="O91" s="272"/>
      <c r="P91" s="47" t="s">
        <v>424</v>
      </c>
      <c r="R91" s="281"/>
      <c r="S91" s="272"/>
      <c r="T91" s="47" t="s">
        <v>424</v>
      </c>
    </row>
    <row r="92" spans="2:20" ht="36" customHeight="1" x14ac:dyDescent="0.3">
      <c r="B92" s="275"/>
      <c r="C92" s="272"/>
      <c r="D92" s="47" t="s">
        <v>396</v>
      </c>
      <c r="E92" s="42"/>
      <c r="F92" s="281"/>
      <c r="G92" s="272"/>
      <c r="H92" s="47" t="s">
        <v>425</v>
      </c>
      <c r="I92" s="42"/>
      <c r="J92" s="321"/>
      <c r="K92" s="290"/>
      <c r="L92" s="49" t="s">
        <v>437</v>
      </c>
      <c r="M92" s="42"/>
      <c r="N92" s="281"/>
      <c r="O92" s="272"/>
      <c r="P92" s="49" t="s">
        <v>442</v>
      </c>
      <c r="R92" s="281"/>
      <c r="S92" s="272"/>
      <c r="T92" s="49" t="s">
        <v>442</v>
      </c>
    </row>
    <row r="93" spans="2:20" x14ac:dyDescent="0.3">
      <c r="B93" s="275"/>
      <c r="C93" s="272"/>
      <c r="D93" s="49" t="s">
        <v>397</v>
      </c>
      <c r="E93" s="42"/>
      <c r="F93" s="281"/>
      <c r="G93" s="272"/>
      <c r="H93" s="49" t="s">
        <v>426</v>
      </c>
      <c r="I93" s="42"/>
      <c r="J93" s="321"/>
      <c r="K93" s="290"/>
      <c r="L93" s="49" t="s">
        <v>426</v>
      </c>
      <c r="M93" s="42"/>
      <c r="N93" s="281"/>
      <c r="O93" s="272"/>
      <c r="P93" s="49" t="s">
        <v>426</v>
      </c>
      <c r="R93" s="281"/>
      <c r="S93" s="272"/>
      <c r="T93" s="49" t="s">
        <v>426</v>
      </c>
    </row>
    <row r="94" spans="2:20" x14ac:dyDescent="0.3">
      <c r="B94" s="275"/>
      <c r="C94" s="272"/>
      <c r="D94" s="48" t="s">
        <v>398</v>
      </c>
      <c r="E94" s="42"/>
      <c r="F94" s="281"/>
      <c r="G94" s="272"/>
      <c r="H94" s="49" t="s">
        <v>388</v>
      </c>
      <c r="I94" s="42"/>
      <c r="J94" s="321"/>
      <c r="K94" s="290"/>
      <c r="L94" s="49" t="s">
        <v>388</v>
      </c>
      <c r="M94" s="42"/>
      <c r="N94" s="281"/>
      <c r="O94" s="272"/>
      <c r="P94" s="49" t="s">
        <v>435</v>
      </c>
      <c r="R94" s="281"/>
      <c r="S94" s="272"/>
      <c r="T94" s="49" t="s">
        <v>435</v>
      </c>
    </row>
    <row r="95" spans="2:20" x14ac:dyDescent="0.3">
      <c r="B95" s="275"/>
      <c r="C95" s="272"/>
      <c r="D95" s="48" t="s">
        <v>399</v>
      </c>
      <c r="E95" s="42"/>
      <c r="F95" s="281"/>
      <c r="G95" s="272"/>
      <c r="H95" s="48" t="s">
        <v>370</v>
      </c>
      <c r="I95" s="42"/>
      <c r="J95" s="321"/>
      <c r="K95" s="290"/>
      <c r="L95" s="48" t="s">
        <v>370</v>
      </c>
      <c r="M95" s="42"/>
      <c r="N95" s="281"/>
      <c r="O95" s="272"/>
      <c r="P95" s="48" t="s">
        <v>370</v>
      </c>
      <c r="R95" s="281"/>
      <c r="S95" s="272"/>
      <c r="T95" s="48" t="s">
        <v>370</v>
      </c>
    </row>
    <row r="96" spans="2:20" x14ac:dyDescent="0.3">
      <c r="B96" s="275"/>
      <c r="C96" s="272"/>
      <c r="D96" s="48" t="s">
        <v>400</v>
      </c>
      <c r="E96" s="42"/>
      <c r="F96" s="281"/>
      <c r="G96" s="272"/>
      <c r="H96" s="48" t="s">
        <v>428</v>
      </c>
      <c r="I96" s="42"/>
      <c r="J96" s="321"/>
      <c r="K96" s="290"/>
      <c r="L96" s="48" t="s">
        <v>371</v>
      </c>
      <c r="M96" s="42"/>
      <c r="N96" s="281"/>
      <c r="O96" s="272"/>
      <c r="P96" s="48" t="s">
        <v>371</v>
      </c>
      <c r="R96" s="281"/>
      <c r="S96" s="272"/>
      <c r="T96" s="48" t="s">
        <v>371</v>
      </c>
    </row>
    <row r="97" spans="2:20" x14ac:dyDescent="0.3">
      <c r="B97" s="275"/>
      <c r="C97" s="272"/>
      <c r="D97" s="48" t="s">
        <v>401</v>
      </c>
      <c r="E97" s="42"/>
      <c r="F97" s="281"/>
      <c r="G97" s="272"/>
      <c r="H97" s="48" t="s">
        <v>385</v>
      </c>
      <c r="I97" s="42"/>
      <c r="J97" s="321"/>
      <c r="K97" s="290"/>
      <c r="L97" s="48" t="s">
        <v>372</v>
      </c>
      <c r="M97" s="42"/>
      <c r="N97" s="281"/>
      <c r="O97" s="272"/>
      <c r="P97" s="48" t="s">
        <v>372</v>
      </c>
      <c r="R97" s="281"/>
      <c r="S97" s="272"/>
      <c r="T97" s="48" t="s">
        <v>372</v>
      </c>
    </row>
    <row r="98" spans="2:20" x14ac:dyDescent="0.3">
      <c r="B98" s="275"/>
      <c r="C98" s="272"/>
      <c r="D98" s="48" t="s">
        <v>402</v>
      </c>
      <c r="E98" s="42"/>
      <c r="F98" s="281"/>
      <c r="G98" s="272"/>
      <c r="H98" s="48" t="s">
        <v>386</v>
      </c>
      <c r="I98" s="42"/>
      <c r="J98" s="321"/>
      <c r="K98" s="290"/>
      <c r="L98" s="48" t="s">
        <v>373</v>
      </c>
      <c r="M98" s="42"/>
      <c r="N98" s="281"/>
      <c r="O98" s="272"/>
      <c r="P98" s="48" t="s">
        <v>373</v>
      </c>
      <c r="R98" s="281"/>
      <c r="S98" s="272"/>
      <c r="T98" s="48" t="s">
        <v>373</v>
      </c>
    </row>
    <row r="99" spans="2:20" ht="18" customHeight="1" x14ac:dyDescent="0.3">
      <c r="B99" s="275"/>
      <c r="C99" s="272"/>
      <c r="D99" s="51" t="s">
        <v>403</v>
      </c>
      <c r="E99" s="42"/>
      <c r="F99" s="281"/>
      <c r="G99" s="272"/>
      <c r="H99" s="51" t="s">
        <v>429</v>
      </c>
      <c r="I99" s="42"/>
      <c r="J99" s="321"/>
      <c r="K99" s="290"/>
      <c r="L99" s="48" t="s">
        <v>374</v>
      </c>
      <c r="M99" s="42"/>
      <c r="N99" s="281"/>
      <c r="O99" s="272"/>
      <c r="P99" s="51" t="s">
        <v>374</v>
      </c>
      <c r="R99" s="281"/>
      <c r="S99" s="272"/>
      <c r="T99" s="51" t="s">
        <v>374</v>
      </c>
    </row>
    <row r="100" spans="2:20" ht="19.5" thickBot="1" x14ac:dyDescent="0.35">
      <c r="B100" s="275"/>
      <c r="C100" s="273"/>
      <c r="D100" s="51" t="s">
        <v>404</v>
      </c>
      <c r="E100" s="42"/>
      <c r="F100" s="281"/>
      <c r="G100" s="273"/>
      <c r="H100" s="51" t="s">
        <v>391</v>
      </c>
      <c r="I100" s="42"/>
      <c r="J100" s="321"/>
      <c r="K100" s="290"/>
      <c r="L100" s="52" t="s">
        <v>427</v>
      </c>
      <c r="M100" s="42"/>
      <c r="N100" s="281"/>
      <c r="O100" s="273"/>
      <c r="P100" s="51" t="s">
        <v>443</v>
      </c>
      <c r="R100" s="281"/>
      <c r="S100" s="273"/>
      <c r="T100" s="51" t="s">
        <v>443</v>
      </c>
    </row>
    <row r="101" spans="2:20" ht="31.5" customHeight="1" x14ac:dyDescent="0.3">
      <c r="B101" s="275"/>
      <c r="C101" s="271" t="s">
        <v>334</v>
      </c>
      <c r="D101" s="46" t="s">
        <v>335</v>
      </c>
      <c r="E101" s="42"/>
      <c r="F101" s="281"/>
      <c r="G101" s="271" t="s">
        <v>238</v>
      </c>
      <c r="H101" s="45" t="s">
        <v>239</v>
      </c>
      <c r="I101" s="42"/>
      <c r="J101" s="321"/>
      <c r="K101" s="290" t="s">
        <v>224</v>
      </c>
      <c r="L101" s="45" t="s">
        <v>209</v>
      </c>
      <c r="M101" s="42"/>
      <c r="N101" s="281"/>
      <c r="O101" s="271" t="s">
        <v>223</v>
      </c>
      <c r="P101" s="45" t="s">
        <v>280</v>
      </c>
      <c r="R101" s="281"/>
      <c r="S101" s="271" t="s">
        <v>223</v>
      </c>
      <c r="T101" s="45" t="s">
        <v>280</v>
      </c>
    </row>
    <row r="102" spans="2:20" ht="49.5" customHeight="1" x14ac:dyDescent="0.3">
      <c r="B102" s="275"/>
      <c r="C102" s="272"/>
      <c r="D102" s="47" t="s">
        <v>336</v>
      </c>
      <c r="E102" s="42"/>
      <c r="F102" s="281"/>
      <c r="G102" s="272"/>
      <c r="H102" s="47" t="s">
        <v>458</v>
      </c>
      <c r="I102" s="42"/>
      <c r="J102" s="321"/>
      <c r="K102" s="290"/>
      <c r="L102" s="47" t="s">
        <v>241</v>
      </c>
      <c r="M102" s="42"/>
      <c r="N102" s="281"/>
      <c r="O102" s="272"/>
      <c r="P102" s="47" t="s">
        <v>278</v>
      </c>
      <c r="R102" s="281"/>
      <c r="S102" s="272"/>
      <c r="T102" s="47" t="s">
        <v>278</v>
      </c>
    </row>
    <row r="103" spans="2:20" ht="47.25" x14ac:dyDescent="0.3">
      <c r="B103" s="275"/>
      <c r="C103" s="272"/>
      <c r="D103" s="49" t="s">
        <v>337</v>
      </c>
      <c r="E103" s="42"/>
      <c r="F103" s="281"/>
      <c r="G103" s="272"/>
      <c r="H103" s="49" t="s">
        <v>240</v>
      </c>
      <c r="I103" s="42"/>
      <c r="J103" s="321"/>
      <c r="K103" s="290"/>
      <c r="L103" s="49" t="s">
        <v>225</v>
      </c>
      <c r="M103" s="42"/>
      <c r="N103" s="281"/>
      <c r="O103" s="272"/>
      <c r="P103" s="49" t="s">
        <v>226</v>
      </c>
      <c r="R103" s="281"/>
      <c r="S103" s="272"/>
      <c r="T103" s="49" t="s">
        <v>279</v>
      </c>
    </row>
    <row r="104" spans="2:20" x14ac:dyDescent="0.3">
      <c r="B104" s="275"/>
      <c r="C104" s="272"/>
      <c r="D104" s="50" t="s">
        <v>328</v>
      </c>
      <c r="E104" s="42"/>
      <c r="F104" s="281"/>
      <c r="G104" s="272"/>
      <c r="H104" s="50" t="s">
        <v>328</v>
      </c>
      <c r="I104" s="42"/>
      <c r="J104" s="321"/>
      <c r="K104" s="290"/>
      <c r="L104" s="48" t="s">
        <v>328</v>
      </c>
      <c r="M104" s="42"/>
      <c r="N104" s="281"/>
      <c r="O104" s="272"/>
      <c r="P104" s="50" t="s">
        <v>328</v>
      </c>
      <c r="R104" s="281"/>
      <c r="S104" s="272"/>
      <c r="T104" s="50" t="s">
        <v>328</v>
      </c>
    </row>
    <row r="105" spans="2:20" x14ac:dyDescent="0.3">
      <c r="B105" s="275"/>
      <c r="C105" s="272"/>
      <c r="D105" s="112" t="s">
        <v>338</v>
      </c>
      <c r="E105" s="42"/>
      <c r="F105" s="281"/>
      <c r="G105" s="272"/>
      <c r="H105" s="112" t="s">
        <v>343</v>
      </c>
      <c r="I105" s="42"/>
      <c r="J105" s="321"/>
      <c r="K105" s="290"/>
      <c r="L105" s="149" t="s">
        <v>439</v>
      </c>
      <c r="M105" s="42"/>
      <c r="N105" s="281"/>
      <c r="O105" s="272"/>
      <c r="P105" s="112" t="s">
        <v>356</v>
      </c>
      <c r="R105" s="281"/>
      <c r="S105" s="272"/>
      <c r="T105" s="112" t="s">
        <v>356</v>
      </c>
    </row>
    <row r="106" spans="2:20" x14ac:dyDescent="0.3">
      <c r="B106" s="275"/>
      <c r="C106" s="272"/>
      <c r="D106" s="114">
        <f>'Matríz de Calificación de impac'!G132</f>
        <v>18</v>
      </c>
      <c r="E106" s="42"/>
      <c r="F106" s="281"/>
      <c r="G106" s="272"/>
      <c r="H106" s="115">
        <f>'Matríz de Calificación de impac'!H106</f>
        <v>-25</v>
      </c>
      <c r="I106" s="42"/>
      <c r="J106" s="321"/>
      <c r="K106" s="290"/>
      <c r="L106" s="150">
        <f>'Matríz de Calificación de impac'!I98</f>
        <v>-55</v>
      </c>
      <c r="M106" s="42"/>
      <c r="N106" s="281"/>
      <c r="O106" s="272"/>
      <c r="P106" s="113">
        <f>'Matríz de Calificación de impac'!J93</f>
        <v>-66</v>
      </c>
      <c r="R106" s="281"/>
      <c r="S106" s="272"/>
      <c r="T106" s="113">
        <f>'Matríz de Calificación de impac'!K93</f>
        <v>-66</v>
      </c>
    </row>
    <row r="107" spans="2:20" ht="35.25" customHeight="1" x14ac:dyDescent="0.3">
      <c r="B107" s="275"/>
      <c r="C107" s="272"/>
      <c r="D107" s="107" t="s">
        <v>405</v>
      </c>
      <c r="E107" s="42"/>
      <c r="F107" s="281"/>
      <c r="G107" s="272"/>
      <c r="H107" s="47" t="s">
        <v>418</v>
      </c>
      <c r="I107" s="42"/>
      <c r="J107" s="321"/>
      <c r="K107" s="290"/>
      <c r="L107" s="47" t="s">
        <v>423</v>
      </c>
      <c r="M107" s="42"/>
      <c r="N107" s="281"/>
      <c r="O107" s="272"/>
      <c r="P107" s="47" t="s">
        <v>424</v>
      </c>
      <c r="R107" s="281"/>
      <c r="S107" s="272"/>
      <c r="T107" s="47" t="s">
        <v>424</v>
      </c>
    </row>
    <row r="108" spans="2:20" ht="31.5" x14ac:dyDescent="0.3">
      <c r="B108" s="275"/>
      <c r="C108" s="272"/>
      <c r="D108" s="47" t="s">
        <v>406</v>
      </c>
      <c r="E108" s="42"/>
      <c r="F108" s="281"/>
      <c r="G108" s="272"/>
      <c r="H108" s="47" t="s">
        <v>376</v>
      </c>
      <c r="I108" s="42"/>
      <c r="J108" s="321"/>
      <c r="K108" s="290"/>
      <c r="L108" s="47" t="s">
        <v>425</v>
      </c>
      <c r="M108" s="42"/>
      <c r="N108" s="281"/>
      <c r="O108" s="272"/>
      <c r="P108" s="49" t="s">
        <v>442</v>
      </c>
      <c r="R108" s="281"/>
      <c r="S108" s="272"/>
      <c r="T108" s="49" t="s">
        <v>442</v>
      </c>
    </row>
    <row r="109" spans="2:20" x14ac:dyDescent="0.3">
      <c r="B109" s="275"/>
      <c r="C109" s="272"/>
      <c r="D109" s="49" t="s">
        <v>397</v>
      </c>
      <c r="E109" s="42"/>
      <c r="F109" s="281"/>
      <c r="G109" s="272"/>
      <c r="H109" s="49" t="s">
        <v>430</v>
      </c>
      <c r="I109" s="42"/>
      <c r="J109" s="321"/>
      <c r="K109" s="290"/>
      <c r="L109" s="49" t="s">
        <v>426</v>
      </c>
      <c r="M109" s="42"/>
      <c r="N109" s="281"/>
      <c r="O109" s="272"/>
      <c r="P109" s="49" t="s">
        <v>426</v>
      </c>
      <c r="R109" s="281"/>
      <c r="S109" s="272"/>
      <c r="T109" s="49" t="s">
        <v>426</v>
      </c>
    </row>
    <row r="110" spans="2:20" x14ac:dyDescent="0.3">
      <c r="B110" s="275"/>
      <c r="C110" s="272"/>
      <c r="D110" s="48" t="s">
        <v>398</v>
      </c>
      <c r="E110" s="42"/>
      <c r="F110" s="281"/>
      <c r="G110" s="272"/>
      <c r="H110" s="49" t="s">
        <v>420</v>
      </c>
      <c r="I110" s="42"/>
      <c r="J110" s="321"/>
      <c r="K110" s="290"/>
      <c r="L110" s="49" t="s">
        <v>435</v>
      </c>
      <c r="M110" s="42"/>
      <c r="N110" s="281"/>
      <c r="O110" s="272"/>
      <c r="P110" s="49" t="s">
        <v>388</v>
      </c>
      <c r="R110" s="281"/>
      <c r="S110" s="272"/>
      <c r="T110" s="49" t="s">
        <v>388</v>
      </c>
    </row>
    <row r="111" spans="2:20" x14ac:dyDescent="0.3">
      <c r="B111" s="275"/>
      <c r="C111" s="272"/>
      <c r="D111" s="48" t="s">
        <v>399</v>
      </c>
      <c r="E111" s="42"/>
      <c r="F111" s="281"/>
      <c r="G111" s="272"/>
      <c r="H111" s="48" t="s">
        <v>412</v>
      </c>
      <c r="I111" s="42"/>
      <c r="J111" s="321"/>
      <c r="K111" s="290"/>
      <c r="L111" s="48" t="s">
        <v>436</v>
      </c>
      <c r="M111" s="42"/>
      <c r="N111" s="281"/>
      <c r="O111" s="272"/>
      <c r="P111" s="48" t="s">
        <v>370</v>
      </c>
      <c r="R111" s="281"/>
      <c r="S111" s="272"/>
      <c r="T111" s="48" t="s">
        <v>370</v>
      </c>
    </row>
    <row r="112" spans="2:20" x14ac:dyDescent="0.3">
      <c r="B112" s="275"/>
      <c r="C112" s="272"/>
      <c r="D112" s="48" t="s">
        <v>400</v>
      </c>
      <c r="E112" s="42"/>
      <c r="F112" s="281"/>
      <c r="G112" s="272"/>
      <c r="H112" s="48" t="s">
        <v>431</v>
      </c>
      <c r="I112" s="42"/>
      <c r="J112" s="321"/>
      <c r="K112" s="290"/>
      <c r="L112" s="48" t="s">
        <v>438</v>
      </c>
      <c r="M112" s="42"/>
      <c r="N112" s="281"/>
      <c r="O112" s="272"/>
      <c r="P112" s="48" t="s">
        <v>371</v>
      </c>
      <c r="R112" s="281"/>
      <c r="S112" s="272"/>
      <c r="T112" s="48" t="s">
        <v>371</v>
      </c>
    </row>
    <row r="113" spans="2:20" x14ac:dyDescent="0.3">
      <c r="B113" s="275"/>
      <c r="C113" s="272"/>
      <c r="D113" s="48" t="s">
        <v>401</v>
      </c>
      <c r="E113" s="42"/>
      <c r="F113" s="281"/>
      <c r="G113" s="272"/>
      <c r="H113" s="48" t="s">
        <v>385</v>
      </c>
      <c r="I113" s="42"/>
      <c r="J113" s="321"/>
      <c r="K113" s="290"/>
      <c r="L113" s="48" t="s">
        <v>372</v>
      </c>
      <c r="M113" s="42"/>
      <c r="N113" s="281"/>
      <c r="O113" s="272"/>
      <c r="P113" s="48" t="s">
        <v>372</v>
      </c>
      <c r="R113" s="281"/>
      <c r="S113" s="272"/>
      <c r="T113" s="48" t="s">
        <v>372</v>
      </c>
    </row>
    <row r="114" spans="2:20" x14ac:dyDescent="0.3">
      <c r="B114" s="275"/>
      <c r="C114" s="272"/>
      <c r="D114" s="48" t="s">
        <v>407</v>
      </c>
      <c r="E114" s="42"/>
      <c r="F114" s="281"/>
      <c r="G114" s="272"/>
      <c r="H114" s="48" t="s">
        <v>373</v>
      </c>
      <c r="I114" s="42"/>
      <c r="J114" s="321"/>
      <c r="K114" s="290"/>
      <c r="L114" s="48" t="s">
        <v>373</v>
      </c>
      <c r="M114" s="42"/>
      <c r="N114" s="281"/>
      <c r="O114" s="272"/>
      <c r="P114" s="48" t="s">
        <v>373</v>
      </c>
      <c r="R114" s="281"/>
      <c r="S114" s="272"/>
      <c r="T114" s="48" t="s">
        <v>373</v>
      </c>
    </row>
    <row r="115" spans="2:20" x14ac:dyDescent="0.3">
      <c r="B115" s="275"/>
      <c r="C115" s="272"/>
      <c r="D115" s="51" t="s">
        <v>403</v>
      </c>
      <c r="E115" s="42"/>
      <c r="F115" s="281"/>
      <c r="G115" s="272"/>
      <c r="H115" s="51" t="s">
        <v>380</v>
      </c>
      <c r="I115" s="42"/>
      <c r="J115" s="321"/>
      <c r="K115" s="290"/>
      <c r="L115" s="48" t="s">
        <v>380</v>
      </c>
      <c r="M115" s="42"/>
      <c r="N115" s="281"/>
      <c r="O115" s="272"/>
      <c r="P115" s="51" t="s">
        <v>374</v>
      </c>
      <c r="R115" s="281"/>
      <c r="S115" s="272"/>
      <c r="T115" s="51" t="s">
        <v>374</v>
      </c>
    </row>
    <row r="116" spans="2:20" ht="19.5" thickBot="1" x14ac:dyDescent="0.35">
      <c r="B116" s="276"/>
      <c r="C116" s="273"/>
      <c r="D116" s="52" t="s">
        <v>404</v>
      </c>
      <c r="E116" s="42"/>
      <c r="F116" s="281"/>
      <c r="G116" s="273"/>
      <c r="H116" s="108" t="s">
        <v>421</v>
      </c>
      <c r="I116" s="42"/>
      <c r="J116" s="321"/>
      <c r="K116" s="290"/>
      <c r="L116" s="52" t="s">
        <v>391</v>
      </c>
      <c r="M116" s="42"/>
      <c r="N116" s="281"/>
      <c r="O116" s="273"/>
      <c r="P116" s="51" t="s">
        <v>427</v>
      </c>
      <c r="R116" s="281"/>
      <c r="S116" s="273"/>
      <c r="T116" s="51" t="s">
        <v>427</v>
      </c>
    </row>
    <row r="117" spans="2:20" ht="45.75" customHeight="1" x14ac:dyDescent="0.3">
      <c r="D117" s="42"/>
      <c r="E117" s="42"/>
      <c r="F117" s="274" t="s">
        <v>227</v>
      </c>
      <c r="G117" s="271" t="s">
        <v>228</v>
      </c>
      <c r="H117" s="46" t="s">
        <v>229</v>
      </c>
      <c r="I117" s="42"/>
      <c r="J117" s="321"/>
      <c r="K117" s="290" t="s">
        <v>250</v>
      </c>
      <c r="L117" s="46" t="s">
        <v>251</v>
      </c>
      <c r="M117" s="42"/>
      <c r="N117" s="281"/>
      <c r="O117" s="271" t="s">
        <v>261</v>
      </c>
      <c r="P117" s="45" t="s">
        <v>280</v>
      </c>
      <c r="R117" s="281"/>
      <c r="S117" s="271" t="s">
        <v>261</v>
      </c>
      <c r="T117" s="45" t="s">
        <v>280</v>
      </c>
    </row>
    <row r="118" spans="2:20" ht="41.25" customHeight="1" x14ac:dyDescent="0.3">
      <c r="D118" s="42"/>
      <c r="E118" s="42"/>
      <c r="F118" s="275"/>
      <c r="G118" s="272"/>
      <c r="H118" s="47" t="s">
        <v>457</v>
      </c>
      <c r="I118" s="42"/>
      <c r="J118" s="321"/>
      <c r="K118" s="290"/>
      <c r="L118" s="47" t="s">
        <v>458</v>
      </c>
      <c r="M118" s="42"/>
      <c r="N118" s="281"/>
      <c r="O118" s="272"/>
      <c r="P118" s="47" t="s">
        <v>263</v>
      </c>
      <c r="R118" s="281"/>
      <c r="S118" s="272"/>
      <c r="T118" s="47" t="s">
        <v>263</v>
      </c>
    </row>
    <row r="119" spans="2:20" ht="30.75" x14ac:dyDescent="0.3">
      <c r="D119" s="42"/>
      <c r="E119" s="42"/>
      <c r="F119" s="275"/>
      <c r="G119" s="272"/>
      <c r="H119" s="49" t="s">
        <v>282</v>
      </c>
      <c r="I119" s="42"/>
      <c r="J119" s="321"/>
      <c r="K119" s="290"/>
      <c r="L119" s="49" t="s">
        <v>240</v>
      </c>
      <c r="M119" s="42"/>
      <c r="N119" s="281"/>
      <c r="O119" s="272"/>
      <c r="P119" s="49" t="s">
        <v>264</v>
      </c>
      <c r="R119" s="281"/>
      <c r="S119" s="272"/>
      <c r="T119" s="49" t="s">
        <v>264</v>
      </c>
    </row>
    <row r="120" spans="2:20" x14ac:dyDescent="0.3">
      <c r="D120" s="42"/>
      <c r="E120" s="42"/>
      <c r="F120" s="275"/>
      <c r="G120" s="272"/>
      <c r="H120" s="50" t="s">
        <v>328</v>
      </c>
      <c r="I120" s="42"/>
      <c r="J120" s="321"/>
      <c r="K120" s="290"/>
      <c r="L120" s="48" t="s">
        <v>328</v>
      </c>
      <c r="M120" s="42"/>
      <c r="N120" s="281"/>
      <c r="O120" s="272"/>
      <c r="P120" s="50" t="s">
        <v>328</v>
      </c>
      <c r="R120" s="281"/>
      <c r="S120" s="272"/>
      <c r="T120" s="50" t="s">
        <v>328</v>
      </c>
    </row>
    <row r="121" spans="2:20" x14ac:dyDescent="0.3">
      <c r="D121" s="42"/>
      <c r="E121" s="42"/>
      <c r="F121" s="275"/>
      <c r="G121" s="272"/>
      <c r="H121" s="112" t="s">
        <v>333</v>
      </c>
      <c r="I121" s="42"/>
      <c r="J121" s="321"/>
      <c r="K121" s="290"/>
      <c r="L121" s="149" t="s">
        <v>348</v>
      </c>
      <c r="M121" s="42"/>
      <c r="N121" s="281"/>
      <c r="O121" s="272"/>
      <c r="P121" s="112" t="s">
        <v>356</v>
      </c>
      <c r="R121" s="281"/>
      <c r="S121" s="272"/>
      <c r="T121" s="112" t="s">
        <v>356</v>
      </c>
    </row>
    <row r="122" spans="2:20" x14ac:dyDescent="0.3">
      <c r="D122" s="42"/>
      <c r="E122" s="42"/>
      <c r="F122" s="275"/>
      <c r="G122" s="272"/>
      <c r="H122" s="114">
        <f>'Matríz de Calificación de impac'!H131</f>
        <v>21</v>
      </c>
      <c r="I122" s="42"/>
      <c r="J122" s="321"/>
      <c r="K122" s="290"/>
      <c r="L122" s="114">
        <f>'Matríz de Calificación de impac'!I108</f>
        <v>-54</v>
      </c>
      <c r="M122" s="42"/>
      <c r="N122" s="281"/>
      <c r="O122" s="272"/>
      <c r="P122" s="115">
        <f>'Matríz de Calificación de impac'!J96</f>
        <v>-66</v>
      </c>
      <c r="R122" s="281"/>
      <c r="S122" s="272"/>
      <c r="T122" s="115">
        <f>'Matríz de Calificación de impac'!K96</f>
        <v>-66</v>
      </c>
    </row>
    <row r="123" spans="2:20" ht="30" x14ac:dyDescent="0.3">
      <c r="D123" s="42"/>
      <c r="E123" s="42"/>
      <c r="F123" s="275"/>
      <c r="G123" s="272"/>
      <c r="H123" s="107" t="s">
        <v>395</v>
      </c>
      <c r="I123" s="42"/>
      <c r="J123" s="321"/>
      <c r="K123" s="290"/>
      <c r="L123" s="47" t="s">
        <v>423</v>
      </c>
      <c r="M123" s="42"/>
      <c r="N123" s="281"/>
      <c r="O123" s="272"/>
      <c r="P123" s="47" t="s">
        <v>424</v>
      </c>
      <c r="R123" s="281"/>
      <c r="S123" s="272"/>
      <c r="T123" s="47" t="s">
        <v>424</v>
      </c>
    </row>
    <row r="124" spans="2:20" ht="31.5" x14ac:dyDescent="0.3">
      <c r="D124" s="42"/>
      <c r="E124" s="42"/>
      <c r="F124" s="275"/>
      <c r="G124" s="272"/>
      <c r="H124" s="47" t="s">
        <v>396</v>
      </c>
      <c r="I124" s="42"/>
      <c r="J124" s="321"/>
      <c r="K124" s="290"/>
      <c r="L124" s="47" t="s">
        <v>425</v>
      </c>
      <c r="M124" s="42"/>
      <c r="N124" s="281"/>
      <c r="O124" s="272"/>
      <c r="P124" s="49" t="s">
        <v>442</v>
      </c>
      <c r="R124" s="281"/>
      <c r="S124" s="272"/>
      <c r="T124" s="49" t="s">
        <v>442</v>
      </c>
    </row>
    <row r="125" spans="2:20" x14ac:dyDescent="0.3">
      <c r="D125" s="42"/>
      <c r="E125" s="42"/>
      <c r="F125" s="275"/>
      <c r="G125" s="272"/>
      <c r="H125" s="49" t="s">
        <v>397</v>
      </c>
      <c r="I125" s="42"/>
      <c r="J125" s="321"/>
      <c r="K125" s="290"/>
      <c r="L125" s="49" t="s">
        <v>426</v>
      </c>
      <c r="M125" s="42"/>
      <c r="N125" s="281"/>
      <c r="O125" s="272"/>
      <c r="P125" s="49" t="s">
        <v>426</v>
      </c>
      <c r="R125" s="281"/>
      <c r="S125" s="272"/>
      <c r="T125" s="49" t="s">
        <v>426</v>
      </c>
    </row>
    <row r="126" spans="2:20" x14ac:dyDescent="0.3">
      <c r="D126" s="42"/>
      <c r="E126" s="42"/>
      <c r="F126" s="275"/>
      <c r="G126" s="272"/>
      <c r="H126" s="48" t="s">
        <v>398</v>
      </c>
      <c r="I126" s="42"/>
      <c r="J126" s="321"/>
      <c r="K126" s="290"/>
      <c r="L126" s="49" t="s">
        <v>435</v>
      </c>
      <c r="M126" s="42"/>
      <c r="N126" s="281"/>
      <c r="O126" s="272"/>
      <c r="P126" s="49" t="s">
        <v>388</v>
      </c>
      <c r="R126" s="281"/>
      <c r="S126" s="272"/>
      <c r="T126" s="49" t="s">
        <v>388</v>
      </c>
    </row>
    <row r="127" spans="2:20" x14ac:dyDescent="0.3">
      <c r="D127" s="42"/>
      <c r="E127" s="42"/>
      <c r="F127" s="275"/>
      <c r="G127" s="272"/>
      <c r="H127" s="48" t="s">
        <v>399</v>
      </c>
      <c r="I127" s="42"/>
      <c r="J127" s="321"/>
      <c r="K127" s="290"/>
      <c r="L127" s="48" t="s">
        <v>436</v>
      </c>
      <c r="M127" s="42"/>
      <c r="N127" s="281"/>
      <c r="O127" s="272"/>
      <c r="P127" s="48" t="s">
        <v>370</v>
      </c>
      <c r="R127" s="281"/>
      <c r="S127" s="272"/>
      <c r="T127" s="48" t="s">
        <v>370</v>
      </c>
    </row>
    <row r="128" spans="2:20" x14ac:dyDescent="0.3">
      <c r="D128" s="42"/>
      <c r="E128" s="42"/>
      <c r="F128" s="275"/>
      <c r="G128" s="272"/>
      <c r="H128" s="48" t="s">
        <v>400</v>
      </c>
      <c r="I128" s="42"/>
      <c r="J128" s="321"/>
      <c r="K128" s="290"/>
      <c r="L128" s="48" t="s">
        <v>434</v>
      </c>
      <c r="M128" s="42"/>
      <c r="N128" s="281"/>
      <c r="O128" s="272"/>
      <c r="P128" s="48" t="s">
        <v>371</v>
      </c>
      <c r="R128" s="281"/>
      <c r="S128" s="272"/>
      <c r="T128" s="48" t="s">
        <v>371</v>
      </c>
    </row>
    <row r="129" spans="4:20" x14ac:dyDescent="0.3">
      <c r="D129" s="42"/>
      <c r="E129" s="42"/>
      <c r="F129" s="275"/>
      <c r="G129" s="272"/>
      <c r="H129" s="48" t="s">
        <v>401</v>
      </c>
      <c r="I129" s="42"/>
      <c r="J129" s="321"/>
      <c r="K129" s="290"/>
      <c r="L129" s="48" t="s">
        <v>372</v>
      </c>
      <c r="M129" s="42"/>
      <c r="N129" s="281"/>
      <c r="O129" s="272"/>
      <c r="P129" s="48" t="s">
        <v>372</v>
      </c>
      <c r="R129" s="281"/>
      <c r="S129" s="272"/>
      <c r="T129" s="48" t="s">
        <v>372</v>
      </c>
    </row>
    <row r="130" spans="4:20" x14ac:dyDescent="0.3">
      <c r="D130" s="42"/>
      <c r="E130" s="42"/>
      <c r="F130" s="275"/>
      <c r="G130" s="272"/>
      <c r="H130" s="48" t="s">
        <v>402</v>
      </c>
      <c r="I130" s="42"/>
      <c r="J130" s="321"/>
      <c r="K130" s="290"/>
      <c r="L130" s="48" t="s">
        <v>373</v>
      </c>
      <c r="M130" s="42"/>
      <c r="N130" s="281"/>
      <c r="O130" s="272"/>
      <c r="P130" s="48" t="s">
        <v>373</v>
      </c>
      <c r="R130" s="281"/>
      <c r="S130" s="272"/>
      <c r="T130" s="48" t="s">
        <v>373</v>
      </c>
    </row>
    <row r="131" spans="4:20" x14ac:dyDescent="0.3">
      <c r="D131" s="42"/>
      <c r="E131" s="42"/>
      <c r="F131" s="275"/>
      <c r="G131" s="272"/>
      <c r="H131" s="51" t="s">
        <v>403</v>
      </c>
      <c r="I131" s="42"/>
      <c r="J131" s="321"/>
      <c r="K131" s="290"/>
      <c r="L131" s="48" t="s">
        <v>374</v>
      </c>
      <c r="M131" s="42"/>
      <c r="N131" s="281"/>
      <c r="O131" s="272"/>
      <c r="P131" s="51" t="s">
        <v>374</v>
      </c>
      <c r="R131" s="281"/>
      <c r="S131" s="272"/>
      <c r="T131" s="51" t="s">
        <v>374</v>
      </c>
    </row>
    <row r="132" spans="4:20" ht="19.5" thickBot="1" x14ac:dyDescent="0.35">
      <c r="D132" s="42"/>
      <c r="E132" s="42"/>
      <c r="F132" s="276"/>
      <c r="G132" s="273"/>
      <c r="H132" s="52" t="s">
        <v>404</v>
      </c>
      <c r="I132" s="42"/>
      <c r="J132" s="321"/>
      <c r="K132" s="290"/>
      <c r="L132" s="52" t="s">
        <v>391</v>
      </c>
      <c r="M132" s="42"/>
      <c r="N132" s="281"/>
      <c r="O132" s="273"/>
      <c r="P132" s="51" t="s">
        <v>427</v>
      </c>
      <c r="R132" s="281"/>
      <c r="S132" s="273"/>
      <c r="T132" s="51" t="s">
        <v>427</v>
      </c>
    </row>
    <row r="133" spans="4:20" ht="30.75" customHeight="1" x14ac:dyDescent="0.3">
      <c r="D133" s="42"/>
      <c r="E133" s="42"/>
      <c r="I133" s="42"/>
      <c r="J133" s="287" t="s">
        <v>183</v>
      </c>
      <c r="K133" s="290" t="s">
        <v>252</v>
      </c>
      <c r="L133" s="46" t="s">
        <v>283</v>
      </c>
      <c r="M133" s="42"/>
      <c r="N133" s="281"/>
      <c r="O133" s="271" t="s">
        <v>224</v>
      </c>
      <c r="P133" s="45" t="s">
        <v>209</v>
      </c>
      <c r="R133" s="281"/>
      <c r="S133" s="271" t="s">
        <v>224</v>
      </c>
      <c r="T133" s="45" t="s">
        <v>280</v>
      </c>
    </row>
    <row r="134" spans="4:20" ht="37.5" customHeight="1" x14ac:dyDescent="0.3">
      <c r="D134" s="42"/>
      <c r="E134" s="42"/>
      <c r="I134" s="42"/>
      <c r="J134" s="282"/>
      <c r="K134" s="290"/>
      <c r="L134" s="47" t="s">
        <v>253</v>
      </c>
      <c r="M134" s="42"/>
      <c r="N134" s="281"/>
      <c r="O134" s="272"/>
      <c r="P134" s="47" t="s">
        <v>241</v>
      </c>
      <c r="R134" s="281"/>
      <c r="S134" s="272"/>
      <c r="T134" s="47" t="s">
        <v>241</v>
      </c>
    </row>
    <row r="135" spans="4:20" ht="47.25" x14ac:dyDescent="0.3">
      <c r="D135" s="42"/>
      <c r="E135" s="42"/>
      <c r="I135" s="42"/>
      <c r="J135" s="282"/>
      <c r="K135" s="290"/>
      <c r="L135" s="49" t="s">
        <v>284</v>
      </c>
      <c r="M135" s="42"/>
      <c r="N135" s="281"/>
      <c r="O135" s="272"/>
      <c r="P135" s="49" t="s">
        <v>225</v>
      </c>
      <c r="R135" s="281"/>
      <c r="S135" s="272"/>
      <c r="T135" s="49" t="s">
        <v>225</v>
      </c>
    </row>
    <row r="136" spans="4:20" x14ac:dyDescent="0.3">
      <c r="D136" s="42"/>
      <c r="E136" s="42"/>
      <c r="I136" s="42"/>
      <c r="J136" s="282"/>
      <c r="K136" s="290"/>
      <c r="L136" s="48" t="s">
        <v>328</v>
      </c>
      <c r="M136" s="42"/>
      <c r="N136" s="281"/>
      <c r="O136" s="272"/>
      <c r="P136" s="50" t="s">
        <v>328</v>
      </c>
      <c r="R136" s="281"/>
      <c r="S136" s="272"/>
      <c r="T136" s="50" t="s">
        <v>328</v>
      </c>
    </row>
    <row r="137" spans="4:20" x14ac:dyDescent="0.3">
      <c r="D137" s="42"/>
      <c r="E137" s="42"/>
      <c r="I137" s="42"/>
      <c r="J137" s="282"/>
      <c r="K137" s="290"/>
      <c r="L137" s="149" t="s">
        <v>349</v>
      </c>
      <c r="M137" s="42"/>
      <c r="N137" s="281"/>
      <c r="O137" s="272"/>
      <c r="P137" s="112" t="s">
        <v>357</v>
      </c>
      <c r="R137" s="281"/>
      <c r="S137" s="272"/>
      <c r="T137" s="112" t="s">
        <v>357</v>
      </c>
    </row>
    <row r="138" spans="4:20" x14ac:dyDescent="0.3">
      <c r="D138" s="42"/>
      <c r="E138" s="42"/>
      <c r="I138" s="42"/>
      <c r="J138" s="282"/>
      <c r="K138" s="290"/>
      <c r="L138" s="114">
        <f>'Matríz de Calificación de impac'!I140</f>
        <v>-45</v>
      </c>
      <c r="M138" s="42"/>
      <c r="N138" s="281"/>
      <c r="O138" s="272"/>
      <c r="P138" s="113">
        <f>'Matríz de Calificación de impac'!J98</f>
        <v>-63</v>
      </c>
      <c r="R138" s="281"/>
      <c r="S138" s="272"/>
      <c r="T138" s="113">
        <f>'Matríz de Calificación de impac'!K98</f>
        <v>-63</v>
      </c>
    </row>
    <row r="139" spans="4:20" x14ac:dyDescent="0.3">
      <c r="D139" s="42"/>
      <c r="E139" s="42"/>
      <c r="I139" s="42"/>
      <c r="J139" s="282"/>
      <c r="K139" s="290"/>
      <c r="L139" s="47" t="s">
        <v>423</v>
      </c>
      <c r="M139" s="42"/>
      <c r="N139" s="281"/>
      <c r="O139" s="272"/>
      <c r="P139" s="47" t="s">
        <v>424</v>
      </c>
      <c r="R139" s="281"/>
      <c r="S139" s="272"/>
      <c r="T139" s="47" t="s">
        <v>424</v>
      </c>
    </row>
    <row r="140" spans="4:20" x14ac:dyDescent="0.3">
      <c r="D140" s="42"/>
      <c r="E140" s="42"/>
      <c r="I140" s="42"/>
      <c r="J140" s="282"/>
      <c r="K140" s="290"/>
      <c r="L140" s="47" t="s">
        <v>414</v>
      </c>
      <c r="M140" s="42"/>
      <c r="N140" s="281"/>
      <c r="O140" s="272"/>
      <c r="P140" s="49" t="s">
        <v>442</v>
      </c>
      <c r="R140" s="281"/>
      <c r="S140" s="272"/>
      <c r="T140" s="49" t="s">
        <v>442</v>
      </c>
    </row>
    <row r="141" spans="4:20" x14ac:dyDescent="0.3">
      <c r="D141" s="42"/>
      <c r="E141" s="42"/>
      <c r="I141" s="42"/>
      <c r="J141" s="282"/>
      <c r="K141" s="290"/>
      <c r="L141" s="49" t="s">
        <v>426</v>
      </c>
      <c r="M141" s="42"/>
      <c r="N141" s="281"/>
      <c r="O141" s="272"/>
      <c r="P141" s="49" t="s">
        <v>416</v>
      </c>
      <c r="R141" s="281"/>
      <c r="S141" s="272"/>
      <c r="T141" s="49" t="s">
        <v>416</v>
      </c>
    </row>
    <row r="142" spans="4:20" x14ac:dyDescent="0.3">
      <c r="D142" s="42"/>
      <c r="E142" s="42"/>
      <c r="I142" s="42"/>
      <c r="J142" s="282"/>
      <c r="K142" s="290"/>
      <c r="L142" s="49" t="s">
        <v>435</v>
      </c>
      <c r="M142" s="42"/>
      <c r="N142" s="281"/>
      <c r="O142" s="272"/>
      <c r="P142" s="49" t="s">
        <v>388</v>
      </c>
      <c r="R142" s="281"/>
      <c r="S142" s="272"/>
      <c r="T142" s="49" t="s">
        <v>388</v>
      </c>
    </row>
    <row r="143" spans="4:20" x14ac:dyDescent="0.3">
      <c r="D143" s="42"/>
      <c r="E143" s="42"/>
      <c r="I143" s="42"/>
      <c r="J143" s="282"/>
      <c r="K143" s="290"/>
      <c r="L143" s="48" t="s">
        <v>433</v>
      </c>
      <c r="M143" s="42"/>
      <c r="N143" s="281"/>
      <c r="O143" s="272"/>
      <c r="P143" s="48" t="s">
        <v>370</v>
      </c>
      <c r="R143" s="281"/>
      <c r="S143" s="272"/>
      <c r="T143" s="48" t="s">
        <v>370</v>
      </c>
    </row>
    <row r="144" spans="4:20" x14ac:dyDescent="0.3">
      <c r="D144" s="42"/>
      <c r="E144" s="42"/>
      <c r="I144" s="42"/>
      <c r="J144" s="282"/>
      <c r="K144" s="290"/>
      <c r="L144" s="48" t="s">
        <v>434</v>
      </c>
      <c r="M144" s="42"/>
      <c r="N144" s="281"/>
      <c r="O144" s="272"/>
      <c r="P144" s="48" t="s">
        <v>371</v>
      </c>
      <c r="R144" s="281"/>
      <c r="S144" s="272"/>
      <c r="T144" s="48" t="s">
        <v>371</v>
      </c>
    </row>
    <row r="145" spans="4:20" x14ac:dyDescent="0.3">
      <c r="D145" s="42"/>
      <c r="E145" s="42"/>
      <c r="I145" s="42"/>
      <c r="J145" s="282"/>
      <c r="K145" s="290"/>
      <c r="L145" s="48" t="s">
        <v>372</v>
      </c>
      <c r="M145" s="42"/>
      <c r="N145" s="281"/>
      <c r="O145" s="272"/>
      <c r="P145" s="48" t="s">
        <v>372</v>
      </c>
      <c r="R145" s="281"/>
      <c r="S145" s="272"/>
      <c r="T145" s="48" t="s">
        <v>372</v>
      </c>
    </row>
    <row r="146" spans="4:20" x14ac:dyDescent="0.3">
      <c r="D146" s="42"/>
      <c r="E146" s="42"/>
      <c r="I146" s="42"/>
      <c r="J146" s="282"/>
      <c r="K146" s="290"/>
      <c r="L146" s="48" t="s">
        <v>373</v>
      </c>
      <c r="M146" s="42"/>
      <c r="N146" s="281"/>
      <c r="O146" s="272"/>
      <c r="P146" s="48" t="s">
        <v>373</v>
      </c>
      <c r="R146" s="281"/>
      <c r="S146" s="272"/>
      <c r="T146" s="48" t="s">
        <v>373</v>
      </c>
    </row>
    <row r="147" spans="4:20" x14ac:dyDescent="0.3">
      <c r="D147" s="42"/>
      <c r="E147" s="42"/>
      <c r="I147" s="42"/>
      <c r="J147" s="282"/>
      <c r="K147" s="290"/>
      <c r="L147" s="48" t="s">
        <v>374</v>
      </c>
      <c r="M147" s="42"/>
      <c r="N147" s="281"/>
      <c r="O147" s="272"/>
      <c r="P147" s="51" t="s">
        <v>374</v>
      </c>
      <c r="R147" s="281"/>
      <c r="S147" s="272"/>
      <c r="T147" s="51" t="s">
        <v>374</v>
      </c>
    </row>
    <row r="148" spans="4:20" ht="27" customHeight="1" thickBot="1" x14ac:dyDescent="0.35">
      <c r="D148" s="42"/>
      <c r="E148" s="42"/>
      <c r="I148" s="42"/>
      <c r="J148" s="283"/>
      <c r="K148" s="290"/>
      <c r="L148" s="52" t="s">
        <v>391</v>
      </c>
      <c r="M148" s="42"/>
      <c r="N148" s="281"/>
      <c r="O148" s="273"/>
      <c r="P148" s="51" t="s">
        <v>443</v>
      </c>
      <c r="R148" s="281"/>
      <c r="S148" s="273"/>
      <c r="T148" s="51" t="s">
        <v>443</v>
      </c>
    </row>
    <row r="149" spans="4:20" ht="30.75" customHeight="1" x14ac:dyDescent="0.3">
      <c r="D149" s="42"/>
      <c r="E149" s="42"/>
      <c r="I149" s="42"/>
      <c r="J149" s="288" t="s">
        <v>227</v>
      </c>
      <c r="K149" s="290" t="s">
        <v>228</v>
      </c>
      <c r="L149" s="151" t="s">
        <v>229</v>
      </c>
      <c r="M149" s="42"/>
      <c r="N149" s="281"/>
      <c r="O149" s="271" t="s">
        <v>238</v>
      </c>
      <c r="P149" s="45" t="s">
        <v>288</v>
      </c>
      <c r="R149" s="281"/>
      <c r="S149" s="271" t="s">
        <v>238</v>
      </c>
      <c r="T149" s="45" t="s">
        <v>239</v>
      </c>
    </row>
    <row r="150" spans="4:20" ht="30.75" x14ac:dyDescent="0.3">
      <c r="D150" s="42"/>
      <c r="E150" s="42"/>
      <c r="I150" s="42"/>
      <c r="J150" s="288"/>
      <c r="K150" s="290"/>
      <c r="L150" s="130" t="s">
        <v>457</v>
      </c>
      <c r="M150" s="42"/>
      <c r="N150" s="281"/>
      <c r="O150" s="272"/>
      <c r="P150" s="47" t="s">
        <v>458</v>
      </c>
      <c r="R150" s="281"/>
      <c r="S150" s="272"/>
      <c r="T150" s="47" t="s">
        <v>458</v>
      </c>
    </row>
    <row r="151" spans="4:20" x14ac:dyDescent="0.3">
      <c r="D151" s="42"/>
      <c r="E151" s="42"/>
      <c r="I151" s="42"/>
      <c r="J151" s="288"/>
      <c r="K151" s="290"/>
      <c r="L151" s="131" t="s">
        <v>282</v>
      </c>
      <c r="M151" s="42"/>
      <c r="N151" s="281"/>
      <c r="O151" s="272"/>
      <c r="P151" s="49" t="s">
        <v>240</v>
      </c>
      <c r="R151" s="281"/>
      <c r="S151" s="272"/>
      <c r="T151" s="49" t="s">
        <v>240</v>
      </c>
    </row>
    <row r="152" spans="4:20" x14ac:dyDescent="0.3">
      <c r="D152" s="42"/>
      <c r="E152" s="42"/>
      <c r="I152" s="42"/>
      <c r="J152" s="288"/>
      <c r="K152" s="290"/>
      <c r="L152" s="132" t="s">
        <v>328</v>
      </c>
      <c r="M152" s="42"/>
      <c r="N152" s="281"/>
      <c r="O152" s="272"/>
      <c r="P152" s="50" t="s">
        <v>328</v>
      </c>
      <c r="R152" s="281"/>
      <c r="S152" s="272"/>
      <c r="T152" s="50" t="s">
        <v>328</v>
      </c>
    </row>
    <row r="153" spans="4:20" x14ac:dyDescent="0.3">
      <c r="D153" s="42"/>
      <c r="E153" s="42"/>
      <c r="I153" s="42"/>
      <c r="J153" s="288"/>
      <c r="K153" s="290"/>
      <c r="L153" s="129" t="s">
        <v>333</v>
      </c>
      <c r="M153" s="42"/>
      <c r="N153" s="281"/>
      <c r="O153" s="272"/>
      <c r="P153" s="112" t="s">
        <v>358</v>
      </c>
      <c r="R153" s="281"/>
      <c r="S153" s="272"/>
      <c r="T153" s="112" t="s">
        <v>358</v>
      </c>
    </row>
    <row r="154" spans="4:20" x14ac:dyDescent="0.3">
      <c r="D154" s="42"/>
      <c r="E154" s="42"/>
      <c r="I154" s="42"/>
      <c r="J154" s="288"/>
      <c r="K154" s="290"/>
      <c r="L154" s="115">
        <f>'Matríz de Calificación de impac'!I131</f>
        <v>21</v>
      </c>
      <c r="M154" s="42"/>
      <c r="N154" s="281"/>
      <c r="O154" s="272"/>
      <c r="P154" s="115">
        <f>'Matríz de Calificación de impac'!K106</f>
        <v>-43</v>
      </c>
      <c r="R154" s="281"/>
      <c r="S154" s="272"/>
      <c r="T154" s="115">
        <f>'Matríz de Calificación de impac'!K106</f>
        <v>-43</v>
      </c>
    </row>
    <row r="155" spans="4:20" ht="30" x14ac:dyDescent="0.3">
      <c r="D155" s="42"/>
      <c r="E155" s="42"/>
      <c r="I155" s="42"/>
      <c r="J155" s="288"/>
      <c r="K155" s="290"/>
      <c r="L155" s="134" t="s">
        <v>395</v>
      </c>
      <c r="M155" s="42"/>
      <c r="N155" s="281"/>
      <c r="O155" s="272"/>
      <c r="P155" s="47" t="s">
        <v>424</v>
      </c>
      <c r="R155" s="281"/>
      <c r="S155" s="272"/>
      <c r="T155" s="47" t="s">
        <v>424</v>
      </c>
    </row>
    <row r="156" spans="4:20" ht="31.5" x14ac:dyDescent="0.3">
      <c r="D156" s="42"/>
      <c r="E156" s="42"/>
      <c r="I156" s="42"/>
      <c r="J156" s="288"/>
      <c r="K156" s="290"/>
      <c r="L156" s="130" t="s">
        <v>396</v>
      </c>
      <c r="M156" s="42"/>
      <c r="N156" s="281"/>
      <c r="O156" s="272"/>
      <c r="P156" s="47" t="s">
        <v>448</v>
      </c>
      <c r="R156" s="281"/>
      <c r="S156" s="272"/>
      <c r="T156" s="47" t="s">
        <v>448</v>
      </c>
    </row>
    <row r="157" spans="4:20" x14ac:dyDescent="0.3">
      <c r="D157" s="42"/>
      <c r="E157" s="42"/>
      <c r="I157" s="42"/>
      <c r="J157" s="288"/>
      <c r="K157" s="290"/>
      <c r="L157" s="131" t="s">
        <v>397</v>
      </c>
      <c r="M157" s="42"/>
      <c r="N157" s="281"/>
      <c r="O157" s="272"/>
      <c r="P157" s="49" t="s">
        <v>440</v>
      </c>
      <c r="R157" s="281"/>
      <c r="S157" s="272"/>
      <c r="T157" s="49" t="s">
        <v>440</v>
      </c>
    </row>
    <row r="158" spans="4:20" x14ac:dyDescent="0.3">
      <c r="D158" s="42"/>
      <c r="E158" s="42"/>
      <c r="I158" s="42"/>
      <c r="J158" s="288"/>
      <c r="K158" s="290"/>
      <c r="L158" s="132" t="s">
        <v>398</v>
      </c>
      <c r="M158" s="42"/>
      <c r="N158" s="281"/>
      <c r="O158" s="272"/>
      <c r="P158" s="49" t="s">
        <v>432</v>
      </c>
      <c r="R158" s="281"/>
      <c r="S158" s="272"/>
      <c r="T158" s="49" t="s">
        <v>432</v>
      </c>
    </row>
    <row r="159" spans="4:20" x14ac:dyDescent="0.3">
      <c r="D159" s="42"/>
      <c r="E159" s="42"/>
      <c r="I159" s="42"/>
      <c r="J159" s="288"/>
      <c r="K159" s="290"/>
      <c r="L159" s="132" t="s">
        <v>399</v>
      </c>
      <c r="M159" s="42"/>
      <c r="N159" s="281"/>
      <c r="O159" s="272"/>
      <c r="P159" s="48" t="s">
        <v>449</v>
      </c>
      <c r="R159" s="281"/>
      <c r="S159" s="272"/>
      <c r="T159" s="48" t="s">
        <v>449</v>
      </c>
    </row>
    <row r="160" spans="4:20" x14ac:dyDescent="0.3">
      <c r="D160" s="42"/>
      <c r="E160" s="42"/>
      <c r="I160" s="42"/>
      <c r="J160" s="288"/>
      <c r="K160" s="290"/>
      <c r="L160" s="132" t="s">
        <v>400</v>
      </c>
      <c r="M160" s="42"/>
      <c r="N160" s="281"/>
      <c r="O160" s="272"/>
      <c r="P160" s="48" t="s">
        <v>450</v>
      </c>
      <c r="R160" s="281"/>
      <c r="S160" s="272"/>
      <c r="T160" s="48" t="s">
        <v>450</v>
      </c>
    </row>
    <row r="161" spans="4:20" x14ac:dyDescent="0.3">
      <c r="D161" s="42"/>
      <c r="E161" s="42"/>
      <c r="I161" s="42"/>
      <c r="J161" s="288"/>
      <c r="K161" s="290"/>
      <c r="L161" s="132" t="s">
        <v>401</v>
      </c>
      <c r="M161" s="42"/>
      <c r="N161" s="281"/>
      <c r="O161" s="272"/>
      <c r="P161" s="48" t="s">
        <v>385</v>
      </c>
      <c r="R161" s="281"/>
      <c r="S161" s="272"/>
      <c r="T161" s="48" t="s">
        <v>385</v>
      </c>
    </row>
    <row r="162" spans="4:20" x14ac:dyDescent="0.3">
      <c r="D162" s="42"/>
      <c r="E162" s="42"/>
      <c r="I162" s="42"/>
      <c r="J162" s="288"/>
      <c r="K162" s="290"/>
      <c r="L162" s="132" t="s">
        <v>402</v>
      </c>
      <c r="M162" s="42"/>
      <c r="N162" s="281"/>
      <c r="O162" s="272"/>
      <c r="P162" s="48" t="s">
        <v>373</v>
      </c>
      <c r="R162" s="281"/>
      <c r="S162" s="272"/>
      <c r="T162" s="48" t="s">
        <v>373</v>
      </c>
    </row>
    <row r="163" spans="4:20" x14ac:dyDescent="0.3">
      <c r="E163" s="42"/>
      <c r="I163" s="42"/>
      <c r="J163" s="288"/>
      <c r="K163" s="290"/>
      <c r="L163" s="132" t="s">
        <v>403</v>
      </c>
      <c r="M163" s="42"/>
      <c r="N163" s="281"/>
      <c r="O163" s="272"/>
      <c r="P163" s="51" t="s">
        <v>380</v>
      </c>
      <c r="R163" s="281"/>
      <c r="S163" s="272"/>
      <c r="T163" s="51" t="s">
        <v>380</v>
      </c>
    </row>
    <row r="164" spans="4:20" ht="19.5" thickBot="1" x14ac:dyDescent="0.35">
      <c r="E164" s="42"/>
      <c r="I164" s="42"/>
      <c r="J164" s="289"/>
      <c r="K164" s="291"/>
      <c r="L164" s="135" t="s">
        <v>404</v>
      </c>
      <c r="M164" s="42"/>
      <c r="N164" s="281"/>
      <c r="O164" s="273"/>
      <c r="P164" s="51" t="s">
        <v>421</v>
      </c>
      <c r="R164" s="286"/>
      <c r="S164" s="273"/>
      <c r="T164" s="51" t="s">
        <v>421</v>
      </c>
    </row>
    <row r="165" spans="4:20" ht="15.75" customHeight="1" x14ac:dyDescent="0.3">
      <c r="E165" s="42"/>
      <c r="I165" s="42"/>
      <c r="M165" s="42"/>
      <c r="N165" s="274" t="s">
        <v>227</v>
      </c>
      <c r="O165" s="271" t="s">
        <v>228</v>
      </c>
      <c r="P165" s="46" t="s">
        <v>229</v>
      </c>
      <c r="R165" s="274" t="s">
        <v>227</v>
      </c>
      <c r="S165" s="271" t="s">
        <v>228</v>
      </c>
      <c r="T165" s="46" t="s">
        <v>229</v>
      </c>
    </row>
    <row r="166" spans="4:20" ht="30.75" x14ac:dyDescent="0.3">
      <c r="E166" s="42"/>
      <c r="I166" s="42"/>
      <c r="M166" s="42"/>
      <c r="N166" s="275"/>
      <c r="O166" s="272"/>
      <c r="P166" s="47" t="s">
        <v>457</v>
      </c>
      <c r="R166" s="275"/>
      <c r="S166" s="272"/>
      <c r="T166" s="47" t="s">
        <v>457</v>
      </c>
    </row>
    <row r="167" spans="4:20" x14ac:dyDescent="0.3">
      <c r="E167" s="42"/>
      <c r="I167" s="42"/>
      <c r="M167" s="42"/>
      <c r="N167" s="275"/>
      <c r="O167" s="272"/>
      <c r="P167" s="49" t="s">
        <v>282</v>
      </c>
      <c r="R167" s="275"/>
      <c r="S167" s="272"/>
      <c r="T167" s="49" t="s">
        <v>282</v>
      </c>
    </row>
    <row r="168" spans="4:20" x14ac:dyDescent="0.3">
      <c r="E168" s="42"/>
      <c r="I168" s="42"/>
      <c r="M168" s="42"/>
      <c r="N168" s="275"/>
      <c r="O168" s="272"/>
      <c r="P168" s="50" t="s">
        <v>328</v>
      </c>
      <c r="R168" s="275"/>
      <c r="S168" s="272"/>
      <c r="T168" s="50" t="s">
        <v>328</v>
      </c>
    </row>
    <row r="169" spans="4:20" x14ac:dyDescent="0.3">
      <c r="E169" s="42"/>
      <c r="I169" s="42"/>
      <c r="M169" s="42"/>
      <c r="N169" s="275"/>
      <c r="O169" s="272"/>
      <c r="P169" s="112" t="s">
        <v>333</v>
      </c>
      <c r="R169" s="275"/>
      <c r="S169" s="272"/>
      <c r="T169" s="112" t="s">
        <v>333</v>
      </c>
    </row>
    <row r="170" spans="4:20" x14ac:dyDescent="0.3">
      <c r="E170" s="42"/>
      <c r="I170" s="42"/>
      <c r="M170" s="42"/>
      <c r="N170" s="275"/>
      <c r="O170" s="272"/>
      <c r="P170" s="114">
        <f>'Matríz de Calificación de impac'!J131</f>
        <v>21</v>
      </c>
      <c r="R170" s="275"/>
      <c r="S170" s="272"/>
      <c r="T170" s="114">
        <f>'Matríz de Calificación de impac'!K131</f>
        <v>21</v>
      </c>
    </row>
    <row r="171" spans="4:20" ht="30" x14ac:dyDescent="0.3">
      <c r="E171" s="42"/>
      <c r="I171" s="42"/>
      <c r="M171" s="42"/>
      <c r="N171" s="275"/>
      <c r="O171" s="272"/>
      <c r="P171" s="107" t="s">
        <v>395</v>
      </c>
      <c r="R171" s="275"/>
      <c r="S171" s="272"/>
      <c r="T171" s="107" t="s">
        <v>395</v>
      </c>
    </row>
    <row r="172" spans="4:20" ht="31.5" x14ac:dyDescent="0.3">
      <c r="E172" s="42"/>
      <c r="I172" s="42"/>
      <c r="M172" s="42"/>
      <c r="N172" s="275"/>
      <c r="O172" s="272"/>
      <c r="P172" s="47" t="s">
        <v>396</v>
      </c>
      <c r="R172" s="275"/>
      <c r="S172" s="272"/>
      <c r="T172" s="47" t="s">
        <v>396</v>
      </c>
    </row>
    <row r="173" spans="4:20" x14ac:dyDescent="0.3">
      <c r="E173" s="42"/>
      <c r="I173" s="42"/>
      <c r="M173" s="42"/>
      <c r="N173" s="275"/>
      <c r="O173" s="272"/>
      <c r="P173" s="49" t="s">
        <v>397</v>
      </c>
      <c r="R173" s="275"/>
      <c r="S173" s="272"/>
      <c r="T173" s="49" t="s">
        <v>397</v>
      </c>
    </row>
    <row r="174" spans="4:20" x14ac:dyDescent="0.3">
      <c r="E174" s="42"/>
      <c r="I174" s="42"/>
      <c r="M174" s="42"/>
      <c r="N174" s="275"/>
      <c r="O174" s="272"/>
      <c r="P174" s="48" t="s">
        <v>398</v>
      </c>
      <c r="R174" s="275"/>
      <c r="S174" s="272"/>
      <c r="T174" s="48" t="s">
        <v>398</v>
      </c>
    </row>
    <row r="175" spans="4:20" x14ac:dyDescent="0.3">
      <c r="E175" s="42"/>
      <c r="I175" s="42"/>
      <c r="M175" s="42"/>
      <c r="N175" s="275"/>
      <c r="O175" s="272"/>
      <c r="P175" s="48" t="s">
        <v>399</v>
      </c>
      <c r="R175" s="275"/>
      <c r="S175" s="272"/>
      <c r="T175" s="48" t="s">
        <v>399</v>
      </c>
    </row>
    <row r="176" spans="4:20" x14ac:dyDescent="0.3">
      <c r="E176" s="42"/>
      <c r="I176" s="42"/>
      <c r="M176" s="42"/>
      <c r="N176" s="275"/>
      <c r="O176" s="272"/>
      <c r="P176" s="48" t="s">
        <v>400</v>
      </c>
      <c r="R176" s="275"/>
      <c r="S176" s="272"/>
      <c r="T176" s="48" t="s">
        <v>400</v>
      </c>
    </row>
    <row r="177" spans="5:20" x14ac:dyDescent="0.3">
      <c r="E177" s="42"/>
      <c r="I177" s="42"/>
      <c r="M177" s="42"/>
      <c r="N177" s="275"/>
      <c r="O177" s="272"/>
      <c r="P177" s="48" t="s">
        <v>401</v>
      </c>
      <c r="R177" s="275"/>
      <c r="S177" s="272"/>
      <c r="T177" s="48" t="s">
        <v>401</v>
      </c>
    </row>
    <row r="178" spans="5:20" x14ac:dyDescent="0.3">
      <c r="E178" s="42"/>
      <c r="I178" s="42"/>
      <c r="M178" s="42"/>
      <c r="N178" s="275"/>
      <c r="O178" s="272"/>
      <c r="P178" s="48" t="s">
        <v>402</v>
      </c>
      <c r="R178" s="275"/>
      <c r="S178" s="272"/>
      <c r="T178" s="48" t="s">
        <v>402</v>
      </c>
    </row>
    <row r="179" spans="5:20" x14ac:dyDescent="0.3">
      <c r="E179" s="42"/>
      <c r="I179" s="42"/>
      <c r="M179" s="42"/>
      <c r="N179" s="275"/>
      <c r="O179" s="272"/>
      <c r="P179" s="51" t="s">
        <v>403</v>
      </c>
      <c r="R179" s="275"/>
      <c r="S179" s="272"/>
      <c r="T179" s="51" t="s">
        <v>403</v>
      </c>
    </row>
    <row r="180" spans="5:20" ht="42.75" customHeight="1" thickBot="1" x14ac:dyDescent="0.35">
      <c r="N180" s="276"/>
      <c r="O180" s="273"/>
      <c r="P180" s="51" t="s">
        <v>404</v>
      </c>
      <c r="R180" s="276"/>
      <c r="S180" s="273"/>
      <c r="T180" s="51" t="s">
        <v>404</v>
      </c>
    </row>
    <row r="181" spans="5:20" ht="30.75" customHeight="1" x14ac:dyDescent="0.3">
      <c r="N181" s="287" t="s">
        <v>183</v>
      </c>
      <c r="O181" s="271" t="s">
        <v>252</v>
      </c>
      <c r="P181" s="46" t="s">
        <v>283</v>
      </c>
      <c r="R181" s="282" t="s">
        <v>183</v>
      </c>
      <c r="S181" s="271" t="s">
        <v>252</v>
      </c>
      <c r="T181" s="46" t="s">
        <v>283</v>
      </c>
    </row>
    <row r="182" spans="5:20" ht="30.75" x14ac:dyDescent="0.3">
      <c r="N182" s="282"/>
      <c r="O182" s="272"/>
      <c r="P182" s="47" t="s">
        <v>253</v>
      </c>
      <c r="R182" s="282"/>
      <c r="S182" s="272"/>
      <c r="T182" s="47" t="s">
        <v>253</v>
      </c>
    </row>
    <row r="183" spans="5:20" x14ac:dyDescent="0.3">
      <c r="N183" s="282"/>
      <c r="O183" s="272"/>
      <c r="P183" s="49" t="s">
        <v>284</v>
      </c>
      <c r="R183" s="282"/>
      <c r="S183" s="272"/>
      <c r="T183" s="49" t="s">
        <v>284</v>
      </c>
    </row>
    <row r="184" spans="5:20" x14ac:dyDescent="0.3">
      <c r="N184" s="282"/>
      <c r="O184" s="272"/>
      <c r="P184" s="50" t="s">
        <v>328</v>
      </c>
      <c r="R184" s="282"/>
      <c r="S184" s="272"/>
      <c r="T184" s="50" t="s">
        <v>328</v>
      </c>
    </row>
    <row r="185" spans="5:20" x14ac:dyDescent="0.3">
      <c r="N185" s="282"/>
      <c r="O185" s="272"/>
      <c r="P185" s="112" t="s">
        <v>359</v>
      </c>
      <c r="R185" s="282"/>
      <c r="S185" s="272"/>
      <c r="T185" s="112" t="s">
        <v>360</v>
      </c>
    </row>
    <row r="186" spans="5:20" x14ac:dyDescent="0.3">
      <c r="N186" s="282"/>
      <c r="O186" s="272"/>
      <c r="P186" s="153">
        <f>'Matríz de Calificación de impac'!J140</f>
        <v>-57</v>
      </c>
      <c r="R186" s="282"/>
      <c r="S186" s="272"/>
      <c r="T186" s="153">
        <f>'Matríz de Calificación de impac'!K140</f>
        <v>-57</v>
      </c>
    </row>
    <row r="187" spans="5:20" x14ac:dyDescent="0.3">
      <c r="N187" s="282"/>
      <c r="O187" s="272"/>
      <c r="P187" s="47" t="s">
        <v>424</v>
      </c>
      <c r="R187" s="282"/>
      <c r="S187" s="272"/>
      <c r="T187" s="47" t="s">
        <v>424</v>
      </c>
    </row>
    <row r="188" spans="5:20" x14ac:dyDescent="0.3">
      <c r="N188" s="282"/>
      <c r="O188" s="272"/>
      <c r="P188" s="47" t="s">
        <v>414</v>
      </c>
      <c r="R188" s="282"/>
      <c r="S188" s="272"/>
      <c r="T188" s="47" t="s">
        <v>414</v>
      </c>
    </row>
    <row r="189" spans="5:20" x14ac:dyDescent="0.3">
      <c r="N189" s="282"/>
      <c r="O189" s="272"/>
      <c r="P189" s="49" t="s">
        <v>426</v>
      </c>
      <c r="R189" s="282"/>
      <c r="S189" s="272"/>
      <c r="T189" s="49" t="s">
        <v>426</v>
      </c>
    </row>
    <row r="190" spans="5:20" x14ac:dyDescent="0.3">
      <c r="N190" s="282"/>
      <c r="O190" s="272"/>
      <c r="P190" s="49" t="s">
        <v>435</v>
      </c>
      <c r="R190" s="282"/>
      <c r="S190" s="272"/>
      <c r="T190" s="49" t="s">
        <v>435</v>
      </c>
    </row>
    <row r="191" spans="5:20" x14ac:dyDescent="0.3">
      <c r="N191" s="282"/>
      <c r="O191" s="272"/>
      <c r="P191" s="48" t="s">
        <v>433</v>
      </c>
      <c r="R191" s="282"/>
      <c r="S191" s="272"/>
      <c r="T191" s="48" t="s">
        <v>433</v>
      </c>
    </row>
    <row r="192" spans="5:20" x14ac:dyDescent="0.3">
      <c r="N192" s="282"/>
      <c r="O192" s="272"/>
      <c r="P192" s="48" t="s">
        <v>434</v>
      </c>
      <c r="R192" s="282"/>
      <c r="S192" s="272"/>
      <c r="T192" s="48" t="s">
        <v>434</v>
      </c>
    </row>
    <row r="193" spans="14:20" x14ac:dyDescent="0.3">
      <c r="N193" s="282"/>
      <c r="O193" s="272"/>
      <c r="P193" s="48" t="s">
        <v>372</v>
      </c>
      <c r="R193" s="282"/>
      <c r="S193" s="272"/>
      <c r="T193" s="48" t="s">
        <v>372</v>
      </c>
    </row>
    <row r="194" spans="14:20" x14ac:dyDescent="0.3">
      <c r="N194" s="282"/>
      <c r="O194" s="272"/>
      <c r="P194" s="48" t="s">
        <v>373</v>
      </c>
      <c r="R194" s="282"/>
      <c r="S194" s="272"/>
      <c r="T194" s="48" t="s">
        <v>373</v>
      </c>
    </row>
    <row r="195" spans="14:20" x14ac:dyDescent="0.3">
      <c r="N195" s="282"/>
      <c r="O195" s="272"/>
      <c r="P195" s="51" t="s">
        <v>374</v>
      </c>
      <c r="R195" s="282"/>
      <c r="S195" s="272"/>
      <c r="T195" s="51" t="s">
        <v>374</v>
      </c>
    </row>
    <row r="196" spans="14:20" ht="19.5" thickBot="1" x14ac:dyDescent="0.35">
      <c r="N196" s="283"/>
      <c r="O196" s="273"/>
      <c r="P196" s="52" t="s">
        <v>391</v>
      </c>
      <c r="R196" s="283"/>
      <c r="S196" s="273"/>
      <c r="T196" s="52" t="s">
        <v>391</v>
      </c>
    </row>
    <row r="197" spans="14:20" ht="30.75" customHeight="1" x14ac:dyDescent="0.3"/>
    <row r="224" ht="15" customHeight="1" x14ac:dyDescent="0.3"/>
  </sheetData>
  <mergeCells count="87">
    <mergeCell ref="F53:F116"/>
    <mergeCell ref="K5:K20"/>
    <mergeCell ref="J5:J20"/>
    <mergeCell ref="O85:O100"/>
    <mergeCell ref="J69:J132"/>
    <mergeCell ref="N5:N84"/>
    <mergeCell ref="K101:K116"/>
    <mergeCell ref="K117:K132"/>
    <mergeCell ref="O5:O20"/>
    <mergeCell ref="O21:O36"/>
    <mergeCell ref="O37:O52"/>
    <mergeCell ref="K69:K84"/>
    <mergeCell ref="K85:K100"/>
    <mergeCell ref="O53:O84"/>
    <mergeCell ref="B21:B36"/>
    <mergeCell ref="B3:D3"/>
    <mergeCell ref="F3:H3"/>
    <mergeCell ref="J3:L3"/>
    <mergeCell ref="J21:J68"/>
    <mergeCell ref="C5:C20"/>
    <mergeCell ref="G5:G20"/>
    <mergeCell ref="F5:F20"/>
    <mergeCell ref="B5:B20"/>
    <mergeCell ref="C21:C36"/>
    <mergeCell ref="G21:G36"/>
    <mergeCell ref="C37:C52"/>
    <mergeCell ref="G37:G52"/>
    <mergeCell ref="K21:K36"/>
    <mergeCell ref="K37:K52"/>
    <mergeCell ref="K53:K68"/>
    <mergeCell ref="N3:P3"/>
    <mergeCell ref="B4:D4"/>
    <mergeCell ref="F4:H4"/>
    <mergeCell ref="J4:L4"/>
    <mergeCell ref="N4:P4"/>
    <mergeCell ref="V3:X3"/>
    <mergeCell ref="V4:X4"/>
    <mergeCell ref="W5:W20"/>
    <mergeCell ref="W21:W36"/>
    <mergeCell ref="R3:T3"/>
    <mergeCell ref="R4:T4"/>
    <mergeCell ref="S5:S20"/>
    <mergeCell ref="R5:R84"/>
    <mergeCell ref="S21:S36"/>
    <mergeCell ref="S37:S52"/>
    <mergeCell ref="S53:S84"/>
    <mergeCell ref="W37:W52"/>
    <mergeCell ref="N181:N196"/>
    <mergeCell ref="O181:O196"/>
    <mergeCell ref="J149:J164"/>
    <mergeCell ref="K149:K164"/>
    <mergeCell ref="O117:O132"/>
    <mergeCell ref="O133:O148"/>
    <mergeCell ref="O149:O164"/>
    <mergeCell ref="N85:N164"/>
    <mergeCell ref="N165:N180"/>
    <mergeCell ref="O165:O180"/>
    <mergeCell ref="O101:O116"/>
    <mergeCell ref="K133:K148"/>
    <mergeCell ref="J133:J148"/>
    <mergeCell ref="R181:R196"/>
    <mergeCell ref="S181:S196"/>
    <mergeCell ref="V5:V20"/>
    <mergeCell ref="V21:V36"/>
    <mergeCell ref="R85:R164"/>
    <mergeCell ref="S85:S100"/>
    <mergeCell ref="S101:S116"/>
    <mergeCell ref="S117:S132"/>
    <mergeCell ref="S133:S148"/>
    <mergeCell ref="S149:S164"/>
    <mergeCell ref="V37:V52"/>
    <mergeCell ref="C101:C116"/>
    <mergeCell ref="B85:B116"/>
    <mergeCell ref="V53:V68"/>
    <mergeCell ref="W53:W68"/>
    <mergeCell ref="R165:R180"/>
    <mergeCell ref="S165:S180"/>
    <mergeCell ref="C53:C68"/>
    <mergeCell ref="C69:C84"/>
    <mergeCell ref="C85:C100"/>
    <mergeCell ref="B37:B84"/>
    <mergeCell ref="F117:F132"/>
    <mergeCell ref="G117:G132"/>
    <mergeCell ref="G53:G68"/>
    <mergeCell ref="G85:G100"/>
    <mergeCell ref="G69:G84"/>
    <mergeCell ref="G101:G116"/>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tint="0.39997558519241921"/>
  </sheetPr>
  <dimension ref="B1:P147"/>
  <sheetViews>
    <sheetView tabSelected="1" zoomScale="80" zoomScaleNormal="80" zoomScalePageLayoutView="55" workbookViewId="0">
      <pane xSplit="7" ySplit="5" topLeftCell="H6" activePane="bottomRight" state="frozen"/>
      <selection pane="topRight" activeCell="H1" sqref="H1"/>
      <selection pane="bottomLeft" activeCell="A6" sqref="A6"/>
      <selection pane="bottomRight" activeCell="B86" sqref="B86:B132"/>
    </sheetView>
  </sheetViews>
  <sheetFormatPr baseColWidth="10" defaultRowHeight="15.75" x14ac:dyDescent="0.25"/>
  <cols>
    <col min="1" max="1" width="11.42578125" style="2"/>
    <col min="2" max="2" width="10.28515625" style="3" customWidth="1"/>
    <col min="3" max="3" width="15.42578125" style="1" customWidth="1"/>
    <col min="4" max="4" width="30.42578125" style="2" customWidth="1"/>
    <col min="5" max="5" width="27" style="2" customWidth="1"/>
    <col min="6" max="6" width="12.7109375" style="2" customWidth="1"/>
    <col min="7" max="7" width="13" style="2" customWidth="1"/>
    <col min="8" max="8" width="14.28515625" style="2" customWidth="1"/>
    <col min="9" max="9" width="14.7109375" style="2" customWidth="1"/>
    <col min="10" max="10" width="17.28515625" style="2" customWidth="1"/>
    <col min="11" max="11" width="17" style="2" customWidth="1"/>
    <col min="12" max="12" width="19.85546875" style="2" customWidth="1"/>
    <col min="13" max="13" width="16.5703125" style="42" customWidth="1"/>
    <col min="14" max="14" width="18.140625" style="98" customWidth="1"/>
    <col min="15" max="16384" width="11.42578125" style="2"/>
  </cols>
  <sheetData>
    <row r="1" spans="2:16" ht="16.5" thickBot="1" x14ac:dyDescent="0.3"/>
    <row r="2" spans="2:16" ht="16.5" thickBot="1" x14ac:dyDescent="0.3">
      <c r="B2" s="167" t="s">
        <v>0</v>
      </c>
      <c r="C2" s="168"/>
      <c r="D2" s="168"/>
      <c r="E2" s="168"/>
      <c r="F2" s="169"/>
      <c r="G2" s="263" t="s">
        <v>1</v>
      </c>
      <c r="H2" s="264"/>
      <c r="I2" s="264"/>
      <c r="J2" s="264"/>
      <c r="K2" s="264"/>
      <c r="L2" s="265"/>
      <c r="M2" s="332" t="s">
        <v>152</v>
      </c>
      <c r="N2" s="334" t="s">
        <v>153</v>
      </c>
      <c r="O2" s="4"/>
      <c r="P2" s="4"/>
    </row>
    <row r="3" spans="2:16" ht="102" customHeight="1" thickBot="1" x14ac:dyDescent="0.3">
      <c r="B3" s="170" t="s">
        <v>2</v>
      </c>
      <c r="C3" s="172" t="s">
        <v>3</v>
      </c>
      <c r="D3" s="174" t="s">
        <v>4</v>
      </c>
      <c r="E3" s="175"/>
      <c r="F3" s="176"/>
      <c r="G3" s="177" t="s">
        <v>210</v>
      </c>
      <c r="H3" s="177" t="s">
        <v>168</v>
      </c>
      <c r="I3" s="179" t="s">
        <v>169</v>
      </c>
      <c r="J3" s="177" t="s">
        <v>170</v>
      </c>
      <c r="K3" s="177" t="s">
        <v>171</v>
      </c>
      <c r="L3" s="163" t="s">
        <v>172</v>
      </c>
      <c r="M3" s="333"/>
      <c r="N3" s="334"/>
      <c r="O3" s="4"/>
      <c r="P3" s="4"/>
    </row>
    <row r="4" spans="2:16" ht="63.75" customHeight="1" thickBot="1" x14ac:dyDescent="0.3">
      <c r="B4" s="171"/>
      <c r="C4" s="173"/>
      <c r="D4" s="5" t="s">
        <v>166</v>
      </c>
      <c r="E4" s="165" t="s">
        <v>167</v>
      </c>
      <c r="F4" s="166"/>
      <c r="G4" s="178"/>
      <c r="H4" s="178"/>
      <c r="I4" s="180"/>
      <c r="J4" s="178"/>
      <c r="K4" s="178"/>
      <c r="L4" s="164"/>
      <c r="M4" s="333"/>
      <c r="N4" s="334"/>
      <c r="O4" s="4"/>
      <c r="P4" s="4"/>
    </row>
    <row r="5" spans="2:16" x14ac:dyDescent="0.25">
      <c r="B5" s="186" t="s">
        <v>173</v>
      </c>
      <c r="C5" s="187" t="s">
        <v>467</v>
      </c>
      <c r="D5" s="189" t="s">
        <v>5</v>
      </c>
      <c r="E5" s="190"/>
      <c r="F5" s="191"/>
      <c r="G5" s="22"/>
      <c r="H5" s="26"/>
      <c r="I5" s="8"/>
      <c r="J5" s="26"/>
      <c r="K5" s="26"/>
      <c r="L5" s="33"/>
      <c r="M5" s="100" t="s">
        <v>154</v>
      </c>
      <c r="N5" s="81" t="s">
        <v>154</v>
      </c>
      <c r="O5" s="4"/>
      <c r="P5" s="4"/>
    </row>
    <row r="6" spans="2:16" x14ac:dyDescent="0.25">
      <c r="B6" s="186"/>
      <c r="C6" s="188"/>
      <c r="D6" s="192" t="s">
        <v>6</v>
      </c>
      <c r="E6" s="185"/>
      <c r="F6" s="193"/>
      <c r="G6" s="24"/>
      <c r="H6" s="17"/>
      <c r="I6" s="12"/>
      <c r="J6" s="17"/>
      <c r="K6" s="17"/>
      <c r="L6" s="34"/>
      <c r="M6" s="100" t="s">
        <v>154</v>
      </c>
      <c r="N6" s="81" t="s">
        <v>154</v>
      </c>
      <c r="O6" s="4"/>
      <c r="P6" s="4"/>
    </row>
    <row r="7" spans="2:16" ht="15.75" customHeight="1" x14ac:dyDescent="0.25">
      <c r="B7" s="186"/>
      <c r="C7" s="188"/>
      <c r="D7" s="192" t="s">
        <v>7</v>
      </c>
      <c r="E7" s="185"/>
      <c r="F7" s="193"/>
      <c r="G7" s="24"/>
      <c r="H7" s="17"/>
      <c r="I7" s="12"/>
      <c r="J7" s="17"/>
      <c r="K7" s="17"/>
      <c r="L7" s="34"/>
      <c r="M7" s="100" t="s">
        <v>154</v>
      </c>
      <c r="N7" s="81" t="s">
        <v>154</v>
      </c>
      <c r="O7" s="4"/>
      <c r="P7" s="4"/>
    </row>
    <row r="8" spans="2:16" ht="15.75" customHeight="1" thickBot="1" x14ac:dyDescent="0.3">
      <c r="B8" s="186"/>
      <c r="C8" s="188"/>
      <c r="D8" s="194" t="s">
        <v>8</v>
      </c>
      <c r="E8" s="195"/>
      <c r="F8" s="196"/>
      <c r="G8" s="25"/>
      <c r="H8" s="20"/>
      <c r="I8" s="69"/>
      <c r="J8" s="20"/>
      <c r="K8" s="20"/>
      <c r="L8" s="35"/>
      <c r="M8" s="100" t="s">
        <v>154</v>
      </c>
      <c r="N8" s="81" t="s">
        <v>154</v>
      </c>
      <c r="O8" s="4"/>
      <c r="P8" s="4"/>
    </row>
    <row r="9" spans="2:16" x14ac:dyDescent="0.25">
      <c r="B9" s="186"/>
      <c r="C9" s="197" t="s">
        <v>9</v>
      </c>
      <c r="D9" s="200" t="s">
        <v>268</v>
      </c>
      <c r="E9" s="201" t="s">
        <v>10</v>
      </c>
      <c r="F9" s="202"/>
      <c r="G9" s="66"/>
      <c r="H9" s="95">
        <f>-((3*(2))+(2*(2))+1+1+1+1+1+1+4+1)</f>
        <v>-21</v>
      </c>
      <c r="I9" s="95"/>
      <c r="J9" s="67"/>
      <c r="K9" s="67"/>
      <c r="L9" s="95">
        <f>-((3*(1))+(2*(1))+1+1+1+1+1+1+2+1)</f>
        <v>-14</v>
      </c>
      <c r="M9" s="100" t="s">
        <v>154</v>
      </c>
      <c r="N9" s="81">
        <f t="shared" ref="N9:N15" si="0">SUM(G9:L9)</f>
        <v>-35</v>
      </c>
      <c r="O9" s="4"/>
      <c r="P9" s="4"/>
    </row>
    <row r="10" spans="2:16" x14ac:dyDescent="0.25">
      <c r="B10" s="186"/>
      <c r="C10" s="198"/>
      <c r="D10" s="185"/>
      <c r="E10" s="183" t="s">
        <v>191</v>
      </c>
      <c r="F10" s="184"/>
      <c r="G10" s="53"/>
      <c r="H10" s="17"/>
      <c r="I10" s="17"/>
      <c r="J10" s="95">
        <f>-((3*(8))+(2*(2))+4+1+1+2+4+4+4+3)</f>
        <v>-51</v>
      </c>
      <c r="K10" s="95">
        <f>-((3*(8))+(2*(2))+4+1+1+2+4+4+4+3)</f>
        <v>-51</v>
      </c>
      <c r="L10" s="34"/>
      <c r="M10" s="100" t="s">
        <v>154</v>
      </c>
      <c r="N10" s="81">
        <f t="shared" si="0"/>
        <v>-102</v>
      </c>
      <c r="O10" s="4"/>
      <c r="P10" s="4"/>
    </row>
    <row r="11" spans="2:16" ht="15.75" customHeight="1" x14ac:dyDescent="0.25">
      <c r="B11" s="186"/>
      <c r="C11" s="198"/>
      <c r="D11" s="185"/>
      <c r="E11" s="181" t="s">
        <v>11</v>
      </c>
      <c r="F11" s="182"/>
      <c r="G11" s="53"/>
      <c r="H11" s="95">
        <f>-((3*(12))+(2*(4))+2+3+3+4+4+4+4+4)</f>
        <v>-72</v>
      </c>
      <c r="I11" s="60"/>
      <c r="J11" s="95">
        <f>-((3*(8))+(2*(4))+2+4+3+4+4+4+4+4)</f>
        <v>-61</v>
      </c>
      <c r="K11" s="95">
        <f>-((3*(8))+(2*(4))+2+4+3+4+4+4+4+4)</f>
        <v>-61</v>
      </c>
      <c r="L11" s="76"/>
      <c r="M11" s="100" t="s">
        <v>154</v>
      </c>
      <c r="N11" s="81">
        <f t="shared" si="0"/>
        <v>-194</v>
      </c>
      <c r="O11" s="4"/>
      <c r="P11" s="4"/>
    </row>
    <row r="12" spans="2:16" ht="15.75" customHeight="1" x14ac:dyDescent="0.25">
      <c r="B12" s="186"/>
      <c r="C12" s="198"/>
      <c r="D12" s="185"/>
      <c r="E12" s="181" t="s">
        <v>12</v>
      </c>
      <c r="F12" s="182"/>
      <c r="G12" s="53"/>
      <c r="H12" s="95">
        <f>-((3*(8))+(2*(4))+3+4+3+4+4+4+4+4)</f>
        <v>-62</v>
      </c>
      <c r="I12" s="60"/>
      <c r="J12" s="95">
        <f>-((3*(12))+(2*(4))+3+4+3+4+4+4+4+4)</f>
        <v>-74</v>
      </c>
      <c r="K12" s="95">
        <f>-((3*(12))+(2*(4))+3+4+3+4+4+4+4+4)</f>
        <v>-74</v>
      </c>
      <c r="L12" s="34"/>
      <c r="M12" s="100" t="s">
        <v>154</v>
      </c>
      <c r="N12" s="97">
        <f t="shared" si="0"/>
        <v>-210</v>
      </c>
      <c r="O12" s="4"/>
      <c r="P12" s="4"/>
    </row>
    <row r="13" spans="2:16" x14ac:dyDescent="0.25">
      <c r="B13" s="186"/>
      <c r="C13" s="198"/>
      <c r="D13" s="185"/>
      <c r="E13" s="183" t="s">
        <v>13</v>
      </c>
      <c r="F13" s="184"/>
      <c r="G13" s="53"/>
      <c r="H13" s="17"/>
      <c r="I13" s="17"/>
      <c r="J13" s="17"/>
      <c r="K13" s="17"/>
      <c r="L13" s="34"/>
      <c r="M13" s="100" t="s">
        <v>154</v>
      </c>
      <c r="N13" s="81">
        <f t="shared" si="0"/>
        <v>0</v>
      </c>
      <c r="O13" s="4"/>
      <c r="P13" s="4"/>
    </row>
    <row r="14" spans="2:16" x14ac:dyDescent="0.25">
      <c r="B14" s="186"/>
      <c r="C14" s="198"/>
      <c r="D14" s="185" t="s">
        <v>269</v>
      </c>
      <c r="E14" s="181" t="s">
        <v>14</v>
      </c>
      <c r="F14" s="182"/>
      <c r="G14" s="95">
        <f>-((3*(8))+(2*(2))+2+3+3+4+4+4+4+3)</f>
        <v>-55</v>
      </c>
      <c r="H14" s="38"/>
      <c r="I14" s="38"/>
      <c r="J14" s="95">
        <f>-((3*(12))+(2*(4))+2+4+3+4+4+4+4+4)</f>
        <v>-73</v>
      </c>
      <c r="K14" s="95">
        <f>-((3*(12))+(2*(4))+2+4+3+4+4+4+4+4)</f>
        <v>-73</v>
      </c>
      <c r="L14" s="76"/>
      <c r="M14" s="100" t="s">
        <v>154</v>
      </c>
      <c r="N14" s="97">
        <f t="shared" si="0"/>
        <v>-201</v>
      </c>
      <c r="O14" s="4"/>
      <c r="P14" s="4"/>
    </row>
    <row r="15" spans="2:16" x14ac:dyDescent="0.25">
      <c r="B15" s="186"/>
      <c r="C15" s="198"/>
      <c r="D15" s="185"/>
      <c r="E15" s="183" t="s">
        <v>15</v>
      </c>
      <c r="F15" s="184"/>
      <c r="G15" s="53"/>
      <c r="H15" s="17"/>
      <c r="I15" s="17"/>
      <c r="J15" s="95">
        <f>-((3*(3))+(2*(2))+1+2+1+1+1+1+2+2)</f>
        <v>-24</v>
      </c>
      <c r="K15" s="95">
        <f>-((3*(3))+(2*(2))+1+2+1+1+1+1+2+2)</f>
        <v>-24</v>
      </c>
      <c r="L15" s="34"/>
      <c r="M15" s="100" t="s">
        <v>154</v>
      </c>
      <c r="N15" s="81">
        <f t="shared" si="0"/>
        <v>-48</v>
      </c>
      <c r="O15" s="4"/>
      <c r="P15" s="4"/>
    </row>
    <row r="16" spans="2:16" x14ac:dyDescent="0.25">
      <c r="B16" s="186"/>
      <c r="C16" s="198"/>
      <c r="D16" s="185"/>
      <c r="E16" s="183" t="s">
        <v>16</v>
      </c>
      <c r="F16" s="184"/>
      <c r="G16" s="53"/>
      <c r="H16" s="17"/>
      <c r="I16" s="17"/>
      <c r="J16" s="17"/>
      <c r="K16" s="17"/>
      <c r="L16" s="34"/>
      <c r="M16" s="100" t="s">
        <v>154</v>
      </c>
      <c r="N16" s="81" t="s">
        <v>154</v>
      </c>
      <c r="O16" s="4"/>
      <c r="P16" s="4"/>
    </row>
    <row r="17" spans="2:16" x14ac:dyDescent="0.25">
      <c r="B17" s="186"/>
      <c r="C17" s="198"/>
      <c r="D17" s="185" t="s">
        <v>270</v>
      </c>
      <c r="E17" s="183" t="s">
        <v>17</v>
      </c>
      <c r="F17" s="184"/>
      <c r="G17" s="53"/>
      <c r="H17" s="17"/>
      <c r="I17" s="17"/>
      <c r="J17" s="17"/>
      <c r="K17" s="17"/>
      <c r="L17" s="34"/>
      <c r="M17" s="100" t="s">
        <v>154</v>
      </c>
      <c r="N17" s="81" t="s">
        <v>154</v>
      </c>
      <c r="O17" s="4"/>
      <c r="P17" s="4"/>
    </row>
    <row r="18" spans="2:16" x14ac:dyDescent="0.25">
      <c r="B18" s="186"/>
      <c r="C18" s="198"/>
      <c r="D18" s="185"/>
      <c r="E18" s="183" t="s">
        <v>18</v>
      </c>
      <c r="F18" s="184"/>
      <c r="G18" s="53"/>
      <c r="H18" s="17"/>
      <c r="I18" s="17"/>
      <c r="J18" s="17"/>
      <c r="K18" s="17"/>
      <c r="L18" s="34"/>
      <c r="M18" s="100" t="s">
        <v>154</v>
      </c>
      <c r="N18" s="81" t="s">
        <v>154</v>
      </c>
      <c r="O18" s="4"/>
      <c r="P18" s="4"/>
    </row>
    <row r="19" spans="2:16" ht="20.25" customHeight="1" thickBot="1" x14ac:dyDescent="0.3">
      <c r="B19" s="186"/>
      <c r="C19" s="199"/>
      <c r="D19" s="195"/>
      <c r="E19" s="203" t="s">
        <v>13</v>
      </c>
      <c r="F19" s="204"/>
      <c r="G19" s="54"/>
      <c r="H19" s="20"/>
      <c r="I19" s="20"/>
      <c r="J19" s="20"/>
      <c r="K19" s="20"/>
      <c r="L19" s="35"/>
      <c r="M19" s="100" t="s">
        <v>154</v>
      </c>
      <c r="N19" s="81" t="s">
        <v>154</v>
      </c>
      <c r="O19" s="4"/>
      <c r="P19" s="4"/>
    </row>
    <row r="20" spans="2:16" ht="16.5" customHeight="1" x14ac:dyDescent="0.25">
      <c r="B20" s="205" t="s">
        <v>174</v>
      </c>
      <c r="C20" s="188" t="s">
        <v>175</v>
      </c>
      <c r="D20" s="189" t="s">
        <v>271</v>
      </c>
      <c r="E20" s="209" t="s">
        <v>19</v>
      </c>
      <c r="F20" s="210"/>
      <c r="G20" s="61"/>
      <c r="H20" s="62"/>
      <c r="I20" s="26"/>
      <c r="J20" s="26"/>
      <c r="K20" s="26"/>
      <c r="L20" s="33"/>
      <c r="M20" s="100" t="s">
        <v>154</v>
      </c>
      <c r="N20" s="81" t="s">
        <v>154</v>
      </c>
      <c r="O20" s="4"/>
      <c r="P20" s="4"/>
    </row>
    <row r="21" spans="2:16" ht="16.5" thickBot="1" x14ac:dyDescent="0.3">
      <c r="B21" s="206"/>
      <c r="C21" s="188"/>
      <c r="D21" s="194"/>
      <c r="E21" s="203" t="s">
        <v>20</v>
      </c>
      <c r="F21" s="211"/>
      <c r="G21" s="20"/>
      <c r="H21" s="20"/>
      <c r="I21" s="20"/>
      <c r="J21" s="20"/>
      <c r="K21" s="54"/>
      <c r="L21" s="35"/>
      <c r="M21" s="100" t="s">
        <v>154</v>
      </c>
      <c r="N21" s="81" t="s">
        <v>154</v>
      </c>
      <c r="O21" s="4"/>
      <c r="P21" s="4"/>
    </row>
    <row r="22" spans="2:16" x14ac:dyDescent="0.25">
      <c r="B22" s="206"/>
      <c r="C22" s="188"/>
      <c r="D22" s="200" t="s">
        <v>21</v>
      </c>
      <c r="E22" s="212" t="s">
        <v>22</v>
      </c>
      <c r="F22" s="213"/>
      <c r="G22" s="28"/>
      <c r="H22" s="29"/>
      <c r="I22" s="29"/>
      <c r="J22" s="29"/>
      <c r="K22" s="29"/>
      <c r="L22" s="77"/>
      <c r="M22" s="100" t="s">
        <v>154</v>
      </c>
      <c r="N22" s="81" t="s">
        <v>154</v>
      </c>
      <c r="O22" s="4"/>
      <c r="P22" s="4"/>
    </row>
    <row r="23" spans="2:16" x14ac:dyDescent="0.25">
      <c r="B23" s="206"/>
      <c r="C23" s="188"/>
      <c r="D23" s="185"/>
      <c r="E23" s="183" t="s">
        <v>23</v>
      </c>
      <c r="F23" s="184"/>
      <c r="G23" s="24"/>
      <c r="H23" s="17"/>
      <c r="I23" s="17"/>
      <c r="J23" s="17"/>
      <c r="K23" s="17"/>
      <c r="L23" s="34"/>
      <c r="M23" s="100" t="s">
        <v>154</v>
      </c>
      <c r="N23" s="81" t="s">
        <v>154</v>
      </c>
      <c r="O23" s="4"/>
      <c r="P23" s="4"/>
    </row>
    <row r="24" spans="2:16" x14ac:dyDescent="0.25">
      <c r="B24" s="206"/>
      <c r="C24" s="188"/>
      <c r="D24" s="185"/>
      <c r="E24" s="183" t="s">
        <v>24</v>
      </c>
      <c r="F24" s="184"/>
      <c r="G24" s="24"/>
      <c r="H24" s="17"/>
      <c r="I24" s="17"/>
      <c r="J24" s="17"/>
      <c r="K24" s="17"/>
      <c r="L24" s="34"/>
      <c r="M24" s="100" t="s">
        <v>154</v>
      </c>
      <c r="N24" s="81" t="s">
        <v>154</v>
      </c>
      <c r="O24" s="4"/>
      <c r="P24" s="4"/>
    </row>
    <row r="25" spans="2:16" x14ac:dyDescent="0.25">
      <c r="B25" s="206"/>
      <c r="C25" s="188"/>
      <c r="D25" s="185"/>
      <c r="E25" s="183" t="s">
        <v>25</v>
      </c>
      <c r="F25" s="184"/>
      <c r="G25" s="24"/>
      <c r="H25" s="17"/>
      <c r="I25" s="17"/>
      <c r="J25" s="17"/>
      <c r="K25" s="17"/>
      <c r="L25" s="34"/>
      <c r="M25" s="100" t="s">
        <v>154</v>
      </c>
      <c r="N25" s="81" t="s">
        <v>154</v>
      </c>
      <c r="O25" s="4"/>
      <c r="P25" s="4"/>
    </row>
    <row r="26" spans="2:16" x14ac:dyDescent="0.25">
      <c r="B26" s="206"/>
      <c r="C26" s="188"/>
      <c r="D26" s="185" t="s">
        <v>26</v>
      </c>
      <c r="E26" s="183" t="s">
        <v>27</v>
      </c>
      <c r="F26" s="184"/>
      <c r="G26" s="24"/>
      <c r="H26" s="17"/>
      <c r="I26" s="17"/>
      <c r="J26" s="17"/>
      <c r="K26" s="17"/>
      <c r="L26" s="34"/>
      <c r="M26" s="100" t="s">
        <v>154</v>
      </c>
      <c r="N26" s="81" t="s">
        <v>154</v>
      </c>
      <c r="O26" s="4"/>
      <c r="P26" s="4"/>
    </row>
    <row r="27" spans="2:16" x14ac:dyDescent="0.25">
      <c r="B27" s="206"/>
      <c r="C27" s="188"/>
      <c r="D27" s="185"/>
      <c r="E27" s="183" t="s">
        <v>28</v>
      </c>
      <c r="F27" s="184"/>
      <c r="G27" s="17"/>
      <c r="H27" s="17"/>
      <c r="I27" s="17"/>
      <c r="J27" s="17"/>
      <c r="K27" s="17"/>
      <c r="L27" s="34"/>
      <c r="M27" s="100" t="s">
        <v>154</v>
      </c>
      <c r="N27" s="81" t="s">
        <v>154</v>
      </c>
      <c r="O27" s="4"/>
      <c r="P27" s="4"/>
    </row>
    <row r="28" spans="2:16" x14ac:dyDescent="0.25">
      <c r="B28" s="206"/>
      <c r="C28" s="188"/>
      <c r="D28" s="185"/>
      <c r="E28" s="183" t="s">
        <v>29</v>
      </c>
      <c r="F28" s="184"/>
      <c r="G28" s="24"/>
      <c r="H28" s="17"/>
      <c r="I28" s="17"/>
      <c r="J28" s="17"/>
      <c r="K28" s="17"/>
      <c r="L28" s="34"/>
      <c r="M28" s="100" t="s">
        <v>154</v>
      </c>
      <c r="N28" s="81" t="s">
        <v>154</v>
      </c>
      <c r="O28" s="4"/>
      <c r="P28" s="4"/>
    </row>
    <row r="29" spans="2:16" ht="16.5" thickBot="1" x14ac:dyDescent="0.3">
      <c r="B29" s="206"/>
      <c r="C29" s="208"/>
      <c r="D29" s="195"/>
      <c r="E29" s="203" t="s">
        <v>30</v>
      </c>
      <c r="F29" s="204"/>
      <c r="G29" s="20"/>
      <c r="H29" s="20"/>
      <c r="I29" s="20"/>
      <c r="J29" s="20"/>
      <c r="K29" s="20"/>
      <c r="L29" s="35"/>
      <c r="M29" s="100" t="s">
        <v>154</v>
      </c>
      <c r="N29" s="81" t="s">
        <v>154</v>
      </c>
      <c r="O29" s="4"/>
      <c r="P29" s="4"/>
    </row>
    <row r="30" spans="2:16" x14ac:dyDescent="0.25">
      <c r="B30" s="206"/>
      <c r="C30" s="197" t="s">
        <v>149</v>
      </c>
      <c r="D30" s="215" t="s">
        <v>31</v>
      </c>
      <c r="E30" s="218" t="s">
        <v>32</v>
      </c>
      <c r="F30" s="210"/>
      <c r="G30" s="22"/>
      <c r="H30" s="26"/>
      <c r="I30" s="26"/>
      <c r="J30" s="26"/>
      <c r="K30" s="26"/>
      <c r="L30" s="33"/>
      <c r="M30" s="100" t="s">
        <v>154</v>
      </c>
      <c r="N30" s="81" t="s">
        <v>154</v>
      </c>
      <c r="O30" s="4"/>
      <c r="P30" s="4"/>
    </row>
    <row r="31" spans="2:16" x14ac:dyDescent="0.25">
      <c r="B31" s="206"/>
      <c r="C31" s="214"/>
      <c r="D31" s="216"/>
      <c r="E31" s="219" t="s">
        <v>33</v>
      </c>
      <c r="F31" s="184"/>
      <c r="G31" s="24"/>
      <c r="H31" s="17"/>
      <c r="I31" s="17"/>
      <c r="J31" s="17"/>
      <c r="K31" s="17"/>
      <c r="L31" s="34"/>
      <c r="M31" s="100" t="s">
        <v>154</v>
      </c>
      <c r="N31" s="81" t="s">
        <v>154</v>
      </c>
      <c r="O31" s="4"/>
      <c r="P31" s="4"/>
    </row>
    <row r="32" spans="2:16" ht="16.5" thickBot="1" x14ac:dyDescent="0.3">
      <c r="B32" s="206"/>
      <c r="C32" s="214"/>
      <c r="D32" s="217"/>
      <c r="E32" s="220" t="s">
        <v>34</v>
      </c>
      <c r="F32" s="204"/>
      <c r="G32" s="25"/>
      <c r="H32" s="20"/>
      <c r="I32" s="20"/>
      <c r="J32" s="20"/>
      <c r="K32" s="20"/>
      <c r="L32" s="35"/>
      <c r="M32" s="100" t="s">
        <v>154</v>
      </c>
      <c r="N32" s="81" t="s">
        <v>154</v>
      </c>
      <c r="O32" s="4"/>
      <c r="P32" s="4"/>
    </row>
    <row r="33" spans="2:16" x14ac:dyDescent="0.25">
      <c r="B33" s="206"/>
      <c r="C33" s="198"/>
      <c r="D33" s="221" t="s">
        <v>35</v>
      </c>
      <c r="E33" s="222"/>
      <c r="F33" s="223"/>
      <c r="G33" s="28"/>
      <c r="H33" s="29"/>
      <c r="I33" s="29"/>
      <c r="J33" s="29"/>
      <c r="K33" s="29"/>
      <c r="L33" s="77"/>
      <c r="M33" s="100" t="s">
        <v>154</v>
      </c>
      <c r="N33" s="81" t="s">
        <v>154</v>
      </c>
      <c r="O33" s="4"/>
      <c r="P33" s="4"/>
    </row>
    <row r="34" spans="2:16" x14ac:dyDescent="0.25">
      <c r="B34" s="206"/>
      <c r="C34" s="198"/>
      <c r="D34" s="216" t="s">
        <v>36</v>
      </c>
      <c r="E34" s="224" t="s">
        <v>37</v>
      </c>
      <c r="F34" s="182"/>
      <c r="G34" s="17"/>
      <c r="H34" s="17"/>
      <c r="I34" s="17"/>
      <c r="J34" s="17"/>
      <c r="K34" s="17"/>
      <c r="L34" s="34"/>
      <c r="M34" s="100" t="s">
        <v>154</v>
      </c>
      <c r="N34" s="81" t="s">
        <v>154</v>
      </c>
      <c r="O34" s="4"/>
      <c r="P34" s="4"/>
    </row>
    <row r="35" spans="2:16" ht="16.5" thickBot="1" x14ac:dyDescent="0.3">
      <c r="B35" s="206"/>
      <c r="C35" s="199"/>
      <c r="D35" s="217"/>
      <c r="E35" s="220" t="s">
        <v>38</v>
      </c>
      <c r="F35" s="204"/>
      <c r="G35" s="25"/>
      <c r="H35" s="20"/>
      <c r="I35" s="20"/>
      <c r="J35" s="20"/>
      <c r="K35" s="20"/>
      <c r="L35" s="35"/>
      <c r="M35" s="100" t="s">
        <v>154</v>
      </c>
      <c r="N35" s="81" t="s">
        <v>154</v>
      </c>
      <c r="O35" s="4"/>
      <c r="P35" s="4"/>
    </row>
    <row r="36" spans="2:16" x14ac:dyDescent="0.25">
      <c r="B36" s="206"/>
      <c r="C36" s="197" t="s">
        <v>176</v>
      </c>
      <c r="D36" s="37" t="s">
        <v>39</v>
      </c>
      <c r="E36" s="227" t="s">
        <v>40</v>
      </c>
      <c r="F36" s="213"/>
      <c r="G36" s="28"/>
      <c r="H36" s="29"/>
      <c r="I36" s="29"/>
      <c r="J36" s="29"/>
      <c r="K36" s="29"/>
      <c r="L36" s="77"/>
      <c r="M36" s="100" t="s">
        <v>154</v>
      </c>
      <c r="N36" s="81" t="s">
        <v>154</v>
      </c>
      <c r="O36" s="4"/>
      <c r="P36" s="4"/>
    </row>
    <row r="37" spans="2:16" x14ac:dyDescent="0.25">
      <c r="B37" s="206"/>
      <c r="C37" s="198"/>
      <c r="D37" s="31" t="s">
        <v>35</v>
      </c>
      <c r="E37" s="219" t="s">
        <v>41</v>
      </c>
      <c r="F37" s="184"/>
      <c r="G37" s="24"/>
      <c r="H37" s="17"/>
      <c r="I37" s="17"/>
      <c r="J37" s="17"/>
      <c r="K37" s="17"/>
      <c r="L37" s="34"/>
      <c r="M37" s="100" t="s">
        <v>154</v>
      </c>
      <c r="N37" s="81" t="s">
        <v>154</v>
      </c>
      <c r="O37" s="4"/>
      <c r="P37" s="4"/>
    </row>
    <row r="38" spans="2:16" x14ac:dyDescent="0.25">
      <c r="B38" s="206"/>
      <c r="C38" s="198"/>
      <c r="D38" s="228" t="s">
        <v>272</v>
      </c>
      <c r="E38" s="229"/>
      <c r="F38" s="230"/>
      <c r="G38" s="24"/>
      <c r="H38" s="17"/>
      <c r="I38" s="17"/>
      <c r="J38" s="17"/>
      <c r="K38" s="17"/>
      <c r="L38" s="34"/>
      <c r="M38" s="100" t="s">
        <v>154</v>
      </c>
      <c r="N38" s="81" t="s">
        <v>154</v>
      </c>
      <c r="O38" s="4"/>
      <c r="P38" s="4"/>
    </row>
    <row r="39" spans="2:16" ht="16.5" thickBot="1" x14ac:dyDescent="0.3">
      <c r="B39" s="207"/>
      <c r="C39" s="199"/>
      <c r="D39" s="231" t="s">
        <v>468</v>
      </c>
      <c r="E39" s="232"/>
      <c r="F39" s="233"/>
      <c r="G39" s="14"/>
      <c r="H39" s="15"/>
      <c r="I39" s="15"/>
      <c r="J39" s="15"/>
      <c r="K39" s="15"/>
      <c r="L39" s="78"/>
      <c r="M39" s="100" t="s">
        <v>154</v>
      </c>
      <c r="N39" s="81" t="s">
        <v>154</v>
      </c>
      <c r="O39" s="4"/>
      <c r="P39" s="4"/>
    </row>
    <row r="40" spans="2:16" ht="16.5" customHeight="1" x14ac:dyDescent="0.25">
      <c r="B40" s="236" t="s">
        <v>177</v>
      </c>
      <c r="C40" s="187" t="s">
        <v>150</v>
      </c>
      <c r="D40" s="215" t="s">
        <v>42</v>
      </c>
      <c r="E40" s="234"/>
      <c r="F40" s="235"/>
      <c r="G40" s="22"/>
      <c r="H40" s="26"/>
      <c r="I40" s="26"/>
      <c r="J40" s="26"/>
      <c r="K40" s="26"/>
      <c r="L40" s="33"/>
      <c r="M40" s="100" t="s">
        <v>154</v>
      </c>
      <c r="N40" s="81" t="s">
        <v>154</v>
      </c>
      <c r="O40" s="4"/>
      <c r="P40" s="4"/>
    </row>
    <row r="41" spans="2:16" ht="16.5" thickBot="1" x14ac:dyDescent="0.3">
      <c r="B41" s="237"/>
      <c r="C41" s="208"/>
      <c r="D41" s="217" t="s">
        <v>43</v>
      </c>
      <c r="E41" s="232"/>
      <c r="F41" s="233"/>
      <c r="G41" s="14"/>
      <c r="H41" s="15"/>
      <c r="I41" s="15"/>
      <c r="J41" s="15"/>
      <c r="K41" s="15"/>
      <c r="L41" s="78"/>
      <c r="M41" s="100" t="s">
        <v>154</v>
      </c>
      <c r="N41" s="81" t="s">
        <v>154</v>
      </c>
      <c r="O41" s="4"/>
      <c r="P41" s="4"/>
    </row>
    <row r="42" spans="2:16" x14ac:dyDescent="0.25">
      <c r="B42" s="237"/>
      <c r="C42" s="197" t="s">
        <v>147</v>
      </c>
      <c r="D42" s="189" t="s">
        <v>44</v>
      </c>
      <c r="E42" s="225" t="s">
        <v>273</v>
      </c>
      <c r="F42" s="226"/>
      <c r="G42" s="22"/>
      <c r="H42" s="26"/>
      <c r="I42" s="26"/>
      <c r="J42" s="26"/>
      <c r="K42" s="26"/>
      <c r="L42" s="33"/>
      <c r="M42" s="100" t="s">
        <v>154</v>
      </c>
      <c r="N42" s="81" t="s">
        <v>154</v>
      </c>
      <c r="O42" s="4"/>
      <c r="P42" s="4"/>
    </row>
    <row r="43" spans="2:16" x14ac:dyDescent="0.25">
      <c r="B43" s="237"/>
      <c r="C43" s="198"/>
      <c r="D43" s="192"/>
      <c r="E43" s="183" t="s">
        <v>45</v>
      </c>
      <c r="F43" s="184"/>
      <c r="G43" s="24"/>
      <c r="H43" s="17"/>
      <c r="I43" s="17"/>
      <c r="J43" s="17"/>
      <c r="K43" s="17"/>
      <c r="L43" s="34"/>
      <c r="M43" s="100" t="s">
        <v>154</v>
      </c>
      <c r="N43" s="81" t="s">
        <v>154</v>
      </c>
      <c r="O43" s="4"/>
      <c r="P43" s="4"/>
    </row>
    <row r="44" spans="2:16" x14ac:dyDescent="0.25">
      <c r="B44" s="237"/>
      <c r="C44" s="198"/>
      <c r="D44" s="192" t="s">
        <v>46</v>
      </c>
      <c r="E44" s="183" t="s">
        <v>47</v>
      </c>
      <c r="F44" s="184"/>
      <c r="G44" s="63"/>
      <c r="H44" s="17"/>
      <c r="I44" s="95">
        <f>-((3*(4))+(2*(2))+2+2+2+2+4+4+4+4)</f>
        <v>-40</v>
      </c>
      <c r="J44" s="95"/>
      <c r="K44" s="17"/>
      <c r="L44" s="95"/>
      <c r="M44" s="100" t="s">
        <v>154</v>
      </c>
      <c r="N44" s="81" t="s">
        <v>154</v>
      </c>
      <c r="O44" s="4"/>
      <c r="P44" s="4"/>
    </row>
    <row r="45" spans="2:16" x14ac:dyDescent="0.25">
      <c r="B45" s="237"/>
      <c r="C45" s="198"/>
      <c r="D45" s="192"/>
      <c r="E45" s="181" t="s">
        <v>48</v>
      </c>
      <c r="F45" s="182"/>
      <c r="G45" s="63"/>
      <c r="H45" s="70"/>
      <c r="I45" s="95">
        <f>-((3*(4))+(2*(2))+2+2+2+2+4+4+2+3)</f>
        <v>-37</v>
      </c>
      <c r="J45" s="17"/>
      <c r="K45" s="17"/>
      <c r="L45" s="95"/>
      <c r="M45" s="100" t="s">
        <v>154</v>
      </c>
      <c r="N45" s="81">
        <f>SUM(G45:L45)</f>
        <v>-37</v>
      </c>
      <c r="O45" s="4"/>
      <c r="P45" s="4"/>
    </row>
    <row r="46" spans="2:16" x14ac:dyDescent="0.25">
      <c r="B46" s="237"/>
      <c r="C46" s="198"/>
      <c r="D46" s="192"/>
      <c r="E46" s="181" t="s">
        <v>190</v>
      </c>
      <c r="F46" s="182"/>
      <c r="G46" s="63"/>
      <c r="H46" s="17"/>
      <c r="I46" s="95">
        <f>-((3*(4))+(2*(4))+2+3+3+2+4+4+4+4)</f>
        <v>-46</v>
      </c>
      <c r="J46" s="17"/>
      <c r="K46" s="17"/>
      <c r="L46" s="95"/>
      <c r="M46" s="100" t="s">
        <v>154</v>
      </c>
      <c r="N46" s="81">
        <f>SUM(G46:L46)</f>
        <v>-46</v>
      </c>
      <c r="O46" s="4"/>
      <c r="P46" s="4"/>
    </row>
    <row r="47" spans="2:16" x14ac:dyDescent="0.25">
      <c r="B47" s="237"/>
      <c r="C47" s="198"/>
      <c r="D47" s="192"/>
      <c r="E47" s="181" t="s">
        <v>36</v>
      </c>
      <c r="F47" s="32" t="s">
        <v>49</v>
      </c>
      <c r="G47" s="24"/>
      <c r="H47" s="17"/>
      <c r="I47" s="17"/>
      <c r="J47" s="17"/>
      <c r="K47" s="17"/>
      <c r="L47" s="34"/>
      <c r="M47" s="100" t="s">
        <v>154</v>
      </c>
      <c r="N47" s="81" t="s">
        <v>154</v>
      </c>
      <c r="O47" s="4"/>
      <c r="P47" s="4"/>
    </row>
    <row r="48" spans="2:16" x14ac:dyDescent="0.25">
      <c r="B48" s="237"/>
      <c r="C48" s="198"/>
      <c r="D48" s="192"/>
      <c r="E48" s="181"/>
      <c r="F48" s="32" t="s">
        <v>50</v>
      </c>
      <c r="G48" s="24"/>
      <c r="H48" s="17"/>
      <c r="I48" s="17"/>
      <c r="J48" s="17"/>
      <c r="K48" s="17"/>
      <c r="L48" s="34"/>
      <c r="M48" s="100" t="s">
        <v>154</v>
      </c>
      <c r="N48" s="81" t="s">
        <v>154</v>
      </c>
      <c r="O48" s="4"/>
      <c r="P48" s="4"/>
    </row>
    <row r="49" spans="2:16" x14ac:dyDescent="0.25">
      <c r="B49" s="237"/>
      <c r="C49" s="198"/>
      <c r="D49" s="192" t="s">
        <v>51</v>
      </c>
      <c r="E49" s="183" t="s">
        <v>52</v>
      </c>
      <c r="F49" s="184"/>
      <c r="G49" s="24"/>
      <c r="H49" s="17"/>
      <c r="I49" s="17"/>
      <c r="J49" s="17"/>
      <c r="K49" s="17"/>
      <c r="L49" s="34"/>
      <c r="M49" s="100" t="s">
        <v>154</v>
      </c>
      <c r="N49" s="81" t="s">
        <v>154</v>
      </c>
      <c r="O49" s="4"/>
      <c r="P49" s="4"/>
    </row>
    <row r="50" spans="2:16" x14ac:dyDescent="0.25">
      <c r="B50" s="237"/>
      <c r="C50" s="198"/>
      <c r="D50" s="192"/>
      <c r="E50" s="183" t="s">
        <v>53</v>
      </c>
      <c r="F50" s="184"/>
      <c r="G50" s="24"/>
      <c r="H50" s="17"/>
      <c r="I50" s="17"/>
      <c r="J50" s="17"/>
      <c r="K50" s="17"/>
      <c r="L50" s="34"/>
      <c r="M50" s="100" t="s">
        <v>154</v>
      </c>
      <c r="N50" s="81" t="s">
        <v>154</v>
      </c>
      <c r="O50" s="4"/>
      <c r="P50" s="4"/>
    </row>
    <row r="51" spans="2:16" ht="16.5" thickBot="1" x14ac:dyDescent="0.3">
      <c r="B51" s="237"/>
      <c r="C51" s="199"/>
      <c r="D51" s="194"/>
      <c r="E51" s="203" t="s">
        <v>54</v>
      </c>
      <c r="F51" s="204"/>
      <c r="G51" s="95">
        <f>-((3*(1))+(2*(1))+2+2+3+1+4+4+2+3)</f>
        <v>-26</v>
      </c>
      <c r="H51" s="15"/>
      <c r="I51" s="95">
        <f>-((3*(4))+(2*(2))+2+3+3+2+4+4+4+4)</f>
        <v>-42</v>
      </c>
      <c r="J51" s="15"/>
      <c r="K51" s="15"/>
      <c r="L51" s="95">
        <f>-((3*(1))+(2*(1))+1+1+2+2+1+1+1+2)</f>
        <v>-16</v>
      </c>
      <c r="M51" s="100" t="s">
        <v>154</v>
      </c>
      <c r="N51" s="81">
        <f>SUM(G51:L51)</f>
        <v>-84</v>
      </c>
      <c r="O51" s="4"/>
      <c r="P51" s="4"/>
    </row>
    <row r="52" spans="2:16" x14ac:dyDescent="0.25">
      <c r="B52" s="237"/>
      <c r="C52" s="188" t="s">
        <v>148</v>
      </c>
      <c r="D52" s="248" t="s">
        <v>55</v>
      </c>
      <c r="E52" s="200"/>
      <c r="F52" s="200"/>
      <c r="G52" s="22"/>
      <c r="H52" s="26"/>
      <c r="I52" s="26"/>
      <c r="J52" s="26"/>
      <c r="K52" s="26"/>
      <c r="L52" s="33"/>
      <c r="M52" s="100" t="s">
        <v>154</v>
      </c>
      <c r="N52" s="81" t="s">
        <v>154</v>
      </c>
      <c r="O52" s="4"/>
      <c r="P52" s="4"/>
    </row>
    <row r="53" spans="2:16" x14ac:dyDescent="0.25">
      <c r="B53" s="237"/>
      <c r="C53" s="188"/>
      <c r="D53" s="192" t="s">
        <v>56</v>
      </c>
      <c r="E53" s="185"/>
      <c r="F53" s="185"/>
      <c r="G53" s="24"/>
      <c r="H53" s="17"/>
      <c r="I53" s="17"/>
      <c r="J53" s="17"/>
      <c r="K53" s="17"/>
      <c r="L53" s="34"/>
      <c r="M53" s="100" t="s">
        <v>154</v>
      </c>
      <c r="N53" s="81" t="s">
        <v>154</v>
      </c>
      <c r="O53" s="4"/>
      <c r="P53" s="4"/>
    </row>
    <row r="54" spans="2:16" x14ac:dyDescent="0.25">
      <c r="B54" s="237"/>
      <c r="C54" s="188"/>
      <c r="D54" s="192" t="s">
        <v>57</v>
      </c>
      <c r="E54" s="185"/>
      <c r="F54" s="185"/>
      <c r="G54" s="24"/>
      <c r="H54" s="17"/>
      <c r="I54" s="17"/>
      <c r="J54" s="17"/>
      <c r="K54" s="17"/>
      <c r="L54" s="34"/>
      <c r="M54" s="100" t="s">
        <v>154</v>
      </c>
      <c r="N54" s="81" t="s">
        <v>154</v>
      </c>
      <c r="O54" s="4"/>
      <c r="P54" s="4"/>
    </row>
    <row r="55" spans="2:16" x14ac:dyDescent="0.25">
      <c r="B55" s="237"/>
      <c r="C55" s="188"/>
      <c r="D55" s="192" t="s">
        <v>46</v>
      </c>
      <c r="E55" s="185"/>
      <c r="F55" s="185"/>
      <c r="G55" s="24"/>
      <c r="H55" s="17"/>
      <c r="I55" s="17"/>
      <c r="J55" s="17"/>
      <c r="K55" s="17"/>
      <c r="L55" s="34"/>
      <c r="M55" s="100" t="s">
        <v>154</v>
      </c>
      <c r="N55" s="81" t="s">
        <v>154</v>
      </c>
      <c r="O55" s="4"/>
      <c r="P55" s="4"/>
    </row>
    <row r="56" spans="2:16" x14ac:dyDescent="0.25">
      <c r="B56" s="237"/>
      <c r="C56" s="188"/>
      <c r="D56" s="192" t="s">
        <v>58</v>
      </c>
      <c r="E56" s="185"/>
      <c r="F56" s="185"/>
      <c r="G56" s="24"/>
      <c r="H56" s="17"/>
      <c r="I56" s="17"/>
      <c r="J56" s="17"/>
      <c r="K56" s="17"/>
      <c r="L56" s="34"/>
      <c r="M56" s="100" t="s">
        <v>154</v>
      </c>
      <c r="N56" s="81" t="s">
        <v>154</v>
      </c>
      <c r="O56" s="4"/>
      <c r="P56" s="4"/>
    </row>
    <row r="57" spans="2:16" x14ac:dyDescent="0.25">
      <c r="B57" s="237"/>
      <c r="C57" s="188"/>
      <c r="D57" s="192" t="s">
        <v>59</v>
      </c>
      <c r="E57" s="185"/>
      <c r="F57" s="185"/>
      <c r="G57" s="24"/>
      <c r="H57" s="17"/>
      <c r="I57" s="17"/>
      <c r="J57" s="17"/>
      <c r="K57" s="17"/>
      <c r="L57" s="34"/>
      <c r="M57" s="100" t="s">
        <v>154</v>
      </c>
      <c r="N57" s="81" t="s">
        <v>154</v>
      </c>
      <c r="O57" s="4"/>
      <c r="P57" s="4"/>
    </row>
    <row r="58" spans="2:16" ht="16.5" thickBot="1" x14ac:dyDescent="0.3">
      <c r="B58" s="238"/>
      <c r="C58" s="208"/>
      <c r="D58" s="194" t="s">
        <v>44</v>
      </c>
      <c r="E58" s="195"/>
      <c r="F58" s="195"/>
      <c r="G58" s="25"/>
      <c r="H58" s="20"/>
      <c r="I58" s="20"/>
      <c r="J58" s="20"/>
      <c r="K58" s="20"/>
      <c r="L58" s="35"/>
      <c r="M58" s="100" t="s">
        <v>154</v>
      </c>
      <c r="N58" s="81" t="s">
        <v>154</v>
      </c>
      <c r="O58" s="4"/>
      <c r="P58" s="4"/>
    </row>
    <row r="59" spans="2:16" ht="21" customHeight="1" thickBot="1" x14ac:dyDescent="0.3">
      <c r="B59" s="236" t="s">
        <v>178</v>
      </c>
      <c r="C59" s="187" t="s">
        <v>60</v>
      </c>
      <c r="D59" s="239" t="s">
        <v>182</v>
      </c>
      <c r="E59" s="240"/>
      <c r="F59" s="241"/>
      <c r="G59" s="29"/>
      <c r="H59" s="29"/>
      <c r="I59" s="29"/>
      <c r="J59" s="29"/>
      <c r="K59" s="29"/>
      <c r="L59" s="77"/>
      <c r="M59" s="100" t="s">
        <v>154</v>
      </c>
      <c r="N59" s="81" t="s">
        <v>154</v>
      </c>
      <c r="O59" s="4"/>
      <c r="P59" s="4"/>
    </row>
    <row r="60" spans="2:16" ht="15.75" customHeight="1" x14ac:dyDescent="0.25">
      <c r="B60" s="237"/>
      <c r="C60" s="188"/>
      <c r="D60" s="242" t="s">
        <v>61</v>
      </c>
      <c r="E60" s="244" t="s">
        <v>62</v>
      </c>
      <c r="F60" s="245"/>
      <c r="G60" s="17"/>
      <c r="H60" s="17"/>
      <c r="I60" s="17"/>
      <c r="J60" s="17"/>
      <c r="K60" s="17"/>
      <c r="L60" s="34"/>
      <c r="M60" s="100" t="s">
        <v>154</v>
      </c>
      <c r="N60" s="81" t="s">
        <v>154</v>
      </c>
      <c r="O60" s="4"/>
      <c r="P60" s="4"/>
    </row>
    <row r="61" spans="2:16" x14ac:dyDescent="0.25">
      <c r="B61" s="237"/>
      <c r="C61" s="188"/>
      <c r="D61" s="243"/>
      <c r="E61" s="246" t="s">
        <v>63</v>
      </c>
      <c r="F61" s="247"/>
      <c r="G61" s="63"/>
      <c r="H61" s="17"/>
      <c r="I61" s="17"/>
      <c r="J61" s="17"/>
      <c r="K61" s="53"/>
      <c r="L61" s="34"/>
      <c r="M61" s="100" t="s">
        <v>154</v>
      </c>
      <c r="N61" s="81" t="s">
        <v>154</v>
      </c>
      <c r="O61" s="4"/>
      <c r="P61" s="4"/>
    </row>
    <row r="62" spans="2:16" x14ac:dyDescent="0.25">
      <c r="B62" s="237"/>
      <c r="C62" s="188"/>
      <c r="D62" s="243"/>
      <c r="E62" s="246" t="s">
        <v>64</v>
      </c>
      <c r="F62" s="247"/>
      <c r="G62" s="63"/>
      <c r="H62" s="17"/>
      <c r="I62" s="17"/>
      <c r="J62" s="17"/>
      <c r="K62" s="53"/>
      <c r="L62" s="34"/>
      <c r="M62" s="100" t="s">
        <v>154</v>
      </c>
      <c r="N62" s="81" t="s">
        <v>154</v>
      </c>
      <c r="O62" s="4"/>
      <c r="P62" s="4"/>
    </row>
    <row r="63" spans="2:16" x14ac:dyDescent="0.25">
      <c r="B63" s="237"/>
      <c r="C63" s="188"/>
      <c r="D63" s="243"/>
      <c r="E63" s="246" t="s">
        <v>189</v>
      </c>
      <c r="F63" s="247"/>
      <c r="G63" s="63"/>
      <c r="H63" s="17"/>
      <c r="I63" s="17"/>
      <c r="J63" s="17"/>
      <c r="K63" s="53"/>
      <c r="L63" s="34"/>
      <c r="M63" s="100" t="s">
        <v>154</v>
      </c>
      <c r="N63" s="81" t="s">
        <v>154</v>
      </c>
      <c r="O63" s="4"/>
      <c r="P63" s="4"/>
    </row>
    <row r="64" spans="2:16" x14ac:dyDescent="0.25">
      <c r="B64" s="237"/>
      <c r="C64" s="188"/>
      <c r="D64" s="221"/>
      <c r="E64" s="246" t="s">
        <v>65</v>
      </c>
      <c r="F64" s="247"/>
      <c r="G64" s="63"/>
      <c r="H64" s="17"/>
      <c r="I64" s="17"/>
      <c r="J64" s="17"/>
      <c r="K64" s="53"/>
      <c r="L64" s="34"/>
      <c r="M64" s="100" t="s">
        <v>154</v>
      </c>
      <c r="N64" s="81" t="s">
        <v>154</v>
      </c>
      <c r="O64" s="4"/>
      <c r="P64" s="4"/>
    </row>
    <row r="65" spans="2:16" x14ac:dyDescent="0.25">
      <c r="B65" s="237"/>
      <c r="C65" s="188"/>
      <c r="D65" s="249" t="s">
        <v>66</v>
      </c>
      <c r="E65" s="246" t="s">
        <v>67</v>
      </c>
      <c r="F65" s="247"/>
      <c r="G65" s="63"/>
      <c r="H65" s="17"/>
      <c r="I65" s="17"/>
      <c r="J65" s="17"/>
      <c r="K65" s="53"/>
      <c r="L65" s="34"/>
      <c r="M65" s="100" t="s">
        <v>154</v>
      </c>
      <c r="N65" s="81" t="s">
        <v>154</v>
      </c>
      <c r="O65" s="4"/>
      <c r="P65" s="4"/>
    </row>
    <row r="66" spans="2:16" x14ac:dyDescent="0.25">
      <c r="B66" s="237"/>
      <c r="C66" s="188"/>
      <c r="D66" s="243"/>
      <c r="E66" s="246" t="s">
        <v>68</v>
      </c>
      <c r="F66" s="247"/>
      <c r="G66" s="63"/>
      <c r="H66" s="17"/>
      <c r="I66" s="17"/>
      <c r="J66" s="17"/>
      <c r="K66" s="53"/>
      <c r="L66" s="34"/>
      <c r="M66" s="100" t="s">
        <v>154</v>
      </c>
      <c r="N66" s="81" t="s">
        <v>154</v>
      </c>
      <c r="O66" s="4"/>
      <c r="P66" s="4"/>
    </row>
    <row r="67" spans="2:16" x14ac:dyDescent="0.25">
      <c r="B67" s="237"/>
      <c r="C67" s="188"/>
      <c r="D67" s="243"/>
      <c r="E67" s="246" t="s">
        <v>185</v>
      </c>
      <c r="F67" s="247"/>
      <c r="G67" s="63"/>
      <c r="H67" s="17"/>
      <c r="I67" s="17"/>
      <c r="J67" s="17"/>
      <c r="K67" s="53"/>
      <c r="L67" s="34"/>
      <c r="M67" s="100" t="s">
        <v>154</v>
      </c>
      <c r="N67" s="81" t="s">
        <v>154</v>
      </c>
      <c r="O67" s="4"/>
      <c r="P67" s="4"/>
    </row>
    <row r="68" spans="2:16" x14ac:dyDescent="0.25">
      <c r="B68" s="237"/>
      <c r="C68" s="188"/>
      <c r="D68" s="243"/>
      <c r="E68" s="246" t="s">
        <v>69</v>
      </c>
      <c r="F68" s="247"/>
      <c r="G68" s="63"/>
      <c r="H68" s="17"/>
      <c r="I68" s="17"/>
      <c r="J68" s="17"/>
      <c r="K68" s="53"/>
      <c r="L68" s="34"/>
      <c r="M68" s="100" t="s">
        <v>154</v>
      </c>
      <c r="N68" s="81" t="s">
        <v>154</v>
      </c>
      <c r="O68" s="4"/>
      <c r="P68" s="4"/>
    </row>
    <row r="69" spans="2:16" x14ac:dyDescent="0.25">
      <c r="B69" s="237"/>
      <c r="C69" s="188"/>
      <c r="D69" s="221"/>
      <c r="E69" s="246" t="s">
        <v>70</v>
      </c>
      <c r="F69" s="247"/>
      <c r="G69" s="63"/>
      <c r="H69" s="17"/>
      <c r="I69" s="17"/>
      <c r="J69" s="17"/>
      <c r="K69" s="53"/>
      <c r="L69" s="34"/>
      <c r="M69" s="100" t="s">
        <v>154</v>
      </c>
      <c r="N69" s="81" t="s">
        <v>154</v>
      </c>
      <c r="O69" s="4"/>
      <c r="P69" s="4"/>
    </row>
    <row r="70" spans="2:16" x14ac:dyDescent="0.25">
      <c r="B70" s="237"/>
      <c r="C70" s="188"/>
      <c r="D70" s="249" t="s">
        <v>71</v>
      </c>
      <c r="E70" s="246" t="s">
        <v>72</v>
      </c>
      <c r="F70" s="247"/>
      <c r="G70" s="63"/>
      <c r="H70" s="17"/>
      <c r="I70" s="17"/>
      <c r="J70" s="17"/>
      <c r="K70" s="53"/>
      <c r="L70" s="34"/>
      <c r="M70" s="100" t="s">
        <v>154</v>
      </c>
      <c r="N70" s="81" t="s">
        <v>154</v>
      </c>
      <c r="O70" s="4"/>
      <c r="P70" s="4"/>
    </row>
    <row r="71" spans="2:16" x14ac:dyDescent="0.25">
      <c r="B71" s="237"/>
      <c r="C71" s="188"/>
      <c r="D71" s="243"/>
      <c r="E71" s="246" t="s">
        <v>73</v>
      </c>
      <c r="F71" s="247"/>
      <c r="G71" s="63"/>
      <c r="H71" s="17"/>
      <c r="I71" s="17"/>
      <c r="J71" s="17"/>
      <c r="K71" s="53"/>
      <c r="L71" s="34"/>
      <c r="M71" s="100" t="s">
        <v>154</v>
      </c>
      <c r="N71" s="81" t="s">
        <v>154</v>
      </c>
      <c r="O71" s="4"/>
      <c r="P71" s="4"/>
    </row>
    <row r="72" spans="2:16" ht="16.5" thickBot="1" x14ac:dyDescent="0.3">
      <c r="B72" s="237"/>
      <c r="C72" s="208"/>
      <c r="D72" s="250"/>
      <c r="E72" s="211" t="s">
        <v>74</v>
      </c>
      <c r="F72" s="251"/>
      <c r="G72" s="14"/>
      <c r="H72" s="15"/>
      <c r="I72" s="15"/>
      <c r="J72" s="15"/>
      <c r="K72" s="15"/>
      <c r="L72" s="78"/>
      <c r="M72" s="100" t="s">
        <v>154</v>
      </c>
      <c r="N72" s="81" t="s">
        <v>154</v>
      </c>
      <c r="O72" s="4"/>
      <c r="P72" s="4"/>
    </row>
    <row r="73" spans="2:16" x14ac:dyDescent="0.25">
      <c r="B73" s="237"/>
      <c r="C73" s="252" t="s">
        <v>75</v>
      </c>
      <c r="D73" s="255" t="s">
        <v>76</v>
      </c>
      <c r="E73" s="256"/>
      <c r="F73" s="257"/>
      <c r="G73" s="22"/>
      <c r="H73" s="26"/>
      <c r="I73" s="26"/>
      <c r="J73" s="26"/>
      <c r="K73" s="26"/>
      <c r="L73" s="33"/>
      <c r="M73" s="100" t="s">
        <v>154</v>
      </c>
      <c r="N73" s="81" t="s">
        <v>154</v>
      </c>
      <c r="O73" s="4"/>
      <c r="P73" s="4"/>
    </row>
    <row r="74" spans="2:16" x14ac:dyDescent="0.25">
      <c r="B74" s="237"/>
      <c r="C74" s="253"/>
      <c r="D74" s="216" t="s">
        <v>77</v>
      </c>
      <c r="E74" s="229"/>
      <c r="F74" s="230"/>
      <c r="G74" s="24"/>
      <c r="H74" s="17"/>
      <c r="I74" s="17"/>
      <c r="J74" s="17"/>
      <c r="K74" s="17"/>
      <c r="L74" s="34"/>
      <c r="M74" s="100" t="s">
        <v>154</v>
      </c>
      <c r="N74" s="81" t="s">
        <v>154</v>
      </c>
      <c r="O74" s="4"/>
      <c r="P74" s="4"/>
    </row>
    <row r="75" spans="2:16" x14ac:dyDescent="0.25">
      <c r="B75" s="237"/>
      <c r="C75" s="253"/>
      <c r="D75" s="192" t="s">
        <v>78</v>
      </c>
      <c r="E75" s="185"/>
      <c r="F75" s="193"/>
      <c r="G75" s="24"/>
      <c r="H75" s="17"/>
      <c r="I75" s="17"/>
      <c r="J75" s="17"/>
      <c r="K75" s="17"/>
      <c r="L75" s="34"/>
      <c r="M75" s="100" t="s">
        <v>154</v>
      </c>
      <c r="N75" s="81" t="s">
        <v>154</v>
      </c>
      <c r="O75" s="4"/>
      <c r="P75" s="4"/>
    </row>
    <row r="76" spans="2:16" x14ac:dyDescent="0.25">
      <c r="B76" s="237"/>
      <c r="C76" s="253"/>
      <c r="D76" s="216" t="s">
        <v>79</v>
      </c>
      <c r="E76" s="229"/>
      <c r="F76" s="230"/>
      <c r="G76" s="24"/>
      <c r="H76" s="17"/>
      <c r="I76" s="17"/>
      <c r="J76" s="17"/>
      <c r="K76" s="17"/>
      <c r="L76" s="34"/>
      <c r="M76" s="100" t="s">
        <v>154</v>
      </c>
      <c r="N76" s="81" t="s">
        <v>154</v>
      </c>
      <c r="O76" s="4"/>
      <c r="P76" s="4"/>
    </row>
    <row r="77" spans="2:16" x14ac:dyDescent="0.25">
      <c r="B77" s="237"/>
      <c r="C77" s="253"/>
      <c r="D77" s="216" t="s">
        <v>275</v>
      </c>
      <c r="E77" s="229"/>
      <c r="F77" s="230"/>
      <c r="G77" s="24"/>
      <c r="H77" s="17"/>
      <c r="I77" s="17"/>
      <c r="J77" s="17"/>
      <c r="K77" s="17"/>
      <c r="L77" s="34"/>
      <c r="M77" s="100" t="s">
        <v>154</v>
      </c>
      <c r="N77" s="81" t="s">
        <v>154</v>
      </c>
      <c r="O77" s="4"/>
      <c r="P77" s="4"/>
    </row>
    <row r="78" spans="2:16" x14ac:dyDescent="0.25">
      <c r="B78" s="237"/>
      <c r="C78" s="253"/>
      <c r="D78" s="249" t="s">
        <v>80</v>
      </c>
      <c r="E78" s="246" t="s">
        <v>81</v>
      </c>
      <c r="F78" s="247"/>
      <c r="G78" s="24"/>
      <c r="H78" s="17"/>
      <c r="I78" s="17"/>
      <c r="J78" s="17"/>
      <c r="K78" s="17"/>
      <c r="L78" s="34"/>
      <c r="M78" s="100" t="s">
        <v>154</v>
      </c>
      <c r="N78" s="81" t="s">
        <v>154</v>
      </c>
      <c r="O78" s="4"/>
      <c r="P78" s="4"/>
    </row>
    <row r="79" spans="2:16" x14ac:dyDescent="0.25">
      <c r="B79" s="237"/>
      <c r="C79" s="253"/>
      <c r="D79" s="243"/>
      <c r="E79" s="246" t="s">
        <v>469</v>
      </c>
      <c r="F79" s="247"/>
      <c r="G79" s="24"/>
      <c r="H79" s="17"/>
      <c r="I79" s="17"/>
      <c r="J79" s="17"/>
      <c r="K79" s="17"/>
      <c r="L79" s="34"/>
      <c r="M79" s="100" t="s">
        <v>154</v>
      </c>
      <c r="N79" s="81" t="s">
        <v>154</v>
      </c>
      <c r="O79" s="4"/>
      <c r="P79" s="4"/>
    </row>
    <row r="80" spans="2:16" ht="32.25" customHeight="1" x14ac:dyDescent="0.25">
      <c r="B80" s="237"/>
      <c r="C80" s="253"/>
      <c r="D80" s="243"/>
      <c r="E80" s="258" t="s">
        <v>188</v>
      </c>
      <c r="F80" s="259"/>
      <c r="G80" s="24"/>
      <c r="H80" s="17"/>
      <c r="I80" s="17"/>
      <c r="J80" s="17"/>
      <c r="K80" s="17"/>
      <c r="L80" s="34"/>
      <c r="M80" s="100" t="s">
        <v>154</v>
      </c>
      <c r="N80" s="81" t="s">
        <v>154</v>
      </c>
      <c r="O80" s="4"/>
      <c r="P80" s="4"/>
    </row>
    <row r="81" spans="2:16" x14ac:dyDescent="0.25">
      <c r="B81" s="237"/>
      <c r="C81" s="253"/>
      <c r="D81" s="221"/>
      <c r="E81" s="246" t="s">
        <v>187</v>
      </c>
      <c r="F81" s="247"/>
      <c r="G81" s="36"/>
      <c r="H81" s="17"/>
      <c r="I81" s="17"/>
      <c r="J81" s="17"/>
      <c r="K81" s="17"/>
      <c r="L81" s="34"/>
      <c r="M81" s="100" t="s">
        <v>154</v>
      </c>
      <c r="N81" s="81" t="s">
        <v>154</v>
      </c>
      <c r="O81" s="4"/>
      <c r="P81" s="4"/>
    </row>
    <row r="82" spans="2:16" x14ac:dyDescent="0.25">
      <c r="B82" s="237"/>
      <c r="C82" s="253"/>
      <c r="D82" s="249" t="s">
        <v>82</v>
      </c>
      <c r="E82" s="246" t="s">
        <v>83</v>
      </c>
      <c r="F82" s="247"/>
      <c r="G82" s="24"/>
      <c r="H82" s="17"/>
      <c r="I82" s="17"/>
      <c r="J82" s="17"/>
      <c r="K82" s="17"/>
      <c r="L82" s="34"/>
      <c r="M82" s="100" t="s">
        <v>154</v>
      </c>
      <c r="N82" s="81" t="s">
        <v>154</v>
      </c>
      <c r="O82" s="4"/>
      <c r="P82" s="4"/>
    </row>
    <row r="83" spans="2:16" x14ac:dyDescent="0.25">
      <c r="B83" s="237"/>
      <c r="C83" s="253"/>
      <c r="D83" s="243"/>
      <c r="E83" s="246" t="s">
        <v>84</v>
      </c>
      <c r="F83" s="247"/>
      <c r="G83" s="24"/>
      <c r="H83" s="17"/>
      <c r="I83" s="17"/>
      <c r="J83" s="17"/>
      <c r="K83" s="17"/>
      <c r="L83" s="34"/>
      <c r="M83" s="100" t="s">
        <v>154</v>
      </c>
      <c r="N83" s="81" t="s">
        <v>154</v>
      </c>
      <c r="O83" s="4"/>
      <c r="P83" s="4"/>
    </row>
    <row r="84" spans="2:16" x14ac:dyDescent="0.25">
      <c r="B84" s="237"/>
      <c r="C84" s="253"/>
      <c r="D84" s="243"/>
      <c r="E84" s="246" t="s">
        <v>186</v>
      </c>
      <c r="F84" s="247"/>
      <c r="G84" s="24"/>
      <c r="H84" s="17"/>
      <c r="I84" s="17"/>
      <c r="J84" s="17"/>
      <c r="K84" s="17"/>
      <c r="L84" s="34"/>
      <c r="M84" s="100" t="s">
        <v>154</v>
      </c>
      <c r="N84" s="81" t="s">
        <v>154</v>
      </c>
      <c r="O84" s="4"/>
      <c r="P84" s="4"/>
    </row>
    <row r="85" spans="2:16" ht="16.5" thickBot="1" x14ac:dyDescent="0.3">
      <c r="B85" s="238"/>
      <c r="C85" s="254"/>
      <c r="D85" s="250"/>
      <c r="E85" s="211" t="s">
        <v>185</v>
      </c>
      <c r="F85" s="251"/>
      <c r="G85" s="14"/>
      <c r="H85" s="15"/>
      <c r="I85" s="15"/>
      <c r="J85" s="15"/>
      <c r="K85" s="15"/>
      <c r="L85" s="78"/>
      <c r="M85" s="100" t="s">
        <v>154</v>
      </c>
      <c r="N85" s="81" t="s">
        <v>154</v>
      </c>
      <c r="O85" s="4"/>
      <c r="P85" s="4"/>
    </row>
    <row r="86" spans="2:16" ht="15.75" customHeight="1" x14ac:dyDescent="0.25">
      <c r="B86" s="236" t="s">
        <v>180</v>
      </c>
      <c r="C86" s="252" t="s">
        <v>85</v>
      </c>
      <c r="D86" s="221" t="s">
        <v>42</v>
      </c>
      <c r="E86" s="227" t="s">
        <v>86</v>
      </c>
      <c r="F86" s="335"/>
      <c r="G86" s="95"/>
      <c r="H86" s="95"/>
      <c r="I86" s="95"/>
      <c r="J86" s="95"/>
      <c r="K86" s="95"/>
      <c r="L86" s="33"/>
      <c r="M86" s="100" t="s">
        <v>154</v>
      </c>
      <c r="N86" s="81" t="s">
        <v>154</v>
      </c>
      <c r="O86" s="4"/>
      <c r="P86" s="4"/>
    </row>
    <row r="87" spans="2:16" x14ac:dyDescent="0.25">
      <c r="B87" s="237"/>
      <c r="C87" s="253"/>
      <c r="D87" s="216"/>
      <c r="E87" s="219" t="s">
        <v>87</v>
      </c>
      <c r="F87" s="246"/>
      <c r="G87" s="95"/>
      <c r="H87" s="95"/>
      <c r="I87" s="95"/>
      <c r="J87" s="95"/>
      <c r="K87" s="95"/>
      <c r="L87" s="34"/>
      <c r="M87" s="100" t="s">
        <v>154</v>
      </c>
      <c r="N87" s="81" t="s">
        <v>154</v>
      </c>
      <c r="O87" s="4"/>
      <c r="P87" s="4"/>
    </row>
    <row r="88" spans="2:16" x14ac:dyDescent="0.25">
      <c r="B88" s="237"/>
      <c r="C88" s="253"/>
      <c r="D88" s="216" t="s">
        <v>179</v>
      </c>
      <c r="E88" s="224" t="s">
        <v>88</v>
      </c>
      <c r="F88" s="336"/>
      <c r="G88" s="24"/>
      <c r="H88" s="17"/>
      <c r="I88" s="17"/>
      <c r="J88" s="17"/>
      <c r="K88" s="17"/>
      <c r="L88" s="34"/>
      <c r="M88" s="100" t="s">
        <v>154</v>
      </c>
      <c r="N88" s="81" t="s">
        <v>154</v>
      </c>
      <c r="O88" s="4"/>
      <c r="P88" s="4"/>
    </row>
    <row r="89" spans="2:16" x14ac:dyDescent="0.25">
      <c r="B89" s="237"/>
      <c r="C89" s="253"/>
      <c r="D89" s="216"/>
      <c r="E89" s="219" t="s">
        <v>89</v>
      </c>
      <c r="F89" s="246"/>
      <c r="G89" s="24"/>
      <c r="H89" s="17"/>
      <c r="I89" s="17"/>
      <c r="J89" s="17"/>
      <c r="K89" s="17"/>
      <c r="L89" s="34"/>
      <c r="M89" s="100" t="s">
        <v>154</v>
      </c>
      <c r="N89" s="81" t="s">
        <v>154</v>
      </c>
      <c r="O89" s="4"/>
      <c r="P89" s="4"/>
    </row>
    <row r="90" spans="2:16" x14ac:dyDescent="0.25">
      <c r="B90" s="237"/>
      <c r="C90" s="253"/>
      <c r="D90" s="216"/>
      <c r="E90" s="219" t="s">
        <v>90</v>
      </c>
      <c r="F90" s="246"/>
      <c r="G90" s="95">
        <f>-((3*(4))+(2*(1))+3+2+2+2+1+1+2+3)</f>
        <v>-30</v>
      </c>
      <c r="H90" s="95">
        <f>-((3*(2))+(2*(1))+3+2+3+2+2+1+2+2)</f>
        <v>-25</v>
      </c>
      <c r="I90" s="95">
        <f>-((3*(4))+(2*(2))+2+3+3+2+4+4+2+4)</f>
        <v>-40</v>
      </c>
      <c r="J90" s="95">
        <f>-((3*(8))+(2*(4))+2+4+3+4+4+4+4+4)</f>
        <v>-61</v>
      </c>
      <c r="K90" s="95">
        <f>-((3*(8))+(2*(4))+2+4+3+4+4+4+4+4)</f>
        <v>-61</v>
      </c>
      <c r="L90" s="34"/>
      <c r="M90" s="100" t="s">
        <v>154</v>
      </c>
      <c r="N90" s="97">
        <f>SUM(G90:L90)</f>
        <v>-217</v>
      </c>
      <c r="O90" s="4"/>
      <c r="P90" s="4"/>
    </row>
    <row r="91" spans="2:16" x14ac:dyDescent="0.25">
      <c r="B91" s="237"/>
      <c r="C91" s="253"/>
      <c r="D91" s="216"/>
      <c r="E91" s="219" t="s">
        <v>25</v>
      </c>
      <c r="F91" s="246"/>
      <c r="G91" s="24"/>
      <c r="H91" s="17"/>
      <c r="I91" s="17"/>
      <c r="J91" s="17"/>
      <c r="K91" s="17"/>
      <c r="L91" s="34"/>
      <c r="M91" s="100" t="s">
        <v>154</v>
      </c>
      <c r="N91" s="81" t="s">
        <v>154</v>
      </c>
      <c r="O91" s="4"/>
      <c r="P91" s="4"/>
    </row>
    <row r="92" spans="2:16" x14ac:dyDescent="0.25">
      <c r="B92" s="237"/>
      <c r="C92" s="253"/>
      <c r="D92" s="216" t="s">
        <v>91</v>
      </c>
      <c r="E92" s="219" t="s">
        <v>92</v>
      </c>
      <c r="F92" s="246"/>
      <c r="G92" s="24"/>
      <c r="H92" s="17"/>
      <c r="I92" s="17"/>
      <c r="J92" s="17"/>
      <c r="K92" s="17"/>
      <c r="L92" s="34"/>
      <c r="M92" s="100" t="s">
        <v>154</v>
      </c>
      <c r="N92" s="81" t="s">
        <v>154</v>
      </c>
      <c r="O92" s="4"/>
      <c r="P92" s="4"/>
    </row>
    <row r="93" spans="2:16" x14ac:dyDescent="0.25">
      <c r="B93" s="237"/>
      <c r="C93" s="253"/>
      <c r="D93" s="216"/>
      <c r="E93" s="219" t="s">
        <v>93</v>
      </c>
      <c r="F93" s="246"/>
      <c r="G93" s="95">
        <f>-((3*(4))+(2*(2))+2+4+4+4+4+4+4+8)</f>
        <v>-50</v>
      </c>
      <c r="H93" s="95">
        <f>-((3*(8))+(2*(2))+2+4+4+4+4+4+4+8)</f>
        <v>-62</v>
      </c>
      <c r="I93" s="95">
        <f>-((3*(8))+(2*(2))+2+4+4+4+4+4+4+8)</f>
        <v>-62</v>
      </c>
      <c r="J93" s="95">
        <f>-((3*(8))+(2*(4))+2+4+4+4+4+4+4+8)</f>
        <v>-66</v>
      </c>
      <c r="K93" s="95">
        <f>-((3*(8))+(2*(4))+2+4+4+4+4+4+4+8)</f>
        <v>-66</v>
      </c>
      <c r="L93" s="34"/>
      <c r="M93" s="100" t="s">
        <v>154</v>
      </c>
      <c r="N93" s="97">
        <f>SUM(G93:L93)</f>
        <v>-306</v>
      </c>
      <c r="O93" s="4"/>
      <c r="P93" s="4"/>
    </row>
    <row r="94" spans="2:16" x14ac:dyDescent="0.25">
      <c r="B94" s="237"/>
      <c r="C94" s="253"/>
      <c r="D94" s="216"/>
      <c r="E94" s="219" t="s">
        <v>94</v>
      </c>
      <c r="F94" s="246"/>
      <c r="G94" s="24"/>
      <c r="H94" s="17"/>
      <c r="I94" s="17"/>
      <c r="J94" s="17"/>
      <c r="K94" s="17"/>
      <c r="L94" s="34"/>
      <c r="M94" s="100" t="s">
        <v>154</v>
      </c>
      <c r="N94" s="81" t="s">
        <v>154</v>
      </c>
      <c r="O94" s="4"/>
      <c r="P94" s="4"/>
    </row>
    <row r="95" spans="2:16" x14ac:dyDescent="0.25">
      <c r="B95" s="237"/>
      <c r="C95" s="253"/>
      <c r="D95" s="216"/>
      <c r="E95" s="219" t="s">
        <v>95</v>
      </c>
      <c r="F95" s="246"/>
      <c r="G95" s="24"/>
      <c r="H95" s="17"/>
      <c r="I95" s="17"/>
      <c r="J95" s="17"/>
      <c r="K95" s="17"/>
      <c r="L95" s="34"/>
      <c r="M95" s="100" t="s">
        <v>154</v>
      </c>
      <c r="N95" s="81" t="s">
        <v>154</v>
      </c>
      <c r="O95" s="4"/>
      <c r="P95" s="4"/>
    </row>
    <row r="96" spans="2:16" x14ac:dyDescent="0.25">
      <c r="B96" s="237"/>
      <c r="C96" s="253"/>
      <c r="D96" s="216" t="s">
        <v>96</v>
      </c>
      <c r="E96" s="219" t="s">
        <v>97</v>
      </c>
      <c r="F96" s="246"/>
      <c r="G96" s="65"/>
      <c r="H96" s="65"/>
      <c r="I96" s="65"/>
      <c r="J96" s="95">
        <f>-((3*(8))+(2*(4))+2+4+4+4+4+4+4+8)</f>
        <v>-66</v>
      </c>
      <c r="K96" s="95">
        <f>-((3*(8))+(2*(4))+2+4+4+4+4+4+4+8)</f>
        <v>-66</v>
      </c>
      <c r="L96" s="34"/>
      <c r="M96" s="100" t="s">
        <v>154</v>
      </c>
      <c r="N96" s="81">
        <f>SUM(G96:L96)</f>
        <v>-132</v>
      </c>
      <c r="O96" s="4"/>
      <c r="P96" s="4"/>
    </row>
    <row r="97" spans="2:16" x14ac:dyDescent="0.25">
      <c r="B97" s="237"/>
      <c r="C97" s="253"/>
      <c r="D97" s="216"/>
      <c r="E97" s="219" t="s">
        <v>98</v>
      </c>
      <c r="F97" s="246"/>
      <c r="G97" s="24"/>
      <c r="H97" s="17"/>
      <c r="I97" s="17"/>
      <c r="J97" s="17"/>
      <c r="K97" s="17"/>
      <c r="L97" s="34"/>
      <c r="M97" s="100" t="s">
        <v>154</v>
      </c>
      <c r="N97" s="81" t="s">
        <v>154</v>
      </c>
      <c r="O97" s="4"/>
      <c r="P97" s="4"/>
    </row>
    <row r="98" spans="2:16" x14ac:dyDescent="0.25">
      <c r="B98" s="237"/>
      <c r="C98" s="253"/>
      <c r="D98" s="216"/>
      <c r="E98" s="219" t="s">
        <v>99</v>
      </c>
      <c r="F98" s="246"/>
      <c r="G98" s="95">
        <f>-((3*(8))+(2*(2))+2+4+3+4+4+4+4+4)</f>
        <v>-57</v>
      </c>
      <c r="H98" s="95">
        <f>-((3*(8))+(2*(2))+2+4+3+2+1+1+2+4)</f>
        <v>-47</v>
      </c>
      <c r="I98" s="95">
        <f>-((3*(8))+(2*(2))+2+4+3+4+4+4+2+4)</f>
        <v>-55</v>
      </c>
      <c r="J98" s="95">
        <f>-((3*(8))+(2*(4))+3+4+4+4+4+4+4+4)</f>
        <v>-63</v>
      </c>
      <c r="K98" s="95">
        <f>-((3*(8))+(2*(4))+3+4+4+4+4+4+4+4)</f>
        <v>-63</v>
      </c>
      <c r="L98" s="34"/>
      <c r="M98" s="100" t="s">
        <v>154</v>
      </c>
      <c r="N98" s="97">
        <f>SUM(G98:L98)</f>
        <v>-285</v>
      </c>
      <c r="O98" s="4"/>
      <c r="P98" s="4"/>
    </row>
    <row r="99" spans="2:16" x14ac:dyDescent="0.25">
      <c r="B99" s="237"/>
      <c r="C99" s="253"/>
      <c r="D99" s="216" t="s">
        <v>100</v>
      </c>
      <c r="E99" s="219" t="s">
        <v>101</v>
      </c>
      <c r="F99" s="246"/>
      <c r="G99" s="24"/>
      <c r="H99" s="17"/>
      <c r="I99" s="17"/>
      <c r="J99" s="17"/>
      <c r="K99" s="17"/>
      <c r="L99" s="34"/>
      <c r="M99" s="100" t="s">
        <v>154</v>
      </c>
      <c r="N99" s="81" t="s">
        <v>154</v>
      </c>
      <c r="O99" s="4"/>
      <c r="P99" s="4"/>
    </row>
    <row r="100" spans="2:16" x14ac:dyDescent="0.25">
      <c r="B100" s="237"/>
      <c r="C100" s="253"/>
      <c r="D100" s="216"/>
      <c r="E100" s="219" t="s">
        <v>102</v>
      </c>
      <c r="F100" s="246"/>
      <c r="G100" s="24"/>
      <c r="H100" s="17"/>
      <c r="I100" s="17"/>
      <c r="J100" s="17"/>
      <c r="K100" s="17"/>
      <c r="L100" s="34"/>
      <c r="M100" s="100" t="s">
        <v>154</v>
      </c>
      <c r="N100" s="81" t="s">
        <v>154</v>
      </c>
      <c r="O100" s="4"/>
      <c r="P100" s="4"/>
    </row>
    <row r="101" spans="2:16" x14ac:dyDescent="0.25">
      <c r="B101" s="237"/>
      <c r="C101" s="253"/>
      <c r="D101" s="216"/>
      <c r="E101" s="219" t="s">
        <v>103</v>
      </c>
      <c r="F101" s="246"/>
      <c r="G101" s="24"/>
      <c r="H101" s="17"/>
      <c r="I101" s="17"/>
      <c r="J101" s="17"/>
      <c r="K101" s="17"/>
      <c r="L101" s="34"/>
      <c r="M101" s="100" t="s">
        <v>154</v>
      </c>
      <c r="N101" s="81" t="s">
        <v>154</v>
      </c>
      <c r="O101" s="4"/>
      <c r="P101" s="4"/>
    </row>
    <row r="102" spans="2:16" x14ac:dyDescent="0.25">
      <c r="B102" s="237"/>
      <c r="C102" s="253"/>
      <c r="D102" s="216"/>
      <c r="E102" s="219" t="s">
        <v>104</v>
      </c>
      <c r="F102" s="246"/>
      <c r="G102" s="24"/>
      <c r="H102" s="17"/>
      <c r="I102" s="17"/>
      <c r="J102" s="17"/>
      <c r="K102" s="17"/>
      <c r="L102" s="34"/>
      <c r="M102" s="100" t="s">
        <v>154</v>
      </c>
      <c r="N102" s="81" t="s">
        <v>154</v>
      </c>
      <c r="O102" s="4"/>
      <c r="P102" s="4"/>
    </row>
    <row r="103" spans="2:16" x14ac:dyDescent="0.25">
      <c r="B103" s="237"/>
      <c r="C103" s="253"/>
      <c r="D103" s="216" t="s">
        <v>105</v>
      </c>
      <c r="E103" s="219" t="s">
        <v>470</v>
      </c>
      <c r="F103" s="246"/>
      <c r="G103" s="24"/>
      <c r="H103" s="17"/>
      <c r="I103" s="17"/>
      <c r="J103" s="17"/>
      <c r="K103" s="17"/>
      <c r="L103" s="34"/>
      <c r="M103" s="100" t="s">
        <v>154</v>
      </c>
      <c r="N103" s="81" t="s">
        <v>154</v>
      </c>
      <c r="O103" s="4"/>
      <c r="P103" s="4"/>
    </row>
    <row r="104" spans="2:16" x14ac:dyDescent="0.25">
      <c r="B104" s="237"/>
      <c r="C104" s="253"/>
      <c r="D104" s="216"/>
      <c r="E104" s="219" t="s">
        <v>106</v>
      </c>
      <c r="F104" s="246"/>
      <c r="G104" s="24"/>
      <c r="H104" s="17"/>
      <c r="I104" s="17"/>
      <c r="J104" s="17"/>
      <c r="K104" s="17"/>
      <c r="L104" s="34"/>
      <c r="M104" s="100" t="s">
        <v>154</v>
      </c>
      <c r="N104" s="81" t="s">
        <v>154</v>
      </c>
      <c r="O104" s="4"/>
      <c r="P104" s="4"/>
    </row>
    <row r="105" spans="2:16" x14ac:dyDescent="0.25">
      <c r="B105" s="237"/>
      <c r="C105" s="253"/>
      <c r="D105" s="216" t="s">
        <v>107</v>
      </c>
      <c r="E105" s="219" t="s">
        <v>184</v>
      </c>
      <c r="F105" s="246"/>
      <c r="G105" s="24"/>
      <c r="H105" s="17"/>
      <c r="I105" s="95"/>
      <c r="J105" s="17"/>
      <c r="K105" s="17"/>
      <c r="L105" s="34"/>
      <c r="M105" s="100" t="s">
        <v>154</v>
      </c>
      <c r="N105" s="81" t="s">
        <v>154</v>
      </c>
      <c r="O105" s="4"/>
      <c r="P105" s="4"/>
    </row>
    <row r="106" spans="2:16" x14ac:dyDescent="0.25">
      <c r="B106" s="237"/>
      <c r="C106" s="253"/>
      <c r="D106" s="216"/>
      <c r="E106" s="219" t="s">
        <v>108</v>
      </c>
      <c r="F106" s="246"/>
      <c r="G106" s="24"/>
      <c r="H106" s="95">
        <f>-((3*(2))+(2*(1))+4+2+1+1+1+4+2+2)</f>
        <v>-25</v>
      </c>
      <c r="I106" s="17"/>
      <c r="J106" s="95">
        <f>-((3*(8))+(2*(1))+4+2+1+1+1+4+2+2)</f>
        <v>-43</v>
      </c>
      <c r="K106" s="95">
        <f>-((3*(8))+(2*(1))+4+2+1+1+1+4+2+2)</f>
        <v>-43</v>
      </c>
      <c r="L106" s="34"/>
      <c r="M106" s="100" t="s">
        <v>154</v>
      </c>
      <c r="N106" s="81">
        <f>SUM(G106:L106)</f>
        <v>-111</v>
      </c>
      <c r="O106" s="4"/>
      <c r="P106" s="4"/>
    </row>
    <row r="107" spans="2:16" x14ac:dyDescent="0.25">
      <c r="B107" s="237"/>
      <c r="C107" s="253"/>
      <c r="D107" s="216"/>
      <c r="E107" s="219" t="s">
        <v>109</v>
      </c>
      <c r="F107" s="246"/>
      <c r="G107" s="24"/>
      <c r="H107" s="17"/>
      <c r="I107" s="17"/>
      <c r="J107" s="17"/>
      <c r="K107" s="17"/>
      <c r="L107" s="34"/>
      <c r="M107" s="100" t="s">
        <v>154</v>
      </c>
      <c r="N107" s="81" t="s">
        <v>154</v>
      </c>
      <c r="O107" s="4"/>
      <c r="P107" s="4"/>
    </row>
    <row r="108" spans="2:16" x14ac:dyDescent="0.25">
      <c r="B108" s="237"/>
      <c r="C108" s="253"/>
      <c r="D108" s="216"/>
      <c r="E108" s="219" t="s">
        <v>110</v>
      </c>
      <c r="F108" s="246"/>
      <c r="G108" s="24"/>
      <c r="H108" s="17"/>
      <c r="I108" s="95">
        <f>-((3*(8))+(2*(2))+2+3+3+2+4+4+4+4)</f>
        <v>-54</v>
      </c>
      <c r="J108" s="17"/>
      <c r="K108" s="17"/>
      <c r="L108" s="95">
        <f>-((3*(1))+(2*(1))+2+2+2+1+1+1+2+3)</f>
        <v>-19</v>
      </c>
      <c r="M108" s="100" t="s">
        <v>154</v>
      </c>
      <c r="N108" s="81">
        <f>SUM(G108:L108)</f>
        <v>-73</v>
      </c>
      <c r="O108" s="4"/>
      <c r="P108" s="4"/>
    </row>
    <row r="109" spans="2:16" x14ac:dyDescent="0.25">
      <c r="B109" s="237"/>
      <c r="C109" s="253"/>
      <c r="D109" s="216" t="s">
        <v>111</v>
      </c>
      <c r="E109" s="219" t="s">
        <v>92</v>
      </c>
      <c r="F109" s="246"/>
      <c r="G109" s="24"/>
      <c r="H109" s="17"/>
      <c r="I109" s="17"/>
      <c r="J109" s="17"/>
      <c r="K109" s="17"/>
      <c r="L109" s="34"/>
      <c r="M109" s="100" t="s">
        <v>154</v>
      </c>
      <c r="N109" s="81" t="s">
        <v>154</v>
      </c>
      <c r="O109" s="4"/>
      <c r="P109" s="4"/>
    </row>
    <row r="110" spans="2:16" x14ac:dyDescent="0.25">
      <c r="B110" s="237"/>
      <c r="C110" s="253"/>
      <c r="D110" s="216"/>
      <c r="E110" s="219" t="s">
        <v>94</v>
      </c>
      <c r="F110" s="246"/>
      <c r="G110" s="24"/>
      <c r="H110" s="17"/>
      <c r="I110" s="17"/>
      <c r="J110" s="17"/>
      <c r="K110" s="17"/>
      <c r="L110" s="34"/>
      <c r="M110" s="100" t="s">
        <v>154</v>
      </c>
      <c r="N110" s="81" t="s">
        <v>154</v>
      </c>
      <c r="O110" s="4"/>
      <c r="P110" s="4"/>
    </row>
    <row r="111" spans="2:16" x14ac:dyDescent="0.25">
      <c r="B111" s="237"/>
      <c r="C111" s="253"/>
      <c r="D111" s="216"/>
      <c r="E111" s="219" t="s">
        <v>93</v>
      </c>
      <c r="F111" s="246"/>
      <c r="G111" s="24"/>
      <c r="H111" s="17"/>
      <c r="I111" s="17"/>
      <c r="J111" s="17"/>
      <c r="K111" s="17"/>
      <c r="L111" s="34"/>
      <c r="M111" s="100" t="s">
        <v>154</v>
      </c>
      <c r="N111" s="81" t="s">
        <v>154</v>
      </c>
      <c r="O111" s="4"/>
      <c r="P111" s="4"/>
    </row>
    <row r="112" spans="2:16" x14ac:dyDescent="0.25">
      <c r="B112" s="237"/>
      <c r="C112" s="253"/>
      <c r="D112" s="216"/>
      <c r="E112" s="219" t="s">
        <v>95</v>
      </c>
      <c r="F112" s="246"/>
      <c r="G112" s="24"/>
      <c r="H112" s="17"/>
      <c r="I112" s="17"/>
      <c r="J112" s="17"/>
      <c r="K112" s="17"/>
      <c r="L112" s="34"/>
      <c r="M112" s="100" t="s">
        <v>154</v>
      </c>
      <c r="N112" s="81" t="s">
        <v>154</v>
      </c>
      <c r="O112" s="4"/>
      <c r="P112" s="4"/>
    </row>
    <row r="113" spans="2:16" x14ac:dyDescent="0.25">
      <c r="B113" s="237"/>
      <c r="C113" s="253"/>
      <c r="D113" s="216" t="s">
        <v>471</v>
      </c>
      <c r="E113" s="219" t="s">
        <v>112</v>
      </c>
      <c r="F113" s="246"/>
      <c r="G113" s="24"/>
      <c r="H113" s="17"/>
      <c r="I113" s="17"/>
      <c r="J113" s="17"/>
      <c r="K113" s="17"/>
      <c r="L113" s="34"/>
      <c r="M113" s="100" t="s">
        <v>154</v>
      </c>
      <c r="N113" s="81" t="s">
        <v>154</v>
      </c>
      <c r="O113" s="4"/>
      <c r="P113" s="4"/>
    </row>
    <row r="114" spans="2:16" x14ac:dyDescent="0.25">
      <c r="B114" s="237"/>
      <c r="C114" s="253"/>
      <c r="D114" s="216"/>
      <c r="E114" s="219" t="s">
        <v>113</v>
      </c>
      <c r="F114" s="246"/>
      <c r="G114" s="24"/>
      <c r="H114" s="17"/>
      <c r="I114" s="17"/>
      <c r="J114" s="17"/>
      <c r="K114" s="17"/>
      <c r="L114" s="34"/>
      <c r="M114" s="100" t="s">
        <v>154</v>
      </c>
      <c r="N114" s="81" t="s">
        <v>154</v>
      </c>
      <c r="O114" s="4"/>
      <c r="P114" s="4"/>
    </row>
    <row r="115" spans="2:16" ht="16.5" thickBot="1" x14ac:dyDescent="0.3">
      <c r="B115" s="237"/>
      <c r="C115" s="254"/>
      <c r="D115" s="217"/>
      <c r="E115" s="220" t="s">
        <v>114</v>
      </c>
      <c r="F115" s="211"/>
      <c r="G115" s="25"/>
      <c r="H115" s="20"/>
      <c r="I115" s="20"/>
      <c r="J115" s="20"/>
      <c r="K115" s="20"/>
      <c r="L115" s="35"/>
      <c r="M115" s="100" t="s">
        <v>154</v>
      </c>
      <c r="N115" s="81" t="s">
        <v>154</v>
      </c>
      <c r="O115" s="4"/>
      <c r="P115" s="4"/>
    </row>
    <row r="116" spans="2:16" x14ac:dyDescent="0.25">
      <c r="B116" s="237"/>
      <c r="C116" s="197" t="s">
        <v>115</v>
      </c>
      <c r="D116" s="261" t="s">
        <v>116</v>
      </c>
      <c r="E116" s="244" t="s">
        <v>117</v>
      </c>
      <c r="F116" s="245"/>
      <c r="G116" s="28"/>
      <c r="H116" s="29"/>
      <c r="I116" s="29"/>
      <c r="J116" s="29"/>
      <c r="K116" s="29"/>
      <c r="L116" s="77"/>
      <c r="M116" s="100" t="s">
        <v>154</v>
      </c>
      <c r="N116" s="81" t="s">
        <v>154</v>
      </c>
      <c r="O116" s="4"/>
      <c r="P116" s="4"/>
    </row>
    <row r="117" spans="2:16" x14ac:dyDescent="0.25">
      <c r="B117" s="237"/>
      <c r="C117" s="214"/>
      <c r="D117" s="260"/>
      <c r="E117" s="246" t="s">
        <v>118</v>
      </c>
      <c r="F117" s="247"/>
      <c r="G117" s="24"/>
      <c r="H117" s="17"/>
      <c r="I117" s="17"/>
      <c r="J117" s="17"/>
      <c r="K117" s="17"/>
      <c r="L117" s="34"/>
      <c r="M117" s="100" t="s">
        <v>154</v>
      </c>
      <c r="N117" s="81" t="s">
        <v>154</v>
      </c>
      <c r="O117" s="4"/>
      <c r="P117" s="4"/>
    </row>
    <row r="118" spans="2:16" x14ac:dyDescent="0.25">
      <c r="B118" s="237"/>
      <c r="C118" s="198"/>
      <c r="D118" s="231" t="s">
        <v>119</v>
      </c>
      <c r="E118" s="246" t="s">
        <v>120</v>
      </c>
      <c r="F118" s="247"/>
      <c r="G118" s="24"/>
      <c r="H118" s="17"/>
      <c r="I118" s="17"/>
      <c r="J118" s="17"/>
      <c r="K118" s="17"/>
      <c r="L118" s="34"/>
      <c r="M118" s="100" t="s">
        <v>154</v>
      </c>
      <c r="N118" s="81" t="s">
        <v>154</v>
      </c>
      <c r="O118" s="4"/>
      <c r="P118" s="4"/>
    </row>
    <row r="119" spans="2:16" x14ac:dyDescent="0.25">
      <c r="B119" s="237"/>
      <c r="C119" s="198"/>
      <c r="D119" s="262"/>
      <c r="E119" s="246" t="s">
        <v>121</v>
      </c>
      <c r="F119" s="247"/>
      <c r="G119" s="24"/>
      <c r="H119" s="17"/>
      <c r="I119" s="17"/>
      <c r="J119" s="17"/>
      <c r="K119" s="17"/>
      <c r="L119" s="34"/>
      <c r="M119" s="100" t="s">
        <v>154</v>
      </c>
      <c r="N119" s="81" t="s">
        <v>154</v>
      </c>
      <c r="O119" s="4"/>
      <c r="P119" s="4"/>
    </row>
    <row r="120" spans="2:16" x14ac:dyDescent="0.25">
      <c r="B120" s="237"/>
      <c r="C120" s="198"/>
      <c r="D120" s="262"/>
      <c r="E120" s="246" t="s">
        <v>122</v>
      </c>
      <c r="F120" s="247"/>
      <c r="G120" s="24"/>
      <c r="H120" s="17"/>
      <c r="I120" s="17"/>
      <c r="J120" s="17"/>
      <c r="K120" s="17"/>
      <c r="L120" s="34"/>
      <c r="M120" s="100" t="s">
        <v>154</v>
      </c>
      <c r="N120" s="81" t="s">
        <v>154</v>
      </c>
      <c r="O120" s="4"/>
      <c r="P120" s="4"/>
    </row>
    <row r="121" spans="2:16" x14ac:dyDescent="0.25">
      <c r="B121" s="237"/>
      <c r="C121" s="198"/>
      <c r="D121" s="260"/>
      <c r="E121" s="246" t="s">
        <v>123</v>
      </c>
      <c r="F121" s="247"/>
      <c r="G121" s="24"/>
      <c r="H121" s="17"/>
      <c r="I121" s="17"/>
      <c r="J121" s="17"/>
      <c r="K121" s="17"/>
      <c r="L121" s="34"/>
      <c r="M121" s="100" t="s">
        <v>154</v>
      </c>
      <c r="N121" s="81" t="s">
        <v>154</v>
      </c>
      <c r="O121" s="4"/>
      <c r="P121" s="4"/>
    </row>
    <row r="122" spans="2:16" ht="16.5" thickBot="1" x14ac:dyDescent="0.3">
      <c r="B122" s="237"/>
      <c r="C122" s="199"/>
      <c r="D122" s="195" t="s">
        <v>124</v>
      </c>
      <c r="E122" s="195"/>
      <c r="F122" s="196"/>
      <c r="G122" s="14"/>
      <c r="H122" s="15"/>
      <c r="I122" s="15"/>
      <c r="J122" s="15"/>
      <c r="K122" s="15"/>
      <c r="L122" s="78"/>
      <c r="M122" s="100" t="s">
        <v>154</v>
      </c>
      <c r="N122" s="81" t="s">
        <v>154</v>
      </c>
      <c r="O122" s="4"/>
      <c r="P122" s="4"/>
    </row>
    <row r="123" spans="2:16" x14ac:dyDescent="0.25">
      <c r="B123" s="237"/>
      <c r="C123" s="187" t="s">
        <v>125</v>
      </c>
      <c r="D123" s="190" t="s">
        <v>126</v>
      </c>
      <c r="E123" s="190"/>
      <c r="F123" s="190"/>
      <c r="G123" s="22"/>
      <c r="H123" s="26"/>
      <c r="I123" s="26"/>
      <c r="J123" s="26"/>
      <c r="K123" s="26"/>
      <c r="L123" s="33"/>
      <c r="M123" s="100" t="s">
        <v>154</v>
      </c>
      <c r="N123" s="81" t="s">
        <v>154</v>
      </c>
      <c r="O123" s="4"/>
      <c r="P123" s="4"/>
    </row>
    <row r="124" spans="2:16" x14ac:dyDescent="0.25">
      <c r="B124" s="237"/>
      <c r="C124" s="188"/>
      <c r="D124" s="185" t="s">
        <v>127</v>
      </c>
      <c r="E124" s="185"/>
      <c r="F124" s="185"/>
      <c r="G124" s="24"/>
      <c r="H124" s="17"/>
      <c r="I124" s="17"/>
      <c r="J124" s="17"/>
      <c r="K124" s="17"/>
      <c r="L124" s="34"/>
      <c r="M124" s="100" t="s">
        <v>154</v>
      </c>
      <c r="N124" s="81" t="s">
        <v>154</v>
      </c>
      <c r="O124" s="4"/>
      <c r="P124" s="4"/>
    </row>
    <row r="125" spans="2:16" x14ac:dyDescent="0.25">
      <c r="B125" s="237"/>
      <c r="C125" s="188"/>
      <c r="D125" s="185" t="s">
        <v>128</v>
      </c>
      <c r="E125" s="185"/>
      <c r="F125" s="185"/>
      <c r="G125" s="24"/>
      <c r="H125" s="17"/>
      <c r="I125" s="17"/>
      <c r="J125" s="17"/>
      <c r="K125" s="17"/>
      <c r="L125" s="34"/>
      <c r="M125" s="100" t="s">
        <v>154</v>
      </c>
      <c r="N125" s="81" t="s">
        <v>154</v>
      </c>
      <c r="O125" s="4"/>
      <c r="P125" s="4"/>
    </row>
    <row r="126" spans="2:16" x14ac:dyDescent="0.25">
      <c r="B126" s="237"/>
      <c r="C126" s="188"/>
      <c r="D126" s="231" t="s">
        <v>151</v>
      </c>
      <c r="E126" s="246" t="s">
        <v>129</v>
      </c>
      <c r="F126" s="331"/>
      <c r="G126" s="24"/>
      <c r="H126" s="17"/>
      <c r="I126" s="17"/>
      <c r="J126" s="17"/>
      <c r="K126" s="17"/>
      <c r="L126" s="34"/>
      <c r="M126" s="100" t="s">
        <v>154</v>
      </c>
      <c r="N126" s="81" t="s">
        <v>154</v>
      </c>
      <c r="O126" s="4"/>
      <c r="P126" s="4"/>
    </row>
    <row r="127" spans="2:16" x14ac:dyDescent="0.25">
      <c r="B127" s="237"/>
      <c r="C127" s="188"/>
      <c r="D127" s="260"/>
      <c r="E127" s="246" t="s">
        <v>130</v>
      </c>
      <c r="F127" s="331"/>
      <c r="G127" s="24"/>
      <c r="H127" s="17"/>
      <c r="I127" s="17"/>
      <c r="J127" s="17"/>
      <c r="K127" s="17"/>
      <c r="L127" s="34"/>
      <c r="M127" s="100" t="s">
        <v>154</v>
      </c>
      <c r="N127" s="81" t="s">
        <v>154</v>
      </c>
      <c r="O127" s="4"/>
      <c r="P127" s="4"/>
    </row>
    <row r="128" spans="2:16" x14ac:dyDescent="0.25">
      <c r="B128" s="237"/>
      <c r="C128" s="188"/>
      <c r="D128" s="231" t="s">
        <v>131</v>
      </c>
      <c r="E128" s="246" t="s">
        <v>132</v>
      </c>
      <c r="F128" s="331"/>
      <c r="G128" s="24"/>
      <c r="H128" s="17"/>
      <c r="I128" s="17"/>
      <c r="J128" s="17"/>
      <c r="K128" s="17"/>
      <c r="L128" s="34"/>
      <c r="M128" s="100" t="s">
        <v>154</v>
      </c>
      <c r="N128" s="81" t="s">
        <v>154</v>
      </c>
      <c r="O128" s="4"/>
      <c r="P128" s="4"/>
    </row>
    <row r="129" spans="2:16" x14ac:dyDescent="0.25">
      <c r="B129" s="237"/>
      <c r="C129" s="188"/>
      <c r="D129" s="262"/>
      <c r="E129" s="246" t="s">
        <v>133</v>
      </c>
      <c r="F129" s="331"/>
      <c r="G129" s="24"/>
      <c r="H129" s="17"/>
      <c r="I129" s="17"/>
      <c r="J129" s="17"/>
      <c r="K129" s="17"/>
      <c r="L129" s="34"/>
      <c r="M129" s="100" t="s">
        <v>154</v>
      </c>
      <c r="N129" s="81" t="s">
        <v>154</v>
      </c>
      <c r="O129" s="4"/>
      <c r="P129" s="4"/>
    </row>
    <row r="130" spans="2:16" x14ac:dyDescent="0.25">
      <c r="B130" s="237"/>
      <c r="C130" s="188"/>
      <c r="D130" s="260"/>
      <c r="E130" s="246" t="s">
        <v>134</v>
      </c>
      <c r="F130" s="331"/>
      <c r="G130" s="24"/>
      <c r="H130" s="17"/>
      <c r="I130" s="17"/>
      <c r="J130" s="17"/>
      <c r="K130" s="17"/>
      <c r="L130" s="34"/>
      <c r="M130" s="100" t="s">
        <v>154</v>
      </c>
      <c r="N130" s="81" t="s">
        <v>154</v>
      </c>
      <c r="O130" s="4"/>
      <c r="P130" s="4"/>
    </row>
    <row r="131" spans="2:16" x14ac:dyDescent="0.25">
      <c r="B131" s="237"/>
      <c r="C131" s="188"/>
      <c r="D131" s="185" t="s">
        <v>135</v>
      </c>
      <c r="E131" s="185"/>
      <c r="F131" s="185"/>
      <c r="G131" s="95">
        <f>((3*(2))+(2*(1))+3+2+0+1+1+4+2+0)</f>
        <v>21</v>
      </c>
      <c r="H131" s="95">
        <f t="shared" ref="H131:L131" si="1">((3*(2))+(2*(1))+3+2+0+1+1+4+2+0)</f>
        <v>21</v>
      </c>
      <c r="I131" s="95">
        <f t="shared" si="1"/>
        <v>21</v>
      </c>
      <c r="J131" s="95">
        <f t="shared" si="1"/>
        <v>21</v>
      </c>
      <c r="K131" s="95">
        <f t="shared" si="1"/>
        <v>21</v>
      </c>
      <c r="L131" s="95">
        <f t="shared" si="1"/>
        <v>21</v>
      </c>
      <c r="M131" s="101">
        <f>SUM(G131:L131)</f>
        <v>126</v>
      </c>
      <c r="N131" s="81" t="s">
        <v>154</v>
      </c>
      <c r="O131" s="4"/>
      <c r="P131" s="4"/>
    </row>
    <row r="132" spans="2:16" ht="16.5" thickBot="1" x14ac:dyDescent="0.3">
      <c r="B132" s="238"/>
      <c r="C132" s="208"/>
      <c r="D132" s="266" t="s">
        <v>136</v>
      </c>
      <c r="E132" s="266"/>
      <c r="F132" s="266"/>
      <c r="G132" s="95">
        <f>((3*(1))+(2*(1))+3+2+0+1+1+4+2+0)</f>
        <v>18</v>
      </c>
      <c r="H132" s="20"/>
      <c r="I132" s="20"/>
      <c r="J132" s="20"/>
      <c r="K132" s="20"/>
      <c r="L132" s="35"/>
      <c r="M132" s="101">
        <f>SUM(G132:L132)</f>
        <v>18</v>
      </c>
      <c r="N132" s="81" t="s">
        <v>154</v>
      </c>
      <c r="O132" s="4"/>
      <c r="P132" s="4"/>
    </row>
    <row r="133" spans="2:16" x14ac:dyDescent="0.25">
      <c r="B133" s="268" t="s">
        <v>183</v>
      </c>
      <c r="C133" s="187" t="s">
        <v>137</v>
      </c>
      <c r="D133" s="189" t="s">
        <v>181</v>
      </c>
      <c r="E133" s="190"/>
      <c r="F133" s="191"/>
      <c r="G133" s="29"/>
      <c r="H133" s="29"/>
      <c r="I133" s="29"/>
      <c r="J133" s="29"/>
      <c r="K133" s="29"/>
      <c r="L133" s="77"/>
      <c r="M133" s="100" t="s">
        <v>154</v>
      </c>
      <c r="N133" s="81" t="s">
        <v>154</v>
      </c>
      <c r="O133" s="4"/>
      <c r="P133" s="4"/>
    </row>
    <row r="134" spans="2:16" x14ac:dyDescent="0.25">
      <c r="B134" s="269"/>
      <c r="C134" s="188"/>
      <c r="D134" s="192" t="s">
        <v>138</v>
      </c>
      <c r="E134" s="185"/>
      <c r="F134" s="193"/>
      <c r="G134" s="24"/>
      <c r="H134" s="17"/>
      <c r="I134" s="17"/>
      <c r="J134" s="17"/>
      <c r="K134" s="17"/>
      <c r="L134" s="34"/>
      <c r="M134" s="100" t="s">
        <v>154</v>
      </c>
      <c r="N134" s="81" t="s">
        <v>154</v>
      </c>
      <c r="O134" s="4"/>
      <c r="P134" s="4"/>
    </row>
    <row r="135" spans="2:16" ht="16.5" thickBot="1" x14ac:dyDescent="0.3">
      <c r="B135" s="269"/>
      <c r="C135" s="208"/>
      <c r="D135" s="192" t="s">
        <v>139</v>
      </c>
      <c r="E135" s="185"/>
      <c r="F135" s="193"/>
      <c r="G135" s="24"/>
      <c r="H135" s="17"/>
      <c r="I135" s="17"/>
      <c r="J135" s="17"/>
      <c r="K135" s="17"/>
      <c r="L135" s="34"/>
      <c r="M135" s="100" t="s">
        <v>154</v>
      </c>
      <c r="N135" s="81" t="s">
        <v>154</v>
      </c>
      <c r="O135" s="4"/>
      <c r="P135" s="4"/>
    </row>
    <row r="136" spans="2:16" ht="15.75" customHeight="1" x14ac:dyDescent="0.25">
      <c r="B136" s="269"/>
      <c r="C136" s="188" t="s">
        <v>140</v>
      </c>
      <c r="D136" s="249" t="s">
        <v>141</v>
      </c>
      <c r="E136" s="246" t="s">
        <v>182</v>
      </c>
      <c r="F136" s="247"/>
      <c r="G136" s="17"/>
      <c r="H136" s="17"/>
      <c r="I136" s="17"/>
      <c r="J136" s="17"/>
      <c r="K136" s="17"/>
      <c r="L136" s="34"/>
      <c r="M136" s="100" t="s">
        <v>154</v>
      </c>
      <c r="N136" s="81" t="s">
        <v>154</v>
      </c>
      <c r="O136" s="4"/>
      <c r="P136" s="4"/>
    </row>
    <row r="137" spans="2:16" x14ac:dyDescent="0.25">
      <c r="B137" s="269"/>
      <c r="C137" s="188"/>
      <c r="D137" s="243"/>
      <c r="E137" s="246" t="s">
        <v>142</v>
      </c>
      <c r="F137" s="247"/>
      <c r="G137" s="24"/>
      <c r="H137" s="17"/>
      <c r="I137" s="17"/>
      <c r="J137" s="17"/>
      <c r="K137" s="17"/>
      <c r="L137" s="34"/>
      <c r="M137" s="100" t="s">
        <v>154</v>
      </c>
      <c r="N137" s="81" t="s">
        <v>154</v>
      </c>
      <c r="O137" s="4"/>
      <c r="P137" s="4"/>
    </row>
    <row r="138" spans="2:16" x14ac:dyDescent="0.25">
      <c r="B138" s="269"/>
      <c r="C138" s="188"/>
      <c r="D138" s="243"/>
      <c r="E138" s="246" t="s">
        <v>143</v>
      </c>
      <c r="F138" s="247"/>
      <c r="G138" s="17"/>
      <c r="H138" s="17"/>
      <c r="I138" s="17"/>
      <c r="J138" s="17"/>
      <c r="K138" s="17"/>
      <c r="L138" s="34"/>
      <c r="M138" s="100" t="s">
        <v>154</v>
      </c>
      <c r="N138" s="81" t="s">
        <v>154</v>
      </c>
      <c r="O138" s="4"/>
      <c r="P138" s="4"/>
    </row>
    <row r="139" spans="2:16" x14ac:dyDescent="0.25">
      <c r="B139" s="269"/>
      <c r="C139" s="188"/>
      <c r="D139" s="243"/>
      <c r="E139" s="246" t="s">
        <v>144</v>
      </c>
      <c r="F139" s="247"/>
      <c r="G139" s="24"/>
      <c r="H139" s="17"/>
      <c r="I139" s="17"/>
      <c r="J139" s="17"/>
      <c r="K139" s="17"/>
      <c r="L139" s="34"/>
      <c r="M139" s="100" t="s">
        <v>154</v>
      </c>
      <c r="N139" s="81" t="s">
        <v>154</v>
      </c>
      <c r="O139" s="4"/>
      <c r="P139" s="4"/>
    </row>
    <row r="140" spans="2:16" ht="15.75" customHeight="1" thickBot="1" x14ac:dyDescent="0.3">
      <c r="B140" s="269"/>
      <c r="C140" s="188"/>
      <c r="D140" s="243"/>
      <c r="E140" s="323" t="s">
        <v>145</v>
      </c>
      <c r="F140" s="324"/>
      <c r="G140" s="14"/>
      <c r="H140" s="15"/>
      <c r="I140" s="95">
        <f>-((3*(4))+(2*(4))+2+3+2+2+4+4+4+4)</f>
        <v>-45</v>
      </c>
      <c r="J140" s="95">
        <f>-((3*(8))+(2*(4))+2+3+2+2+4+4+4+4)</f>
        <v>-57</v>
      </c>
      <c r="K140" s="95">
        <f>-((3*(8))+(2*(4))+2+3+2+2+4+4+4+4)</f>
        <v>-57</v>
      </c>
      <c r="L140" s="78"/>
      <c r="M140" s="100" t="s">
        <v>154</v>
      </c>
      <c r="N140" s="96">
        <f>SUM(G140:L140)</f>
        <v>-159</v>
      </c>
      <c r="O140" s="4"/>
      <c r="P140" s="4"/>
    </row>
    <row r="141" spans="2:16" x14ac:dyDescent="0.25">
      <c r="B141" s="325" t="s">
        <v>155</v>
      </c>
      <c r="C141" s="326"/>
      <c r="D141" s="326"/>
      <c r="E141" s="326"/>
      <c r="F141" s="327"/>
      <c r="G141" s="79">
        <f>SUM(G131:G132)</f>
        <v>39</v>
      </c>
      <c r="H141" s="71">
        <f t="shared" ref="H141:L141" si="2">SUM(H131:H132)</f>
        <v>21</v>
      </c>
      <c r="I141" s="71">
        <f t="shared" si="2"/>
        <v>21</v>
      </c>
      <c r="J141" s="71">
        <f t="shared" si="2"/>
        <v>21</v>
      </c>
      <c r="K141" s="71">
        <f t="shared" si="2"/>
        <v>21</v>
      </c>
      <c r="L141" s="72">
        <f t="shared" si="2"/>
        <v>21</v>
      </c>
      <c r="M141" s="102"/>
      <c r="N141" s="99"/>
    </row>
    <row r="142" spans="2:16" ht="16.5" thickBot="1" x14ac:dyDescent="0.3">
      <c r="B142" s="328" t="s">
        <v>156</v>
      </c>
      <c r="C142" s="329"/>
      <c r="D142" s="329"/>
      <c r="E142" s="329"/>
      <c r="F142" s="330"/>
      <c r="G142" s="80">
        <f>SUM(G5:G130)</f>
        <v>-218</v>
      </c>
      <c r="H142" s="73">
        <f t="shared" ref="H142:L142" si="3">SUM(H5:H130)</f>
        <v>-314</v>
      </c>
      <c r="I142" s="75">
        <f>SUM(I5:I130)+I140</f>
        <v>-421</v>
      </c>
      <c r="J142" s="75">
        <f>SUM(J5:J130)+J140</f>
        <v>-639</v>
      </c>
      <c r="K142" s="75">
        <f>SUM(K5:K130)+K140</f>
        <v>-639</v>
      </c>
      <c r="L142" s="74">
        <f t="shared" si="3"/>
        <v>-49</v>
      </c>
      <c r="M142" s="102"/>
      <c r="N142" s="99"/>
    </row>
    <row r="143" spans="2:16" x14ac:dyDescent="0.25">
      <c r="B143" s="39"/>
      <c r="C143" s="40"/>
      <c r="D143" s="41"/>
      <c r="E143" s="41"/>
      <c r="F143" s="41"/>
    </row>
    <row r="144" spans="2:16" x14ac:dyDescent="0.25">
      <c r="B144" s="39"/>
      <c r="C144" s="40"/>
      <c r="D144" s="41"/>
      <c r="E144" s="41"/>
      <c r="F144" s="41"/>
    </row>
    <row r="145" spans="2:6" x14ac:dyDescent="0.25">
      <c r="B145" s="39"/>
      <c r="C145" s="40"/>
      <c r="D145" s="41"/>
      <c r="E145" s="41"/>
      <c r="F145" s="41"/>
    </row>
    <row r="146" spans="2:6" x14ac:dyDescent="0.25">
      <c r="B146" s="39"/>
      <c r="C146" s="40"/>
      <c r="D146" s="41"/>
      <c r="E146" s="41"/>
      <c r="F146" s="41"/>
    </row>
    <row r="147" spans="2:6" x14ac:dyDescent="0.25">
      <c r="B147" s="39"/>
      <c r="C147" s="40"/>
      <c r="D147" s="41"/>
      <c r="E147" s="41"/>
      <c r="F147" s="41"/>
    </row>
  </sheetData>
  <mergeCells count="202">
    <mergeCell ref="B2:F2"/>
    <mergeCell ref="G2:L2"/>
    <mergeCell ref="B3:B4"/>
    <mergeCell ref="C3:C4"/>
    <mergeCell ref="D3:F3"/>
    <mergeCell ref="G3:G4"/>
    <mergeCell ref="H3:H4"/>
    <mergeCell ref="I3:I4"/>
    <mergeCell ref="J3:J4"/>
    <mergeCell ref="K3:K4"/>
    <mergeCell ref="L3:L4"/>
    <mergeCell ref="E4:F4"/>
    <mergeCell ref="B5:B19"/>
    <mergeCell ref="C5:C8"/>
    <mergeCell ref="D5:F5"/>
    <mergeCell ref="D6:F6"/>
    <mergeCell ref="D7:F7"/>
    <mergeCell ref="D8:F8"/>
    <mergeCell ref="C9:C19"/>
    <mergeCell ref="D14:D16"/>
    <mergeCell ref="E14:F14"/>
    <mergeCell ref="E15:F15"/>
    <mergeCell ref="E16:F16"/>
    <mergeCell ref="D17:D19"/>
    <mergeCell ref="E17:F17"/>
    <mergeCell ref="E18:F18"/>
    <mergeCell ref="E19:F19"/>
    <mergeCell ref="D9:D13"/>
    <mergeCell ref="E9:F9"/>
    <mergeCell ref="E10:F10"/>
    <mergeCell ref="E11:F11"/>
    <mergeCell ref="E12:F12"/>
    <mergeCell ref="E13:F13"/>
    <mergeCell ref="B20:B39"/>
    <mergeCell ref="C20:C29"/>
    <mergeCell ref="D20:D21"/>
    <mergeCell ref="E20:F20"/>
    <mergeCell ref="E21:F21"/>
    <mergeCell ref="D22:D25"/>
    <mergeCell ref="E22:F22"/>
    <mergeCell ref="E23:F23"/>
    <mergeCell ref="E24:F24"/>
    <mergeCell ref="E25:F25"/>
    <mergeCell ref="D26:D29"/>
    <mergeCell ref="E26:F26"/>
    <mergeCell ref="E27:F27"/>
    <mergeCell ref="E28:F28"/>
    <mergeCell ref="E29:F29"/>
    <mergeCell ref="C30:C35"/>
    <mergeCell ref="D30:D32"/>
    <mergeCell ref="E30:F30"/>
    <mergeCell ref="E31:F31"/>
    <mergeCell ref="E32:F32"/>
    <mergeCell ref="D33:F33"/>
    <mergeCell ref="D34:D35"/>
    <mergeCell ref="E34:F34"/>
    <mergeCell ref="E35:F35"/>
    <mergeCell ref="C36:C39"/>
    <mergeCell ref="E36:F36"/>
    <mergeCell ref="E37:F37"/>
    <mergeCell ref="D38:F38"/>
    <mergeCell ref="D39:F39"/>
    <mergeCell ref="B40:B58"/>
    <mergeCell ref="C40:C41"/>
    <mergeCell ref="D40:F40"/>
    <mergeCell ref="D41:F41"/>
    <mergeCell ref="C42:C51"/>
    <mergeCell ref="D42:D43"/>
    <mergeCell ref="E42:F42"/>
    <mergeCell ref="E43:F43"/>
    <mergeCell ref="D44:D48"/>
    <mergeCell ref="E44:F44"/>
    <mergeCell ref="C52:C58"/>
    <mergeCell ref="D52:F52"/>
    <mergeCell ref="D53:F53"/>
    <mergeCell ref="D54:F54"/>
    <mergeCell ref="D55:F55"/>
    <mergeCell ref="D56:F56"/>
    <mergeCell ref="D57:F57"/>
    <mergeCell ref="D58:F58"/>
    <mergeCell ref="E45:F45"/>
    <mergeCell ref="E46:F46"/>
    <mergeCell ref="E47:E48"/>
    <mergeCell ref="D49:D51"/>
    <mergeCell ref="E49:F49"/>
    <mergeCell ref="E50:F50"/>
    <mergeCell ref="E51:F51"/>
    <mergeCell ref="B59:B85"/>
    <mergeCell ref="C59:C72"/>
    <mergeCell ref="D59:F59"/>
    <mergeCell ref="D60:D64"/>
    <mergeCell ref="E60:F60"/>
    <mergeCell ref="E61:F61"/>
    <mergeCell ref="E62:F62"/>
    <mergeCell ref="E63:F63"/>
    <mergeCell ref="E64:F64"/>
    <mergeCell ref="D65:D69"/>
    <mergeCell ref="E65:F65"/>
    <mergeCell ref="E66:F66"/>
    <mergeCell ref="E67:F67"/>
    <mergeCell ref="E68:F68"/>
    <mergeCell ref="E69:F69"/>
    <mergeCell ref="D70:D72"/>
    <mergeCell ref="E70:F70"/>
    <mergeCell ref="E71:F71"/>
    <mergeCell ref="C73:C85"/>
    <mergeCell ref="D73:F73"/>
    <mergeCell ref="D74:F74"/>
    <mergeCell ref="D75:F75"/>
    <mergeCell ref="D76:F76"/>
    <mergeCell ref="D77:F77"/>
    <mergeCell ref="D78:D81"/>
    <mergeCell ref="E78:F78"/>
    <mergeCell ref="E79:F79"/>
    <mergeCell ref="E80:F80"/>
    <mergeCell ref="E94:F94"/>
    <mergeCell ref="E95:F95"/>
    <mergeCell ref="D96:D98"/>
    <mergeCell ref="E72:F72"/>
    <mergeCell ref="E81:F81"/>
    <mergeCell ref="D82:D85"/>
    <mergeCell ref="E82:F82"/>
    <mergeCell ref="E83:F83"/>
    <mergeCell ref="E84:F84"/>
    <mergeCell ref="E85:F85"/>
    <mergeCell ref="E110:F110"/>
    <mergeCell ref="E111:F111"/>
    <mergeCell ref="E112:F112"/>
    <mergeCell ref="B86:B132"/>
    <mergeCell ref="C86:C115"/>
    <mergeCell ref="D86:D87"/>
    <mergeCell ref="E86:F86"/>
    <mergeCell ref="E87:F87"/>
    <mergeCell ref="D88:D91"/>
    <mergeCell ref="E88:F88"/>
    <mergeCell ref="E89:F89"/>
    <mergeCell ref="E90:F90"/>
    <mergeCell ref="E91:F91"/>
    <mergeCell ref="D99:D102"/>
    <mergeCell ref="E99:F99"/>
    <mergeCell ref="E100:F100"/>
    <mergeCell ref="E101:F101"/>
    <mergeCell ref="E102:F102"/>
    <mergeCell ref="D103:D104"/>
    <mergeCell ref="E103:F103"/>
    <mergeCell ref="E104:F104"/>
    <mergeCell ref="D92:D95"/>
    <mergeCell ref="E92:F92"/>
    <mergeCell ref="E93:F93"/>
    <mergeCell ref="C116:C122"/>
    <mergeCell ref="D116:D117"/>
    <mergeCell ref="E116:F116"/>
    <mergeCell ref="E117:F117"/>
    <mergeCell ref="D118:D121"/>
    <mergeCell ref="E118:F118"/>
    <mergeCell ref="E120:F120"/>
    <mergeCell ref="E121:F121"/>
    <mergeCell ref="D122:F122"/>
    <mergeCell ref="M2:M4"/>
    <mergeCell ref="N2:N4"/>
    <mergeCell ref="E138:F138"/>
    <mergeCell ref="E127:F127"/>
    <mergeCell ref="D128:D130"/>
    <mergeCell ref="E128:F128"/>
    <mergeCell ref="E129:F129"/>
    <mergeCell ref="E130:F130"/>
    <mergeCell ref="D131:F131"/>
    <mergeCell ref="E119:F119"/>
    <mergeCell ref="D113:D115"/>
    <mergeCell ref="E113:F113"/>
    <mergeCell ref="E114:F114"/>
    <mergeCell ref="E115:F115"/>
    <mergeCell ref="E96:F96"/>
    <mergeCell ref="E97:F97"/>
    <mergeCell ref="E98:F98"/>
    <mergeCell ref="D105:D108"/>
    <mergeCell ref="E105:F105"/>
    <mergeCell ref="E106:F106"/>
    <mergeCell ref="E107:F107"/>
    <mergeCell ref="E108:F108"/>
    <mergeCell ref="D109:D112"/>
    <mergeCell ref="E109:F109"/>
    <mergeCell ref="E139:F139"/>
    <mergeCell ref="E140:F140"/>
    <mergeCell ref="B141:F141"/>
    <mergeCell ref="B142:F142"/>
    <mergeCell ref="D132:F132"/>
    <mergeCell ref="B133:B140"/>
    <mergeCell ref="C133:C135"/>
    <mergeCell ref="D133:F133"/>
    <mergeCell ref="D134:F134"/>
    <mergeCell ref="D135:F135"/>
    <mergeCell ref="C136:C140"/>
    <mergeCell ref="D136:D140"/>
    <mergeCell ref="E136:F136"/>
    <mergeCell ref="E137:F137"/>
    <mergeCell ref="C123:C132"/>
    <mergeCell ref="D123:F123"/>
    <mergeCell ref="D124:F124"/>
    <mergeCell ref="D125:F125"/>
    <mergeCell ref="D126:D127"/>
    <mergeCell ref="E126:F126"/>
  </mergeCells>
  <pageMargins left="0.75" right="0.75" top="1" bottom="1" header="0.5" footer="0.5"/>
  <pageSetup orientation="portrait" r:id="rId1"/>
  <ignoredErrors>
    <ignoredError sqref="I142"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0.249977111117893"/>
  </sheetPr>
  <dimension ref="B1:I16"/>
  <sheetViews>
    <sheetView workbookViewId="0">
      <selection activeCell="D6" sqref="D6"/>
    </sheetView>
  </sheetViews>
  <sheetFormatPr baseColWidth="10" defaultRowHeight="15.75" x14ac:dyDescent="0.25"/>
  <cols>
    <col min="1" max="2" width="11.42578125" style="2"/>
    <col min="3" max="3" width="38.28515625" style="2" bestFit="1" customWidth="1"/>
    <col min="4" max="5" width="13" style="2" customWidth="1"/>
    <col min="6" max="6" width="11.42578125" style="2"/>
    <col min="7" max="7" width="40.140625" style="2" bestFit="1" customWidth="1"/>
    <col min="8" max="16384" width="11.42578125" style="2"/>
  </cols>
  <sheetData>
    <row r="1" spans="2:9" ht="16.5" thickBot="1" x14ac:dyDescent="0.3">
      <c r="F1" s="2" t="s">
        <v>165</v>
      </c>
    </row>
    <row r="2" spans="2:9" ht="16.5" thickBot="1" x14ac:dyDescent="0.3">
      <c r="B2" s="41"/>
      <c r="C2" s="59" t="s">
        <v>324</v>
      </c>
      <c r="F2" s="41"/>
      <c r="G2" s="59" t="s">
        <v>325</v>
      </c>
    </row>
    <row r="3" spans="2:9" x14ac:dyDescent="0.25">
      <c r="B3" s="103"/>
      <c r="C3" s="82" t="s">
        <v>164</v>
      </c>
      <c r="D3" s="157" t="s">
        <v>160</v>
      </c>
      <c r="F3" s="58"/>
      <c r="G3" s="82" t="s">
        <v>163</v>
      </c>
      <c r="H3" s="155" t="s">
        <v>160</v>
      </c>
    </row>
    <row r="4" spans="2:9" x14ac:dyDescent="0.25">
      <c r="B4" s="104" t="s">
        <v>159</v>
      </c>
      <c r="C4" s="56" t="s">
        <v>193</v>
      </c>
      <c r="D4" s="87">
        <f>'Matríz de Calificación de impac'!M131</f>
        <v>126</v>
      </c>
      <c r="F4" s="83" t="s">
        <v>159</v>
      </c>
      <c r="G4" s="56" t="s">
        <v>198</v>
      </c>
      <c r="H4" s="56">
        <f>'Matríz de Calificación de impac'!G141</f>
        <v>39</v>
      </c>
    </row>
    <row r="5" spans="2:9" ht="16.5" thickBot="1" x14ac:dyDescent="0.3">
      <c r="B5" s="104" t="s">
        <v>158</v>
      </c>
      <c r="C5" s="56" t="s">
        <v>194</v>
      </c>
      <c r="D5" s="87">
        <f>'Matríz de Calificación de impac'!M132</f>
        <v>18</v>
      </c>
      <c r="F5" s="83" t="s">
        <v>158</v>
      </c>
      <c r="G5" s="106"/>
      <c r="H5" s="106"/>
    </row>
    <row r="6" spans="2:9" x14ac:dyDescent="0.25">
      <c r="B6" s="56"/>
      <c r="C6" s="86" t="s">
        <v>162</v>
      </c>
      <c r="D6" s="155" t="s">
        <v>160</v>
      </c>
      <c r="F6" s="57"/>
      <c r="G6" s="86" t="s">
        <v>161</v>
      </c>
      <c r="H6" s="156" t="s">
        <v>160</v>
      </c>
    </row>
    <row r="7" spans="2:9" x14ac:dyDescent="0.25">
      <c r="B7" s="86" t="s">
        <v>159</v>
      </c>
      <c r="C7" s="56" t="s">
        <v>196</v>
      </c>
      <c r="D7" s="56">
        <f>'Matríz de Calificación de impac'!N93</f>
        <v>-306</v>
      </c>
      <c r="F7" s="84" t="s">
        <v>159</v>
      </c>
      <c r="G7" s="56" t="s">
        <v>200</v>
      </c>
      <c r="H7" s="56">
        <f>'Matríz de Calificación de impac'!J142</f>
        <v>-639</v>
      </c>
    </row>
    <row r="8" spans="2:9" x14ac:dyDescent="0.25">
      <c r="B8" s="86" t="s">
        <v>158</v>
      </c>
      <c r="C8" s="56" t="s">
        <v>267</v>
      </c>
      <c r="D8" s="56">
        <f>'Matríz de Calificación de impac'!N98</f>
        <v>-285</v>
      </c>
      <c r="F8" s="84" t="s">
        <v>158</v>
      </c>
      <c r="G8" s="56" t="s">
        <v>201</v>
      </c>
      <c r="H8" s="56">
        <f>'Matríz de Calificación de impac'!K142</f>
        <v>-639</v>
      </c>
    </row>
    <row r="9" spans="2:9" ht="16.5" thickBot="1" x14ac:dyDescent="0.3">
      <c r="B9" s="86" t="s">
        <v>157</v>
      </c>
      <c r="C9" s="56" t="s">
        <v>197</v>
      </c>
      <c r="D9" s="56">
        <f>'Matríz de Calificación de impac'!N90</f>
        <v>-217</v>
      </c>
      <c r="F9" s="85" t="s">
        <v>157</v>
      </c>
      <c r="G9" s="55" t="s">
        <v>199</v>
      </c>
      <c r="H9" s="55">
        <f>'Matríz de Calificación de impac'!I142</f>
        <v>-421</v>
      </c>
    </row>
    <row r="10" spans="2:9" x14ac:dyDescent="0.25">
      <c r="B10" s="86" t="s">
        <v>266</v>
      </c>
      <c r="C10" s="56" t="s">
        <v>195</v>
      </c>
      <c r="D10" s="56">
        <f>'Matríz de Calificación de impac'!N12</f>
        <v>-210</v>
      </c>
    </row>
    <row r="11" spans="2:9" ht="16.5" thickBot="1" x14ac:dyDescent="0.3">
      <c r="B11" s="105" t="s">
        <v>322</v>
      </c>
      <c r="C11" s="55" t="s">
        <v>323</v>
      </c>
      <c r="D11" s="55">
        <f>('Matríz de Calificación de impac'!N14)</f>
        <v>-201</v>
      </c>
    </row>
    <row r="12" spans="2:9" x14ac:dyDescent="0.25">
      <c r="C12" s="41"/>
      <c r="D12" s="41" t="str">
        <f>'Matríz de Calificación de impac'!N103</f>
        <v>-</v>
      </c>
    </row>
    <row r="13" spans="2:9" x14ac:dyDescent="0.25">
      <c r="B13" s="337" t="s">
        <v>327</v>
      </c>
      <c r="C13" s="337"/>
      <c r="D13" s="337"/>
      <c r="E13" s="337"/>
      <c r="F13" s="337"/>
      <c r="G13" s="337"/>
      <c r="H13" s="337"/>
      <c r="I13" s="337"/>
    </row>
    <row r="14" spans="2:9" x14ac:dyDescent="0.25">
      <c r="B14" s="338" t="s">
        <v>326</v>
      </c>
      <c r="C14" s="338"/>
      <c r="D14" s="338"/>
      <c r="E14" s="338"/>
      <c r="F14" s="338"/>
      <c r="G14" s="338"/>
      <c r="H14" s="338"/>
    </row>
    <row r="15" spans="2:9" x14ac:dyDescent="0.25">
      <c r="C15" s="41"/>
      <c r="D15" s="41"/>
    </row>
    <row r="16" spans="2:9" x14ac:dyDescent="0.25">
      <c r="C16" s="41"/>
      <c r="D16" s="41"/>
    </row>
  </sheetData>
  <mergeCells count="2">
    <mergeCell ref="B13:I13"/>
    <mergeCell ref="B14:H14"/>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1</vt:i4>
      </vt:variant>
    </vt:vector>
  </HeadingPairs>
  <TitlesOfParts>
    <vt:vector size="6" baseType="lpstr">
      <vt:lpstr>Metodología</vt:lpstr>
      <vt:lpstr>Matriz de indentificación impa </vt:lpstr>
      <vt:lpstr>FT Etapa Operación</vt:lpstr>
      <vt:lpstr>Matríz de Calificación de impac</vt:lpstr>
      <vt:lpstr>Priorización de Imp-Actividades</vt:lpstr>
      <vt:lpstr>Metodología!OLE_LINK1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Roso Rodríguez</dc:creator>
  <cp:lastModifiedBy>Roso Rodríguez</cp:lastModifiedBy>
  <dcterms:created xsi:type="dcterms:W3CDTF">2017-10-08T23:22:41Z</dcterms:created>
  <dcterms:modified xsi:type="dcterms:W3CDTF">2018-02-08T20:11:49Z</dcterms:modified>
</cp:coreProperties>
</file>