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3.xml" ContentType="application/vnd.openxmlformats-officedocument.drawingml.chartshapes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0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ml.chartshapes+xml"/>
  <Override PartName="/xl/charts/chart5.xml" ContentType="application/vnd.openxmlformats-officedocument.drawingml.chart+xml"/>
  <Override PartName="/xl/drawings/drawing7.xml" ContentType="application/vnd.openxmlformats-officedocument.drawingml.chartsha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9255" windowHeight="5640" activeTab="6"/>
  </bookViews>
  <sheets>
    <sheet name="Autopartes " sheetId="1" r:id="rId1"/>
    <sheet name="Buje" sheetId="8" r:id="rId2"/>
    <sheet name="Herraje" sheetId="9" r:id="rId3"/>
    <sheet name="Perno" sheetId="10" r:id="rId4"/>
    <sheet name="Rotula" sheetId="12" r:id="rId5"/>
    <sheet name="Soporte" sheetId="13" r:id="rId6"/>
    <sheet name="Tornillo" sheetId="14" r:id="rId7"/>
  </sheets>
  <definedNames>
    <definedName name="_xlnm._FilterDatabase" localSheetId="0" hidden="1">'Autopartes '!$A$85:$E$93</definedName>
    <definedName name="_xlnm._FilterDatabase" localSheetId="1" hidden="1">Buje!$A$84:$E$92</definedName>
    <definedName name="_xlnm._FilterDatabase" localSheetId="2" hidden="1">Herraje!$A$82:$E$90</definedName>
    <definedName name="_xlnm._FilterDatabase" localSheetId="3" hidden="1">Perno!$A$85:$E$93</definedName>
    <definedName name="_xlnm._FilterDatabase" localSheetId="4" hidden="1">Rotula!$A$83:$E$91</definedName>
    <definedName name="_xlnm._FilterDatabase" localSheetId="5" hidden="1">Soporte!$A$86:$E$94</definedName>
    <definedName name="_xlnm._FilterDatabase" localSheetId="6" hidden="1">Tornillo!$A$84:$E$92</definedName>
    <definedName name="solver_adj" localSheetId="0" hidden="1">'Autopartes '!$D$72</definedName>
    <definedName name="solver_adj" localSheetId="1" hidden="1">Buje!$D$72</definedName>
    <definedName name="solver_adj" localSheetId="2" hidden="1">Herraje!$E$47:$E$49</definedName>
    <definedName name="solver_adj" localSheetId="3" hidden="1">Perno!$E$47:$E$49</definedName>
    <definedName name="solver_adj" localSheetId="4" hidden="1">Rotula!$D$72</definedName>
    <definedName name="solver_adj" localSheetId="5" hidden="1">Soporte!$D$72</definedName>
    <definedName name="solver_adj" localSheetId="6" hidden="1">Tornillo!$D$72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cvg" localSheetId="6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drv" localSheetId="6" hidden="1">1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est" localSheetId="4" hidden="1">1</definedName>
    <definedName name="solver_est" localSheetId="5" hidden="1">1</definedName>
    <definedName name="solver_est" localSheetId="6" hidden="1">1</definedName>
    <definedName name="solver_itr" localSheetId="0" hidden="1">100</definedName>
    <definedName name="solver_itr" localSheetId="1" hidden="1">100</definedName>
    <definedName name="solver_itr" localSheetId="2" hidden="1">100</definedName>
    <definedName name="solver_itr" localSheetId="3" hidden="1">100</definedName>
    <definedName name="solver_itr" localSheetId="4" hidden="1">100</definedName>
    <definedName name="solver_itr" localSheetId="5" hidden="1">100</definedName>
    <definedName name="solver_itr" localSheetId="6" hidden="1">100</definedName>
    <definedName name="solver_lhs1" localSheetId="0" hidden="1">'Autopartes '!$E$47:$E$48</definedName>
    <definedName name="solver_lhs1" localSheetId="1" hidden="1">Buje!$E$47:$E$48</definedName>
    <definedName name="solver_lhs1" localSheetId="2" hidden="1">Herraje!$D$72</definedName>
    <definedName name="solver_lhs1" localSheetId="3" hidden="1">Perno!$D$72</definedName>
    <definedName name="solver_lhs1" localSheetId="4" hidden="1">Rotula!$E$47:$E$48</definedName>
    <definedName name="solver_lhs1" localSheetId="5" hidden="1">Soporte!$E$47:$E$48</definedName>
    <definedName name="solver_lhs1" localSheetId="6" hidden="1">Tornillo!$D$72</definedName>
    <definedName name="solver_lhs2" localSheetId="0" hidden="1">'Autopartes '!$E$47:$E$48</definedName>
    <definedName name="solver_lhs2" localSheetId="1" hidden="1">Buje!$E$47:$E$48</definedName>
    <definedName name="solver_lhs2" localSheetId="2" hidden="1">Herraje!$D$72</definedName>
    <definedName name="solver_lhs2" localSheetId="3" hidden="1">Perno!$D$72</definedName>
    <definedName name="solver_lhs2" localSheetId="4" hidden="1">Rotula!$E$47:$E$48</definedName>
    <definedName name="solver_lhs2" localSheetId="5" hidden="1">Soporte!$E$47:$E$48</definedName>
    <definedName name="solver_lhs2" localSheetId="6" hidden="1">Tornillo!$D$72</definedName>
    <definedName name="solver_lhs3" localSheetId="0" hidden="1">'Autopartes '!$E$49</definedName>
    <definedName name="solver_lhs3" localSheetId="1" hidden="1">Buje!$E$49</definedName>
    <definedName name="solver_lhs3" localSheetId="2" hidden="1">Herraje!$E$50</definedName>
    <definedName name="solver_lhs3" localSheetId="3" hidden="1">Perno!$E$50</definedName>
    <definedName name="solver_lhs3" localSheetId="4" hidden="1">Rotula!$E$49</definedName>
    <definedName name="solver_lhs3" localSheetId="5" hidden="1">Soporte!$E$49</definedName>
    <definedName name="solver_lhs3" localSheetId="6" hidden="1">Tornillo!$E$50</definedName>
    <definedName name="solver_lhs4" localSheetId="0" hidden="1">'Autopartes '!$D$72</definedName>
    <definedName name="solver_lhs4" localSheetId="1" hidden="1">Buje!$D$72</definedName>
    <definedName name="solver_lhs4" localSheetId="2" hidden="1">Herraje!$E$47:$E$49</definedName>
    <definedName name="solver_lhs4" localSheetId="3" hidden="1">Perno!$E$47:$E$49</definedName>
    <definedName name="solver_lhs4" localSheetId="4" hidden="1">Rotula!$D$72</definedName>
    <definedName name="solver_lhs4" localSheetId="5" hidden="1">Soporte!$D$72</definedName>
    <definedName name="solver_lhs4" localSheetId="6" hidden="1">Tornillo!$E$47:$E$49</definedName>
    <definedName name="solver_lhs5" localSheetId="0" hidden="1">'Autopartes '!$D$72</definedName>
    <definedName name="solver_lhs5" localSheetId="1" hidden="1">Buje!$D$72</definedName>
    <definedName name="solver_lhs5" localSheetId="2" hidden="1">Herraje!$E$47:$E$49</definedName>
    <definedName name="solver_lhs5" localSheetId="3" hidden="1">Perno!$E$47:$E$49</definedName>
    <definedName name="solver_lhs5" localSheetId="4" hidden="1">Rotula!$D$72</definedName>
    <definedName name="solver_lhs5" localSheetId="5" hidden="1">Soporte!$D$72</definedName>
    <definedName name="solver_lhs5" localSheetId="6" hidden="1">Tornillo!$E$47:$E$49</definedName>
    <definedName name="solver_lin" localSheetId="0" hidden="1">2</definedName>
    <definedName name="solver_lin" localSheetId="1" hidden="1">2</definedName>
    <definedName name="solver_lin" localSheetId="2" hidden="1">2</definedName>
    <definedName name="solver_lin" localSheetId="3" hidden="1">2</definedName>
    <definedName name="solver_lin" localSheetId="4" hidden="1">2</definedName>
    <definedName name="solver_lin" localSheetId="5" hidden="1">2</definedName>
    <definedName name="solver_lin" localSheetId="6" hidden="1">2</definedName>
    <definedName name="solver_neg" localSheetId="0" hidden="1">2</definedName>
    <definedName name="solver_neg" localSheetId="1" hidden="1">2</definedName>
    <definedName name="solver_neg" localSheetId="2" hidden="1">2</definedName>
    <definedName name="solver_neg" localSheetId="3" hidden="1">2</definedName>
    <definedName name="solver_neg" localSheetId="4" hidden="1">2</definedName>
    <definedName name="solver_neg" localSheetId="5" hidden="1">2</definedName>
    <definedName name="solver_neg" localSheetId="6" hidden="1">2</definedName>
    <definedName name="solver_num" localSheetId="0" hidden="1">5</definedName>
    <definedName name="solver_num" localSheetId="1" hidden="1">5</definedName>
    <definedName name="solver_num" localSheetId="2" hidden="1">5</definedName>
    <definedName name="solver_num" localSheetId="3" hidden="1">5</definedName>
    <definedName name="solver_num" localSheetId="4" hidden="1">5</definedName>
    <definedName name="solver_num" localSheetId="5" hidden="1">5</definedName>
    <definedName name="solver_num" localSheetId="6" hidden="1">5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nwt" localSheetId="4" hidden="1">1</definedName>
    <definedName name="solver_nwt" localSheetId="5" hidden="1">1</definedName>
    <definedName name="solver_nwt" localSheetId="6" hidden="1">1</definedName>
    <definedName name="solver_opt" localSheetId="0" hidden="1">'Autopartes '!$B$73</definedName>
    <definedName name="solver_opt" localSheetId="1" hidden="1">Buje!$B$73</definedName>
    <definedName name="solver_opt" localSheetId="2" hidden="1">Herraje!$B$48</definedName>
    <definedName name="solver_opt" localSheetId="3" hidden="1">Perno!$B$48</definedName>
    <definedName name="solver_opt" localSheetId="4" hidden="1">Rotula!$B$73</definedName>
    <definedName name="solver_opt" localSheetId="5" hidden="1">Soporte!$B$73</definedName>
    <definedName name="solver_opt" localSheetId="6" hidden="1">Tornillo!$B$73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rel1" localSheetId="0" hidden="1">3</definedName>
    <definedName name="solver_rel1" localSheetId="1" hidden="1">3</definedName>
    <definedName name="solver_rel1" localSheetId="2" hidden="1">1</definedName>
    <definedName name="solver_rel1" localSheetId="3" hidden="1">1</definedName>
    <definedName name="solver_rel1" localSheetId="4" hidden="1">3</definedName>
    <definedName name="solver_rel1" localSheetId="5" hidden="1">3</definedName>
    <definedName name="solver_rel1" localSheetId="6" hidden="1">1</definedName>
    <definedName name="solver_rel2" localSheetId="0" hidden="1">1</definedName>
    <definedName name="solver_rel2" localSheetId="1" hidden="1">1</definedName>
    <definedName name="solver_rel2" localSheetId="2" hidden="1">3</definedName>
    <definedName name="solver_rel2" localSheetId="3" hidden="1">3</definedName>
    <definedName name="solver_rel2" localSheetId="4" hidden="1">1</definedName>
    <definedName name="solver_rel2" localSheetId="5" hidden="1">1</definedName>
    <definedName name="solver_rel2" localSheetId="6" hidden="1">3</definedName>
    <definedName name="solver_rel3" localSheetId="0" hidden="1">2</definedName>
    <definedName name="solver_rel3" localSheetId="1" hidden="1">2</definedName>
    <definedName name="solver_rel3" localSheetId="2" hidden="1">2</definedName>
    <definedName name="solver_rel3" localSheetId="3" hidden="1">2</definedName>
    <definedName name="solver_rel3" localSheetId="4" hidden="1">2</definedName>
    <definedName name="solver_rel3" localSheetId="5" hidden="1">2</definedName>
    <definedName name="solver_rel3" localSheetId="6" hidden="1">2</definedName>
    <definedName name="solver_rel4" localSheetId="0" hidden="1">1</definedName>
    <definedName name="solver_rel4" localSheetId="1" hidden="1">1</definedName>
    <definedName name="solver_rel4" localSheetId="2" hidden="1">1</definedName>
    <definedName name="solver_rel4" localSheetId="3" hidden="1">3</definedName>
    <definedName name="solver_rel4" localSheetId="4" hidden="1">1</definedName>
    <definedName name="solver_rel4" localSheetId="5" hidden="1">1</definedName>
    <definedName name="solver_rel4" localSheetId="6" hidden="1">3</definedName>
    <definedName name="solver_rel5" localSheetId="0" hidden="1">3</definedName>
    <definedName name="solver_rel5" localSheetId="1" hidden="1">3</definedName>
    <definedName name="solver_rel5" localSheetId="2" hidden="1">3</definedName>
    <definedName name="solver_rel5" localSheetId="3" hidden="1">1</definedName>
    <definedName name="solver_rel5" localSheetId="4" hidden="1">3</definedName>
    <definedName name="solver_rel5" localSheetId="5" hidden="1">3</definedName>
    <definedName name="solver_rel5" localSheetId="6" hidden="1">1</definedName>
    <definedName name="solver_rhs1" localSheetId="0" hidden="1">0</definedName>
    <definedName name="solver_rhs1" localSheetId="1" hidden="1">0</definedName>
    <definedName name="solver_rhs1" localSheetId="2" hidden="1">1</definedName>
    <definedName name="solver_rhs1" localSheetId="3" hidden="1">1</definedName>
    <definedName name="solver_rhs1" localSheetId="4" hidden="1">0</definedName>
    <definedName name="solver_rhs1" localSheetId="5" hidden="1">0</definedName>
    <definedName name="solver_rhs1" localSheetId="6" hidden="1">1</definedName>
    <definedName name="solver_rhs2" localSheetId="0" hidden="1">1</definedName>
    <definedName name="solver_rhs2" localSheetId="1" hidden="1">1</definedName>
    <definedName name="solver_rhs2" localSheetId="2" hidden="1">0</definedName>
    <definedName name="solver_rhs2" localSheetId="3" hidden="1">0</definedName>
    <definedName name="solver_rhs2" localSheetId="4" hidden="1">1</definedName>
    <definedName name="solver_rhs2" localSheetId="5" hidden="1">1</definedName>
    <definedName name="solver_rhs2" localSheetId="6" hidden="1">0</definedName>
    <definedName name="solver_rhs3" localSheetId="0" hidden="1">1</definedName>
    <definedName name="solver_rhs3" localSheetId="1" hidden="1">1</definedName>
    <definedName name="solver_rhs3" localSheetId="2" hidden="1">1</definedName>
    <definedName name="solver_rhs3" localSheetId="3" hidden="1">1</definedName>
    <definedName name="solver_rhs3" localSheetId="4" hidden="1">1</definedName>
    <definedName name="solver_rhs3" localSheetId="5" hidden="1">1</definedName>
    <definedName name="solver_rhs3" localSheetId="6" hidden="1">1</definedName>
    <definedName name="solver_rhs4" localSheetId="0" hidden="1">1</definedName>
    <definedName name="solver_rhs4" localSheetId="1" hidden="1">1</definedName>
    <definedName name="solver_rhs4" localSheetId="2" hidden="1">1</definedName>
    <definedName name="solver_rhs4" localSheetId="3" hidden="1">0</definedName>
    <definedName name="solver_rhs4" localSheetId="4" hidden="1">1</definedName>
    <definedName name="solver_rhs4" localSheetId="5" hidden="1">1</definedName>
    <definedName name="solver_rhs4" localSheetId="6" hidden="1">0</definedName>
    <definedName name="solver_rhs5" localSheetId="0" hidden="1">0</definedName>
    <definedName name="solver_rhs5" localSheetId="1" hidden="1">0</definedName>
    <definedName name="solver_rhs5" localSheetId="2" hidden="1">0</definedName>
    <definedName name="solver_rhs5" localSheetId="3" hidden="1">1</definedName>
    <definedName name="solver_rhs5" localSheetId="4" hidden="1">0</definedName>
    <definedName name="solver_rhs5" localSheetId="5" hidden="1">0</definedName>
    <definedName name="solver_rhs5" localSheetId="6" hidden="1">1</definedName>
    <definedName name="solver_scl" localSheetId="0" hidden="1">2</definedName>
    <definedName name="solver_scl" localSheetId="1" hidden="1">2</definedName>
    <definedName name="solver_scl" localSheetId="2" hidden="1">2</definedName>
    <definedName name="solver_scl" localSheetId="3" hidden="1">2</definedName>
    <definedName name="solver_scl" localSheetId="4" hidden="1">2</definedName>
    <definedName name="solver_scl" localSheetId="5" hidden="1">2</definedName>
    <definedName name="solver_scl" localSheetId="6" hidden="1">2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tim" localSheetId="0" hidden="1">100</definedName>
    <definedName name="solver_tim" localSheetId="1" hidden="1">100</definedName>
    <definedName name="solver_tim" localSheetId="2" hidden="1">100</definedName>
    <definedName name="solver_tim" localSheetId="3" hidden="1">100</definedName>
    <definedName name="solver_tim" localSheetId="4" hidden="1">100</definedName>
    <definedName name="solver_tim" localSheetId="5" hidden="1">100</definedName>
    <definedName name="solver_tim" localSheetId="6" hidden="1">100</definedName>
    <definedName name="solver_tol" localSheetId="0" hidden="1">0.05</definedName>
    <definedName name="solver_tol" localSheetId="1" hidden="1">0.05</definedName>
    <definedName name="solver_tol" localSheetId="2" hidden="1">0.05</definedName>
    <definedName name="solver_tol" localSheetId="3" hidden="1">0.05</definedName>
    <definedName name="solver_tol" localSheetId="4" hidden="1">0.05</definedName>
    <definedName name="solver_tol" localSheetId="5" hidden="1">0.05</definedName>
    <definedName name="solver_tol" localSheetId="6" hidden="1">0.05</definedName>
    <definedName name="solver_typ" localSheetId="0" hidden="1">2</definedName>
    <definedName name="solver_typ" localSheetId="1" hidden="1">2</definedName>
    <definedName name="solver_typ" localSheetId="2" hidden="1">2</definedName>
    <definedName name="solver_typ" localSheetId="3" hidden="1">2</definedName>
    <definedName name="solver_typ" localSheetId="4" hidden="1">2</definedName>
    <definedName name="solver_typ" localSheetId="5" hidden="1">2</definedName>
    <definedName name="solver_typ" localSheetId="6" hidden="1">2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6" hidden="1">0</definedName>
  </definedNames>
  <calcPr calcId="124519"/>
</workbook>
</file>

<file path=xl/calcChain.xml><?xml version="1.0" encoding="utf-8"?>
<calcChain xmlns="http://schemas.openxmlformats.org/spreadsheetml/2006/main">
  <c r="D87" i="14"/>
  <c r="D88" s="1"/>
  <c r="D89" s="1"/>
  <c r="D90" s="1"/>
  <c r="D91" s="1"/>
  <c r="D85"/>
  <c r="C86"/>
  <c r="C91"/>
  <c r="B92"/>
  <c r="C89" s="1"/>
  <c r="D89" i="13"/>
  <c r="D90" s="1"/>
  <c r="D91" s="1"/>
  <c r="D92" s="1"/>
  <c r="D93" s="1"/>
  <c r="D87"/>
  <c r="C87"/>
  <c r="C92"/>
  <c r="B94"/>
  <c r="C88" s="1"/>
  <c r="C85" i="12"/>
  <c r="C84"/>
  <c r="D84" s="1"/>
  <c r="B91"/>
  <c r="C90" s="1"/>
  <c r="D88" i="10"/>
  <c r="D89" s="1"/>
  <c r="D90" s="1"/>
  <c r="D91" s="1"/>
  <c r="D92" s="1"/>
  <c r="D87"/>
  <c r="D86"/>
  <c r="B93"/>
  <c r="C86" s="1"/>
  <c r="D85" i="9"/>
  <c r="D86"/>
  <c r="D87" s="1"/>
  <c r="D88" s="1"/>
  <c r="D89" s="1"/>
  <c r="D84"/>
  <c r="D83"/>
  <c r="C87"/>
  <c r="C85"/>
  <c r="B90"/>
  <c r="C84" s="1"/>
  <c r="D87" i="8"/>
  <c r="D88" s="1"/>
  <c r="D89" s="1"/>
  <c r="D90" s="1"/>
  <c r="D91" s="1"/>
  <c r="D86"/>
  <c r="D85"/>
  <c r="B92"/>
  <c r="C86" s="1"/>
  <c r="D88" i="1"/>
  <c r="D89"/>
  <c r="D90" s="1"/>
  <c r="D91" s="1"/>
  <c r="D92" s="1"/>
  <c r="D87"/>
  <c r="D86"/>
  <c r="C86"/>
  <c r="B93"/>
  <c r="C93" s="1"/>
  <c r="C85" i="14" l="1"/>
  <c r="C90"/>
  <c r="C87"/>
  <c r="C88"/>
  <c r="C92"/>
  <c r="C89" i="13"/>
  <c r="C90"/>
  <c r="C93"/>
  <c r="C91"/>
  <c r="C94"/>
  <c r="C86" i="12"/>
  <c r="C88"/>
  <c r="C91"/>
  <c r="C87"/>
  <c r="C89"/>
  <c r="C89" i="10"/>
  <c r="C90"/>
  <c r="C88"/>
  <c r="C92"/>
  <c r="C93"/>
  <c r="C91"/>
  <c r="C87"/>
  <c r="C88" i="9"/>
  <c r="C90"/>
  <c r="C89"/>
  <c r="C83"/>
  <c r="C86"/>
  <c r="C92" i="8"/>
  <c r="C85"/>
  <c r="C88"/>
  <c r="C89"/>
  <c r="C91"/>
  <c r="C87"/>
  <c r="C90"/>
  <c r="C91" i="1"/>
  <c r="C89"/>
  <c r="C92"/>
  <c r="C90"/>
  <c r="C88"/>
  <c r="C87"/>
  <c r="C41" i="14" l="1"/>
  <c r="C42"/>
  <c r="C43"/>
  <c r="C44"/>
  <c r="C40"/>
  <c r="E50"/>
  <c r="C15"/>
  <c r="D15" s="1"/>
  <c r="E15" s="1"/>
  <c r="C16"/>
  <c r="D16" s="1"/>
  <c r="E16" s="1"/>
  <c r="C17"/>
  <c r="C18"/>
  <c r="C19"/>
  <c r="C20"/>
  <c r="C21"/>
  <c r="B68"/>
  <c r="B67"/>
  <c r="B66"/>
  <c r="B65"/>
  <c r="B64"/>
  <c r="B63"/>
  <c r="C62"/>
  <c r="B62"/>
  <c r="B43"/>
  <c r="B42"/>
  <c r="B41"/>
  <c r="B40"/>
  <c r="B39"/>
  <c r="B38"/>
  <c r="B37"/>
  <c r="B20"/>
  <c r="B19"/>
  <c r="B18"/>
  <c r="B17"/>
  <c r="B16"/>
  <c r="B15"/>
  <c r="B14"/>
  <c r="D20" l="1"/>
  <c r="E20" s="1"/>
  <c r="D19"/>
  <c r="E19" s="1"/>
  <c r="D43"/>
  <c r="E43" s="1"/>
  <c r="D18"/>
  <c r="E18" s="1"/>
  <c r="D42"/>
  <c r="E42" s="1"/>
  <c r="D17"/>
  <c r="E17" s="1"/>
  <c r="D41"/>
  <c r="E41" s="1"/>
  <c r="D40"/>
  <c r="E40" s="1"/>
  <c r="C63"/>
  <c r="D63" s="1"/>
  <c r="C15" i="13"/>
  <c r="D15" s="1"/>
  <c r="E15" s="1"/>
  <c r="C16"/>
  <c r="D16" s="1"/>
  <c r="E16" s="1"/>
  <c r="C17"/>
  <c r="C18"/>
  <c r="C19"/>
  <c r="C20"/>
  <c r="C21"/>
  <c r="B68"/>
  <c r="B67"/>
  <c r="B66"/>
  <c r="B65"/>
  <c r="B64"/>
  <c r="B63"/>
  <c r="C62"/>
  <c r="B62"/>
  <c r="E49"/>
  <c r="C43"/>
  <c r="B43"/>
  <c r="B42"/>
  <c r="B41"/>
  <c r="B40"/>
  <c r="C42" s="1"/>
  <c r="B39"/>
  <c r="B38"/>
  <c r="B37"/>
  <c r="B20"/>
  <c r="B19"/>
  <c r="B18"/>
  <c r="B17"/>
  <c r="B16"/>
  <c r="B15"/>
  <c r="B14"/>
  <c r="C17" i="12"/>
  <c r="C18"/>
  <c r="C19"/>
  <c r="C20"/>
  <c r="C21"/>
  <c r="E49"/>
  <c r="C40"/>
  <c r="C41"/>
  <c r="C42"/>
  <c r="C43"/>
  <c r="C44"/>
  <c r="C39"/>
  <c r="D39" s="1"/>
  <c r="E39" s="1"/>
  <c r="B68"/>
  <c r="B67"/>
  <c r="B66"/>
  <c r="B65"/>
  <c r="B64"/>
  <c r="B63"/>
  <c r="C62"/>
  <c r="B62"/>
  <c r="B43"/>
  <c r="B42"/>
  <c r="B41"/>
  <c r="B40"/>
  <c r="B39"/>
  <c r="B38"/>
  <c r="D41" s="1"/>
  <c r="E41" s="1"/>
  <c r="B37"/>
  <c r="B20"/>
  <c r="B19"/>
  <c r="B18"/>
  <c r="B17"/>
  <c r="B16"/>
  <c r="B15"/>
  <c r="B14"/>
  <c r="C44" i="10"/>
  <c r="C41"/>
  <c r="D41" s="1"/>
  <c r="E41" s="1"/>
  <c r="C42"/>
  <c r="D42" s="1"/>
  <c r="E42" s="1"/>
  <c r="C43"/>
  <c r="D43" s="1"/>
  <c r="E43" s="1"/>
  <c r="C40"/>
  <c r="E50"/>
  <c r="C41" i="9"/>
  <c r="C42"/>
  <c r="C43"/>
  <c r="C44"/>
  <c r="C40"/>
  <c r="E50"/>
  <c r="D16"/>
  <c r="E16" s="1"/>
  <c r="C16"/>
  <c r="C17"/>
  <c r="C18"/>
  <c r="C19"/>
  <c r="C20"/>
  <c r="C21"/>
  <c r="B68" i="10"/>
  <c r="B67"/>
  <c r="B66"/>
  <c r="B65"/>
  <c r="B64"/>
  <c r="B63"/>
  <c r="C62"/>
  <c r="B62"/>
  <c r="B43"/>
  <c r="B42"/>
  <c r="B41"/>
  <c r="B40"/>
  <c r="B39"/>
  <c r="B38"/>
  <c r="B37"/>
  <c r="B20"/>
  <c r="C21" s="1"/>
  <c r="B19"/>
  <c r="B18"/>
  <c r="C20" s="1"/>
  <c r="B17"/>
  <c r="B16"/>
  <c r="C18" s="1"/>
  <c r="B15"/>
  <c r="B14"/>
  <c r="C16" s="1"/>
  <c r="B91" i="1"/>
  <c r="B88"/>
  <c r="B90"/>
  <c r="B86"/>
  <c r="B89"/>
  <c r="B87"/>
  <c r="B92"/>
  <c r="B68" i="9"/>
  <c r="B67"/>
  <c r="B66"/>
  <c r="B65"/>
  <c r="B64"/>
  <c r="B63"/>
  <c r="C62"/>
  <c r="B62"/>
  <c r="B43"/>
  <c r="B42"/>
  <c r="B41"/>
  <c r="B40"/>
  <c r="B39"/>
  <c r="B38"/>
  <c r="B37"/>
  <c r="B20"/>
  <c r="B19"/>
  <c r="B18"/>
  <c r="B17"/>
  <c r="B16"/>
  <c r="B15"/>
  <c r="B14"/>
  <c r="C64" i="14" l="1"/>
  <c r="D64" s="1"/>
  <c r="E64" s="1"/>
  <c r="C24"/>
  <c r="C25"/>
  <c r="B48"/>
  <c r="B47"/>
  <c r="E63"/>
  <c r="D20" i="13"/>
  <c r="E20" s="1"/>
  <c r="D43"/>
  <c r="E43" s="1"/>
  <c r="C41"/>
  <c r="D41" s="1"/>
  <c r="E41" s="1"/>
  <c r="D19"/>
  <c r="E19" s="1"/>
  <c r="D42"/>
  <c r="E42" s="1"/>
  <c r="D18"/>
  <c r="E18" s="1"/>
  <c r="C40"/>
  <c r="D17"/>
  <c r="C39"/>
  <c r="D39" s="1"/>
  <c r="D40"/>
  <c r="E40" s="1"/>
  <c r="C63"/>
  <c r="C64" s="1"/>
  <c r="E17"/>
  <c r="C44"/>
  <c r="D42" i="12"/>
  <c r="E42" s="1"/>
  <c r="D43"/>
  <c r="E43" s="1"/>
  <c r="D40"/>
  <c r="C63"/>
  <c r="C64" s="1"/>
  <c r="C65" s="1"/>
  <c r="C66" s="1"/>
  <c r="C67" s="1"/>
  <c r="C68" s="1"/>
  <c r="C69" s="1"/>
  <c r="D20"/>
  <c r="E20" s="1"/>
  <c r="D19"/>
  <c r="E19" s="1"/>
  <c r="D17"/>
  <c r="E17" s="1"/>
  <c r="D18"/>
  <c r="E18" s="1"/>
  <c r="C19" i="10"/>
  <c r="D19" s="1"/>
  <c r="E19" s="1"/>
  <c r="C17"/>
  <c r="D16"/>
  <c r="E16" s="1"/>
  <c r="D20"/>
  <c r="E20" s="1"/>
  <c r="D18"/>
  <c r="E18" s="1"/>
  <c r="D40"/>
  <c r="E40" s="1"/>
  <c r="D17"/>
  <c r="E17" s="1"/>
  <c r="C63"/>
  <c r="D63" s="1"/>
  <c r="D20" i="9"/>
  <c r="E20" s="1"/>
  <c r="D42"/>
  <c r="E42" s="1"/>
  <c r="D40"/>
  <c r="E40" s="1"/>
  <c r="D17"/>
  <c r="E17" s="1"/>
  <c r="D18"/>
  <c r="E18" s="1"/>
  <c r="D19"/>
  <c r="E19" s="1"/>
  <c r="D41"/>
  <c r="E41" s="1"/>
  <c r="D43"/>
  <c r="E43" s="1"/>
  <c r="C63"/>
  <c r="D63" s="1"/>
  <c r="B68" i="8"/>
  <c r="B67"/>
  <c r="B66"/>
  <c r="B65"/>
  <c r="B64"/>
  <c r="B63"/>
  <c r="C62"/>
  <c r="B62"/>
  <c r="E49"/>
  <c r="B43"/>
  <c r="B42"/>
  <c r="B41"/>
  <c r="B40"/>
  <c r="B39"/>
  <c r="B38"/>
  <c r="B37"/>
  <c r="B20"/>
  <c r="B19"/>
  <c r="B18"/>
  <c r="B17"/>
  <c r="B16"/>
  <c r="B15"/>
  <c r="B14"/>
  <c r="C62" i="1"/>
  <c r="B68"/>
  <c r="B67"/>
  <c r="B66"/>
  <c r="B65"/>
  <c r="B64"/>
  <c r="B63"/>
  <c r="B62"/>
  <c r="C63" s="1"/>
  <c r="C64" s="1"/>
  <c r="C65" s="1"/>
  <c r="C66" s="1"/>
  <c r="C67" s="1"/>
  <c r="C68" s="1"/>
  <c r="C69" s="1"/>
  <c r="C43"/>
  <c r="E49"/>
  <c r="B43"/>
  <c r="B42"/>
  <c r="C44" s="1"/>
  <c r="B41"/>
  <c r="B40"/>
  <c r="C42" s="1"/>
  <c r="D42" s="1"/>
  <c r="E42" s="1"/>
  <c r="B39"/>
  <c r="C41" s="1"/>
  <c r="D41" s="1"/>
  <c r="E41" s="1"/>
  <c r="B38"/>
  <c r="C40" s="1"/>
  <c r="D40" s="1"/>
  <c r="E40" s="1"/>
  <c r="B37"/>
  <c r="C39" s="1"/>
  <c r="D39" s="1"/>
  <c r="E39" s="1"/>
  <c r="B20"/>
  <c r="C21" s="1"/>
  <c r="B19"/>
  <c r="B18"/>
  <c r="B17"/>
  <c r="B16"/>
  <c r="B15"/>
  <c r="C17" s="1"/>
  <c r="D17" s="1"/>
  <c r="E17" s="1"/>
  <c r="B14"/>
  <c r="C20"/>
  <c r="D20" s="1"/>
  <c r="E20" s="1"/>
  <c r="C65" i="14" l="1"/>
  <c r="D65" s="1"/>
  <c r="E65" s="1"/>
  <c r="D63" i="13"/>
  <c r="E63" s="1"/>
  <c r="C25"/>
  <c r="C24"/>
  <c r="E39"/>
  <c r="B48" s="1"/>
  <c r="B47"/>
  <c r="C65"/>
  <c r="D64"/>
  <c r="E64" s="1"/>
  <c r="D63" i="12"/>
  <c r="E63" s="1"/>
  <c r="D66"/>
  <c r="E66" s="1"/>
  <c r="D64"/>
  <c r="E64" s="1"/>
  <c r="B47"/>
  <c r="E40"/>
  <c r="B48" s="1"/>
  <c r="D68"/>
  <c r="E68" s="1"/>
  <c r="D65"/>
  <c r="E65" s="1"/>
  <c r="D67"/>
  <c r="E67" s="1"/>
  <c r="C24"/>
  <c r="C25"/>
  <c r="C24" i="10"/>
  <c r="C25"/>
  <c r="C64"/>
  <c r="D64" s="1"/>
  <c r="E64" s="1"/>
  <c r="B47"/>
  <c r="B48"/>
  <c r="E63"/>
  <c r="D43" i="1"/>
  <c r="E43" s="1"/>
  <c r="C16"/>
  <c r="D16" s="1"/>
  <c r="C25" i="9"/>
  <c r="B48"/>
  <c r="B47"/>
  <c r="C64"/>
  <c r="D64" s="1"/>
  <c r="E64" s="1"/>
  <c r="C24"/>
  <c r="E63"/>
  <c r="C16" i="8"/>
  <c r="C19"/>
  <c r="D19" s="1"/>
  <c r="E19" s="1"/>
  <c r="C17"/>
  <c r="D17" s="1"/>
  <c r="E17" s="1"/>
  <c r="C18"/>
  <c r="D18" s="1"/>
  <c r="E18" s="1"/>
  <c r="C20"/>
  <c r="D20" s="1"/>
  <c r="E20" s="1"/>
  <c r="C39"/>
  <c r="D39" s="1"/>
  <c r="C43"/>
  <c r="D43" s="1"/>
  <c r="E43" s="1"/>
  <c r="C63"/>
  <c r="D63" s="1"/>
  <c r="C42"/>
  <c r="D42" s="1"/>
  <c r="E42" s="1"/>
  <c r="C41"/>
  <c r="D41" s="1"/>
  <c r="E41" s="1"/>
  <c r="C40"/>
  <c r="D40" s="1"/>
  <c r="E40" s="1"/>
  <c r="D16"/>
  <c r="E16" s="1"/>
  <c r="C44"/>
  <c r="C21"/>
  <c r="D64" i="1"/>
  <c r="E64" s="1"/>
  <c r="D63"/>
  <c r="E63" s="1"/>
  <c r="D68"/>
  <c r="E68" s="1"/>
  <c r="D67"/>
  <c r="E67" s="1"/>
  <c r="D65"/>
  <c r="E65" s="1"/>
  <c r="D66"/>
  <c r="E66" s="1"/>
  <c r="B48"/>
  <c r="C19"/>
  <c r="D19" s="1"/>
  <c r="E19" s="1"/>
  <c r="C18"/>
  <c r="D18" s="1"/>
  <c r="E18" s="1"/>
  <c r="E16"/>
  <c r="C66" i="14" l="1"/>
  <c r="D66" s="1"/>
  <c r="E66" s="1"/>
  <c r="C66" i="13"/>
  <c r="D65"/>
  <c r="B73" i="12"/>
  <c r="B72"/>
  <c r="C65" i="10"/>
  <c r="D65" s="1"/>
  <c r="E65" s="1"/>
  <c r="B47" i="1"/>
  <c r="C65" i="9"/>
  <c r="D65" s="1"/>
  <c r="E65" s="1"/>
  <c r="C25" i="8"/>
  <c r="C64"/>
  <c r="D64" s="1"/>
  <c r="E64" s="1"/>
  <c r="C24"/>
  <c r="E63"/>
  <c r="B47"/>
  <c r="E39"/>
  <c r="B48" s="1"/>
  <c r="B72" i="1"/>
  <c r="B73"/>
  <c r="C24"/>
  <c r="C25"/>
  <c r="C67" i="14" l="1"/>
  <c r="D67" s="1"/>
  <c r="E67" s="1"/>
  <c r="C67" i="13"/>
  <c r="D66"/>
  <c r="E66" s="1"/>
  <c r="E65"/>
  <c r="C66" i="10"/>
  <c r="D66" s="1"/>
  <c r="C66" i="9"/>
  <c r="D66" s="1"/>
  <c r="C65" i="8"/>
  <c r="D65" s="1"/>
  <c r="E65" s="1"/>
  <c r="C68" i="14" l="1"/>
  <c r="D68" s="1"/>
  <c r="C68" i="13"/>
  <c r="D67"/>
  <c r="C67" i="10"/>
  <c r="D67" s="1"/>
  <c r="E67" s="1"/>
  <c r="E66"/>
  <c r="C67" i="9"/>
  <c r="D67" s="1"/>
  <c r="E67" s="1"/>
  <c r="E66"/>
  <c r="C66" i="8"/>
  <c r="D66" s="1"/>
  <c r="E66" s="1"/>
  <c r="C69" i="14" l="1"/>
  <c r="E68"/>
  <c r="B73" s="1"/>
  <c r="B72"/>
  <c r="C69" i="13"/>
  <c r="D68"/>
  <c r="E68" s="1"/>
  <c r="E67"/>
  <c r="C68" i="10"/>
  <c r="D68" s="1"/>
  <c r="E68" s="1"/>
  <c r="B73" s="1"/>
  <c r="C68" i="9"/>
  <c r="D68" s="1"/>
  <c r="E68" s="1"/>
  <c r="B73" s="1"/>
  <c r="C67" i="8"/>
  <c r="D67" s="1"/>
  <c r="E67" s="1"/>
  <c r="B72" i="13" l="1"/>
  <c r="B73"/>
  <c r="C69" i="10"/>
  <c r="B72"/>
  <c r="C69" i="9"/>
  <c r="B72"/>
  <c r="C68" i="8"/>
  <c r="D68" s="1"/>
  <c r="E68" s="1"/>
  <c r="B73" s="1"/>
  <c r="C69" l="1"/>
  <c r="B72"/>
  <c r="D85" i="12" l="1"/>
  <c r="D86"/>
  <c r="D87" s="1"/>
  <c r="D88" s="1"/>
  <c r="D89" s="1"/>
  <c r="D90" s="1"/>
  <c r="D88" i="13"/>
  <c r="D86" i="14"/>
</calcChain>
</file>

<file path=xl/sharedStrings.xml><?xml version="1.0" encoding="utf-8"?>
<sst xmlns="http://schemas.openxmlformats.org/spreadsheetml/2006/main" count="603" uniqueCount="40">
  <si>
    <t>Enero</t>
  </si>
  <si>
    <t>Febrero</t>
  </si>
  <si>
    <t>Marzo</t>
  </si>
  <si>
    <t>Abril</t>
  </si>
  <si>
    <t>Mayo</t>
  </si>
  <si>
    <t>Junio</t>
  </si>
  <si>
    <t>Julio</t>
  </si>
  <si>
    <t>Total</t>
  </si>
  <si>
    <t>Ventas</t>
  </si>
  <si>
    <t>Mes</t>
  </si>
  <si>
    <t>Agosto</t>
  </si>
  <si>
    <t>Ventas de Autopartes</t>
  </si>
  <si>
    <t>N=2</t>
  </si>
  <si>
    <t>Pronóstico</t>
  </si>
  <si>
    <t>Promedio móvil simple (número de piezas)</t>
  </si>
  <si>
    <r>
      <t>X</t>
    </r>
    <r>
      <rPr>
        <vertAlign val="subscript"/>
        <sz val="11"/>
        <color theme="1"/>
        <rFont val="Calibri"/>
        <family val="2"/>
        <scheme val="minor"/>
      </rPr>
      <t>t</t>
    </r>
  </si>
  <si>
    <r>
      <t>Abs(e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)</t>
    </r>
  </si>
  <si>
    <r>
      <t>e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= X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-X¯</t>
    </r>
    <r>
      <rPr>
        <vertAlign val="subscript"/>
        <sz val="11"/>
        <color theme="1"/>
        <rFont val="Calibri"/>
        <family val="2"/>
        <scheme val="minor"/>
      </rPr>
      <t>t</t>
    </r>
  </si>
  <si>
    <r>
      <rPr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</rPr>
      <t>¯</t>
    </r>
    <r>
      <rPr>
        <vertAlign val="subscript"/>
        <sz val="11"/>
        <color theme="1"/>
        <rFont val="Calibri"/>
        <family val="2"/>
        <scheme val="minor"/>
      </rPr>
      <t>t</t>
    </r>
  </si>
  <si>
    <t>ME</t>
  </si>
  <si>
    <t>MAE</t>
  </si>
  <si>
    <t>Promedio movil</t>
  </si>
  <si>
    <t>|</t>
  </si>
  <si>
    <t>Promedio móvil ponderado (número de piezas)</t>
  </si>
  <si>
    <t>t</t>
  </si>
  <si>
    <t>w</t>
  </si>
  <si>
    <t>Suavización exponencial simple  (número de piezas)</t>
  </si>
  <si>
    <t>Ventas de Buje</t>
  </si>
  <si>
    <t>Ventas de Herraje</t>
  </si>
  <si>
    <t>Acumulativo</t>
  </si>
  <si>
    <t>Ventas de Perno</t>
  </si>
  <si>
    <t>N=1</t>
  </si>
  <si>
    <t>N=3</t>
  </si>
  <si>
    <t>Alfa</t>
  </si>
  <si>
    <t>Ventas de Rotula</t>
  </si>
  <si>
    <t>Ventas de Soporte</t>
  </si>
  <si>
    <t>Ventas de Tornillo</t>
  </si>
  <si>
    <t>Representativo</t>
  </si>
  <si>
    <t>80-20</t>
  </si>
  <si>
    <t>Ventas (und)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</si>
</sst>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"/>
  </numFmts>
  <fonts count="4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lightDown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Border="1"/>
    <xf numFmtId="164" fontId="0" fillId="0" borderId="1" xfId="0" applyNumberFormat="1" applyBorder="1"/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9" fontId="0" fillId="0" borderId="0" xfId="1" applyFont="1"/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9" fontId="0" fillId="0" borderId="1" xfId="1" applyFont="1" applyBorder="1"/>
    <xf numFmtId="9" fontId="0" fillId="0" borderId="0" xfId="0" applyNumberFormat="1"/>
    <xf numFmtId="9" fontId="0" fillId="0" borderId="1" xfId="0" applyNumberFormat="1" applyBorder="1"/>
    <xf numFmtId="1" fontId="0" fillId="0" borderId="0" xfId="0" applyNumberFormat="1" applyBorder="1"/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Promedio movil simple Autopartes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'Autopartes '!$B$12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'Autopartes '!$A$14:$A$21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'Autopartes '!$B$14:$B$20</c:f>
              <c:numCache>
                <c:formatCode>General</c:formatCode>
                <c:ptCount val="7"/>
                <c:pt idx="0">
                  <c:v>8405</c:v>
                </c:pt>
                <c:pt idx="1">
                  <c:v>13843</c:v>
                </c:pt>
                <c:pt idx="2">
                  <c:v>10612</c:v>
                </c:pt>
                <c:pt idx="3">
                  <c:v>13851</c:v>
                </c:pt>
                <c:pt idx="4">
                  <c:v>10410</c:v>
                </c:pt>
                <c:pt idx="5">
                  <c:v>11695</c:v>
                </c:pt>
                <c:pt idx="6">
                  <c:v>10204</c:v>
                </c:pt>
              </c:numCache>
            </c:numRef>
          </c:val>
        </c:ser>
        <c:ser>
          <c:idx val="1"/>
          <c:order val="1"/>
          <c:tx>
            <c:strRef>
              <c:f>'Autopartes '!$C$12</c:f>
              <c:strCache>
                <c:ptCount val="1"/>
                <c:pt idx="0">
                  <c:v>Pronóstico</c:v>
                </c:pt>
              </c:strCache>
            </c:strRef>
          </c:tx>
          <c:val>
            <c:numRef>
              <c:f>'Autopartes '!$C$14:$C$21</c:f>
              <c:numCache>
                <c:formatCode>General</c:formatCode>
                <c:ptCount val="8"/>
                <c:pt idx="2" formatCode="0">
                  <c:v>11124</c:v>
                </c:pt>
                <c:pt idx="3" formatCode="0">
                  <c:v>12227.5</c:v>
                </c:pt>
                <c:pt idx="4" formatCode="0">
                  <c:v>12231.5</c:v>
                </c:pt>
                <c:pt idx="5" formatCode="0">
                  <c:v>12130.5</c:v>
                </c:pt>
                <c:pt idx="6" formatCode="0">
                  <c:v>11052.5</c:v>
                </c:pt>
                <c:pt idx="7" formatCode="0">
                  <c:v>10949.5</c:v>
                </c:pt>
              </c:numCache>
            </c:numRef>
          </c:val>
        </c:ser>
        <c:marker val="1"/>
        <c:axId val="80934016"/>
        <c:axId val="80936320"/>
      </c:lineChart>
      <c:catAx>
        <c:axId val="809340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80936320"/>
        <c:crosses val="autoZero"/>
        <c:auto val="1"/>
        <c:lblAlgn val="ctr"/>
        <c:lblOffset val="100"/>
      </c:catAx>
      <c:valAx>
        <c:axId val="8093632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piezas</a:t>
                </a:r>
              </a:p>
            </c:rich>
          </c:tx>
        </c:title>
        <c:numFmt formatCode="General" sourceLinked="1"/>
        <c:tickLblPos val="nextTo"/>
        <c:crossAx val="8093401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 sz="1800" b="1" i="0" baseline="0"/>
              <a:t>Promedio movil ponderado Herraje</a:t>
            </a:r>
            <a:endParaRPr lang="es-CO"/>
          </a:p>
        </c:rich>
      </c:tx>
      <c:layout>
        <c:manualLayout>
          <c:xMode val="edge"/>
          <c:yMode val="edge"/>
          <c:x val="0.14872261288194591"/>
          <c:y val="1.670843776106937E-2"/>
        </c:manualLayout>
      </c:layout>
    </c:title>
    <c:plotArea>
      <c:layout>
        <c:manualLayout>
          <c:layoutTarget val="inner"/>
          <c:xMode val="edge"/>
          <c:yMode val="edge"/>
          <c:x val="0.15883747151926914"/>
          <c:y val="0.14061005532203238"/>
          <c:w val="0.6260346868406157"/>
          <c:h val="0.67998842249982183"/>
        </c:manualLayout>
      </c:layout>
      <c:lineChart>
        <c:grouping val="standard"/>
        <c:ser>
          <c:idx val="0"/>
          <c:order val="0"/>
          <c:tx>
            <c:strRef>
              <c:f>Herraje!$B$35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Herraje!$A$37:$A$44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Herraje!$B$37:$B$43</c:f>
              <c:numCache>
                <c:formatCode>General</c:formatCode>
                <c:ptCount val="7"/>
                <c:pt idx="0">
                  <c:v>115</c:v>
                </c:pt>
                <c:pt idx="1">
                  <c:v>1732</c:v>
                </c:pt>
                <c:pt idx="2">
                  <c:v>755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78</c:v>
                </c:pt>
              </c:numCache>
            </c:numRef>
          </c:val>
        </c:ser>
        <c:ser>
          <c:idx val="1"/>
          <c:order val="1"/>
          <c:tx>
            <c:strRef>
              <c:f>Herraje!$C$35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Herraje!$A$37:$A$44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Herraje!$C$37:$C$44</c:f>
              <c:numCache>
                <c:formatCode>General</c:formatCode>
                <c:ptCount val="8"/>
                <c:pt idx="3" formatCode="0">
                  <c:v>755</c:v>
                </c:pt>
                <c:pt idx="4" formatCode="0">
                  <c:v>8</c:v>
                </c:pt>
                <c:pt idx="5" formatCode="0">
                  <c:v>0</c:v>
                </c:pt>
                <c:pt idx="6" formatCode="0">
                  <c:v>0</c:v>
                </c:pt>
                <c:pt idx="7" formatCode="0">
                  <c:v>78</c:v>
                </c:pt>
              </c:numCache>
            </c:numRef>
          </c:val>
        </c:ser>
        <c:marker val="1"/>
        <c:axId val="101200256"/>
        <c:axId val="101202176"/>
      </c:lineChart>
      <c:catAx>
        <c:axId val="1012002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1202176"/>
        <c:crosses val="autoZero"/>
        <c:auto val="1"/>
        <c:lblAlgn val="ctr"/>
        <c:lblOffset val="100"/>
      </c:catAx>
      <c:valAx>
        <c:axId val="10120217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  <a:endParaRPr lang="es-CO" sz="1000"/>
              </a:p>
            </c:rich>
          </c:tx>
        </c:title>
        <c:numFmt formatCode="General" sourceLinked="1"/>
        <c:tickLblPos val="nextTo"/>
        <c:crossAx val="1012002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Suavización exponencial simple Herraje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Herraje!$B$60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Herraje!$A$62:$A$69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Herraje!$B$62:$B$69</c:f>
              <c:numCache>
                <c:formatCode>General</c:formatCode>
                <c:ptCount val="8"/>
                <c:pt idx="0">
                  <c:v>115</c:v>
                </c:pt>
                <c:pt idx="1">
                  <c:v>1732</c:v>
                </c:pt>
                <c:pt idx="2">
                  <c:v>755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78</c:v>
                </c:pt>
              </c:numCache>
            </c:numRef>
          </c:val>
        </c:ser>
        <c:ser>
          <c:idx val="1"/>
          <c:order val="1"/>
          <c:tx>
            <c:strRef>
              <c:f>Herraje!$C$60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Herraje!$A$62:$A$69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Herraje!$C$62:$C$69</c:f>
              <c:numCache>
                <c:formatCode>General</c:formatCode>
                <c:ptCount val="8"/>
                <c:pt idx="0">
                  <c:v>115</c:v>
                </c:pt>
                <c:pt idx="1">
                  <c:v>115</c:v>
                </c:pt>
                <c:pt idx="2" formatCode="0">
                  <c:v>115</c:v>
                </c:pt>
                <c:pt idx="3" formatCode="0">
                  <c:v>115</c:v>
                </c:pt>
                <c:pt idx="4" formatCode="0">
                  <c:v>115</c:v>
                </c:pt>
                <c:pt idx="5" formatCode="0">
                  <c:v>115</c:v>
                </c:pt>
                <c:pt idx="6" formatCode="0">
                  <c:v>115</c:v>
                </c:pt>
                <c:pt idx="7" formatCode="0">
                  <c:v>115</c:v>
                </c:pt>
              </c:numCache>
            </c:numRef>
          </c:val>
        </c:ser>
        <c:marker val="1"/>
        <c:axId val="101231616"/>
        <c:axId val="101123200"/>
      </c:lineChart>
      <c:catAx>
        <c:axId val="1012316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Mesas</a:t>
                </a:r>
              </a:p>
            </c:rich>
          </c:tx>
        </c:title>
        <c:majorTickMark val="none"/>
        <c:tickLblPos val="nextTo"/>
        <c:crossAx val="101123200"/>
        <c:crosses val="autoZero"/>
        <c:auto val="1"/>
        <c:lblAlgn val="ctr"/>
        <c:lblOffset val="100"/>
      </c:catAx>
      <c:valAx>
        <c:axId val="10112320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</a:p>
            </c:rich>
          </c:tx>
        </c:title>
        <c:numFmt formatCode="General" sourceLinked="1"/>
        <c:tickLblPos val="nextTo"/>
        <c:crossAx val="10123161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Diagrama de Pareto Herraje</a:t>
            </a:r>
            <a:r>
              <a:rPr lang="es-CO" baseline="0"/>
              <a:t> </a:t>
            </a:r>
            <a:endParaRPr lang="es-CO"/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Herraje!$B$82</c:f>
              <c:strCache>
                <c:ptCount val="1"/>
                <c:pt idx="0">
                  <c:v>Ventas (und)</c:v>
                </c:pt>
              </c:strCache>
            </c:strRef>
          </c:tx>
          <c:cat>
            <c:strRef>
              <c:f>Herraje!$A$83:$A$89</c:f>
              <c:strCache>
                <c:ptCount val="7"/>
                <c:pt idx="0">
                  <c:v>Febrero</c:v>
                </c:pt>
                <c:pt idx="1">
                  <c:v>Marzo</c:v>
                </c:pt>
                <c:pt idx="2">
                  <c:v>Enero</c:v>
                </c:pt>
                <c:pt idx="3">
                  <c:v>Julio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</c:strCache>
            </c:strRef>
          </c:cat>
          <c:val>
            <c:numRef>
              <c:f>Herraje!$B$83:$B$89</c:f>
              <c:numCache>
                <c:formatCode>General</c:formatCode>
                <c:ptCount val="7"/>
                <c:pt idx="0">
                  <c:v>1732</c:v>
                </c:pt>
                <c:pt idx="1">
                  <c:v>755</c:v>
                </c:pt>
                <c:pt idx="2">
                  <c:v>115</c:v>
                </c:pt>
                <c:pt idx="3">
                  <c:v>78</c:v>
                </c:pt>
                <c:pt idx="4">
                  <c:v>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gapWidth val="75"/>
        <c:overlap val="-25"/>
        <c:axId val="101163008"/>
        <c:axId val="101164544"/>
      </c:barChart>
      <c:lineChart>
        <c:grouping val="standard"/>
        <c:ser>
          <c:idx val="1"/>
          <c:order val="1"/>
          <c:tx>
            <c:strRef>
              <c:f>Herraje!$D$82</c:f>
              <c:strCache>
                <c:ptCount val="1"/>
                <c:pt idx="0">
                  <c:v>Acumulativo</c:v>
                </c:pt>
              </c:strCache>
            </c:strRef>
          </c:tx>
          <c:cat>
            <c:strRef>
              <c:f>Herraje!$A$83:$A$90</c:f>
              <c:strCache>
                <c:ptCount val="8"/>
                <c:pt idx="0">
                  <c:v>Febrero</c:v>
                </c:pt>
                <c:pt idx="1">
                  <c:v>Marzo</c:v>
                </c:pt>
                <c:pt idx="2">
                  <c:v>Enero</c:v>
                </c:pt>
                <c:pt idx="3">
                  <c:v>Julio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Total</c:v>
                </c:pt>
              </c:strCache>
            </c:strRef>
          </c:cat>
          <c:val>
            <c:numRef>
              <c:f>Herraje!$D$83:$D$89</c:f>
              <c:numCache>
                <c:formatCode>0%</c:formatCode>
                <c:ptCount val="7"/>
                <c:pt idx="0">
                  <c:v>0.64434523809523814</c:v>
                </c:pt>
                <c:pt idx="1">
                  <c:v>0.9252232142857143</c:v>
                </c:pt>
                <c:pt idx="2">
                  <c:v>0.96800595238095244</c:v>
                </c:pt>
                <c:pt idx="3">
                  <c:v>0.99702380952380953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</c:ser>
        <c:ser>
          <c:idx val="2"/>
          <c:order val="2"/>
          <c:tx>
            <c:strRef>
              <c:f>Herraje!$E$82</c:f>
              <c:strCache>
                <c:ptCount val="1"/>
                <c:pt idx="0">
                  <c:v>80-20</c:v>
                </c:pt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cat>
            <c:strRef>
              <c:f>Herraje!$A$83:$A$90</c:f>
              <c:strCache>
                <c:ptCount val="8"/>
                <c:pt idx="0">
                  <c:v>Febrero</c:v>
                </c:pt>
                <c:pt idx="1">
                  <c:v>Marzo</c:v>
                </c:pt>
                <c:pt idx="2">
                  <c:v>Enero</c:v>
                </c:pt>
                <c:pt idx="3">
                  <c:v>Julio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Total</c:v>
                </c:pt>
              </c:strCache>
            </c:strRef>
          </c:cat>
          <c:val>
            <c:numRef>
              <c:f>Herraje!$E$83:$E$89</c:f>
              <c:numCache>
                <c:formatCode>0%</c:formatCode>
                <c:ptCount val="7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</c:numCache>
            </c:numRef>
          </c:val>
        </c:ser>
        <c:marker val="1"/>
        <c:axId val="101176064"/>
        <c:axId val="101166080"/>
      </c:lineChart>
      <c:catAx>
        <c:axId val="101163008"/>
        <c:scaling>
          <c:orientation val="minMax"/>
        </c:scaling>
        <c:axPos val="b"/>
        <c:majorTickMark val="none"/>
        <c:tickLblPos val="nextTo"/>
        <c:crossAx val="101164544"/>
        <c:crosses val="autoZero"/>
        <c:auto val="1"/>
        <c:lblAlgn val="ctr"/>
        <c:lblOffset val="100"/>
      </c:catAx>
      <c:valAx>
        <c:axId val="101164544"/>
        <c:scaling>
          <c:orientation val="minMax"/>
          <c:max val="3000"/>
          <c:min val="0"/>
        </c:scaling>
        <c:axPos val="l"/>
        <c:majorGridlines/>
        <c:numFmt formatCode="General" sourceLinked="1"/>
        <c:majorTickMark val="none"/>
        <c:tickLblPos val="nextTo"/>
        <c:crossAx val="101163008"/>
        <c:crosses val="autoZero"/>
        <c:crossBetween val="between"/>
        <c:majorUnit val="300"/>
        <c:minorUnit val="20"/>
      </c:valAx>
      <c:valAx>
        <c:axId val="101166080"/>
        <c:scaling>
          <c:orientation val="minMax"/>
          <c:max val="1"/>
        </c:scaling>
        <c:axPos val="r"/>
        <c:numFmt formatCode="0%" sourceLinked="1"/>
        <c:tickLblPos val="nextTo"/>
        <c:crossAx val="101176064"/>
        <c:crosses val="max"/>
        <c:crossBetween val="between"/>
      </c:valAx>
      <c:catAx>
        <c:axId val="101176064"/>
        <c:scaling>
          <c:orientation val="minMax"/>
        </c:scaling>
        <c:delete val="1"/>
        <c:axPos val="b"/>
        <c:tickLblPos val="nextTo"/>
        <c:crossAx val="101166080"/>
        <c:crosses val="autoZero"/>
        <c:auto val="1"/>
        <c:lblAlgn val="ctr"/>
        <c:lblOffset val="100"/>
      </c:catAx>
    </c:plotArea>
    <c:legend>
      <c:legendPos val="b"/>
    </c:legend>
    <c:plotVisOnly val="1"/>
    <c:dispBlanksAs val="gap"/>
  </c:chart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Promedio movil simple Perno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Perno!$B$12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Perno!$A$14:$A$21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Perno!$B$14:$B$20</c:f>
              <c:numCache>
                <c:formatCode>General</c:formatCode>
                <c:ptCount val="7"/>
                <c:pt idx="0">
                  <c:v>1860</c:v>
                </c:pt>
                <c:pt idx="1">
                  <c:v>845</c:v>
                </c:pt>
                <c:pt idx="2">
                  <c:v>1693</c:v>
                </c:pt>
                <c:pt idx="3">
                  <c:v>2382</c:v>
                </c:pt>
                <c:pt idx="4">
                  <c:v>679</c:v>
                </c:pt>
                <c:pt idx="5">
                  <c:v>1527</c:v>
                </c:pt>
                <c:pt idx="6">
                  <c:v>1109</c:v>
                </c:pt>
              </c:numCache>
            </c:numRef>
          </c:val>
        </c:ser>
        <c:ser>
          <c:idx val="1"/>
          <c:order val="1"/>
          <c:tx>
            <c:strRef>
              <c:f>Perno!$C$12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Perno!$A$14:$A$21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Perno!$C$14:$C$21</c:f>
              <c:numCache>
                <c:formatCode>General</c:formatCode>
                <c:ptCount val="8"/>
                <c:pt idx="2" formatCode="0">
                  <c:v>1352.5</c:v>
                </c:pt>
                <c:pt idx="3" formatCode="0">
                  <c:v>1269</c:v>
                </c:pt>
                <c:pt idx="4" formatCode="0">
                  <c:v>2037.5</c:v>
                </c:pt>
                <c:pt idx="5" formatCode="0">
                  <c:v>1530.5</c:v>
                </c:pt>
                <c:pt idx="6" formatCode="0">
                  <c:v>1103</c:v>
                </c:pt>
                <c:pt idx="7" formatCode="0">
                  <c:v>1318</c:v>
                </c:pt>
              </c:numCache>
            </c:numRef>
          </c:val>
        </c:ser>
        <c:marker val="1"/>
        <c:axId val="101582336"/>
        <c:axId val="101584256"/>
      </c:lineChart>
      <c:catAx>
        <c:axId val="1015823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1584256"/>
        <c:crosses val="autoZero"/>
        <c:auto val="1"/>
        <c:lblAlgn val="ctr"/>
        <c:lblOffset val="100"/>
      </c:catAx>
      <c:valAx>
        <c:axId val="10158425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piezas</a:t>
                </a:r>
              </a:p>
            </c:rich>
          </c:tx>
        </c:title>
        <c:numFmt formatCode="General" sourceLinked="1"/>
        <c:tickLblPos val="nextTo"/>
        <c:crossAx val="10158233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 sz="1800" b="1" i="0" baseline="0"/>
              <a:t>Promedio movil ponderado Perno</a:t>
            </a:r>
            <a:endParaRPr lang="es-CO"/>
          </a:p>
        </c:rich>
      </c:tx>
      <c:layout>
        <c:manualLayout>
          <c:xMode val="edge"/>
          <c:yMode val="edge"/>
          <c:x val="0.14872261288194591"/>
          <c:y val="1.6708437761069377E-2"/>
        </c:manualLayout>
      </c:layout>
    </c:title>
    <c:plotArea>
      <c:layout>
        <c:manualLayout>
          <c:layoutTarget val="inner"/>
          <c:xMode val="edge"/>
          <c:yMode val="edge"/>
          <c:x val="0.15883747151926925"/>
          <c:y val="0.14061005532203241"/>
          <c:w val="0.6260346868406157"/>
          <c:h val="0.67998842249982228"/>
        </c:manualLayout>
      </c:layout>
      <c:lineChart>
        <c:grouping val="standard"/>
        <c:ser>
          <c:idx val="0"/>
          <c:order val="0"/>
          <c:tx>
            <c:strRef>
              <c:f>Perno!$B$35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Perno!$A$37:$A$44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Perno!$B$37:$B$43</c:f>
              <c:numCache>
                <c:formatCode>General</c:formatCode>
                <c:ptCount val="7"/>
                <c:pt idx="0">
                  <c:v>1860</c:v>
                </c:pt>
                <c:pt idx="1">
                  <c:v>845</c:v>
                </c:pt>
                <c:pt idx="2">
                  <c:v>1693</c:v>
                </c:pt>
                <c:pt idx="3">
                  <c:v>2382</c:v>
                </c:pt>
                <c:pt idx="4">
                  <c:v>679</c:v>
                </c:pt>
                <c:pt idx="5">
                  <c:v>1527</c:v>
                </c:pt>
                <c:pt idx="6">
                  <c:v>1109</c:v>
                </c:pt>
              </c:numCache>
            </c:numRef>
          </c:val>
        </c:ser>
        <c:ser>
          <c:idx val="1"/>
          <c:order val="1"/>
          <c:tx>
            <c:strRef>
              <c:f>Perno!$C$35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Perno!$A$37:$A$44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Perno!$C$37:$C$44</c:f>
              <c:numCache>
                <c:formatCode>General</c:formatCode>
                <c:ptCount val="8"/>
                <c:pt idx="3" formatCode="0">
                  <c:v>1832.6607495069593</c:v>
                </c:pt>
                <c:pt idx="4" formatCode="0">
                  <c:v>1096.6193293880467</c:v>
                </c:pt>
                <c:pt idx="5" formatCode="0">
                  <c:v>1527.000000000339</c:v>
                </c:pt>
                <c:pt idx="6" formatCode="0">
                  <c:v>2242.0295857991023</c:v>
                </c:pt>
                <c:pt idx="7" formatCode="0">
                  <c:v>749.39447731741063</c:v>
                </c:pt>
              </c:numCache>
            </c:numRef>
          </c:val>
        </c:ser>
        <c:marker val="1"/>
        <c:axId val="101613952"/>
        <c:axId val="101615872"/>
      </c:lineChart>
      <c:catAx>
        <c:axId val="10161395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1615872"/>
        <c:crosses val="autoZero"/>
        <c:auto val="1"/>
        <c:lblAlgn val="ctr"/>
        <c:lblOffset val="100"/>
      </c:catAx>
      <c:valAx>
        <c:axId val="10161587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  <a:endParaRPr lang="es-CO" sz="1000"/>
              </a:p>
            </c:rich>
          </c:tx>
        </c:title>
        <c:numFmt formatCode="General" sourceLinked="1"/>
        <c:tickLblPos val="nextTo"/>
        <c:crossAx val="10161395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Suavización exponencial simple Perno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Perno!$B$60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Perno!$A$62:$A$69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Perno!$B$62:$B$69</c:f>
              <c:numCache>
                <c:formatCode>General</c:formatCode>
                <c:ptCount val="8"/>
                <c:pt idx="0">
                  <c:v>1860</c:v>
                </c:pt>
                <c:pt idx="1">
                  <c:v>845</c:v>
                </c:pt>
                <c:pt idx="2">
                  <c:v>1693</c:v>
                </c:pt>
                <c:pt idx="3">
                  <c:v>2382</c:v>
                </c:pt>
                <c:pt idx="4">
                  <c:v>679</c:v>
                </c:pt>
                <c:pt idx="5">
                  <c:v>1527</c:v>
                </c:pt>
                <c:pt idx="6">
                  <c:v>1109</c:v>
                </c:pt>
              </c:numCache>
            </c:numRef>
          </c:val>
        </c:ser>
        <c:ser>
          <c:idx val="1"/>
          <c:order val="1"/>
          <c:tx>
            <c:strRef>
              <c:f>Perno!$C$60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Perno!$A$62:$A$69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Perno!$C$62:$C$69</c:f>
              <c:numCache>
                <c:formatCode>General</c:formatCode>
                <c:ptCount val="8"/>
                <c:pt idx="0">
                  <c:v>1860</c:v>
                </c:pt>
                <c:pt idx="1">
                  <c:v>1860</c:v>
                </c:pt>
                <c:pt idx="2" formatCode="0">
                  <c:v>1648.8011331668574</c:v>
                </c:pt>
                <c:pt idx="3" formatCode="0">
                  <c:v>1657.9979317781567</c:v>
                </c:pt>
                <c:pt idx="4" formatCode="0">
                  <c:v>1808.6466178799351</c:v>
                </c:pt>
                <c:pt idx="5" formatCode="0">
                  <c:v>1573.592346334975</c:v>
                </c:pt>
                <c:pt idx="6" formatCode="0">
                  <c:v>1563.8975180107936</c:v>
                </c:pt>
                <c:pt idx="7" formatCode="0">
                  <c:v>1469.243488129918</c:v>
                </c:pt>
              </c:numCache>
            </c:numRef>
          </c:val>
        </c:ser>
        <c:marker val="1"/>
        <c:axId val="101649408"/>
        <c:axId val="101672064"/>
      </c:lineChart>
      <c:catAx>
        <c:axId val="1016494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Mesas</a:t>
                </a:r>
              </a:p>
            </c:rich>
          </c:tx>
        </c:title>
        <c:majorTickMark val="none"/>
        <c:tickLblPos val="nextTo"/>
        <c:crossAx val="101672064"/>
        <c:crosses val="autoZero"/>
        <c:auto val="1"/>
        <c:lblAlgn val="ctr"/>
        <c:lblOffset val="100"/>
      </c:catAx>
      <c:valAx>
        <c:axId val="10167206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</a:p>
            </c:rich>
          </c:tx>
        </c:title>
        <c:numFmt formatCode="General" sourceLinked="1"/>
        <c:tickLblPos val="nextTo"/>
        <c:crossAx val="10164940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Diagrama de Pareto Perno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Perno!$B$85</c:f>
              <c:strCache>
                <c:ptCount val="1"/>
                <c:pt idx="0">
                  <c:v>Ventas (und)</c:v>
                </c:pt>
              </c:strCache>
            </c:strRef>
          </c:tx>
          <c:cat>
            <c:strRef>
              <c:f>Perno!$A$86:$A$92</c:f>
              <c:strCache>
                <c:ptCount val="7"/>
                <c:pt idx="0">
                  <c:v>Abril</c:v>
                </c:pt>
                <c:pt idx="1">
                  <c:v>Enero</c:v>
                </c:pt>
                <c:pt idx="2">
                  <c:v>Marzo</c:v>
                </c:pt>
                <c:pt idx="3">
                  <c:v>Junio</c:v>
                </c:pt>
                <c:pt idx="4">
                  <c:v>Julio</c:v>
                </c:pt>
                <c:pt idx="5">
                  <c:v>Febrero</c:v>
                </c:pt>
                <c:pt idx="6">
                  <c:v>Mayo</c:v>
                </c:pt>
              </c:strCache>
            </c:strRef>
          </c:cat>
          <c:val>
            <c:numRef>
              <c:f>Perno!$B$86:$B$92</c:f>
              <c:numCache>
                <c:formatCode>General</c:formatCode>
                <c:ptCount val="7"/>
                <c:pt idx="0">
                  <c:v>2382</c:v>
                </c:pt>
                <c:pt idx="1">
                  <c:v>1860</c:v>
                </c:pt>
                <c:pt idx="2">
                  <c:v>1693</c:v>
                </c:pt>
                <c:pt idx="3">
                  <c:v>1527</c:v>
                </c:pt>
                <c:pt idx="4">
                  <c:v>1109</c:v>
                </c:pt>
                <c:pt idx="5">
                  <c:v>845</c:v>
                </c:pt>
                <c:pt idx="6">
                  <c:v>679</c:v>
                </c:pt>
              </c:numCache>
            </c:numRef>
          </c:val>
        </c:ser>
        <c:gapWidth val="75"/>
        <c:overlap val="-25"/>
        <c:axId val="102309888"/>
        <c:axId val="102311424"/>
      </c:barChart>
      <c:lineChart>
        <c:grouping val="standard"/>
        <c:ser>
          <c:idx val="1"/>
          <c:order val="1"/>
          <c:tx>
            <c:strRef>
              <c:f>Perno!$D$85</c:f>
              <c:strCache>
                <c:ptCount val="1"/>
                <c:pt idx="0">
                  <c:v>Acumulativo</c:v>
                </c:pt>
              </c:strCache>
            </c:strRef>
          </c:tx>
          <c:cat>
            <c:strRef>
              <c:f>Herraje!$A$83:$A$90</c:f>
              <c:strCache>
                <c:ptCount val="8"/>
                <c:pt idx="0">
                  <c:v>Febrero</c:v>
                </c:pt>
                <c:pt idx="1">
                  <c:v>Marzo</c:v>
                </c:pt>
                <c:pt idx="2">
                  <c:v>Enero</c:v>
                </c:pt>
                <c:pt idx="3">
                  <c:v>Julio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Total</c:v>
                </c:pt>
              </c:strCache>
            </c:strRef>
          </c:cat>
          <c:val>
            <c:numRef>
              <c:f>Perno!$D$86:$D$92</c:f>
              <c:numCache>
                <c:formatCode>0%</c:formatCode>
                <c:ptCount val="7"/>
                <c:pt idx="0">
                  <c:v>0.23595839524517087</c:v>
                </c:pt>
                <c:pt idx="1">
                  <c:v>0.42020802377414562</c:v>
                </c:pt>
                <c:pt idx="2">
                  <c:v>0.58791480931154039</c:v>
                </c:pt>
                <c:pt idx="3">
                  <c:v>0.73917781079742451</c:v>
                </c:pt>
                <c:pt idx="4">
                  <c:v>0.84903417533432401</c:v>
                </c:pt>
                <c:pt idx="5">
                  <c:v>0.93273897969291741</c:v>
                </c:pt>
                <c:pt idx="6">
                  <c:v>1.0000000000000002</c:v>
                </c:pt>
              </c:numCache>
            </c:numRef>
          </c:val>
        </c:ser>
        <c:ser>
          <c:idx val="2"/>
          <c:order val="2"/>
          <c:tx>
            <c:strRef>
              <c:f>Perno!$E$85</c:f>
              <c:strCache>
                <c:ptCount val="1"/>
                <c:pt idx="0">
                  <c:v>80-20</c:v>
                </c:pt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cat>
            <c:strRef>
              <c:f>Herraje!$A$83:$A$90</c:f>
              <c:strCache>
                <c:ptCount val="8"/>
                <c:pt idx="0">
                  <c:v>Febrero</c:v>
                </c:pt>
                <c:pt idx="1">
                  <c:v>Marzo</c:v>
                </c:pt>
                <c:pt idx="2">
                  <c:v>Enero</c:v>
                </c:pt>
                <c:pt idx="3">
                  <c:v>Julio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Total</c:v>
                </c:pt>
              </c:strCache>
            </c:strRef>
          </c:cat>
          <c:val>
            <c:numRef>
              <c:f>Perno!$E$86:$E$92</c:f>
              <c:numCache>
                <c:formatCode>0%</c:formatCode>
                <c:ptCount val="7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</c:numCache>
            </c:numRef>
          </c:val>
        </c:ser>
        <c:marker val="1"/>
        <c:axId val="102318848"/>
        <c:axId val="102312960"/>
      </c:lineChart>
      <c:catAx>
        <c:axId val="102309888"/>
        <c:scaling>
          <c:orientation val="minMax"/>
        </c:scaling>
        <c:axPos val="b"/>
        <c:majorTickMark val="none"/>
        <c:tickLblPos val="nextTo"/>
        <c:crossAx val="102311424"/>
        <c:crosses val="autoZero"/>
        <c:auto val="1"/>
        <c:lblAlgn val="ctr"/>
        <c:lblOffset val="100"/>
      </c:catAx>
      <c:valAx>
        <c:axId val="102311424"/>
        <c:scaling>
          <c:orientation val="minMax"/>
          <c:max val="11000"/>
          <c:min val="0"/>
        </c:scaling>
        <c:axPos val="l"/>
        <c:majorGridlines/>
        <c:numFmt formatCode="General" sourceLinked="1"/>
        <c:majorTickMark val="none"/>
        <c:tickLblPos val="nextTo"/>
        <c:crossAx val="102309888"/>
        <c:crosses val="autoZero"/>
        <c:crossBetween val="between"/>
        <c:majorUnit val="1000"/>
        <c:minorUnit val="20"/>
      </c:valAx>
      <c:valAx>
        <c:axId val="102312960"/>
        <c:scaling>
          <c:orientation val="minMax"/>
          <c:max val="1"/>
        </c:scaling>
        <c:axPos val="r"/>
        <c:numFmt formatCode="0%" sourceLinked="1"/>
        <c:tickLblPos val="nextTo"/>
        <c:crossAx val="102318848"/>
        <c:crosses val="max"/>
        <c:crossBetween val="between"/>
      </c:valAx>
      <c:catAx>
        <c:axId val="102318848"/>
        <c:scaling>
          <c:orientation val="minMax"/>
        </c:scaling>
        <c:delete val="1"/>
        <c:axPos val="b"/>
        <c:tickLblPos val="nextTo"/>
        <c:crossAx val="102312960"/>
        <c:crosses val="autoZero"/>
        <c:auto val="1"/>
        <c:lblAlgn val="ctr"/>
        <c:lblOffset val="100"/>
      </c:catAx>
    </c:plotArea>
    <c:legend>
      <c:legendPos val="b"/>
    </c:legend>
    <c:plotVisOnly val="1"/>
    <c:dispBlanksAs val="gap"/>
  </c:chart>
  <c:printSettings>
    <c:headerFooter/>
    <c:pageMargins b="0.75000000000000111" l="0.70000000000000062" r="0.70000000000000062" t="0.75000000000000111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Promedio movil simple Rotula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Rotula!$B$12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Rotula!$A$14:$A$21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Rotula!$B$14:$B$20</c:f>
              <c:numCache>
                <c:formatCode>General</c:formatCode>
                <c:ptCount val="7"/>
                <c:pt idx="0">
                  <c:v>764</c:v>
                </c:pt>
                <c:pt idx="1">
                  <c:v>426</c:v>
                </c:pt>
                <c:pt idx="2">
                  <c:v>475</c:v>
                </c:pt>
                <c:pt idx="3">
                  <c:v>692</c:v>
                </c:pt>
                <c:pt idx="4">
                  <c:v>610</c:v>
                </c:pt>
                <c:pt idx="5">
                  <c:v>450</c:v>
                </c:pt>
                <c:pt idx="6">
                  <c:v>470</c:v>
                </c:pt>
              </c:numCache>
            </c:numRef>
          </c:val>
        </c:ser>
        <c:ser>
          <c:idx val="1"/>
          <c:order val="1"/>
          <c:tx>
            <c:strRef>
              <c:f>Rotula!$C$12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Rotula!$A$14:$A$21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Rotula!$C$14:$C$21</c:f>
              <c:numCache>
                <c:formatCode>General</c:formatCode>
                <c:ptCount val="8"/>
                <c:pt idx="3" formatCode="0">
                  <c:v>555</c:v>
                </c:pt>
                <c:pt idx="4" formatCode="0">
                  <c:v>531</c:v>
                </c:pt>
                <c:pt idx="5" formatCode="0">
                  <c:v>592.33333333333337</c:v>
                </c:pt>
                <c:pt idx="6" formatCode="0">
                  <c:v>584</c:v>
                </c:pt>
                <c:pt idx="7" formatCode="0">
                  <c:v>510</c:v>
                </c:pt>
              </c:numCache>
            </c:numRef>
          </c:val>
        </c:ser>
        <c:marker val="1"/>
        <c:axId val="102381056"/>
        <c:axId val="102382976"/>
      </c:lineChart>
      <c:catAx>
        <c:axId val="1023810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2382976"/>
        <c:crosses val="autoZero"/>
        <c:auto val="1"/>
        <c:lblAlgn val="ctr"/>
        <c:lblOffset val="100"/>
      </c:catAx>
      <c:valAx>
        <c:axId val="10238297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piezas</a:t>
                </a:r>
              </a:p>
            </c:rich>
          </c:tx>
        </c:title>
        <c:numFmt formatCode="General" sourceLinked="1"/>
        <c:tickLblPos val="nextTo"/>
        <c:crossAx val="1023810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 sz="1800" b="1" i="0" baseline="0"/>
              <a:t>Promedio movil ponderado Rotula</a:t>
            </a:r>
            <a:endParaRPr lang="es-CO"/>
          </a:p>
        </c:rich>
      </c:tx>
      <c:layout>
        <c:manualLayout>
          <c:xMode val="edge"/>
          <c:yMode val="edge"/>
          <c:x val="0.14872261288194591"/>
          <c:y val="1.6708437761069384E-2"/>
        </c:manualLayout>
      </c:layout>
    </c:title>
    <c:plotArea>
      <c:layout>
        <c:manualLayout>
          <c:layoutTarget val="inner"/>
          <c:xMode val="edge"/>
          <c:yMode val="edge"/>
          <c:x val="0.15883747151926936"/>
          <c:y val="0.14061005532203241"/>
          <c:w val="0.6260346868406157"/>
          <c:h val="0.67998842249982283"/>
        </c:manualLayout>
      </c:layout>
      <c:lineChart>
        <c:grouping val="standard"/>
        <c:ser>
          <c:idx val="0"/>
          <c:order val="0"/>
          <c:tx>
            <c:strRef>
              <c:f>Rotula!$B$35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Rotula!$A$37:$A$44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Rotula!$B$37:$B$43</c:f>
              <c:numCache>
                <c:formatCode>General</c:formatCode>
                <c:ptCount val="7"/>
                <c:pt idx="0">
                  <c:v>764</c:v>
                </c:pt>
                <c:pt idx="1">
                  <c:v>426</c:v>
                </c:pt>
                <c:pt idx="2">
                  <c:v>475</c:v>
                </c:pt>
                <c:pt idx="3">
                  <c:v>692</c:v>
                </c:pt>
                <c:pt idx="4">
                  <c:v>610</c:v>
                </c:pt>
                <c:pt idx="5">
                  <c:v>450</c:v>
                </c:pt>
                <c:pt idx="6">
                  <c:v>470</c:v>
                </c:pt>
              </c:numCache>
            </c:numRef>
          </c:val>
        </c:ser>
        <c:ser>
          <c:idx val="1"/>
          <c:order val="1"/>
          <c:tx>
            <c:strRef>
              <c:f>Rotula!$C$35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Rotula!$A$37:$A$44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Rotula!$C$37:$C$44</c:f>
              <c:numCache>
                <c:formatCode>General</c:formatCode>
                <c:ptCount val="8"/>
                <c:pt idx="2" formatCode="0">
                  <c:v>474.99998430289764</c:v>
                </c:pt>
                <c:pt idx="3" formatCode="0">
                  <c:v>467.89698873715383</c:v>
                </c:pt>
                <c:pt idx="4" formatCode="0">
                  <c:v>660.54239569310994</c:v>
                </c:pt>
                <c:pt idx="5" formatCode="0">
                  <c:v>621.88807680721175</c:v>
                </c:pt>
                <c:pt idx="6" formatCode="0">
                  <c:v>473.1955071848036</c:v>
                </c:pt>
                <c:pt idx="7" formatCode="0">
                  <c:v>467.10108785189948</c:v>
                </c:pt>
              </c:numCache>
            </c:numRef>
          </c:val>
        </c:ser>
        <c:marker val="1"/>
        <c:axId val="102429056"/>
        <c:axId val="102430976"/>
      </c:lineChart>
      <c:catAx>
        <c:axId val="1024290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2430976"/>
        <c:crosses val="autoZero"/>
        <c:auto val="1"/>
        <c:lblAlgn val="ctr"/>
        <c:lblOffset val="100"/>
      </c:catAx>
      <c:valAx>
        <c:axId val="10243097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  <a:endParaRPr lang="es-CO" sz="1000"/>
              </a:p>
            </c:rich>
          </c:tx>
        </c:title>
        <c:numFmt formatCode="General" sourceLinked="1"/>
        <c:tickLblPos val="nextTo"/>
        <c:crossAx val="1024290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Suavización exponencial simple Rotula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Rotula!$B$60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Rotula!$A$62:$A$69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Rotula!$B$62:$B$69</c:f>
              <c:numCache>
                <c:formatCode>General</c:formatCode>
                <c:ptCount val="8"/>
                <c:pt idx="0">
                  <c:v>764</c:v>
                </c:pt>
                <c:pt idx="1">
                  <c:v>426</c:v>
                </c:pt>
                <c:pt idx="2">
                  <c:v>475</c:v>
                </c:pt>
                <c:pt idx="3">
                  <c:v>692</c:v>
                </c:pt>
                <c:pt idx="4">
                  <c:v>610</c:v>
                </c:pt>
                <c:pt idx="5">
                  <c:v>450</c:v>
                </c:pt>
                <c:pt idx="6">
                  <c:v>470</c:v>
                </c:pt>
              </c:numCache>
            </c:numRef>
          </c:val>
        </c:ser>
        <c:ser>
          <c:idx val="1"/>
          <c:order val="1"/>
          <c:tx>
            <c:strRef>
              <c:f>Rotula!$C$60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Rotula!$A$62:$A$69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Rotula!$C$62:$C$69</c:f>
              <c:numCache>
                <c:formatCode>General</c:formatCode>
                <c:ptCount val="8"/>
                <c:pt idx="0">
                  <c:v>764</c:v>
                </c:pt>
                <c:pt idx="1">
                  <c:v>764</c:v>
                </c:pt>
                <c:pt idx="2" formatCode="0">
                  <c:v>475.00001346170455</c:v>
                </c:pt>
                <c:pt idx="3" formatCode="0">
                  <c:v>475.00000195154939</c:v>
                </c:pt>
                <c:pt idx="4" formatCode="0">
                  <c:v>660.54141175868654</c:v>
                </c:pt>
                <c:pt idx="5" formatCode="0">
                  <c:v>617.32701140990889</c:v>
                </c:pt>
                <c:pt idx="6" formatCode="0">
                  <c:v>474.25747281536189</c:v>
                </c:pt>
                <c:pt idx="7" formatCode="0">
                  <c:v>470.61720776705789</c:v>
                </c:pt>
              </c:numCache>
            </c:numRef>
          </c:val>
        </c:ser>
        <c:marker val="1"/>
        <c:axId val="102444032"/>
        <c:axId val="102462592"/>
      </c:lineChart>
      <c:catAx>
        <c:axId val="10244403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Mesas</a:t>
                </a:r>
              </a:p>
            </c:rich>
          </c:tx>
          <c:layout/>
        </c:title>
        <c:majorTickMark val="none"/>
        <c:tickLblPos val="nextTo"/>
        <c:crossAx val="102462592"/>
        <c:crosses val="autoZero"/>
        <c:auto val="1"/>
        <c:lblAlgn val="ctr"/>
        <c:lblOffset val="100"/>
      </c:catAx>
      <c:valAx>
        <c:axId val="10246259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</a:p>
            </c:rich>
          </c:tx>
          <c:layout/>
        </c:title>
        <c:numFmt formatCode="General" sourceLinked="1"/>
        <c:tickLblPos val="nextTo"/>
        <c:crossAx val="10244403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 sz="1800" b="1" i="0" baseline="0"/>
              <a:t>Promedio movil ponderado Autopartes</a:t>
            </a:r>
            <a:endParaRPr lang="es-CO"/>
          </a:p>
        </c:rich>
      </c:tx>
      <c:layout>
        <c:manualLayout>
          <c:xMode val="edge"/>
          <c:yMode val="edge"/>
          <c:x val="0.14872261288194591"/>
          <c:y val="1.6708437761069356E-2"/>
        </c:manualLayout>
      </c:layout>
    </c:title>
    <c:plotArea>
      <c:layout>
        <c:manualLayout>
          <c:layoutTarget val="inner"/>
          <c:xMode val="edge"/>
          <c:yMode val="edge"/>
          <c:x val="0.15883747151926894"/>
          <c:y val="0.14061005532203227"/>
          <c:w val="0.6260346868406157"/>
          <c:h val="0.67998842249982083"/>
        </c:manualLayout>
      </c:layout>
      <c:lineChart>
        <c:grouping val="standard"/>
        <c:ser>
          <c:idx val="0"/>
          <c:order val="0"/>
          <c:tx>
            <c:strRef>
              <c:f>'Autopartes '!$B$35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'Autopartes '!$A$37:$A$44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'Autopartes '!$B$37:$B$43</c:f>
              <c:numCache>
                <c:formatCode>General</c:formatCode>
                <c:ptCount val="7"/>
                <c:pt idx="0">
                  <c:v>8405</c:v>
                </c:pt>
                <c:pt idx="1">
                  <c:v>13843</c:v>
                </c:pt>
                <c:pt idx="2">
                  <c:v>10612</c:v>
                </c:pt>
                <c:pt idx="3">
                  <c:v>13851</c:v>
                </c:pt>
                <c:pt idx="4">
                  <c:v>10410</c:v>
                </c:pt>
                <c:pt idx="5">
                  <c:v>11695</c:v>
                </c:pt>
                <c:pt idx="6">
                  <c:v>10204</c:v>
                </c:pt>
              </c:numCache>
            </c:numRef>
          </c:val>
        </c:ser>
        <c:ser>
          <c:idx val="1"/>
          <c:order val="1"/>
          <c:tx>
            <c:strRef>
              <c:f>'Autopartes '!$C$35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'Autopartes '!$A$37:$A$44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'Autopartes '!$C$37:$C$44</c:f>
              <c:numCache>
                <c:formatCode>General</c:formatCode>
                <c:ptCount val="8"/>
                <c:pt idx="2" formatCode="0">
                  <c:v>10611.997030151302</c:v>
                </c:pt>
                <c:pt idx="3" formatCode="0">
                  <c:v>12531.707722615138</c:v>
                </c:pt>
                <c:pt idx="4" formatCode="0">
                  <c:v>11926.539054920941</c:v>
                </c:pt>
                <c:pt idx="5" formatCode="0">
                  <c:v>12454.479812293002</c:v>
                </c:pt>
                <c:pt idx="6" formatCode="0">
                  <c:v>10931.513641733067</c:v>
                </c:pt>
                <c:pt idx="7" formatCode="0">
                  <c:v>11089.881836712833</c:v>
                </c:pt>
              </c:numCache>
            </c:numRef>
          </c:val>
        </c:ser>
        <c:marker val="1"/>
        <c:axId val="89440640"/>
        <c:axId val="89442560"/>
      </c:lineChart>
      <c:catAx>
        <c:axId val="8944064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89442560"/>
        <c:crosses val="autoZero"/>
        <c:auto val="1"/>
        <c:lblAlgn val="ctr"/>
        <c:lblOffset val="100"/>
      </c:catAx>
      <c:valAx>
        <c:axId val="8944256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  <a:endParaRPr lang="es-CO" sz="1000"/>
              </a:p>
            </c:rich>
          </c:tx>
        </c:title>
        <c:numFmt formatCode="General" sourceLinked="1"/>
        <c:tickLblPos val="nextTo"/>
        <c:crossAx val="8944064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Diagrama de Pareto </a:t>
            </a:r>
            <a:r>
              <a:rPr lang="es-CO" sz="1800" b="1" i="0" u="none" strike="noStrike" baseline="0"/>
              <a:t>Rotula</a:t>
            </a:r>
            <a:r>
              <a:rPr lang="es-CO"/>
              <a:t> 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Rotula!$B$83</c:f>
              <c:strCache>
                <c:ptCount val="1"/>
                <c:pt idx="0">
                  <c:v>Ventas (und)</c:v>
                </c:pt>
              </c:strCache>
            </c:strRef>
          </c:tx>
          <c:cat>
            <c:strRef>
              <c:f>Rotula!$A$84:$A$90</c:f>
              <c:strCache>
                <c:ptCount val="7"/>
                <c:pt idx="0">
                  <c:v>Enero</c:v>
                </c:pt>
                <c:pt idx="1">
                  <c:v>Abril</c:v>
                </c:pt>
                <c:pt idx="2">
                  <c:v>Mayo</c:v>
                </c:pt>
                <c:pt idx="3">
                  <c:v>Marzo</c:v>
                </c:pt>
                <c:pt idx="4">
                  <c:v>Julio</c:v>
                </c:pt>
                <c:pt idx="5">
                  <c:v>Junio</c:v>
                </c:pt>
                <c:pt idx="6">
                  <c:v>Febrero</c:v>
                </c:pt>
              </c:strCache>
            </c:strRef>
          </c:cat>
          <c:val>
            <c:numRef>
              <c:f>Rotula!$B$84:$B$90</c:f>
              <c:numCache>
                <c:formatCode>General</c:formatCode>
                <c:ptCount val="7"/>
                <c:pt idx="0">
                  <c:v>764</c:v>
                </c:pt>
                <c:pt idx="1">
                  <c:v>692</c:v>
                </c:pt>
                <c:pt idx="2">
                  <c:v>610</c:v>
                </c:pt>
                <c:pt idx="3">
                  <c:v>475</c:v>
                </c:pt>
                <c:pt idx="4">
                  <c:v>470</c:v>
                </c:pt>
                <c:pt idx="5">
                  <c:v>450</c:v>
                </c:pt>
                <c:pt idx="6">
                  <c:v>426</c:v>
                </c:pt>
              </c:numCache>
            </c:numRef>
          </c:val>
        </c:ser>
        <c:gapWidth val="75"/>
        <c:overlap val="-25"/>
        <c:axId val="102772736"/>
        <c:axId val="102774272"/>
      </c:barChart>
      <c:lineChart>
        <c:grouping val="standard"/>
        <c:ser>
          <c:idx val="1"/>
          <c:order val="1"/>
          <c:tx>
            <c:strRef>
              <c:f>Rotula!$D$83</c:f>
              <c:strCache>
                <c:ptCount val="1"/>
                <c:pt idx="0">
                  <c:v>Acumulativo</c:v>
                </c:pt>
              </c:strCache>
            </c:strRef>
          </c:tx>
          <c:cat>
            <c:strRef>
              <c:f>Rotula!$A$84:$A$90</c:f>
              <c:strCache>
                <c:ptCount val="7"/>
                <c:pt idx="0">
                  <c:v>Enero</c:v>
                </c:pt>
                <c:pt idx="1">
                  <c:v>Abril</c:v>
                </c:pt>
                <c:pt idx="2">
                  <c:v>Mayo</c:v>
                </c:pt>
                <c:pt idx="3">
                  <c:v>Marzo</c:v>
                </c:pt>
                <c:pt idx="4">
                  <c:v>Julio</c:v>
                </c:pt>
                <c:pt idx="5">
                  <c:v>Junio</c:v>
                </c:pt>
                <c:pt idx="6">
                  <c:v>Febrero</c:v>
                </c:pt>
              </c:strCache>
            </c:strRef>
          </c:cat>
          <c:val>
            <c:numRef>
              <c:f>Rotula!$D$84:$D$90</c:f>
              <c:numCache>
                <c:formatCode>0%</c:formatCode>
                <c:ptCount val="7"/>
                <c:pt idx="0">
                  <c:v>0.19655261126833032</c:v>
                </c:pt>
                <c:pt idx="1">
                  <c:v>0.37458193979933108</c:v>
                </c:pt>
                <c:pt idx="2">
                  <c:v>0.53151530743503983</c:v>
                </c:pt>
                <c:pt idx="3">
                  <c:v>0.65371751993825566</c:v>
                </c:pt>
                <c:pt idx="4">
                  <c:v>0.77463339336249026</c:v>
                </c:pt>
                <c:pt idx="5">
                  <c:v>0.89040391047080003</c:v>
                </c:pt>
                <c:pt idx="6">
                  <c:v>0.99999999999999989</c:v>
                </c:pt>
              </c:numCache>
            </c:numRef>
          </c:val>
        </c:ser>
        <c:ser>
          <c:idx val="2"/>
          <c:order val="2"/>
          <c:tx>
            <c:strRef>
              <c:f>Rotula!$E$83</c:f>
              <c:strCache>
                <c:ptCount val="1"/>
                <c:pt idx="0">
                  <c:v>80-20</c:v>
                </c:pt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cat>
            <c:strRef>
              <c:f>Rotula!$A$84:$A$90</c:f>
              <c:strCache>
                <c:ptCount val="7"/>
                <c:pt idx="0">
                  <c:v>Enero</c:v>
                </c:pt>
                <c:pt idx="1">
                  <c:v>Abril</c:v>
                </c:pt>
                <c:pt idx="2">
                  <c:v>Mayo</c:v>
                </c:pt>
                <c:pt idx="3">
                  <c:v>Marzo</c:v>
                </c:pt>
                <c:pt idx="4">
                  <c:v>Julio</c:v>
                </c:pt>
                <c:pt idx="5">
                  <c:v>Junio</c:v>
                </c:pt>
                <c:pt idx="6">
                  <c:v>Febrero</c:v>
                </c:pt>
              </c:strCache>
            </c:strRef>
          </c:cat>
          <c:val>
            <c:numRef>
              <c:f>Rotula!$E$84:$E$90</c:f>
              <c:numCache>
                <c:formatCode>0%</c:formatCode>
                <c:ptCount val="7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</c:numCache>
            </c:numRef>
          </c:val>
        </c:ser>
        <c:marker val="1"/>
        <c:axId val="102781696"/>
        <c:axId val="102775808"/>
      </c:lineChart>
      <c:catAx>
        <c:axId val="102772736"/>
        <c:scaling>
          <c:orientation val="minMax"/>
        </c:scaling>
        <c:axPos val="b"/>
        <c:majorTickMark val="none"/>
        <c:tickLblPos val="nextTo"/>
        <c:crossAx val="102774272"/>
        <c:crosses val="autoZero"/>
        <c:auto val="1"/>
        <c:lblAlgn val="ctr"/>
        <c:lblOffset val="100"/>
      </c:catAx>
      <c:valAx>
        <c:axId val="102774272"/>
        <c:scaling>
          <c:orientation val="minMax"/>
          <c:max val="4000"/>
          <c:min val="0"/>
        </c:scaling>
        <c:axPos val="l"/>
        <c:majorGridlines/>
        <c:numFmt formatCode="General" sourceLinked="1"/>
        <c:majorTickMark val="none"/>
        <c:tickLblPos val="nextTo"/>
        <c:crossAx val="102772736"/>
        <c:crosses val="autoZero"/>
        <c:crossBetween val="between"/>
        <c:majorUnit val="400"/>
        <c:minorUnit val="20"/>
      </c:valAx>
      <c:valAx>
        <c:axId val="102775808"/>
        <c:scaling>
          <c:orientation val="minMax"/>
          <c:max val="1"/>
        </c:scaling>
        <c:axPos val="r"/>
        <c:numFmt formatCode="0%" sourceLinked="1"/>
        <c:tickLblPos val="nextTo"/>
        <c:crossAx val="102781696"/>
        <c:crosses val="max"/>
        <c:crossBetween val="between"/>
      </c:valAx>
      <c:catAx>
        <c:axId val="102781696"/>
        <c:scaling>
          <c:orientation val="minMax"/>
        </c:scaling>
        <c:delete val="1"/>
        <c:axPos val="b"/>
        <c:tickLblPos val="nextTo"/>
        <c:crossAx val="102775808"/>
        <c:crosses val="autoZero"/>
        <c:auto val="1"/>
        <c:lblAlgn val="ctr"/>
        <c:lblOffset val="100"/>
      </c:catAx>
    </c:plotArea>
    <c:legend>
      <c:legendPos val="b"/>
      <c:layout/>
    </c:legend>
    <c:plotVisOnly val="1"/>
    <c:dispBlanksAs val="gap"/>
  </c:chart>
  <c:printSettings>
    <c:headerFooter/>
    <c:pageMargins b="0.75000000000000133" l="0.70000000000000062" r="0.70000000000000062" t="0.75000000000000133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Promedio movil simple Soporte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Soporte!$B$12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Soporte!$A$14:$A$21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Soporte!$B$14:$B$20</c:f>
              <c:numCache>
                <c:formatCode>General</c:formatCode>
                <c:ptCount val="7"/>
                <c:pt idx="0">
                  <c:v>2713</c:v>
                </c:pt>
                <c:pt idx="1">
                  <c:v>3574</c:v>
                </c:pt>
                <c:pt idx="2">
                  <c:v>3317</c:v>
                </c:pt>
                <c:pt idx="3">
                  <c:v>4968</c:v>
                </c:pt>
                <c:pt idx="4">
                  <c:v>5143</c:v>
                </c:pt>
                <c:pt idx="5">
                  <c:v>3713</c:v>
                </c:pt>
                <c:pt idx="6">
                  <c:v>2708</c:v>
                </c:pt>
              </c:numCache>
            </c:numRef>
          </c:val>
        </c:ser>
        <c:ser>
          <c:idx val="1"/>
          <c:order val="1"/>
          <c:tx>
            <c:strRef>
              <c:f>Soporte!$C$12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Soporte!$A$14:$A$21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Soporte!$C$14:$C$21</c:f>
              <c:numCache>
                <c:formatCode>0</c:formatCode>
                <c:ptCount val="8"/>
                <c:pt idx="1">
                  <c:v>2713</c:v>
                </c:pt>
                <c:pt idx="2">
                  <c:v>3574</c:v>
                </c:pt>
                <c:pt idx="3">
                  <c:v>3317</c:v>
                </c:pt>
                <c:pt idx="4">
                  <c:v>4968</c:v>
                </c:pt>
                <c:pt idx="5">
                  <c:v>5143</c:v>
                </c:pt>
                <c:pt idx="6">
                  <c:v>3713</c:v>
                </c:pt>
                <c:pt idx="7">
                  <c:v>2708</c:v>
                </c:pt>
              </c:numCache>
            </c:numRef>
          </c:val>
        </c:ser>
        <c:marker val="1"/>
        <c:axId val="102880768"/>
        <c:axId val="102882688"/>
      </c:lineChart>
      <c:catAx>
        <c:axId val="10288076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2882688"/>
        <c:crosses val="autoZero"/>
        <c:auto val="1"/>
        <c:lblAlgn val="ctr"/>
        <c:lblOffset val="100"/>
      </c:catAx>
      <c:valAx>
        <c:axId val="10288268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piezas</a:t>
                </a:r>
              </a:p>
            </c:rich>
          </c:tx>
        </c:title>
        <c:numFmt formatCode="General" sourceLinked="1"/>
        <c:tickLblPos val="nextTo"/>
        <c:crossAx val="10288076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 sz="1800" b="1" i="0" baseline="0"/>
              <a:t>Promedio movil ponderado Soporte</a:t>
            </a:r>
            <a:endParaRPr lang="es-CO"/>
          </a:p>
        </c:rich>
      </c:tx>
      <c:layout>
        <c:manualLayout>
          <c:xMode val="edge"/>
          <c:yMode val="edge"/>
          <c:x val="0.14872261288194591"/>
          <c:y val="1.6708437761069391E-2"/>
        </c:manualLayout>
      </c:layout>
    </c:title>
    <c:plotArea>
      <c:layout>
        <c:manualLayout>
          <c:layoutTarget val="inner"/>
          <c:xMode val="edge"/>
          <c:yMode val="edge"/>
          <c:x val="0.15883747151926944"/>
          <c:y val="0.14061005532203241"/>
          <c:w val="0.6260346868406157"/>
          <c:h val="0.67998842249982328"/>
        </c:manualLayout>
      </c:layout>
      <c:lineChart>
        <c:grouping val="standard"/>
        <c:ser>
          <c:idx val="0"/>
          <c:order val="0"/>
          <c:tx>
            <c:strRef>
              <c:f>Soporte!$B$35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Soporte!$A$37:$A$44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Soporte!$B$37:$B$43</c:f>
              <c:numCache>
                <c:formatCode>General</c:formatCode>
                <c:ptCount val="7"/>
                <c:pt idx="0">
                  <c:v>2713</c:v>
                </c:pt>
                <c:pt idx="1">
                  <c:v>3574</c:v>
                </c:pt>
                <c:pt idx="2">
                  <c:v>3317</c:v>
                </c:pt>
                <c:pt idx="3">
                  <c:v>4968</c:v>
                </c:pt>
                <c:pt idx="4">
                  <c:v>5143</c:v>
                </c:pt>
                <c:pt idx="5">
                  <c:v>3713</c:v>
                </c:pt>
                <c:pt idx="6">
                  <c:v>2708</c:v>
                </c:pt>
              </c:numCache>
            </c:numRef>
          </c:val>
        </c:ser>
        <c:ser>
          <c:idx val="1"/>
          <c:order val="1"/>
          <c:tx>
            <c:strRef>
              <c:f>Soporte!$C$35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Soporte!$A$37:$A$44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Soporte!$C$37:$C$44</c:f>
              <c:numCache>
                <c:formatCode>General</c:formatCode>
                <c:ptCount val="8"/>
                <c:pt idx="2" formatCode="0">
                  <c:v>3574.0027129999994</c:v>
                </c:pt>
                <c:pt idx="3" formatCode="0">
                  <c:v>3317.0035739999994</c:v>
                </c:pt>
                <c:pt idx="4" formatCode="0">
                  <c:v>4968.0033169999997</c:v>
                </c:pt>
                <c:pt idx="5" formatCode="0">
                  <c:v>5143.0049679999993</c:v>
                </c:pt>
                <c:pt idx="6" formatCode="0">
                  <c:v>3713.0051429999994</c:v>
                </c:pt>
                <c:pt idx="7" formatCode="0">
                  <c:v>2708.0037129999996</c:v>
                </c:pt>
              </c:numCache>
            </c:numRef>
          </c:val>
        </c:ser>
        <c:marker val="1"/>
        <c:axId val="102916480"/>
        <c:axId val="102918400"/>
      </c:lineChart>
      <c:catAx>
        <c:axId val="10291648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2918400"/>
        <c:crosses val="autoZero"/>
        <c:auto val="1"/>
        <c:lblAlgn val="ctr"/>
        <c:lblOffset val="100"/>
      </c:catAx>
      <c:valAx>
        <c:axId val="10291840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  <a:endParaRPr lang="es-CO" sz="1000"/>
              </a:p>
            </c:rich>
          </c:tx>
        </c:title>
        <c:numFmt formatCode="General" sourceLinked="1"/>
        <c:tickLblPos val="nextTo"/>
        <c:crossAx val="10291648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Suavización exponencial simple Soporte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Soporte!$B$60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Soporte!$A$62:$A$69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Soporte!$B$62:$B$69</c:f>
              <c:numCache>
                <c:formatCode>General</c:formatCode>
                <c:ptCount val="8"/>
                <c:pt idx="0">
                  <c:v>2713</c:v>
                </c:pt>
                <c:pt idx="1">
                  <c:v>3574</c:v>
                </c:pt>
                <c:pt idx="2">
                  <c:v>3317</c:v>
                </c:pt>
                <c:pt idx="3">
                  <c:v>4968</c:v>
                </c:pt>
                <c:pt idx="4">
                  <c:v>5143</c:v>
                </c:pt>
                <c:pt idx="5">
                  <c:v>3713</c:v>
                </c:pt>
                <c:pt idx="6">
                  <c:v>2708</c:v>
                </c:pt>
              </c:numCache>
            </c:numRef>
          </c:val>
        </c:ser>
        <c:ser>
          <c:idx val="1"/>
          <c:order val="1"/>
          <c:tx>
            <c:strRef>
              <c:f>Soporte!$C$60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Soporte!$A$62:$A$69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Soporte!$C$62:$C$69</c:f>
              <c:numCache>
                <c:formatCode>General</c:formatCode>
                <c:ptCount val="8"/>
                <c:pt idx="0">
                  <c:v>2713</c:v>
                </c:pt>
                <c:pt idx="1">
                  <c:v>2713</c:v>
                </c:pt>
                <c:pt idx="2" formatCode="0">
                  <c:v>3574</c:v>
                </c:pt>
                <c:pt idx="3" formatCode="0">
                  <c:v>3317</c:v>
                </c:pt>
                <c:pt idx="4" formatCode="0">
                  <c:v>4968</c:v>
                </c:pt>
                <c:pt idx="5" formatCode="0">
                  <c:v>5143</c:v>
                </c:pt>
                <c:pt idx="6" formatCode="0">
                  <c:v>3713</c:v>
                </c:pt>
                <c:pt idx="7" formatCode="0">
                  <c:v>2708</c:v>
                </c:pt>
              </c:numCache>
            </c:numRef>
          </c:val>
        </c:ser>
        <c:marker val="1"/>
        <c:axId val="102927360"/>
        <c:axId val="102950016"/>
      </c:lineChart>
      <c:catAx>
        <c:axId val="10292736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Mesas</a:t>
                </a:r>
              </a:p>
            </c:rich>
          </c:tx>
        </c:title>
        <c:majorTickMark val="none"/>
        <c:tickLblPos val="nextTo"/>
        <c:crossAx val="102950016"/>
        <c:crosses val="autoZero"/>
        <c:auto val="1"/>
        <c:lblAlgn val="ctr"/>
        <c:lblOffset val="100"/>
      </c:catAx>
      <c:valAx>
        <c:axId val="10295001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</a:p>
            </c:rich>
          </c:tx>
        </c:title>
        <c:numFmt formatCode="General" sourceLinked="1"/>
        <c:tickLblPos val="nextTo"/>
        <c:crossAx val="10292736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Diagrama de Pareto </a:t>
            </a:r>
            <a:r>
              <a:rPr lang="es-CO" sz="1800" b="1" i="0" u="none" strike="noStrike" baseline="0"/>
              <a:t>Soporte</a:t>
            </a:r>
            <a:r>
              <a:rPr lang="es-CO"/>
              <a:t> 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Soporte!$B$86</c:f>
              <c:strCache>
                <c:ptCount val="1"/>
                <c:pt idx="0">
                  <c:v>Ventas (und)</c:v>
                </c:pt>
              </c:strCache>
            </c:strRef>
          </c:tx>
          <c:cat>
            <c:strRef>
              <c:f>Soporte!$A$87:$A$93</c:f>
              <c:strCache>
                <c:ptCount val="7"/>
                <c:pt idx="0">
                  <c:v>Julio</c:v>
                </c:pt>
                <c:pt idx="1">
                  <c:v>Marzo</c:v>
                </c:pt>
                <c:pt idx="2">
                  <c:v>Junio</c:v>
                </c:pt>
                <c:pt idx="3">
                  <c:v>Abril</c:v>
                </c:pt>
                <c:pt idx="4">
                  <c:v>Mayo</c:v>
                </c:pt>
                <c:pt idx="5">
                  <c:v>Enero</c:v>
                </c:pt>
                <c:pt idx="6">
                  <c:v>Febrero</c:v>
                </c:pt>
              </c:strCache>
            </c:strRef>
          </c:cat>
          <c:val>
            <c:numRef>
              <c:f>Soporte!$B$87:$B$93</c:f>
              <c:numCache>
                <c:formatCode>General</c:formatCode>
                <c:ptCount val="7"/>
                <c:pt idx="0">
                  <c:v>5143</c:v>
                </c:pt>
                <c:pt idx="1">
                  <c:v>4968</c:v>
                </c:pt>
                <c:pt idx="2">
                  <c:v>3713</c:v>
                </c:pt>
                <c:pt idx="3">
                  <c:v>3574</c:v>
                </c:pt>
                <c:pt idx="4">
                  <c:v>3317</c:v>
                </c:pt>
                <c:pt idx="5">
                  <c:v>2713</c:v>
                </c:pt>
                <c:pt idx="6">
                  <c:v>2708</c:v>
                </c:pt>
              </c:numCache>
            </c:numRef>
          </c:val>
        </c:ser>
        <c:gapWidth val="75"/>
        <c:overlap val="-25"/>
        <c:axId val="102985728"/>
        <c:axId val="102987264"/>
      </c:barChart>
      <c:lineChart>
        <c:grouping val="standard"/>
        <c:ser>
          <c:idx val="1"/>
          <c:order val="1"/>
          <c:tx>
            <c:strRef>
              <c:f>Soporte!$D$86</c:f>
              <c:strCache>
                <c:ptCount val="1"/>
                <c:pt idx="0">
                  <c:v>Acumulativo</c:v>
                </c:pt>
              </c:strCache>
            </c:strRef>
          </c:tx>
          <c:cat>
            <c:strRef>
              <c:f>Soporte!$A$87:$A$93</c:f>
              <c:strCache>
                <c:ptCount val="7"/>
                <c:pt idx="0">
                  <c:v>Julio</c:v>
                </c:pt>
                <c:pt idx="1">
                  <c:v>Marzo</c:v>
                </c:pt>
                <c:pt idx="2">
                  <c:v>Junio</c:v>
                </c:pt>
                <c:pt idx="3">
                  <c:v>Abril</c:v>
                </c:pt>
                <c:pt idx="4">
                  <c:v>Mayo</c:v>
                </c:pt>
                <c:pt idx="5">
                  <c:v>Enero</c:v>
                </c:pt>
                <c:pt idx="6">
                  <c:v>Febrero</c:v>
                </c:pt>
              </c:strCache>
            </c:strRef>
          </c:cat>
          <c:val>
            <c:numRef>
              <c:f>Soporte!$D$87:$D$93</c:f>
              <c:numCache>
                <c:formatCode>0%</c:formatCode>
                <c:ptCount val="7"/>
                <c:pt idx="0">
                  <c:v>0.19677838996020813</c:v>
                </c:pt>
                <c:pt idx="1">
                  <c:v>0.38686103458830734</c:v>
                </c:pt>
                <c:pt idx="2">
                  <c:v>0.52892561983471076</c:v>
                </c:pt>
                <c:pt idx="3">
                  <c:v>0.66567187021732477</c:v>
                </c:pt>
                <c:pt idx="4">
                  <c:v>0.79258494031221305</c:v>
                </c:pt>
                <c:pt idx="5">
                  <c:v>0.89638812366085097</c:v>
                </c:pt>
                <c:pt idx="6">
                  <c:v>1</c:v>
                </c:pt>
              </c:numCache>
            </c:numRef>
          </c:val>
        </c:ser>
        <c:ser>
          <c:idx val="2"/>
          <c:order val="2"/>
          <c:tx>
            <c:strRef>
              <c:f>Soporte!$E$86</c:f>
              <c:strCache>
                <c:ptCount val="1"/>
                <c:pt idx="0">
                  <c:v>80-20</c:v>
                </c:pt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cat>
            <c:strRef>
              <c:f>Soporte!$A$87:$A$93</c:f>
              <c:strCache>
                <c:ptCount val="7"/>
                <c:pt idx="0">
                  <c:v>Julio</c:v>
                </c:pt>
                <c:pt idx="1">
                  <c:v>Marzo</c:v>
                </c:pt>
                <c:pt idx="2">
                  <c:v>Junio</c:v>
                </c:pt>
                <c:pt idx="3">
                  <c:v>Abril</c:v>
                </c:pt>
                <c:pt idx="4">
                  <c:v>Mayo</c:v>
                </c:pt>
                <c:pt idx="5">
                  <c:v>Enero</c:v>
                </c:pt>
                <c:pt idx="6">
                  <c:v>Febrero</c:v>
                </c:pt>
              </c:strCache>
            </c:strRef>
          </c:cat>
          <c:val>
            <c:numRef>
              <c:f>Soporte!$E$87:$E$93</c:f>
              <c:numCache>
                <c:formatCode>0%</c:formatCode>
                <c:ptCount val="7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</c:numCache>
            </c:numRef>
          </c:val>
        </c:ser>
        <c:marker val="1"/>
        <c:axId val="102998784"/>
        <c:axId val="102988800"/>
      </c:lineChart>
      <c:catAx>
        <c:axId val="102985728"/>
        <c:scaling>
          <c:orientation val="minMax"/>
        </c:scaling>
        <c:axPos val="b"/>
        <c:majorTickMark val="none"/>
        <c:tickLblPos val="nextTo"/>
        <c:crossAx val="102987264"/>
        <c:crosses val="autoZero"/>
        <c:auto val="1"/>
        <c:lblAlgn val="ctr"/>
        <c:lblOffset val="100"/>
      </c:catAx>
      <c:valAx>
        <c:axId val="102987264"/>
        <c:scaling>
          <c:orientation val="minMax"/>
          <c:max val="27000"/>
          <c:min val="0"/>
        </c:scaling>
        <c:axPos val="l"/>
        <c:majorGridlines/>
        <c:numFmt formatCode="General" sourceLinked="1"/>
        <c:majorTickMark val="none"/>
        <c:tickLblPos val="nextTo"/>
        <c:crossAx val="102985728"/>
        <c:crosses val="autoZero"/>
        <c:crossBetween val="between"/>
        <c:majorUnit val="3000"/>
        <c:minorUnit val="20"/>
      </c:valAx>
      <c:valAx>
        <c:axId val="102988800"/>
        <c:scaling>
          <c:orientation val="minMax"/>
          <c:max val="1"/>
        </c:scaling>
        <c:axPos val="r"/>
        <c:numFmt formatCode="0%" sourceLinked="1"/>
        <c:tickLblPos val="nextTo"/>
        <c:crossAx val="102998784"/>
        <c:crosses val="max"/>
        <c:crossBetween val="between"/>
      </c:valAx>
      <c:catAx>
        <c:axId val="102998784"/>
        <c:scaling>
          <c:orientation val="minMax"/>
        </c:scaling>
        <c:delete val="1"/>
        <c:axPos val="b"/>
        <c:tickLblPos val="nextTo"/>
        <c:crossAx val="102988800"/>
        <c:crosses val="autoZero"/>
        <c:auto val="1"/>
        <c:lblAlgn val="ctr"/>
        <c:lblOffset val="100"/>
      </c:catAx>
    </c:plotArea>
    <c:legend>
      <c:legendPos val="b"/>
      <c:layout/>
    </c:legend>
    <c:plotVisOnly val="1"/>
    <c:dispBlanksAs val="gap"/>
  </c:chart>
  <c:printSettings>
    <c:headerFooter/>
    <c:pageMargins b="0.75000000000000155" l="0.70000000000000062" r="0.70000000000000062" t="0.75000000000000155" header="0.30000000000000032" footer="0.30000000000000032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Promedio movil simple Tornillo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Tornillo!$B$12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Tornillo!$A$14:$A$21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Tornillo!$B$14:$B$20</c:f>
              <c:numCache>
                <c:formatCode>General</c:formatCode>
                <c:ptCount val="7"/>
                <c:pt idx="0">
                  <c:v>267</c:v>
                </c:pt>
                <c:pt idx="1">
                  <c:v>270</c:v>
                </c:pt>
                <c:pt idx="2">
                  <c:v>538</c:v>
                </c:pt>
                <c:pt idx="3">
                  <c:v>459</c:v>
                </c:pt>
                <c:pt idx="4">
                  <c:v>724</c:v>
                </c:pt>
                <c:pt idx="5">
                  <c:v>933</c:v>
                </c:pt>
                <c:pt idx="6">
                  <c:v>589</c:v>
                </c:pt>
              </c:numCache>
            </c:numRef>
          </c:val>
        </c:ser>
        <c:ser>
          <c:idx val="1"/>
          <c:order val="1"/>
          <c:tx>
            <c:strRef>
              <c:f>Tornillo!$C$12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Tornillo!$A$14:$A$21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Tornillo!$C$14:$C$22</c:f>
              <c:numCache>
                <c:formatCode>0</c:formatCode>
                <c:ptCount val="9"/>
                <c:pt idx="1">
                  <c:v>267</c:v>
                </c:pt>
                <c:pt idx="2">
                  <c:v>270</c:v>
                </c:pt>
                <c:pt idx="3">
                  <c:v>538</c:v>
                </c:pt>
                <c:pt idx="4">
                  <c:v>459</c:v>
                </c:pt>
                <c:pt idx="5">
                  <c:v>724</c:v>
                </c:pt>
                <c:pt idx="6">
                  <c:v>933</c:v>
                </c:pt>
                <c:pt idx="7">
                  <c:v>589</c:v>
                </c:pt>
              </c:numCache>
            </c:numRef>
          </c:val>
        </c:ser>
        <c:marker val="1"/>
        <c:axId val="103847424"/>
        <c:axId val="103849344"/>
      </c:lineChart>
      <c:catAx>
        <c:axId val="1038474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3849344"/>
        <c:crosses val="autoZero"/>
        <c:auto val="1"/>
        <c:lblAlgn val="ctr"/>
        <c:lblOffset val="100"/>
      </c:catAx>
      <c:valAx>
        <c:axId val="10384934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piezas</a:t>
                </a:r>
              </a:p>
            </c:rich>
          </c:tx>
        </c:title>
        <c:numFmt formatCode="General" sourceLinked="1"/>
        <c:tickLblPos val="nextTo"/>
        <c:crossAx val="1038474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 sz="1800" b="1" i="0" baseline="0"/>
              <a:t>Promedio movil ponderado Tornillo</a:t>
            </a:r>
            <a:endParaRPr lang="es-CO"/>
          </a:p>
        </c:rich>
      </c:tx>
      <c:layout>
        <c:manualLayout>
          <c:xMode val="edge"/>
          <c:yMode val="edge"/>
          <c:x val="0.14872261288194591"/>
          <c:y val="1.6708437761069398E-2"/>
        </c:manualLayout>
      </c:layout>
    </c:title>
    <c:plotArea>
      <c:layout>
        <c:manualLayout>
          <c:layoutTarget val="inner"/>
          <c:xMode val="edge"/>
          <c:yMode val="edge"/>
          <c:x val="0.15883747151926952"/>
          <c:y val="0.14061005532203241"/>
          <c:w val="0.6260346868406157"/>
          <c:h val="0.67998842249982383"/>
        </c:manualLayout>
      </c:layout>
      <c:lineChart>
        <c:grouping val="standard"/>
        <c:ser>
          <c:idx val="0"/>
          <c:order val="0"/>
          <c:tx>
            <c:strRef>
              <c:f>Tornillo!$B$35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Tornillo!$A$37:$A$44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Tornillo!$B$37:$B$43</c:f>
              <c:numCache>
                <c:formatCode>General</c:formatCode>
                <c:ptCount val="7"/>
                <c:pt idx="0">
                  <c:v>267</c:v>
                </c:pt>
                <c:pt idx="1">
                  <c:v>270</c:v>
                </c:pt>
                <c:pt idx="2">
                  <c:v>538</c:v>
                </c:pt>
                <c:pt idx="3">
                  <c:v>459</c:v>
                </c:pt>
                <c:pt idx="4">
                  <c:v>724</c:v>
                </c:pt>
                <c:pt idx="5">
                  <c:v>933</c:v>
                </c:pt>
                <c:pt idx="6">
                  <c:v>589</c:v>
                </c:pt>
              </c:numCache>
            </c:numRef>
          </c:val>
        </c:ser>
        <c:ser>
          <c:idx val="1"/>
          <c:order val="1"/>
          <c:tx>
            <c:strRef>
              <c:f>Tornillo!$C$35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Tornillo!$A$37:$A$44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Tornillo!$C$37:$C$44</c:f>
              <c:numCache>
                <c:formatCode>General</c:formatCode>
                <c:ptCount val="8"/>
                <c:pt idx="3" formatCode="0">
                  <c:v>458.99977513043581</c:v>
                </c:pt>
                <c:pt idx="4" formatCode="0">
                  <c:v>403.90398600240724</c:v>
                </c:pt>
                <c:pt idx="5" formatCode="0">
                  <c:v>669.77879819284522</c:v>
                </c:pt>
                <c:pt idx="6" formatCode="0">
                  <c:v>794.8224769107992</c:v>
                </c:pt>
                <c:pt idx="7" formatCode="0">
                  <c:v>628.35521256970878</c:v>
                </c:pt>
              </c:numCache>
            </c:numRef>
          </c:val>
        </c:ser>
        <c:marker val="1"/>
        <c:axId val="103895424"/>
        <c:axId val="103897344"/>
      </c:lineChart>
      <c:catAx>
        <c:axId val="1038954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3897344"/>
        <c:crosses val="autoZero"/>
        <c:auto val="1"/>
        <c:lblAlgn val="ctr"/>
        <c:lblOffset val="100"/>
      </c:catAx>
      <c:valAx>
        <c:axId val="10389734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  <a:endParaRPr lang="es-CO" sz="1000"/>
              </a:p>
            </c:rich>
          </c:tx>
        </c:title>
        <c:numFmt formatCode="General" sourceLinked="1"/>
        <c:tickLblPos val="nextTo"/>
        <c:crossAx val="1038954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Suavización exponencial simple Tornillo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Tornillo!$B$60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Tornillo!$A$62:$A$69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Tornillo!$B$62:$B$69</c:f>
              <c:numCache>
                <c:formatCode>General</c:formatCode>
                <c:ptCount val="8"/>
                <c:pt idx="0">
                  <c:v>267</c:v>
                </c:pt>
                <c:pt idx="1">
                  <c:v>270</c:v>
                </c:pt>
                <c:pt idx="2">
                  <c:v>538</c:v>
                </c:pt>
                <c:pt idx="3">
                  <c:v>459</c:v>
                </c:pt>
                <c:pt idx="4">
                  <c:v>724</c:v>
                </c:pt>
                <c:pt idx="5">
                  <c:v>933</c:v>
                </c:pt>
                <c:pt idx="6">
                  <c:v>589</c:v>
                </c:pt>
              </c:numCache>
            </c:numRef>
          </c:val>
        </c:ser>
        <c:ser>
          <c:idx val="1"/>
          <c:order val="1"/>
          <c:tx>
            <c:strRef>
              <c:f>Tornillo!$C$60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Tornillo!$A$62:$A$69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Tornillo!$C$62:$C$69</c:f>
              <c:numCache>
                <c:formatCode>General</c:formatCode>
                <c:ptCount val="8"/>
                <c:pt idx="0">
                  <c:v>267</c:v>
                </c:pt>
                <c:pt idx="1">
                  <c:v>267</c:v>
                </c:pt>
                <c:pt idx="2" formatCode="0">
                  <c:v>269.1185702200525</c:v>
                </c:pt>
                <c:pt idx="3" formatCode="0">
                  <c:v>458.99996683903294</c:v>
                </c:pt>
                <c:pt idx="4" formatCode="0">
                  <c:v>458.99999025697872</c:v>
                </c:pt>
                <c:pt idx="5" formatCode="0">
                  <c:v>646.14036657537679</c:v>
                </c:pt>
                <c:pt idx="6" formatCode="0">
                  <c:v>848.71779214490709</c:v>
                </c:pt>
                <c:pt idx="7" formatCode="0">
                  <c:v>665.30766545957636</c:v>
                </c:pt>
              </c:numCache>
            </c:numRef>
          </c:val>
        </c:ser>
        <c:marker val="1"/>
        <c:axId val="103922688"/>
        <c:axId val="103937152"/>
      </c:lineChart>
      <c:catAx>
        <c:axId val="1039226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Mesas</a:t>
                </a:r>
              </a:p>
            </c:rich>
          </c:tx>
          <c:layout/>
        </c:title>
        <c:majorTickMark val="none"/>
        <c:tickLblPos val="nextTo"/>
        <c:crossAx val="103937152"/>
        <c:crosses val="autoZero"/>
        <c:auto val="1"/>
        <c:lblAlgn val="ctr"/>
        <c:lblOffset val="100"/>
      </c:catAx>
      <c:valAx>
        <c:axId val="10393715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</a:p>
            </c:rich>
          </c:tx>
          <c:layout/>
        </c:title>
        <c:numFmt formatCode="General" sourceLinked="1"/>
        <c:tickLblPos val="nextTo"/>
        <c:crossAx val="10392268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Diagrama de Pareto </a:t>
            </a:r>
            <a:r>
              <a:rPr lang="es-CO" sz="1800" b="1" i="0" u="none" strike="noStrike" baseline="0"/>
              <a:t>Tornillo</a:t>
            </a:r>
            <a:endParaRPr lang="es-CO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Tornillo!$B$84</c:f>
              <c:strCache>
                <c:ptCount val="1"/>
                <c:pt idx="0">
                  <c:v>Ventas (und)</c:v>
                </c:pt>
              </c:strCache>
            </c:strRef>
          </c:tx>
          <c:cat>
            <c:strRef>
              <c:f>Tornillo!$A$85:$A$91</c:f>
              <c:strCache>
                <c:ptCount val="7"/>
                <c:pt idx="0">
                  <c:v>Junio</c:v>
                </c:pt>
                <c:pt idx="1">
                  <c:v>Mayo</c:v>
                </c:pt>
                <c:pt idx="2">
                  <c:v>Julio</c:v>
                </c:pt>
                <c:pt idx="3">
                  <c:v>Marzo</c:v>
                </c:pt>
                <c:pt idx="4">
                  <c:v>Abril</c:v>
                </c:pt>
                <c:pt idx="5">
                  <c:v>Febrero</c:v>
                </c:pt>
                <c:pt idx="6">
                  <c:v>Enero</c:v>
                </c:pt>
              </c:strCache>
            </c:strRef>
          </c:cat>
          <c:val>
            <c:numRef>
              <c:f>Tornillo!$B$85:$B$91</c:f>
              <c:numCache>
                <c:formatCode>General</c:formatCode>
                <c:ptCount val="7"/>
                <c:pt idx="0">
                  <c:v>933</c:v>
                </c:pt>
                <c:pt idx="1">
                  <c:v>724</c:v>
                </c:pt>
                <c:pt idx="2">
                  <c:v>589</c:v>
                </c:pt>
                <c:pt idx="3">
                  <c:v>538</c:v>
                </c:pt>
                <c:pt idx="4">
                  <c:v>459</c:v>
                </c:pt>
                <c:pt idx="5">
                  <c:v>270</c:v>
                </c:pt>
                <c:pt idx="6">
                  <c:v>267</c:v>
                </c:pt>
              </c:numCache>
            </c:numRef>
          </c:val>
        </c:ser>
        <c:gapWidth val="75"/>
        <c:overlap val="-25"/>
        <c:axId val="106536960"/>
        <c:axId val="106538496"/>
      </c:barChart>
      <c:lineChart>
        <c:grouping val="standard"/>
        <c:ser>
          <c:idx val="1"/>
          <c:order val="1"/>
          <c:tx>
            <c:strRef>
              <c:f>Tornillo!$D$84</c:f>
              <c:strCache>
                <c:ptCount val="1"/>
                <c:pt idx="0">
                  <c:v>Acumulativo</c:v>
                </c:pt>
              </c:strCache>
            </c:strRef>
          </c:tx>
          <c:cat>
            <c:strRef>
              <c:f>Tornillo!$A$85:$A$91</c:f>
              <c:strCache>
                <c:ptCount val="7"/>
                <c:pt idx="0">
                  <c:v>Junio</c:v>
                </c:pt>
                <c:pt idx="1">
                  <c:v>Mayo</c:v>
                </c:pt>
                <c:pt idx="2">
                  <c:v>Julio</c:v>
                </c:pt>
                <c:pt idx="3">
                  <c:v>Marzo</c:v>
                </c:pt>
                <c:pt idx="4">
                  <c:v>Abril</c:v>
                </c:pt>
                <c:pt idx="5">
                  <c:v>Febrero</c:v>
                </c:pt>
                <c:pt idx="6">
                  <c:v>Enero</c:v>
                </c:pt>
              </c:strCache>
            </c:strRef>
          </c:cat>
          <c:val>
            <c:numRef>
              <c:f>Tornillo!$D$85:$D$91</c:f>
              <c:numCache>
                <c:formatCode>0%</c:formatCode>
                <c:ptCount val="7"/>
                <c:pt idx="0">
                  <c:v>0.24682539682539684</c:v>
                </c:pt>
                <c:pt idx="1">
                  <c:v>0.43835978835978839</c:v>
                </c:pt>
                <c:pt idx="2">
                  <c:v>0.59417989417989425</c:v>
                </c:pt>
                <c:pt idx="3">
                  <c:v>0.73650793650793656</c:v>
                </c:pt>
                <c:pt idx="4">
                  <c:v>0.857936507936508</c:v>
                </c:pt>
                <c:pt idx="5">
                  <c:v>0.92936507936507939</c:v>
                </c:pt>
                <c:pt idx="6">
                  <c:v>1</c:v>
                </c:pt>
              </c:numCache>
            </c:numRef>
          </c:val>
        </c:ser>
        <c:ser>
          <c:idx val="2"/>
          <c:order val="2"/>
          <c:tx>
            <c:strRef>
              <c:f>Tornillo!$E$84</c:f>
              <c:strCache>
                <c:ptCount val="1"/>
                <c:pt idx="0">
                  <c:v>80-20</c:v>
                </c:pt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cat>
            <c:strRef>
              <c:f>Tornillo!$A$85:$A$91</c:f>
              <c:strCache>
                <c:ptCount val="7"/>
                <c:pt idx="0">
                  <c:v>Junio</c:v>
                </c:pt>
                <c:pt idx="1">
                  <c:v>Mayo</c:v>
                </c:pt>
                <c:pt idx="2">
                  <c:v>Julio</c:v>
                </c:pt>
                <c:pt idx="3">
                  <c:v>Marzo</c:v>
                </c:pt>
                <c:pt idx="4">
                  <c:v>Abril</c:v>
                </c:pt>
                <c:pt idx="5">
                  <c:v>Febrero</c:v>
                </c:pt>
                <c:pt idx="6">
                  <c:v>Enero</c:v>
                </c:pt>
              </c:strCache>
            </c:strRef>
          </c:cat>
          <c:val>
            <c:numRef>
              <c:f>Tornillo!$E$85:$E$91</c:f>
              <c:numCache>
                <c:formatCode>0%</c:formatCode>
                <c:ptCount val="7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</c:numCache>
            </c:numRef>
          </c:val>
        </c:ser>
        <c:marker val="1"/>
        <c:axId val="106554112"/>
        <c:axId val="106540032"/>
      </c:lineChart>
      <c:catAx>
        <c:axId val="106536960"/>
        <c:scaling>
          <c:orientation val="minMax"/>
        </c:scaling>
        <c:axPos val="b"/>
        <c:majorTickMark val="none"/>
        <c:tickLblPos val="nextTo"/>
        <c:crossAx val="106538496"/>
        <c:crosses val="autoZero"/>
        <c:auto val="1"/>
        <c:lblAlgn val="ctr"/>
        <c:lblOffset val="100"/>
      </c:catAx>
      <c:valAx>
        <c:axId val="106538496"/>
        <c:scaling>
          <c:orientation val="minMax"/>
          <c:max val="4000"/>
          <c:min val="0"/>
        </c:scaling>
        <c:axPos val="l"/>
        <c:majorGridlines/>
        <c:numFmt formatCode="General" sourceLinked="1"/>
        <c:majorTickMark val="none"/>
        <c:tickLblPos val="nextTo"/>
        <c:crossAx val="106536960"/>
        <c:crosses val="autoZero"/>
        <c:crossBetween val="between"/>
        <c:majorUnit val="400"/>
        <c:minorUnit val="20"/>
      </c:valAx>
      <c:valAx>
        <c:axId val="106540032"/>
        <c:scaling>
          <c:orientation val="minMax"/>
          <c:max val="1"/>
        </c:scaling>
        <c:axPos val="r"/>
        <c:numFmt formatCode="0%" sourceLinked="1"/>
        <c:tickLblPos val="nextTo"/>
        <c:crossAx val="106554112"/>
        <c:crosses val="max"/>
        <c:crossBetween val="between"/>
      </c:valAx>
      <c:catAx>
        <c:axId val="106554112"/>
        <c:scaling>
          <c:orientation val="minMax"/>
        </c:scaling>
        <c:delete val="1"/>
        <c:axPos val="b"/>
        <c:tickLblPos val="nextTo"/>
        <c:crossAx val="106540032"/>
        <c:crosses val="autoZero"/>
        <c:auto val="1"/>
        <c:lblAlgn val="ctr"/>
        <c:lblOffset val="100"/>
      </c:catAx>
    </c:plotArea>
    <c:legend>
      <c:legendPos val="b"/>
      <c:layout/>
    </c:legend>
    <c:plotVisOnly val="1"/>
    <c:dispBlanksAs val="gap"/>
  </c:chart>
  <c:printSettings>
    <c:headerFooter/>
    <c:pageMargins b="0.75000000000000178" l="0.70000000000000062" r="0.70000000000000062" t="0.75000000000000178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Suavización exponencial simple Autopartes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'Autopartes '!$B$60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'Autopartes '!$A$62:$A$69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'Autopartes '!$B$62:$B$69</c:f>
              <c:numCache>
                <c:formatCode>General</c:formatCode>
                <c:ptCount val="8"/>
                <c:pt idx="0">
                  <c:v>8405</c:v>
                </c:pt>
                <c:pt idx="1">
                  <c:v>13843</c:v>
                </c:pt>
                <c:pt idx="2">
                  <c:v>10612</c:v>
                </c:pt>
                <c:pt idx="3">
                  <c:v>13851</c:v>
                </c:pt>
                <c:pt idx="4">
                  <c:v>10410</c:v>
                </c:pt>
                <c:pt idx="5">
                  <c:v>11695</c:v>
                </c:pt>
                <c:pt idx="6">
                  <c:v>10204</c:v>
                </c:pt>
              </c:numCache>
            </c:numRef>
          </c:val>
        </c:ser>
        <c:ser>
          <c:idx val="1"/>
          <c:order val="1"/>
          <c:tx>
            <c:strRef>
              <c:f>'Autopartes '!$C$60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'Autopartes '!$A$62:$A$69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'Autopartes '!$C$62:$C$69</c:f>
              <c:numCache>
                <c:formatCode>General</c:formatCode>
                <c:ptCount val="8"/>
                <c:pt idx="0">
                  <c:v>8405</c:v>
                </c:pt>
                <c:pt idx="1">
                  <c:v>8405</c:v>
                </c:pt>
                <c:pt idx="2" formatCode="0">
                  <c:v>10611.999102505466</c:v>
                </c:pt>
                <c:pt idx="3" formatCode="0">
                  <c:v>10611.999466751444</c:v>
                </c:pt>
                <c:pt idx="4" formatCode="0">
                  <c:v>11926.539972432631</c:v>
                </c:pt>
                <c:pt idx="5" formatCode="0">
                  <c:v>11311.055905115147</c:v>
                </c:pt>
                <c:pt idx="6" formatCode="0">
                  <c:v>11466.87868422937</c:v>
                </c:pt>
                <c:pt idx="7" formatCode="0">
                  <c:v>10954.342435118024</c:v>
                </c:pt>
              </c:numCache>
            </c:numRef>
          </c:val>
        </c:ser>
        <c:marker val="1"/>
        <c:axId val="95366144"/>
        <c:axId val="95380608"/>
      </c:lineChart>
      <c:catAx>
        <c:axId val="953661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Mesas</a:t>
                </a:r>
              </a:p>
            </c:rich>
          </c:tx>
        </c:title>
        <c:majorTickMark val="none"/>
        <c:tickLblPos val="nextTo"/>
        <c:crossAx val="95380608"/>
        <c:crosses val="autoZero"/>
        <c:auto val="1"/>
        <c:lblAlgn val="ctr"/>
        <c:lblOffset val="100"/>
      </c:catAx>
      <c:valAx>
        <c:axId val="9538060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</a:p>
            </c:rich>
          </c:tx>
        </c:title>
        <c:numFmt formatCode="General" sourceLinked="1"/>
        <c:tickLblPos val="nextTo"/>
        <c:crossAx val="9536614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/>
              <a:t>Diagrama de Pareto Autopartes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'Autopartes '!$B$85</c:f>
              <c:strCache>
                <c:ptCount val="1"/>
                <c:pt idx="0">
                  <c:v>Ventas (und)</c:v>
                </c:pt>
              </c:strCache>
            </c:strRef>
          </c:tx>
          <c:cat>
            <c:strRef>
              <c:f>'Autopartes '!$A$86:$A$93</c:f>
              <c:strCache>
                <c:ptCount val="8"/>
                <c:pt idx="0">
                  <c:v>Abril</c:v>
                </c:pt>
                <c:pt idx="1">
                  <c:v>Febrero</c:v>
                </c:pt>
                <c:pt idx="2">
                  <c:v>Junio</c:v>
                </c:pt>
                <c:pt idx="3">
                  <c:v>Marzo</c:v>
                </c:pt>
                <c:pt idx="4">
                  <c:v>Mayo</c:v>
                </c:pt>
                <c:pt idx="5">
                  <c:v>Julio</c:v>
                </c:pt>
                <c:pt idx="6">
                  <c:v>Enero</c:v>
                </c:pt>
                <c:pt idx="7">
                  <c:v>Total</c:v>
                </c:pt>
              </c:strCache>
            </c:strRef>
          </c:cat>
          <c:val>
            <c:numRef>
              <c:f>'Autopartes '!$B$86:$B$92</c:f>
              <c:numCache>
                <c:formatCode>General</c:formatCode>
                <c:ptCount val="7"/>
                <c:pt idx="0">
                  <c:v>13851</c:v>
                </c:pt>
                <c:pt idx="1">
                  <c:v>13843</c:v>
                </c:pt>
                <c:pt idx="2">
                  <c:v>11695</c:v>
                </c:pt>
                <c:pt idx="3">
                  <c:v>10612</c:v>
                </c:pt>
                <c:pt idx="4">
                  <c:v>10410</c:v>
                </c:pt>
                <c:pt idx="5">
                  <c:v>10204</c:v>
                </c:pt>
                <c:pt idx="6">
                  <c:v>8405</c:v>
                </c:pt>
              </c:numCache>
            </c:numRef>
          </c:val>
        </c:ser>
        <c:gapWidth val="75"/>
        <c:overlap val="-25"/>
        <c:axId val="95490048"/>
        <c:axId val="95491584"/>
      </c:barChart>
      <c:lineChart>
        <c:grouping val="standard"/>
        <c:ser>
          <c:idx val="1"/>
          <c:order val="1"/>
          <c:tx>
            <c:strRef>
              <c:f>'Autopartes '!$C$85</c:f>
              <c:strCache>
                <c:ptCount val="1"/>
                <c:pt idx="0">
                  <c:v>Representativo</c:v>
                </c:pt>
              </c:strCache>
            </c:strRef>
          </c:tx>
          <c:cat>
            <c:strRef>
              <c:f>'Autopartes '!$A$86:$A$93</c:f>
              <c:strCache>
                <c:ptCount val="8"/>
                <c:pt idx="0">
                  <c:v>Abril</c:v>
                </c:pt>
                <c:pt idx="1">
                  <c:v>Febrero</c:v>
                </c:pt>
                <c:pt idx="2">
                  <c:v>Junio</c:v>
                </c:pt>
                <c:pt idx="3">
                  <c:v>Marzo</c:v>
                </c:pt>
                <c:pt idx="4">
                  <c:v>Mayo</c:v>
                </c:pt>
                <c:pt idx="5">
                  <c:v>Julio</c:v>
                </c:pt>
                <c:pt idx="6">
                  <c:v>Enero</c:v>
                </c:pt>
                <c:pt idx="7">
                  <c:v>Total</c:v>
                </c:pt>
              </c:strCache>
            </c:strRef>
          </c:cat>
          <c:val>
            <c:numRef>
              <c:f>'Autopartes '!$D$86:$D$93</c:f>
              <c:numCache>
                <c:formatCode>0%</c:formatCode>
                <c:ptCount val="8"/>
                <c:pt idx="0">
                  <c:v>0.17528473804100228</c:v>
                </c:pt>
                <c:pt idx="1">
                  <c:v>0.35046823588964821</c:v>
                </c:pt>
                <c:pt idx="2">
                  <c:v>0.49846874209060998</c:v>
                </c:pt>
                <c:pt idx="3">
                  <c:v>0.63276385725132878</c:v>
                </c:pt>
                <c:pt idx="4">
                  <c:v>0.76450265755504931</c:v>
                </c:pt>
                <c:pt idx="5">
                  <c:v>0.89363452290559353</c:v>
                </c:pt>
                <c:pt idx="6">
                  <c:v>1</c:v>
                </c:pt>
              </c:numCache>
            </c:numRef>
          </c:val>
        </c:ser>
        <c:ser>
          <c:idx val="2"/>
          <c:order val="2"/>
          <c:tx>
            <c:strRef>
              <c:f>'Autopartes '!$E$85</c:f>
              <c:strCache>
                <c:ptCount val="1"/>
                <c:pt idx="0">
                  <c:v>80-20</c:v>
                </c:pt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val>
            <c:numRef>
              <c:f>'Autopartes '!$E$86:$E$92</c:f>
              <c:numCache>
                <c:formatCode>0%</c:formatCode>
                <c:ptCount val="7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</c:numCache>
            </c:numRef>
          </c:val>
        </c:ser>
        <c:marker val="1"/>
        <c:axId val="95503104"/>
        <c:axId val="95493120"/>
      </c:lineChart>
      <c:catAx>
        <c:axId val="95490048"/>
        <c:scaling>
          <c:orientation val="minMax"/>
        </c:scaling>
        <c:axPos val="b"/>
        <c:majorTickMark val="none"/>
        <c:tickLblPos val="nextTo"/>
        <c:crossAx val="95491584"/>
        <c:crosses val="autoZero"/>
        <c:auto val="1"/>
        <c:lblAlgn val="ctr"/>
        <c:lblOffset val="100"/>
      </c:catAx>
      <c:valAx>
        <c:axId val="95491584"/>
        <c:scaling>
          <c:orientation val="minMax"/>
          <c:max val="80000"/>
          <c:min val="0"/>
        </c:scaling>
        <c:axPos val="l"/>
        <c:majorGridlines/>
        <c:numFmt formatCode="General" sourceLinked="1"/>
        <c:majorTickMark val="none"/>
        <c:tickLblPos val="nextTo"/>
        <c:crossAx val="95490048"/>
        <c:crosses val="autoZero"/>
        <c:crossBetween val="between"/>
        <c:majorUnit val="8000"/>
        <c:minorUnit val="400"/>
      </c:valAx>
      <c:valAx>
        <c:axId val="95493120"/>
        <c:scaling>
          <c:orientation val="minMax"/>
          <c:max val="1"/>
        </c:scaling>
        <c:axPos val="r"/>
        <c:numFmt formatCode="0%" sourceLinked="1"/>
        <c:tickLblPos val="nextTo"/>
        <c:crossAx val="95503104"/>
        <c:crosses val="max"/>
        <c:crossBetween val="between"/>
      </c:valAx>
      <c:catAx>
        <c:axId val="95503104"/>
        <c:scaling>
          <c:orientation val="minMax"/>
        </c:scaling>
        <c:delete val="1"/>
        <c:axPos val="b"/>
        <c:tickLblPos val="nextTo"/>
        <c:crossAx val="95493120"/>
        <c:crosses val="autoZero"/>
        <c:auto val="1"/>
        <c:lblAlgn val="ctr"/>
        <c:lblOffset val="100"/>
      </c:catAx>
    </c:plotArea>
    <c:legend>
      <c:legendPos val="b"/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Promedio movil simple Buje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Buje!$B$12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Buje!$A$14:$A$21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Buje!$B$14:$B$20</c:f>
              <c:numCache>
                <c:formatCode>General</c:formatCode>
                <c:ptCount val="7"/>
                <c:pt idx="0">
                  <c:v>1734</c:v>
                </c:pt>
                <c:pt idx="1">
                  <c:v>4781</c:v>
                </c:pt>
                <c:pt idx="2">
                  <c:v>1969</c:v>
                </c:pt>
                <c:pt idx="3">
                  <c:v>4235</c:v>
                </c:pt>
                <c:pt idx="4">
                  <c:v>1690</c:v>
                </c:pt>
                <c:pt idx="5">
                  <c:v>3730</c:v>
                </c:pt>
                <c:pt idx="6">
                  <c:v>3615</c:v>
                </c:pt>
              </c:numCache>
            </c:numRef>
          </c:val>
        </c:ser>
        <c:ser>
          <c:idx val="1"/>
          <c:order val="1"/>
          <c:tx>
            <c:strRef>
              <c:f>Buje!$C$12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Buje!$A$14:$A$21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Buje!$C$14:$C$21</c:f>
              <c:numCache>
                <c:formatCode>General</c:formatCode>
                <c:ptCount val="8"/>
                <c:pt idx="2" formatCode="0">
                  <c:v>3257.5</c:v>
                </c:pt>
                <c:pt idx="3" formatCode="0">
                  <c:v>3375</c:v>
                </c:pt>
                <c:pt idx="4" formatCode="0">
                  <c:v>3102</c:v>
                </c:pt>
                <c:pt idx="5" formatCode="0">
                  <c:v>2962.5</c:v>
                </c:pt>
                <c:pt idx="6" formatCode="0">
                  <c:v>2710</c:v>
                </c:pt>
                <c:pt idx="7" formatCode="0">
                  <c:v>3672.5</c:v>
                </c:pt>
              </c:numCache>
            </c:numRef>
          </c:val>
        </c:ser>
        <c:marker val="1"/>
        <c:axId val="95520256"/>
        <c:axId val="95522176"/>
      </c:lineChart>
      <c:catAx>
        <c:axId val="955202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95522176"/>
        <c:crosses val="autoZero"/>
        <c:auto val="1"/>
        <c:lblAlgn val="ctr"/>
        <c:lblOffset val="100"/>
      </c:catAx>
      <c:valAx>
        <c:axId val="9552217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piezas</a:t>
                </a:r>
              </a:p>
            </c:rich>
          </c:tx>
        </c:title>
        <c:numFmt formatCode="General" sourceLinked="1"/>
        <c:tickLblPos val="nextTo"/>
        <c:crossAx val="955202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 sz="1800" b="1" i="0" baseline="0"/>
              <a:t>Promedio movil ponderado Buje</a:t>
            </a:r>
            <a:endParaRPr lang="es-CO"/>
          </a:p>
        </c:rich>
      </c:tx>
      <c:layout>
        <c:manualLayout>
          <c:xMode val="edge"/>
          <c:yMode val="edge"/>
          <c:x val="0.14872261288194591"/>
          <c:y val="1.6708437761069363E-2"/>
        </c:manualLayout>
      </c:layout>
    </c:title>
    <c:plotArea>
      <c:layout>
        <c:manualLayout>
          <c:layoutTarget val="inner"/>
          <c:xMode val="edge"/>
          <c:yMode val="edge"/>
          <c:x val="0.15883747151926902"/>
          <c:y val="0.14061005532203233"/>
          <c:w val="0.6260346868406157"/>
          <c:h val="0.67998842249982128"/>
        </c:manualLayout>
      </c:layout>
      <c:lineChart>
        <c:grouping val="standard"/>
        <c:ser>
          <c:idx val="0"/>
          <c:order val="0"/>
          <c:tx>
            <c:strRef>
              <c:f>Buje!$B$35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Buje!$A$37:$A$44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Buje!$B$37:$B$43</c:f>
              <c:numCache>
                <c:formatCode>General</c:formatCode>
                <c:ptCount val="7"/>
                <c:pt idx="0">
                  <c:v>1734</c:v>
                </c:pt>
                <c:pt idx="1">
                  <c:v>4781</c:v>
                </c:pt>
                <c:pt idx="2">
                  <c:v>1969</c:v>
                </c:pt>
                <c:pt idx="3">
                  <c:v>4235</c:v>
                </c:pt>
                <c:pt idx="4">
                  <c:v>1690</c:v>
                </c:pt>
                <c:pt idx="5">
                  <c:v>3730</c:v>
                </c:pt>
                <c:pt idx="6">
                  <c:v>3615</c:v>
                </c:pt>
              </c:numCache>
            </c:numRef>
          </c:val>
        </c:ser>
        <c:ser>
          <c:idx val="1"/>
          <c:order val="1"/>
          <c:tx>
            <c:strRef>
              <c:f>Buje!$C$35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Buje!$A$37:$A$44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Buje!$C$37:$C$44</c:f>
              <c:numCache>
                <c:formatCode>General</c:formatCode>
                <c:ptCount val="8"/>
                <c:pt idx="2" formatCode="0">
                  <c:v>2325.6304080877444</c:v>
                </c:pt>
                <c:pt idx="3" formatCode="0">
                  <c:v>4234.9991114070426</c:v>
                </c:pt>
                <c:pt idx="4" formatCode="0">
                  <c:v>2408.9850688305964</c:v>
                </c:pt>
                <c:pt idx="5" formatCode="0">
                  <c:v>3740.8420122798452</c:v>
                </c:pt>
                <c:pt idx="6" formatCode="0">
                  <c:v>2086.1030628483745</c:v>
                </c:pt>
                <c:pt idx="7" formatCode="0">
                  <c:v>3707.6706606727626</c:v>
                </c:pt>
              </c:numCache>
            </c:numRef>
          </c:val>
        </c:ser>
        <c:marker val="1"/>
        <c:axId val="100934016"/>
        <c:axId val="100935936"/>
      </c:lineChart>
      <c:catAx>
        <c:axId val="1009340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0935936"/>
        <c:crosses val="autoZero"/>
        <c:auto val="1"/>
        <c:lblAlgn val="ctr"/>
        <c:lblOffset val="100"/>
      </c:catAx>
      <c:valAx>
        <c:axId val="10093593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  <a:endParaRPr lang="es-CO" sz="1000"/>
              </a:p>
            </c:rich>
          </c:tx>
        </c:title>
        <c:numFmt formatCode="General" sourceLinked="1"/>
        <c:tickLblPos val="nextTo"/>
        <c:crossAx val="10093401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Suavización exponencial simple Buje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Buje!$B$60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Buje!$A$62:$A$69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Buje!$B$62:$B$68</c:f>
              <c:numCache>
                <c:formatCode>General</c:formatCode>
                <c:ptCount val="7"/>
                <c:pt idx="0">
                  <c:v>1734</c:v>
                </c:pt>
                <c:pt idx="1">
                  <c:v>4781</c:v>
                </c:pt>
                <c:pt idx="2">
                  <c:v>1969</c:v>
                </c:pt>
                <c:pt idx="3">
                  <c:v>4235</c:v>
                </c:pt>
                <c:pt idx="4">
                  <c:v>1690</c:v>
                </c:pt>
                <c:pt idx="5">
                  <c:v>3730</c:v>
                </c:pt>
                <c:pt idx="6">
                  <c:v>3615</c:v>
                </c:pt>
              </c:numCache>
            </c:numRef>
          </c:val>
        </c:ser>
        <c:ser>
          <c:idx val="1"/>
          <c:order val="1"/>
          <c:tx>
            <c:strRef>
              <c:f>Buje!$C$60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Buje!$A$62:$A$69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Buje!$C$62:$C$69</c:f>
              <c:numCache>
                <c:formatCode>General</c:formatCode>
                <c:ptCount val="8"/>
                <c:pt idx="0">
                  <c:v>1734</c:v>
                </c:pt>
                <c:pt idx="1">
                  <c:v>1734</c:v>
                </c:pt>
                <c:pt idx="2" formatCode="0">
                  <c:v>2357.2087602931661</c:v>
                </c:pt>
                <c:pt idx="3" formatCode="0">
                  <c:v>2277.8076771828114</c:v>
                </c:pt>
                <c:pt idx="4" formatCode="0">
                  <c:v>2678.115980812021</c:v>
                </c:pt>
                <c:pt idx="5" formatCode="0">
                  <c:v>2476.0147220566141</c:v>
                </c:pt>
                <c:pt idx="6" formatCode="0">
                  <c:v>2732.4947386279887</c:v>
                </c:pt>
                <c:pt idx="7" formatCode="0">
                  <c:v>2912.9952341619064</c:v>
                </c:pt>
              </c:numCache>
            </c:numRef>
          </c:val>
        </c:ser>
        <c:marker val="1"/>
        <c:axId val="100957184"/>
        <c:axId val="100979840"/>
      </c:lineChart>
      <c:catAx>
        <c:axId val="1009571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Mesas</a:t>
                </a:r>
              </a:p>
            </c:rich>
          </c:tx>
        </c:title>
        <c:majorTickMark val="none"/>
        <c:tickLblPos val="nextTo"/>
        <c:crossAx val="100979840"/>
        <c:crosses val="autoZero"/>
        <c:auto val="1"/>
        <c:lblAlgn val="ctr"/>
        <c:lblOffset val="100"/>
      </c:catAx>
      <c:valAx>
        <c:axId val="1009798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/>
                  <a:t>Número de piezas</a:t>
                </a:r>
              </a:p>
            </c:rich>
          </c:tx>
        </c:title>
        <c:numFmt formatCode="General" sourceLinked="1"/>
        <c:tickLblPos val="nextTo"/>
        <c:crossAx val="10095718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Diagrama de Pareto Buje</a:t>
            </a:r>
            <a:r>
              <a:rPr lang="es-CO" baseline="0"/>
              <a:t> </a:t>
            </a:r>
            <a:endParaRPr lang="es-CO"/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Buje!$B$84</c:f>
              <c:strCache>
                <c:ptCount val="1"/>
                <c:pt idx="0">
                  <c:v>Ventas (und)</c:v>
                </c:pt>
              </c:strCache>
            </c:strRef>
          </c:tx>
          <c:cat>
            <c:strRef>
              <c:f>Buje!$A$85:$A$91</c:f>
              <c:strCache>
                <c:ptCount val="7"/>
                <c:pt idx="0">
                  <c:v>Febrero</c:v>
                </c:pt>
                <c:pt idx="1">
                  <c:v>Abril</c:v>
                </c:pt>
                <c:pt idx="2">
                  <c:v>Junio</c:v>
                </c:pt>
                <c:pt idx="3">
                  <c:v>Julio</c:v>
                </c:pt>
                <c:pt idx="4">
                  <c:v>Marzo</c:v>
                </c:pt>
                <c:pt idx="5">
                  <c:v>Enero</c:v>
                </c:pt>
                <c:pt idx="6">
                  <c:v>Mayo</c:v>
                </c:pt>
              </c:strCache>
            </c:strRef>
          </c:cat>
          <c:val>
            <c:numRef>
              <c:f>Buje!$B$85:$B$91</c:f>
              <c:numCache>
                <c:formatCode>General</c:formatCode>
                <c:ptCount val="7"/>
                <c:pt idx="0">
                  <c:v>4781</c:v>
                </c:pt>
                <c:pt idx="1">
                  <c:v>4235</c:v>
                </c:pt>
                <c:pt idx="2">
                  <c:v>3730</c:v>
                </c:pt>
                <c:pt idx="3">
                  <c:v>3615</c:v>
                </c:pt>
                <c:pt idx="4">
                  <c:v>1969</c:v>
                </c:pt>
                <c:pt idx="5">
                  <c:v>1734</c:v>
                </c:pt>
                <c:pt idx="6">
                  <c:v>1690</c:v>
                </c:pt>
              </c:numCache>
            </c:numRef>
          </c:val>
        </c:ser>
        <c:gapWidth val="75"/>
        <c:overlap val="-25"/>
        <c:axId val="95657984"/>
        <c:axId val="95659520"/>
      </c:barChart>
      <c:lineChart>
        <c:grouping val="standard"/>
        <c:ser>
          <c:idx val="1"/>
          <c:order val="1"/>
          <c:tx>
            <c:strRef>
              <c:f>Buje!$D$84</c:f>
              <c:strCache>
                <c:ptCount val="1"/>
                <c:pt idx="0">
                  <c:v>Acumulativo</c:v>
                </c:pt>
              </c:strCache>
            </c:strRef>
          </c:tx>
          <c:cat>
            <c:strRef>
              <c:f>Buje!$A$85:$A$91</c:f>
              <c:strCache>
                <c:ptCount val="7"/>
                <c:pt idx="0">
                  <c:v>Febrero</c:v>
                </c:pt>
                <c:pt idx="1">
                  <c:v>Abril</c:v>
                </c:pt>
                <c:pt idx="2">
                  <c:v>Junio</c:v>
                </c:pt>
                <c:pt idx="3">
                  <c:v>Julio</c:v>
                </c:pt>
                <c:pt idx="4">
                  <c:v>Marzo</c:v>
                </c:pt>
                <c:pt idx="5">
                  <c:v>Enero</c:v>
                </c:pt>
                <c:pt idx="6">
                  <c:v>Mayo</c:v>
                </c:pt>
              </c:strCache>
            </c:strRef>
          </c:cat>
          <c:val>
            <c:numRef>
              <c:f>Buje!$D$85:$D$91</c:f>
              <c:numCache>
                <c:formatCode>0%</c:formatCode>
                <c:ptCount val="7"/>
                <c:pt idx="0">
                  <c:v>0.21977567343936746</c:v>
                </c:pt>
                <c:pt idx="1">
                  <c:v>0.41445251448009557</c:v>
                </c:pt>
                <c:pt idx="2">
                  <c:v>0.58591523397995759</c:v>
                </c:pt>
                <c:pt idx="3">
                  <c:v>0.75209156936655319</c:v>
                </c:pt>
                <c:pt idx="4">
                  <c:v>0.84260365909717749</c:v>
                </c:pt>
                <c:pt idx="5">
                  <c:v>0.92231313781373536</c:v>
                </c:pt>
                <c:pt idx="6">
                  <c:v>1</c:v>
                </c:pt>
              </c:numCache>
            </c:numRef>
          </c:val>
        </c:ser>
        <c:ser>
          <c:idx val="2"/>
          <c:order val="2"/>
          <c:tx>
            <c:strRef>
              <c:f>Buje!$E$84</c:f>
              <c:strCache>
                <c:ptCount val="1"/>
                <c:pt idx="0">
                  <c:v>80-20</c:v>
                </c:pt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cat>
            <c:strRef>
              <c:f>Buje!$A$85:$A$91</c:f>
              <c:strCache>
                <c:ptCount val="7"/>
                <c:pt idx="0">
                  <c:v>Febrero</c:v>
                </c:pt>
                <c:pt idx="1">
                  <c:v>Abril</c:v>
                </c:pt>
                <c:pt idx="2">
                  <c:v>Junio</c:v>
                </c:pt>
                <c:pt idx="3">
                  <c:v>Julio</c:v>
                </c:pt>
                <c:pt idx="4">
                  <c:v>Marzo</c:v>
                </c:pt>
                <c:pt idx="5">
                  <c:v>Enero</c:v>
                </c:pt>
                <c:pt idx="6">
                  <c:v>Mayo</c:v>
                </c:pt>
              </c:strCache>
            </c:strRef>
          </c:cat>
          <c:val>
            <c:numRef>
              <c:f>Buje!$E$85:$E$91</c:f>
              <c:numCache>
                <c:formatCode>0%</c:formatCode>
                <c:ptCount val="7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</c:numCache>
            </c:numRef>
          </c:val>
        </c:ser>
        <c:marker val="1"/>
        <c:axId val="95666944"/>
        <c:axId val="95661056"/>
      </c:lineChart>
      <c:catAx>
        <c:axId val="95657984"/>
        <c:scaling>
          <c:orientation val="minMax"/>
        </c:scaling>
        <c:axPos val="b"/>
        <c:majorTickMark val="none"/>
        <c:tickLblPos val="nextTo"/>
        <c:crossAx val="95659520"/>
        <c:crosses val="autoZero"/>
        <c:auto val="1"/>
        <c:lblAlgn val="ctr"/>
        <c:lblOffset val="100"/>
      </c:catAx>
      <c:valAx>
        <c:axId val="95659520"/>
        <c:scaling>
          <c:orientation val="minMax"/>
          <c:max val="22000"/>
          <c:min val="0"/>
        </c:scaling>
        <c:axPos val="l"/>
        <c:majorGridlines/>
        <c:numFmt formatCode="General" sourceLinked="1"/>
        <c:majorTickMark val="none"/>
        <c:tickLblPos val="nextTo"/>
        <c:crossAx val="95657984"/>
        <c:crosses val="autoZero"/>
        <c:crossBetween val="between"/>
        <c:majorUnit val="2000"/>
        <c:minorUnit val="400"/>
      </c:valAx>
      <c:valAx>
        <c:axId val="95661056"/>
        <c:scaling>
          <c:orientation val="minMax"/>
          <c:max val="1"/>
        </c:scaling>
        <c:axPos val="r"/>
        <c:numFmt formatCode="0%" sourceLinked="1"/>
        <c:tickLblPos val="nextTo"/>
        <c:crossAx val="95666944"/>
        <c:crosses val="max"/>
        <c:crossBetween val="between"/>
      </c:valAx>
      <c:catAx>
        <c:axId val="95666944"/>
        <c:scaling>
          <c:orientation val="minMax"/>
        </c:scaling>
        <c:delete val="1"/>
        <c:axPos val="b"/>
        <c:tickLblPos val="nextTo"/>
        <c:crossAx val="95661056"/>
        <c:crosses val="autoZero"/>
        <c:auto val="1"/>
        <c:lblAlgn val="ctr"/>
        <c:lblOffset val="100"/>
      </c:catAx>
    </c:plotArea>
    <c:legend>
      <c:legendPos val="b"/>
    </c:legend>
    <c:plotVisOnly val="1"/>
    <c:dispBlanksAs val="gap"/>
  </c:chart>
  <c:printSettings>
    <c:headerFooter/>
    <c:pageMargins b="0.75000000000000056" l="0.70000000000000051" r="0.70000000000000051" t="0.75000000000000056" header="0.30000000000000027" footer="0.30000000000000027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Promedio movil simple Herraje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strRef>
              <c:f>Herraje!$B$12</c:f>
              <c:strCache>
                <c:ptCount val="1"/>
                <c:pt idx="0">
                  <c:v>Ventas</c:v>
                </c:pt>
              </c:strCache>
            </c:strRef>
          </c:tx>
          <c:cat>
            <c:strRef>
              <c:f>Herraje!$A$14:$A$21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Herraje!$B$14:$B$20</c:f>
              <c:numCache>
                <c:formatCode>General</c:formatCode>
                <c:ptCount val="7"/>
                <c:pt idx="0">
                  <c:v>115</c:v>
                </c:pt>
                <c:pt idx="1">
                  <c:v>1732</c:v>
                </c:pt>
                <c:pt idx="2">
                  <c:v>755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78</c:v>
                </c:pt>
              </c:numCache>
            </c:numRef>
          </c:val>
        </c:ser>
        <c:ser>
          <c:idx val="1"/>
          <c:order val="1"/>
          <c:tx>
            <c:strRef>
              <c:f>Herraje!$C$12</c:f>
              <c:strCache>
                <c:ptCount val="1"/>
                <c:pt idx="0">
                  <c:v>Pronóstico</c:v>
                </c:pt>
              </c:strCache>
            </c:strRef>
          </c:tx>
          <c:cat>
            <c:strRef>
              <c:f>Herraje!$A$14:$A$21</c:f>
              <c:strCache>
                <c:ptCount val="8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</c:strCache>
            </c:strRef>
          </c:cat>
          <c:val>
            <c:numRef>
              <c:f>Herraje!$C$14:$C$21</c:f>
              <c:numCache>
                <c:formatCode>General</c:formatCode>
                <c:ptCount val="8"/>
                <c:pt idx="2" formatCode="0">
                  <c:v>923.5</c:v>
                </c:pt>
                <c:pt idx="3" formatCode="0">
                  <c:v>1243.5</c:v>
                </c:pt>
                <c:pt idx="4" formatCode="0">
                  <c:v>381.5</c:v>
                </c:pt>
                <c:pt idx="5" formatCode="0">
                  <c:v>4</c:v>
                </c:pt>
                <c:pt idx="6" formatCode="0">
                  <c:v>0</c:v>
                </c:pt>
                <c:pt idx="7" formatCode="0">
                  <c:v>39</c:v>
                </c:pt>
              </c:numCache>
            </c:numRef>
          </c:val>
        </c:ser>
        <c:marker val="1"/>
        <c:axId val="101017088"/>
        <c:axId val="101019008"/>
      </c:lineChart>
      <c:catAx>
        <c:axId val="1010170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Meses</a:t>
                </a:r>
              </a:p>
            </c:rich>
          </c:tx>
        </c:title>
        <c:majorTickMark val="none"/>
        <c:tickLblPos val="nextTo"/>
        <c:crossAx val="101019008"/>
        <c:crosses val="autoZero"/>
        <c:auto val="1"/>
        <c:lblAlgn val="ctr"/>
        <c:lblOffset val="100"/>
      </c:catAx>
      <c:valAx>
        <c:axId val="10101900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piezas</a:t>
                </a:r>
              </a:p>
            </c:rich>
          </c:tx>
        </c:title>
        <c:numFmt formatCode="General" sourceLinked="1"/>
        <c:tickLblPos val="nextTo"/>
        <c:crossAx val="10101708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9</xdr:row>
      <xdr:rowOff>171451</xdr:rowOff>
    </xdr:from>
    <xdr:to>
      <xdr:col>13</xdr:col>
      <xdr:colOff>9525</xdr:colOff>
      <xdr:row>27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761999</xdr:colOff>
      <xdr:row>33</xdr:row>
      <xdr:rowOff>9524</xdr:rowOff>
    </xdr:from>
    <xdr:to>
      <xdr:col>13</xdr:col>
      <xdr:colOff>9524</xdr:colOff>
      <xdr:row>52</xdr:row>
      <xdr:rowOff>152399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761999</xdr:colOff>
      <xdr:row>57</xdr:row>
      <xdr:rowOff>190499</xdr:rowOff>
    </xdr:from>
    <xdr:to>
      <xdr:col>13</xdr:col>
      <xdr:colOff>0</xdr:colOff>
      <xdr:row>78</xdr:row>
      <xdr:rowOff>38100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533399</xdr:colOff>
      <xdr:row>81</xdr:row>
      <xdr:rowOff>76199</xdr:rowOff>
    </xdr:from>
    <xdr:to>
      <xdr:col>13</xdr:col>
      <xdr:colOff>209550</xdr:colOff>
      <xdr:row>100</xdr:row>
      <xdr:rowOff>104774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504826</xdr:colOff>
      <xdr:row>86</xdr:row>
      <xdr:rowOff>133349</xdr:rowOff>
    </xdr:from>
    <xdr:to>
      <xdr:col>10</xdr:col>
      <xdr:colOff>504826</xdr:colOff>
      <xdr:row>96</xdr:row>
      <xdr:rowOff>172349</xdr:rowOff>
    </xdr:to>
    <xdr:cxnSp macro="">
      <xdr:nvCxnSpPr>
        <xdr:cNvPr id="9" name="8 Conector recto"/>
        <xdr:cNvCxnSpPr/>
      </xdr:nvCxnSpPr>
      <xdr:spPr>
        <a:xfrm rot="5400000">
          <a:off x="7467151" y="17602649"/>
          <a:ext cx="1944000" cy="0"/>
        </a:xfrm>
        <a:prstGeom prst="line">
          <a:avLst/>
        </a:prstGeom>
        <a:ln w="38100">
          <a:prstDash val="sysDash"/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9</xdr:row>
      <xdr:rowOff>171451</xdr:rowOff>
    </xdr:from>
    <xdr:to>
      <xdr:col>13</xdr:col>
      <xdr:colOff>9525</xdr:colOff>
      <xdr:row>27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761999</xdr:colOff>
      <xdr:row>33</xdr:row>
      <xdr:rowOff>9524</xdr:rowOff>
    </xdr:from>
    <xdr:to>
      <xdr:col>13</xdr:col>
      <xdr:colOff>9524</xdr:colOff>
      <xdr:row>52</xdr:row>
      <xdr:rowOff>152399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761999</xdr:colOff>
      <xdr:row>57</xdr:row>
      <xdr:rowOff>190499</xdr:rowOff>
    </xdr:from>
    <xdr:to>
      <xdr:col>13</xdr:col>
      <xdr:colOff>0</xdr:colOff>
      <xdr:row>78</xdr:row>
      <xdr:rowOff>38100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84</xdr:row>
      <xdr:rowOff>0</xdr:rowOff>
    </xdr:from>
    <xdr:to>
      <xdr:col>14</xdr:col>
      <xdr:colOff>438151</xdr:colOff>
      <xdr:row>104</xdr:row>
      <xdr:rowOff>28575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0.61883</cdr:x>
      <cdr:y>0.27912</cdr:y>
    </cdr:from>
    <cdr:to>
      <cdr:x>0.61883</cdr:x>
      <cdr:y>0.81201</cdr:y>
    </cdr:to>
    <cdr:cxnSp macro="">
      <cdr:nvCxnSpPr>
        <cdr:cNvPr id="2" name="8 Conector recto"/>
        <cdr:cNvCxnSpPr/>
      </cdr:nvCxnSpPr>
      <cdr:spPr>
        <a:xfrm xmlns:a="http://schemas.openxmlformats.org/drawingml/2006/main" rot="5400000">
          <a:off x="2549203" y="2094192"/>
          <a:ext cx="2045538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 cap="flat" cmpd="sng" algn="ctr">
          <a:solidFill>
            <a:srgbClr val="9BBB59">
              <a:shade val="95000"/>
              <a:satMod val="105000"/>
            </a:srgbClr>
          </a:solidFill>
          <a:prstDash val="sysDash"/>
        </a:ln>
        <a:effectLst xmlns:a="http://schemas.openxmlformats.org/drawingml/2006/main"/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9</xdr:row>
      <xdr:rowOff>171451</xdr:rowOff>
    </xdr:from>
    <xdr:to>
      <xdr:col>13</xdr:col>
      <xdr:colOff>304799</xdr:colOff>
      <xdr:row>28</xdr:row>
      <xdr:rowOff>180975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761999</xdr:colOff>
      <xdr:row>33</xdr:row>
      <xdr:rowOff>9524</xdr:rowOff>
    </xdr:from>
    <xdr:to>
      <xdr:col>13</xdr:col>
      <xdr:colOff>9524</xdr:colOff>
      <xdr:row>52</xdr:row>
      <xdr:rowOff>152399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761999</xdr:colOff>
      <xdr:row>57</xdr:row>
      <xdr:rowOff>190499</xdr:rowOff>
    </xdr:from>
    <xdr:to>
      <xdr:col>13</xdr:col>
      <xdr:colOff>0</xdr:colOff>
      <xdr:row>78</xdr:row>
      <xdr:rowOff>38100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723900</xdr:colOff>
      <xdr:row>82</xdr:row>
      <xdr:rowOff>161925</xdr:rowOff>
    </xdr:from>
    <xdr:to>
      <xdr:col>14</xdr:col>
      <xdr:colOff>400051</xdr:colOff>
      <xdr:row>103</xdr:row>
      <xdr:rowOff>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0.55777</cdr:x>
      <cdr:y>0.27912</cdr:y>
    </cdr:from>
    <cdr:to>
      <cdr:x>0.55777</cdr:x>
      <cdr:y>0.81201</cdr:y>
    </cdr:to>
    <cdr:cxnSp macro="">
      <cdr:nvCxnSpPr>
        <cdr:cNvPr id="2" name="8 Conector recto"/>
        <cdr:cNvCxnSpPr/>
      </cdr:nvCxnSpPr>
      <cdr:spPr>
        <a:xfrm xmlns:a="http://schemas.openxmlformats.org/drawingml/2006/main" rot="5400000">
          <a:off x="2196786" y="2094192"/>
          <a:ext cx="2045538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 cap="flat" cmpd="sng" algn="ctr">
          <a:solidFill>
            <a:srgbClr val="9BBB59">
              <a:shade val="95000"/>
              <a:satMod val="105000"/>
            </a:srgbClr>
          </a:solidFill>
          <a:prstDash val="sysDash"/>
        </a:ln>
        <a:effectLst xmlns:a="http://schemas.openxmlformats.org/drawingml/2006/main"/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9</xdr:row>
      <xdr:rowOff>171451</xdr:rowOff>
    </xdr:from>
    <xdr:to>
      <xdr:col>13</xdr:col>
      <xdr:colOff>9525</xdr:colOff>
      <xdr:row>27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761999</xdr:colOff>
      <xdr:row>33</xdr:row>
      <xdr:rowOff>9524</xdr:rowOff>
    </xdr:from>
    <xdr:to>
      <xdr:col>13</xdr:col>
      <xdr:colOff>9524</xdr:colOff>
      <xdr:row>52</xdr:row>
      <xdr:rowOff>152399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761999</xdr:colOff>
      <xdr:row>57</xdr:row>
      <xdr:rowOff>190499</xdr:rowOff>
    </xdr:from>
    <xdr:to>
      <xdr:col>13</xdr:col>
      <xdr:colOff>0</xdr:colOff>
      <xdr:row>78</xdr:row>
      <xdr:rowOff>38100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628650</xdr:colOff>
      <xdr:row>80</xdr:row>
      <xdr:rowOff>47625</xdr:rowOff>
    </xdr:from>
    <xdr:to>
      <xdr:col>13</xdr:col>
      <xdr:colOff>304801</xdr:colOff>
      <xdr:row>99</xdr:row>
      <xdr:rowOff>76200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0.56271</cdr:x>
      <cdr:y>0.2739</cdr:y>
    </cdr:from>
    <cdr:to>
      <cdr:x>0.56271</cdr:x>
      <cdr:y>0.80679</cdr:y>
    </cdr:to>
    <cdr:cxnSp macro="">
      <cdr:nvCxnSpPr>
        <cdr:cNvPr id="2" name="8 Conector recto"/>
        <cdr:cNvCxnSpPr/>
      </cdr:nvCxnSpPr>
      <cdr:spPr>
        <a:xfrm xmlns:a="http://schemas.openxmlformats.org/drawingml/2006/main" rot="5400000">
          <a:off x="2276026" y="1971225"/>
          <a:ext cx="194400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 cap="flat" cmpd="sng" algn="ctr">
          <a:solidFill>
            <a:srgbClr val="9BBB59">
              <a:shade val="95000"/>
              <a:satMod val="105000"/>
            </a:srgbClr>
          </a:solidFill>
          <a:prstDash val="sysDash"/>
        </a:ln>
        <a:effectLst xmlns:a="http://schemas.openxmlformats.org/drawingml/2006/main"/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9</xdr:row>
      <xdr:rowOff>171451</xdr:rowOff>
    </xdr:from>
    <xdr:to>
      <xdr:col>13</xdr:col>
      <xdr:colOff>9525</xdr:colOff>
      <xdr:row>27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761999</xdr:colOff>
      <xdr:row>33</xdr:row>
      <xdr:rowOff>9524</xdr:rowOff>
    </xdr:from>
    <xdr:to>
      <xdr:col>13</xdr:col>
      <xdr:colOff>9524</xdr:colOff>
      <xdr:row>52</xdr:row>
      <xdr:rowOff>152399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761999</xdr:colOff>
      <xdr:row>57</xdr:row>
      <xdr:rowOff>190499</xdr:rowOff>
    </xdr:from>
    <xdr:to>
      <xdr:col>13</xdr:col>
      <xdr:colOff>0</xdr:colOff>
      <xdr:row>78</xdr:row>
      <xdr:rowOff>38100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695325</xdr:colOff>
      <xdr:row>80</xdr:row>
      <xdr:rowOff>133350</xdr:rowOff>
    </xdr:from>
    <xdr:to>
      <xdr:col>13</xdr:col>
      <xdr:colOff>371476</xdr:colOff>
      <xdr:row>99</xdr:row>
      <xdr:rowOff>161925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0.21288</cdr:x>
      <cdr:y>0.2739</cdr:y>
    </cdr:from>
    <cdr:to>
      <cdr:x>0.21288</cdr:x>
      <cdr:y>0.80679</cdr:y>
    </cdr:to>
    <cdr:cxnSp macro="">
      <cdr:nvCxnSpPr>
        <cdr:cNvPr id="2" name="8 Conector recto"/>
        <cdr:cNvCxnSpPr/>
      </cdr:nvCxnSpPr>
      <cdr:spPr>
        <a:xfrm xmlns:a="http://schemas.openxmlformats.org/drawingml/2006/main" rot="5400000">
          <a:off x="256736" y="1971219"/>
          <a:ext cx="194402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 cap="flat" cmpd="sng" algn="ctr">
          <a:solidFill>
            <a:srgbClr val="9BBB59">
              <a:shade val="95000"/>
              <a:satMod val="105000"/>
            </a:srgbClr>
          </a:solidFill>
          <a:prstDash val="sysDash"/>
        </a:ln>
        <a:effectLst xmlns:a="http://schemas.openxmlformats.org/drawingml/2006/main"/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9</xdr:row>
      <xdr:rowOff>171451</xdr:rowOff>
    </xdr:from>
    <xdr:to>
      <xdr:col>13</xdr:col>
      <xdr:colOff>9525</xdr:colOff>
      <xdr:row>27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761999</xdr:colOff>
      <xdr:row>33</xdr:row>
      <xdr:rowOff>9524</xdr:rowOff>
    </xdr:from>
    <xdr:to>
      <xdr:col>13</xdr:col>
      <xdr:colOff>9524</xdr:colOff>
      <xdr:row>52</xdr:row>
      <xdr:rowOff>152399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761999</xdr:colOff>
      <xdr:row>57</xdr:row>
      <xdr:rowOff>190499</xdr:rowOff>
    </xdr:from>
    <xdr:to>
      <xdr:col>13</xdr:col>
      <xdr:colOff>0</xdr:colOff>
      <xdr:row>78</xdr:row>
      <xdr:rowOff>38100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82</xdr:row>
      <xdr:rowOff>0</xdr:rowOff>
    </xdr:from>
    <xdr:to>
      <xdr:col>13</xdr:col>
      <xdr:colOff>438151</xdr:colOff>
      <xdr:row>101</xdr:row>
      <xdr:rowOff>28575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0.57097</cdr:x>
      <cdr:y>0.2739</cdr:y>
    </cdr:from>
    <cdr:to>
      <cdr:x>0.57097</cdr:x>
      <cdr:y>0.80679</cdr:y>
    </cdr:to>
    <cdr:cxnSp macro="">
      <cdr:nvCxnSpPr>
        <cdr:cNvPr id="2" name="8 Conector recto"/>
        <cdr:cNvCxnSpPr/>
      </cdr:nvCxnSpPr>
      <cdr:spPr>
        <a:xfrm xmlns:a="http://schemas.openxmlformats.org/drawingml/2006/main" rot="5400000">
          <a:off x="2323690" y="1971219"/>
          <a:ext cx="194402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 cap="flat" cmpd="sng" algn="ctr">
          <a:solidFill>
            <a:srgbClr val="9BBB59">
              <a:shade val="95000"/>
              <a:satMod val="105000"/>
            </a:srgbClr>
          </a:solidFill>
          <a:prstDash val="sysDash"/>
        </a:ln>
        <a:effectLst xmlns:a="http://schemas.openxmlformats.org/drawingml/2006/main"/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9</xdr:row>
      <xdr:rowOff>171451</xdr:rowOff>
    </xdr:from>
    <xdr:to>
      <xdr:col>13</xdr:col>
      <xdr:colOff>9525</xdr:colOff>
      <xdr:row>27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761999</xdr:colOff>
      <xdr:row>33</xdr:row>
      <xdr:rowOff>9524</xdr:rowOff>
    </xdr:from>
    <xdr:to>
      <xdr:col>13</xdr:col>
      <xdr:colOff>9524</xdr:colOff>
      <xdr:row>52</xdr:row>
      <xdr:rowOff>152399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761999</xdr:colOff>
      <xdr:row>57</xdr:row>
      <xdr:rowOff>190499</xdr:rowOff>
    </xdr:from>
    <xdr:to>
      <xdr:col>13</xdr:col>
      <xdr:colOff>0</xdr:colOff>
      <xdr:row>78</xdr:row>
      <xdr:rowOff>38100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82</xdr:row>
      <xdr:rowOff>0</xdr:rowOff>
    </xdr:from>
    <xdr:to>
      <xdr:col>13</xdr:col>
      <xdr:colOff>438151</xdr:colOff>
      <xdr:row>101</xdr:row>
      <xdr:rowOff>28575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0.63368</cdr:x>
      <cdr:y>0.27912</cdr:y>
    </cdr:from>
    <cdr:to>
      <cdr:x>0.63368</cdr:x>
      <cdr:y>0.81201</cdr:y>
    </cdr:to>
    <cdr:cxnSp macro="">
      <cdr:nvCxnSpPr>
        <cdr:cNvPr id="2" name="8 Conector recto"/>
        <cdr:cNvCxnSpPr/>
      </cdr:nvCxnSpPr>
      <cdr:spPr>
        <a:xfrm xmlns:a="http://schemas.openxmlformats.org/drawingml/2006/main" rot="5400000">
          <a:off x="2685664" y="1990269"/>
          <a:ext cx="194402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38100" cap="flat" cmpd="sng" algn="ctr">
          <a:solidFill>
            <a:srgbClr val="9BBB59">
              <a:shade val="95000"/>
              <a:satMod val="105000"/>
            </a:srgbClr>
          </a:solidFill>
          <a:prstDash val="sysDash"/>
        </a:ln>
        <a:effectLst xmlns:a="http://schemas.openxmlformats.org/drawingml/2006/main"/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6"/>
  <sheetViews>
    <sheetView topLeftCell="A76" workbookViewId="0">
      <selection activeCell="B47" sqref="B47"/>
    </sheetView>
  </sheetViews>
  <sheetFormatPr baseColWidth="10" defaultRowHeight="15"/>
  <cols>
    <col min="2" max="2" width="12.42578125" bestFit="1" customWidth="1"/>
    <col min="3" max="3" width="14.5703125" bestFit="1" customWidth="1"/>
    <col min="4" max="4" width="12.140625" bestFit="1" customWidth="1"/>
    <col min="5" max="5" width="11.42578125" customWidth="1"/>
  </cols>
  <sheetData>
    <row r="1" spans="1:5">
      <c r="A1" s="31" t="s">
        <v>11</v>
      </c>
      <c r="B1" s="31"/>
    </row>
    <row r="2" spans="1:5">
      <c r="A2" s="2" t="s">
        <v>9</v>
      </c>
      <c r="B2" s="2" t="s">
        <v>8</v>
      </c>
    </row>
    <row r="3" spans="1:5">
      <c r="A3" s="2" t="s">
        <v>0</v>
      </c>
      <c r="B3" s="2">
        <v>8405</v>
      </c>
    </row>
    <row r="4" spans="1:5">
      <c r="A4" s="2" t="s">
        <v>1</v>
      </c>
      <c r="B4" s="2">
        <v>13843</v>
      </c>
    </row>
    <row r="5" spans="1:5">
      <c r="A5" s="2" t="s">
        <v>2</v>
      </c>
      <c r="B5" s="2">
        <v>10612</v>
      </c>
    </row>
    <row r="6" spans="1:5">
      <c r="A6" s="2" t="s">
        <v>3</v>
      </c>
      <c r="B6" s="2">
        <v>13851</v>
      </c>
    </row>
    <row r="7" spans="1:5">
      <c r="A7" s="2" t="s">
        <v>4</v>
      </c>
      <c r="B7" s="2">
        <v>10410</v>
      </c>
    </row>
    <row r="8" spans="1:5">
      <c r="A8" s="2" t="s">
        <v>5</v>
      </c>
      <c r="B8" s="2">
        <v>11695</v>
      </c>
    </row>
    <row r="9" spans="1:5">
      <c r="A9" s="2" t="s">
        <v>6</v>
      </c>
      <c r="B9" s="2">
        <v>10204</v>
      </c>
    </row>
    <row r="10" spans="1:5">
      <c r="A10" s="1"/>
      <c r="B10" s="1"/>
    </row>
    <row r="11" spans="1:5">
      <c r="A11" s="32" t="s">
        <v>14</v>
      </c>
      <c r="B11" s="32"/>
      <c r="C11" s="32"/>
      <c r="D11" s="32"/>
      <c r="E11" s="32"/>
    </row>
    <row r="12" spans="1:5" ht="15" customHeight="1">
      <c r="A12" s="3" t="s">
        <v>12</v>
      </c>
      <c r="B12" s="4" t="s">
        <v>8</v>
      </c>
      <c r="C12" s="4" t="s">
        <v>13</v>
      </c>
      <c r="D12" s="28" t="s">
        <v>17</v>
      </c>
      <c r="E12" s="28" t="s">
        <v>16</v>
      </c>
    </row>
    <row r="13" spans="1:5" ht="18">
      <c r="A13" s="3" t="s">
        <v>9</v>
      </c>
      <c r="B13" s="4" t="s">
        <v>15</v>
      </c>
      <c r="C13" s="4" t="s">
        <v>18</v>
      </c>
      <c r="D13" s="28"/>
      <c r="E13" s="28"/>
    </row>
    <row r="14" spans="1:5">
      <c r="A14" s="2" t="s">
        <v>0</v>
      </c>
      <c r="B14" s="6">
        <f>$B$3</f>
        <v>8405</v>
      </c>
      <c r="C14" s="11"/>
      <c r="D14" s="11"/>
      <c r="E14" s="11"/>
    </row>
    <row r="15" spans="1:5">
      <c r="A15" s="2" t="s">
        <v>1</v>
      </c>
      <c r="B15" s="6">
        <f>$B$4</f>
        <v>13843</v>
      </c>
      <c r="C15" s="11"/>
      <c r="D15" s="11"/>
      <c r="E15" s="11"/>
    </row>
    <row r="16" spans="1:5">
      <c r="A16" s="2" t="s">
        <v>2</v>
      </c>
      <c r="B16" s="6">
        <f>$B$5</f>
        <v>10612</v>
      </c>
      <c r="C16" s="9">
        <f>AVERAGE(B14:B15)</f>
        <v>11124</v>
      </c>
      <c r="D16" s="6">
        <f>B16-C16</f>
        <v>-512</v>
      </c>
      <c r="E16" s="6">
        <f>ABS(D16)</f>
        <v>512</v>
      </c>
    </row>
    <row r="17" spans="1:5">
      <c r="A17" s="2" t="s">
        <v>3</v>
      </c>
      <c r="B17" s="6">
        <f>$B$6</f>
        <v>13851</v>
      </c>
      <c r="C17" s="9">
        <f t="shared" ref="C17:C21" si="0">AVERAGE(B15:B16)</f>
        <v>12227.5</v>
      </c>
      <c r="D17" s="6">
        <f t="shared" ref="D17:D20" si="1">B17-C17</f>
        <v>1623.5</v>
      </c>
      <c r="E17" s="6">
        <f t="shared" ref="E17:E20" si="2">ABS(D17)</f>
        <v>1623.5</v>
      </c>
    </row>
    <row r="18" spans="1:5">
      <c r="A18" s="2" t="s">
        <v>4</v>
      </c>
      <c r="B18" s="6">
        <f>$B$7</f>
        <v>10410</v>
      </c>
      <c r="C18" s="9">
        <f t="shared" si="0"/>
        <v>12231.5</v>
      </c>
      <c r="D18" s="6">
        <f t="shared" si="1"/>
        <v>-1821.5</v>
      </c>
      <c r="E18" s="6">
        <f t="shared" si="2"/>
        <v>1821.5</v>
      </c>
    </row>
    <row r="19" spans="1:5">
      <c r="A19" s="2" t="s">
        <v>5</v>
      </c>
      <c r="B19" s="6">
        <f>$B$8</f>
        <v>11695</v>
      </c>
      <c r="C19" s="9">
        <f t="shared" si="0"/>
        <v>12130.5</v>
      </c>
      <c r="D19" s="6">
        <f t="shared" si="1"/>
        <v>-435.5</v>
      </c>
      <c r="E19" s="6">
        <f t="shared" si="2"/>
        <v>435.5</v>
      </c>
    </row>
    <row r="20" spans="1:5">
      <c r="A20" s="2" t="s">
        <v>6</v>
      </c>
      <c r="B20" s="6">
        <f>$B$9</f>
        <v>10204</v>
      </c>
      <c r="C20" s="9">
        <f t="shared" si="0"/>
        <v>11052.5</v>
      </c>
      <c r="D20" s="6">
        <f t="shared" si="1"/>
        <v>-848.5</v>
      </c>
      <c r="E20" s="6">
        <f t="shared" si="2"/>
        <v>848.5</v>
      </c>
    </row>
    <row r="21" spans="1:5">
      <c r="A21" s="2" t="s">
        <v>10</v>
      </c>
      <c r="B21" s="6"/>
      <c r="C21" s="9">
        <f t="shared" si="0"/>
        <v>10949.5</v>
      </c>
      <c r="D21" s="6"/>
      <c r="E21" s="6"/>
    </row>
    <row r="22" spans="1:5">
      <c r="A22" s="1"/>
    </row>
    <row r="23" spans="1:5">
      <c r="A23" s="1"/>
      <c r="B23" s="31" t="s">
        <v>21</v>
      </c>
      <c r="C23" s="31"/>
    </row>
    <row r="24" spans="1:5">
      <c r="A24" s="1"/>
      <c r="B24" s="6" t="s">
        <v>19</v>
      </c>
      <c r="C24" s="9">
        <f>AVERAGE(D14:D21)</f>
        <v>-398.8</v>
      </c>
    </row>
    <row r="25" spans="1:5">
      <c r="A25" s="1"/>
      <c r="B25" s="6" t="s">
        <v>20</v>
      </c>
      <c r="C25" s="9">
        <f>AVERAGE(E14:E21)</f>
        <v>1048.2</v>
      </c>
    </row>
    <row r="32" spans="1:5">
      <c r="A32" t="s">
        <v>22</v>
      </c>
    </row>
    <row r="34" spans="1:5">
      <c r="A34" s="32" t="s">
        <v>23</v>
      </c>
      <c r="B34" s="32"/>
      <c r="C34" s="32"/>
      <c r="D34" s="32"/>
      <c r="E34" s="32"/>
    </row>
    <row r="35" spans="1:5">
      <c r="A35" s="3" t="s">
        <v>12</v>
      </c>
      <c r="B35" s="4" t="s">
        <v>8</v>
      </c>
      <c r="C35" s="4" t="s">
        <v>13</v>
      </c>
      <c r="D35" s="28" t="s">
        <v>17</v>
      </c>
      <c r="E35" s="28" t="s">
        <v>16</v>
      </c>
    </row>
    <row r="36" spans="1:5" ht="18">
      <c r="A36" s="3" t="s">
        <v>9</v>
      </c>
      <c r="B36" s="4" t="s">
        <v>15</v>
      </c>
      <c r="C36" s="4" t="s">
        <v>18</v>
      </c>
      <c r="D36" s="28"/>
      <c r="E36" s="28"/>
    </row>
    <row r="37" spans="1:5">
      <c r="A37" s="2" t="s">
        <v>0</v>
      </c>
      <c r="B37" s="6">
        <f>$B$3</f>
        <v>8405</v>
      </c>
      <c r="C37" s="11"/>
      <c r="D37" s="11"/>
      <c r="E37" s="11"/>
    </row>
    <row r="38" spans="1:5">
      <c r="A38" s="2" t="s">
        <v>1</v>
      </c>
      <c r="B38" s="6">
        <f>$B$4</f>
        <v>13843</v>
      </c>
      <c r="C38" s="11"/>
      <c r="D38" s="11"/>
      <c r="E38" s="11"/>
    </row>
    <row r="39" spans="1:5">
      <c r="A39" s="2" t="s">
        <v>2</v>
      </c>
      <c r="B39" s="6">
        <f>$B$5</f>
        <v>10612</v>
      </c>
      <c r="C39" s="9">
        <f>B37*$E$47+B38*$E$48</f>
        <v>10611.997030151302</v>
      </c>
      <c r="D39" s="9">
        <f>B39-C39</f>
        <v>2.9698486978304572E-3</v>
      </c>
      <c r="E39" s="9">
        <f>ABS(D39)</f>
        <v>2.9698486978304572E-3</v>
      </c>
    </row>
    <row r="40" spans="1:5">
      <c r="A40" s="2" t="s">
        <v>3</v>
      </c>
      <c r="B40" s="6">
        <f>$B$6</f>
        <v>13851</v>
      </c>
      <c r="C40" s="9">
        <f t="shared" ref="C40:C44" si="3">B38*$E$47+B39*$E$48</f>
        <v>12531.707722615138</v>
      </c>
      <c r="D40" s="9">
        <f t="shared" ref="D40:D43" si="4">B40-C40</f>
        <v>1319.2922773848622</v>
      </c>
      <c r="E40" s="9">
        <f t="shared" ref="E40:E43" si="5">ABS(D40)</f>
        <v>1319.2922773848622</v>
      </c>
    </row>
    <row r="41" spans="1:5">
      <c r="A41" s="2" t="s">
        <v>4</v>
      </c>
      <c r="B41" s="6">
        <f>$B$7</f>
        <v>10410</v>
      </c>
      <c r="C41" s="9">
        <f t="shared" si="3"/>
        <v>11926.539054920941</v>
      </c>
      <c r="D41" s="9">
        <f t="shared" si="4"/>
        <v>-1516.5390549209405</v>
      </c>
      <c r="E41" s="9">
        <f t="shared" si="5"/>
        <v>1516.5390549209405</v>
      </c>
    </row>
    <row r="42" spans="1:5">
      <c r="A42" s="2" t="s">
        <v>5</v>
      </c>
      <c r="B42" s="6">
        <f>$B$8</f>
        <v>11695</v>
      </c>
      <c r="C42" s="9">
        <f t="shared" si="3"/>
        <v>12454.479812293002</v>
      </c>
      <c r="D42" s="9">
        <f t="shared" si="4"/>
        <v>-759.4798122930024</v>
      </c>
      <c r="E42" s="9">
        <f t="shared" si="5"/>
        <v>759.4798122930024</v>
      </c>
    </row>
    <row r="43" spans="1:5">
      <c r="A43" s="2" t="s">
        <v>6</v>
      </c>
      <c r="B43" s="6">
        <f>$B$9</f>
        <v>10204</v>
      </c>
      <c r="C43" s="9">
        <f t="shared" si="3"/>
        <v>10931.513641733067</v>
      </c>
      <c r="D43" s="9">
        <f t="shared" si="4"/>
        <v>-727.51364173306683</v>
      </c>
      <c r="E43" s="9">
        <f t="shared" si="5"/>
        <v>727.51364173306683</v>
      </c>
    </row>
    <row r="44" spans="1:5">
      <c r="A44" s="2" t="s">
        <v>10</v>
      </c>
      <c r="B44" s="6"/>
      <c r="C44" s="9">
        <f t="shared" si="3"/>
        <v>11089.881836712833</v>
      </c>
      <c r="D44" s="6"/>
      <c r="E44" s="6"/>
    </row>
    <row r="45" spans="1:5">
      <c r="A45" s="1"/>
    </row>
    <row r="46" spans="1:5">
      <c r="A46" s="29" t="s">
        <v>21</v>
      </c>
      <c r="B46" s="30"/>
      <c r="D46" s="2" t="s">
        <v>24</v>
      </c>
      <c r="E46" s="2" t="s">
        <v>25</v>
      </c>
    </row>
    <row r="47" spans="1:5">
      <c r="A47" s="6" t="s">
        <v>19</v>
      </c>
      <c r="B47" s="9">
        <f>AVERAGE(D37:D44)</f>
        <v>-336.84745234268996</v>
      </c>
      <c r="D47" s="2">
        <v>1</v>
      </c>
      <c r="E47" s="2">
        <v>0.59415280798982972</v>
      </c>
    </row>
    <row r="48" spans="1:5">
      <c r="A48" s="6" t="s">
        <v>20</v>
      </c>
      <c r="B48" s="9">
        <f>AVERAGE(E37:E44)</f>
        <v>864.56555123611395</v>
      </c>
      <c r="D48" s="2">
        <v>2</v>
      </c>
      <c r="E48" s="2">
        <v>0.40584719201017011</v>
      </c>
    </row>
    <row r="49" spans="1:5">
      <c r="D49" s="2" t="s">
        <v>7</v>
      </c>
      <c r="E49" s="2">
        <f>SUM(E47:E48)</f>
        <v>0.99999999999999978</v>
      </c>
    </row>
    <row r="59" spans="1:5">
      <c r="A59" s="32" t="s">
        <v>26</v>
      </c>
      <c r="B59" s="32"/>
      <c r="C59" s="32"/>
      <c r="D59" s="32"/>
      <c r="E59" s="32"/>
    </row>
    <row r="60" spans="1:5">
      <c r="A60" s="33" t="s">
        <v>9</v>
      </c>
      <c r="B60" s="5" t="s">
        <v>8</v>
      </c>
      <c r="C60" s="5" t="s">
        <v>13</v>
      </c>
      <c r="D60" s="28" t="s">
        <v>17</v>
      </c>
      <c r="E60" s="28" t="s">
        <v>16</v>
      </c>
    </row>
    <row r="61" spans="1:5" ht="18">
      <c r="A61" s="34"/>
      <c r="B61" s="5" t="s">
        <v>15</v>
      </c>
      <c r="C61" s="5" t="s">
        <v>18</v>
      </c>
      <c r="D61" s="28"/>
      <c r="E61" s="28"/>
    </row>
    <row r="62" spans="1:5">
      <c r="A62" s="2" t="s">
        <v>0</v>
      </c>
      <c r="B62" s="6">
        <f>$B$3</f>
        <v>8405</v>
      </c>
      <c r="C62" s="6">
        <f>$B$3</f>
        <v>8405</v>
      </c>
      <c r="D62" s="11"/>
      <c r="E62" s="11"/>
    </row>
    <row r="63" spans="1:5">
      <c r="A63" s="2" t="s">
        <v>1</v>
      </c>
      <c r="B63" s="6">
        <f>$B$4</f>
        <v>13843</v>
      </c>
      <c r="C63" s="6">
        <f>C62+$D$72*(B62-C62)</f>
        <v>8405</v>
      </c>
      <c r="D63" s="9">
        <f>B63-C63</f>
        <v>5438</v>
      </c>
      <c r="E63" s="9">
        <f>ABS(D63)</f>
        <v>5438</v>
      </c>
    </row>
    <row r="64" spans="1:5">
      <c r="A64" s="2" t="s">
        <v>2</v>
      </c>
      <c r="B64" s="6">
        <f>$B$5</f>
        <v>10612</v>
      </c>
      <c r="C64" s="9">
        <f t="shared" ref="C64:C69" si="6">C63+$D$72*(B63-C63)</f>
        <v>10611.999102505466</v>
      </c>
      <c r="D64" s="9">
        <f>B64-C64</f>
        <v>8.9749453400145285E-4</v>
      </c>
      <c r="E64" s="9">
        <f>ABS(D64)</f>
        <v>8.9749453400145285E-4</v>
      </c>
    </row>
    <row r="65" spans="1:5">
      <c r="A65" s="2" t="s">
        <v>3</v>
      </c>
      <c r="B65" s="6">
        <f>$B$6</f>
        <v>13851</v>
      </c>
      <c r="C65" s="9">
        <f t="shared" si="6"/>
        <v>10611.999466751444</v>
      </c>
      <c r="D65" s="9">
        <f t="shared" ref="D65:D68" si="7">B65-C65</f>
        <v>3239.0005332485562</v>
      </c>
      <c r="E65" s="9">
        <f t="shared" ref="E65:E68" si="8">ABS(D65)</f>
        <v>3239.0005332485562</v>
      </c>
    </row>
    <row r="66" spans="1:5">
      <c r="A66" s="2" t="s">
        <v>4</v>
      </c>
      <c r="B66" s="6">
        <f>$B$7</f>
        <v>10410</v>
      </c>
      <c r="C66" s="9">
        <f t="shared" si="6"/>
        <v>11926.539972432631</v>
      </c>
      <c r="D66" s="9">
        <f t="shared" si="7"/>
        <v>-1516.5399724326307</v>
      </c>
      <c r="E66" s="9">
        <f t="shared" si="8"/>
        <v>1516.5399724326307</v>
      </c>
    </row>
    <row r="67" spans="1:5">
      <c r="A67" s="2" t="s">
        <v>5</v>
      </c>
      <c r="B67" s="6">
        <f>$B$8</f>
        <v>11695</v>
      </c>
      <c r="C67" s="9">
        <f t="shared" si="6"/>
        <v>11311.055905115147</v>
      </c>
      <c r="D67" s="9">
        <f t="shared" si="7"/>
        <v>383.94409488485326</v>
      </c>
      <c r="E67" s="9">
        <f t="shared" si="8"/>
        <v>383.94409488485326</v>
      </c>
    </row>
    <row r="68" spans="1:5">
      <c r="A68" s="2" t="s">
        <v>6</v>
      </c>
      <c r="B68" s="6">
        <f>$B$9</f>
        <v>10204</v>
      </c>
      <c r="C68" s="9">
        <f t="shared" si="6"/>
        <v>11466.87868422937</v>
      </c>
      <c r="D68" s="9">
        <f t="shared" si="7"/>
        <v>-1262.8786842293703</v>
      </c>
      <c r="E68" s="9">
        <f t="shared" si="8"/>
        <v>1262.8786842293703</v>
      </c>
    </row>
    <row r="69" spans="1:5">
      <c r="A69" s="2" t="s">
        <v>10</v>
      </c>
      <c r="B69" s="6"/>
      <c r="C69" s="9">
        <f t="shared" si="6"/>
        <v>10954.342435118024</v>
      </c>
      <c r="D69" s="10"/>
      <c r="E69" s="10"/>
    </row>
    <row r="70" spans="1:5">
      <c r="A70" s="1"/>
    </row>
    <row r="71" spans="1:5">
      <c r="A71" s="29" t="s">
        <v>21</v>
      </c>
      <c r="B71" s="30"/>
      <c r="D71" s="13" t="s">
        <v>33</v>
      </c>
    </row>
    <row r="72" spans="1:5">
      <c r="A72" s="6" t="s">
        <v>19</v>
      </c>
      <c r="B72" s="9">
        <f>AVERAGE(D62:D69)</f>
        <v>1046.9211448276571</v>
      </c>
      <c r="D72" s="2">
        <v>0.40584757309773201</v>
      </c>
    </row>
    <row r="73" spans="1:5">
      <c r="A73" s="6" t="s">
        <v>20</v>
      </c>
      <c r="B73" s="9">
        <f>AVERAGE(E62:E69)</f>
        <v>1973.3940303816573</v>
      </c>
    </row>
    <row r="85" spans="1:5" ht="15" customHeight="1">
      <c r="A85" s="8" t="s">
        <v>9</v>
      </c>
      <c r="B85" s="16" t="s">
        <v>39</v>
      </c>
      <c r="C85" s="13" t="s">
        <v>37</v>
      </c>
      <c r="D85" s="6" t="s">
        <v>29</v>
      </c>
      <c r="E85" s="13" t="s">
        <v>38</v>
      </c>
    </row>
    <row r="86" spans="1:5">
      <c r="A86" s="13" t="s">
        <v>3</v>
      </c>
      <c r="B86" s="6">
        <f>$B$6</f>
        <v>13851</v>
      </c>
      <c r="C86" s="22">
        <f t="shared" ref="C86:C93" si="9">B86/$B$93</f>
        <v>0.17528473804100228</v>
      </c>
      <c r="D86" s="24">
        <f>C86</f>
        <v>0.17528473804100228</v>
      </c>
      <c r="E86" s="22">
        <v>0.8</v>
      </c>
    </row>
    <row r="87" spans="1:5">
      <c r="A87" s="13" t="s">
        <v>1</v>
      </c>
      <c r="B87" s="6">
        <f>$B$4</f>
        <v>13843</v>
      </c>
      <c r="C87" s="22">
        <f t="shared" si="9"/>
        <v>0.17518349784864592</v>
      </c>
      <c r="D87" s="24">
        <f>C87+D86</f>
        <v>0.35046823588964821</v>
      </c>
      <c r="E87" s="22">
        <v>0.8</v>
      </c>
    </row>
    <row r="88" spans="1:5">
      <c r="A88" s="13" t="s">
        <v>5</v>
      </c>
      <c r="B88" s="6">
        <f>$B$8</f>
        <v>11695</v>
      </c>
      <c r="C88" s="22">
        <f t="shared" si="9"/>
        <v>0.14800050620096178</v>
      </c>
      <c r="D88" s="24">
        <f t="shared" ref="D88:D92" si="10">C88+D87</f>
        <v>0.49846874209060998</v>
      </c>
      <c r="E88" s="22">
        <v>0.8</v>
      </c>
    </row>
    <row r="89" spans="1:5">
      <c r="A89" s="13" t="s">
        <v>2</v>
      </c>
      <c r="B89" s="6">
        <f>$B$5</f>
        <v>10612</v>
      </c>
      <c r="C89" s="22">
        <f t="shared" si="9"/>
        <v>0.13429511516071879</v>
      </c>
      <c r="D89" s="24">
        <f t="shared" si="10"/>
        <v>0.63276385725132878</v>
      </c>
      <c r="E89" s="22">
        <v>0.8</v>
      </c>
    </row>
    <row r="90" spans="1:5">
      <c r="A90" s="13" t="s">
        <v>4</v>
      </c>
      <c r="B90" s="6">
        <f>$B$7</f>
        <v>10410</v>
      </c>
      <c r="C90" s="22">
        <f t="shared" si="9"/>
        <v>0.13173880030372057</v>
      </c>
      <c r="D90" s="24">
        <f t="shared" si="10"/>
        <v>0.76450265755504931</v>
      </c>
      <c r="E90" s="22">
        <v>0.8</v>
      </c>
    </row>
    <row r="91" spans="1:5">
      <c r="A91" s="13" t="s">
        <v>6</v>
      </c>
      <c r="B91" s="6">
        <f>$B$9</f>
        <v>10204</v>
      </c>
      <c r="C91" s="22">
        <f t="shared" si="9"/>
        <v>0.12913186535054416</v>
      </c>
      <c r="D91" s="24">
        <f t="shared" si="10"/>
        <v>0.89363452290559353</v>
      </c>
      <c r="E91" s="22">
        <v>0.8</v>
      </c>
    </row>
    <row r="92" spans="1:5">
      <c r="A92" s="13" t="s">
        <v>0</v>
      </c>
      <c r="B92" s="6">
        <f>$B$3</f>
        <v>8405</v>
      </c>
      <c r="C92" s="22">
        <f t="shared" si="9"/>
        <v>0.10636547709440648</v>
      </c>
      <c r="D92" s="24">
        <f t="shared" si="10"/>
        <v>1</v>
      </c>
      <c r="E92" s="22">
        <v>0.8</v>
      </c>
    </row>
    <row r="93" spans="1:5">
      <c r="A93" s="21" t="s">
        <v>7</v>
      </c>
      <c r="B93" s="6">
        <f>SUM(B86:B92)</f>
        <v>79020</v>
      </c>
      <c r="C93" s="22">
        <f t="shared" si="9"/>
        <v>1</v>
      </c>
      <c r="D93" s="23"/>
      <c r="E93" s="25"/>
    </row>
    <row r="100" spans="5:5">
      <c r="E100" s="15"/>
    </row>
    <row r="101" spans="5:5">
      <c r="E101" s="15"/>
    </row>
    <row r="102" spans="5:5">
      <c r="E102" s="15"/>
    </row>
    <row r="103" spans="5:5">
      <c r="E103" s="15"/>
    </row>
    <row r="104" spans="5:5">
      <c r="E104" s="15"/>
    </row>
    <row r="105" spans="5:5">
      <c r="E105" s="15"/>
    </row>
    <row r="106" spans="5:5">
      <c r="E106" s="15"/>
    </row>
  </sheetData>
  <mergeCells count="14">
    <mergeCell ref="D60:D61"/>
    <mergeCell ref="E60:E61"/>
    <mergeCell ref="A71:B71"/>
    <mergeCell ref="A1:B1"/>
    <mergeCell ref="A11:E11"/>
    <mergeCell ref="D12:D13"/>
    <mergeCell ref="E12:E13"/>
    <mergeCell ref="A59:E59"/>
    <mergeCell ref="B23:C23"/>
    <mergeCell ref="A34:E34"/>
    <mergeCell ref="D35:D36"/>
    <mergeCell ref="E35:E36"/>
    <mergeCell ref="A46:B46"/>
    <mergeCell ref="A60:A6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92"/>
  <sheetViews>
    <sheetView topLeftCell="A76" workbookViewId="0">
      <selection activeCell="D39" sqref="D39:E43"/>
    </sheetView>
  </sheetViews>
  <sheetFormatPr baseColWidth="10" defaultRowHeight="15"/>
  <cols>
    <col min="2" max="2" width="12.42578125" bestFit="1" customWidth="1"/>
    <col min="3" max="3" width="14.5703125" bestFit="1" customWidth="1"/>
    <col min="4" max="4" width="12.140625" bestFit="1" customWidth="1"/>
    <col min="5" max="5" width="11.42578125" customWidth="1"/>
  </cols>
  <sheetData>
    <row r="1" spans="1:5">
      <c r="A1" s="31" t="s">
        <v>27</v>
      </c>
      <c r="B1" s="31"/>
    </row>
    <row r="2" spans="1:5">
      <c r="A2" s="2" t="s">
        <v>9</v>
      </c>
      <c r="B2" s="2" t="s">
        <v>8</v>
      </c>
    </row>
    <row r="3" spans="1:5">
      <c r="A3" s="2" t="s">
        <v>0</v>
      </c>
      <c r="B3" s="2">
        <v>1734</v>
      </c>
    </row>
    <row r="4" spans="1:5">
      <c r="A4" s="2" t="s">
        <v>1</v>
      </c>
      <c r="B4" s="2">
        <v>4781</v>
      </c>
    </row>
    <row r="5" spans="1:5">
      <c r="A5" s="2" t="s">
        <v>2</v>
      </c>
      <c r="B5" s="2">
        <v>1969</v>
      </c>
    </row>
    <row r="6" spans="1:5">
      <c r="A6" s="2" t="s">
        <v>3</v>
      </c>
      <c r="B6" s="2">
        <v>4235</v>
      </c>
    </row>
    <row r="7" spans="1:5">
      <c r="A7" s="2" t="s">
        <v>4</v>
      </c>
      <c r="B7" s="2">
        <v>1690</v>
      </c>
    </row>
    <row r="8" spans="1:5">
      <c r="A8" s="2" t="s">
        <v>5</v>
      </c>
      <c r="B8" s="2">
        <v>3730</v>
      </c>
    </row>
    <row r="9" spans="1:5">
      <c r="A9" s="2" t="s">
        <v>6</v>
      </c>
      <c r="B9" s="2">
        <v>3615</v>
      </c>
    </row>
    <row r="10" spans="1:5">
      <c r="A10" s="1"/>
      <c r="B10" s="1"/>
    </row>
    <row r="11" spans="1:5">
      <c r="A11" s="32" t="s">
        <v>14</v>
      </c>
      <c r="B11" s="32"/>
      <c r="C11" s="32"/>
      <c r="D11" s="32"/>
      <c r="E11" s="32"/>
    </row>
    <row r="12" spans="1:5" ht="15" customHeight="1">
      <c r="A12" s="7" t="s">
        <v>12</v>
      </c>
      <c r="B12" s="5" t="s">
        <v>8</v>
      </c>
      <c r="C12" s="5" t="s">
        <v>13</v>
      </c>
      <c r="D12" s="28" t="s">
        <v>17</v>
      </c>
      <c r="E12" s="28" t="s">
        <v>16</v>
      </c>
    </row>
    <row r="13" spans="1:5" ht="18">
      <c r="A13" s="7" t="s">
        <v>9</v>
      </c>
      <c r="B13" s="5" t="s">
        <v>15</v>
      </c>
      <c r="C13" s="5" t="s">
        <v>18</v>
      </c>
      <c r="D13" s="28"/>
      <c r="E13" s="28"/>
    </row>
    <row r="14" spans="1:5">
      <c r="A14" s="2" t="s">
        <v>0</v>
      </c>
      <c r="B14" s="6">
        <f>$B$3</f>
        <v>1734</v>
      </c>
      <c r="C14" s="11"/>
      <c r="D14" s="11"/>
      <c r="E14" s="11"/>
    </row>
    <row r="15" spans="1:5">
      <c r="A15" s="2" t="s">
        <v>1</v>
      </c>
      <c r="B15" s="6">
        <f>$B$4</f>
        <v>4781</v>
      </c>
      <c r="C15" s="11"/>
      <c r="D15" s="11"/>
      <c r="E15" s="11"/>
    </row>
    <row r="16" spans="1:5">
      <c r="A16" s="2" t="s">
        <v>2</v>
      </c>
      <c r="B16" s="6">
        <f>$B$5</f>
        <v>1969</v>
      </c>
      <c r="C16" s="9">
        <f>AVERAGE(B14:B15)</f>
        <v>3257.5</v>
      </c>
      <c r="D16" s="6">
        <f>B16-C16</f>
        <v>-1288.5</v>
      </c>
      <c r="E16" s="6">
        <f>ABS(D16)</f>
        <v>1288.5</v>
      </c>
    </row>
    <row r="17" spans="1:5">
      <c r="A17" s="2" t="s">
        <v>3</v>
      </c>
      <c r="B17" s="6">
        <f>$B$6</f>
        <v>4235</v>
      </c>
      <c r="C17" s="9">
        <f t="shared" ref="C17:C21" si="0">AVERAGE(B15:B16)</f>
        <v>3375</v>
      </c>
      <c r="D17" s="6">
        <f t="shared" ref="D17:D20" si="1">B17-C17</f>
        <v>860</v>
      </c>
      <c r="E17" s="6">
        <f t="shared" ref="E17:E20" si="2">ABS(D17)</f>
        <v>860</v>
      </c>
    </row>
    <row r="18" spans="1:5">
      <c r="A18" s="2" t="s">
        <v>4</v>
      </c>
      <c r="B18" s="6">
        <f>$B$7</f>
        <v>1690</v>
      </c>
      <c r="C18" s="9">
        <f t="shared" si="0"/>
        <v>3102</v>
      </c>
      <c r="D18" s="6">
        <f t="shared" si="1"/>
        <v>-1412</v>
      </c>
      <c r="E18" s="6">
        <f t="shared" si="2"/>
        <v>1412</v>
      </c>
    </row>
    <row r="19" spans="1:5">
      <c r="A19" s="2" t="s">
        <v>5</v>
      </c>
      <c r="B19" s="6">
        <f>$B$8</f>
        <v>3730</v>
      </c>
      <c r="C19" s="9">
        <f t="shared" si="0"/>
        <v>2962.5</v>
      </c>
      <c r="D19" s="6">
        <f t="shared" si="1"/>
        <v>767.5</v>
      </c>
      <c r="E19" s="6">
        <f t="shared" si="2"/>
        <v>767.5</v>
      </c>
    </row>
    <row r="20" spans="1:5">
      <c r="A20" s="2" t="s">
        <v>6</v>
      </c>
      <c r="B20" s="6">
        <f>$B$9</f>
        <v>3615</v>
      </c>
      <c r="C20" s="9">
        <f t="shared" si="0"/>
        <v>2710</v>
      </c>
      <c r="D20" s="6">
        <f t="shared" si="1"/>
        <v>905</v>
      </c>
      <c r="E20" s="6">
        <f t="shared" si="2"/>
        <v>905</v>
      </c>
    </row>
    <row r="21" spans="1:5">
      <c r="A21" s="2" t="s">
        <v>10</v>
      </c>
      <c r="B21" s="6"/>
      <c r="C21" s="9">
        <f t="shared" si="0"/>
        <v>3672.5</v>
      </c>
      <c r="D21" s="6"/>
      <c r="E21" s="6"/>
    </row>
    <row r="22" spans="1:5">
      <c r="A22" s="1"/>
    </row>
    <row r="23" spans="1:5">
      <c r="A23" s="1"/>
      <c r="B23" s="31" t="s">
        <v>21</v>
      </c>
      <c r="C23" s="31"/>
    </row>
    <row r="24" spans="1:5">
      <c r="A24" s="1"/>
      <c r="B24" s="6" t="s">
        <v>19</v>
      </c>
      <c r="C24" s="9">
        <f>AVERAGE(D14:D21)</f>
        <v>-33.6</v>
      </c>
    </row>
    <row r="25" spans="1:5">
      <c r="A25" s="1"/>
      <c r="B25" s="6" t="s">
        <v>20</v>
      </c>
      <c r="C25" s="9">
        <f>AVERAGE(E14:E21)</f>
        <v>1046.5999999999999</v>
      </c>
    </row>
    <row r="34" spans="1:5">
      <c r="A34" s="32" t="s">
        <v>23</v>
      </c>
      <c r="B34" s="32"/>
      <c r="C34" s="32"/>
      <c r="D34" s="32"/>
      <c r="E34" s="32"/>
    </row>
    <row r="35" spans="1:5">
      <c r="A35" s="27" t="s">
        <v>12</v>
      </c>
      <c r="B35" s="5" t="s">
        <v>8</v>
      </c>
      <c r="C35" s="5" t="s">
        <v>13</v>
      </c>
      <c r="D35" s="28" t="s">
        <v>17</v>
      </c>
      <c r="E35" s="28" t="s">
        <v>16</v>
      </c>
    </row>
    <row r="36" spans="1:5" ht="18">
      <c r="A36" s="27" t="s">
        <v>9</v>
      </c>
      <c r="B36" s="5" t="s">
        <v>15</v>
      </c>
      <c r="C36" s="5" t="s">
        <v>18</v>
      </c>
      <c r="D36" s="28"/>
      <c r="E36" s="28"/>
    </row>
    <row r="37" spans="1:5">
      <c r="A37" s="2" t="s">
        <v>0</v>
      </c>
      <c r="B37" s="6">
        <f>$B$3</f>
        <v>1734</v>
      </c>
      <c r="C37" s="11"/>
      <c r="D37" s="11"/>
      <c r="E37" s="11"/>
    </row>
    <row r="38" spans="1:5">
      <c r="A38" s="2" t="s">
        <v>1</v>
      </c>
      <c r="B38" s="6">
        <f>$B$4</f>
        <v>4781</v>
      </c>
      <c r="C38" s="11"/>
      <c r="D38" s="11"/>
      <c r="E38" s="11"/>
    </row>
    <row r="39" spans="1:5">
      <c r="A39" s="2" t="s">
        <v>2</v>
      </c>
      <c r="B39" s="6">
        <f>$B$5</f>
        <v>1969</v>
      </c>
      <c r="C39" s="9">
        <f>B37*$E$47+B38*$E$48</f>
        <v>2325.6304080877444</v>
      </c>
      <c r="D39" s="9">
        <f>B39-C39</f>
        <v>-356.6304080877444</v>
      </c>
      <c r="E39" s="9">
        <f>ABS(D39)</f>
        <v>356.6304080877444</v>
      </c>
    </row>
    <row r="40" spans="1:5">
      <c r="A40" s="2" t="s">
        <v>3</v>
      </c>
      <c r="B40" s="6">
        <f>$B$6</f>
        <v>4235</v>
      </c>
      <c r="C40" s="9">
        <f t="shared" ref="C40:C44" si="3">B38*$E$47+B39*$E$48</f>
        <v>4234.9991114070426</v>
      </c>
      <c r="D40" s="9">
        <f t="shared" ref="D40:D43" si="4">B40-C40</f>
        <v>8.8859295738075161E-4</v>
      </c>
      <c r="E40" s="9">
        <f t="shared" ref="E40:E43" si="5">ABS(D40)</f>
        <v>8.8859295738075161E-4</v>
      </c>
    </row>
    <row r="41" spans="1:5">
      <c r="A41" s="2" t="s">
        <v>4</v>
      </c>
      <c r="B41" s="6">
        <f>$B$7</f>
        <v>1690</v>
      </c>
      <c r="C41" s="9">
        <f t="shared" si="3"/>
        <v>2408.9850688305964</v>
      </c>
      <c r="D41" s="9">
        <f t="shared" si="4"/>
        <v>-718.98506883059645</v>
      </c>
      <c r="E41" s="9">
        <f t="shared" si="5"/>
        <v>718.98506883059645</v>
      </c>
    </row>
    <row r="42" spans="1:5">
      <c r="A42" s="2" t="s">
        <v>5</v>
      </c>
      <c r="B42" s="6">
        <f>$B$8</f>
        <v>3730</v>
      </c>
      <c r="C42" s="9">
        <f t="shared" si="3"/>
        <v>3740.8420122798452</v>
      </c>
      <c r="D42" s="9">
        <f t="shared" si="4"/>
        <v>-10.842012279845221</v>
      </c>
      <c r="E42" s="9">
        <f t="shared" si="5"/>
        <v>10.842012279845221</v>
      </c>
    </row>
    <row r="43" spans="1:5">
      <c r="A43" s="2" t="s">
        <v>6</v>
      </c>
      <c r="B43" s="6">
        <f>$B$9</f>
        <v>3615</v>
      </c>
      <c r="C43" s="9">
        <f t="shared" si="3"/>
        <v>2086.1030628483745</v>
      </c>
      <c r="D43" s="9">
        <f t="shared" si="4"/>
        <v>1528.8969371516255</v>
      </c>
      <c r="E43" s="9">
        <f t="shared" si="5"/>
        <v>1528.8969371516255</v>
      </c>
    </row>
    <row r="44" spans="1:5">
      <c r="A44" s="2" t="s">
        <v>10</v>
      </c>
      <c r="B44" s="11"/>
      <c r="C44" s="9">
        <f t="shared" si="3"/>
        <v>3707.6706606727626</v>
      </c>
      <c r="D44" s="11"/>
      <c r="E44" s="11"/>
    </row>
    <row r="45" spans="1:5">
      <c r="A45" s="1"/>
    </row>
    <row r="46" spans="1:5">
      <c r="A46" s="29" t="s">
        <v>21</v>
      </c>
      <c r="B46" s="30"/>
      <c r="D46" s="2" t="s">
        <v>24</v>
      </c>
      <c r="E46" s="2" t="s">
        <v>25</v>
      </c>
    </row>
    <row r="47" spans="1:5">
      <c r="A47" s="6" t="s">
        <v>19</v>
      </c>
      <c r="B47" s="9">
        <f>AVERAGE(D37:D44)</f>
        <v>88.488067309279359</v>
      </c>
      <c r="D47" s="2">
        <v>1</v>
      </c>
      <c r="E47" s="2">
        <v>0.80583183193707086</v>
      </c>
    </row>
    <row r="48" spans="1:5">
      <c r="A48" s="6" t="s">
        <v>20</v>
      </c>
      <c r="B48" s="9">
        <f>AVERAGE(E37:E44)</f>
        <v>523.07106298855376</v>
      </c>
      <c r="D48" s="2">
        <v>2</v>
      </c>
      <c r="E48" s="2">
        <v>0.19416816806292894</v>
      </c>
    </row>
    <row r="49" spans="1:5">
      <c r="D49" s="2" t="s">
        <v>7</v>
      </c>
      <c r="E49" s="2">
        <f>SUM(E47:E48)</f>
        <v>0.99999999999999978</v>
      </c>
    </row>
    <row r="59" spans="1:5">
      <c r="A59" s="32" t="s">
        <v>26</v>
      </c>
      <c r="B59" s="32"/>
      <c r="C59" s="32"/>
      <c r="D59" s="32"/>
      <c r="E59" s="32"/>
    </row>
    <row r="60" spans="1:5">
      <c r="A60" s="33" t="s">
        <v>9</v>
      </c>
      <c r="B60" s="5" t="s">
        <v>8</v>
      </c>
      <c r="C60" s="5" t="s">
        <v>13</v>
      </c>
      <c r="D60" s="28" t="s">
        <v>17</v>
      </c>
      <c r="E60" s="28" t="s">
        <v>16</v>
      </c>
    </row>
    <row r="61" spans="1:5" ht="18">
      <c r="A61" s="34"/>
      <c r="B61" s="5" t="s">
        <v>15</v>
      </c>
      <c r="C61" s="5" t="s">
        <v>18</v>
      </c>
      <c r="D61" s="28"/>
      <c r="E61" s="28"/>
    </row>
    <row r="62" spans="1:5">
      <c r="A62" s="2" t="s">
        <v>0</v>
      </c>
      <c r="B62" s="6">
        <f>$B$3</f>
        <v>1734</v>
      </c>
      <c r="C62" s="6">
        <f>$B$3</f>
        <v>1734</v>
      </c>
      <c r="D62" s="11"/>
      <c r="E62" s="11"/>
    </row>
    <row r="63" spans="1:5">
      <c r="A63" s="2" t="s">
        <v>1</v>
      </c>
      <c r="B63" s="6">
        <f>$B$4</f>
        <v>4781</v>
      </c>
      <c r="C63" s="6">
        <f>C62+$D$72*(B62-C62)</f>
        <v>1734</v>
      </c>
      <c r="D63" s="9">
        <f>B63-C63</f>
        <v>3047</v>
      </c>
      <c r="E63" s="9">
        <f>ABS(D63)</f>
        <v>3047</v>
      </c>
    </row>
    <row r="64" spans="1:5">
      <c r="A64" s="2" t="s">
        <v>2</v>
      </c>
      <c r="B64" s="6">
        <f>$B$5</f>
        <v>1969</v>
      </c>
      <c r="C64" s="9">
        <f t="shared" ref="C64:C69" si="6">C63+$D$72*(B63-C63)</f>
        <v>2357.2087602931661</v>
      </c>
      <c r="D64" s="9">
        <f>B64-C64</f>
        <v>-388.20876029316605</v>
      </c>
      <c r="E64" s="9">
        <f>ABS(D64)</f>
        <v>388.20876029316605</v>
      </c>
    </row>
    <row r="65" spans="1:5">
      <c r="A65" s="2" t="s">
        <v>3</v>
      </c>
      <c r="B65" s="6">
        <f>$B$6</f>
        <v>4235</v>
      </c>
      <c r="C65" s="9">
        <f t="shared" si="6"/>
        <v>2277.8076771828114</v>
      </c>
      <c r="D65" s="9">
        <f t="shared" ref="D65:D68" si="7">B65-C65</f>
        <v>1957.1923228171886</v>
      </c>
      <c r="E65" s="9">
        <f t="shared" ref="E65:E68" si="8">ABS(D65)</f>
        <v>1957.1923228171886</v>
      </c>
    </row>
    <row r="66" spans="1:5">
      <c r="A66" s="2" t="s">
        <v>4</v>
      </c>
      <c r="B66" s="6">
        <f>$B$7</f>
        <v>1690</v>
      </c>
      <c r="C66" s="9">
        <f t="shared" si="6"/>
        <v>2678.115980812021</v>
      </c>
      <c r="D66" s="9">
        <f t="shared" si="7"/>
        <v>-988.11598081202101</v>
      </c>
      <c r="E66" s="9">
        <f t="shared" si="8"/>
        <v>988.11598081202101</v>
      </c>
    </row>
    <row r="67" spans="1:5">
      <c r="A67" s="2" t="s">
        <v>5</v>
      </c>
      <c r="B67" s="6">
        <f>$B$8</f>
        <v>3730</v>
      </c>
      <c r="C67" s="9">
        <f t="shared" si="6"/>
        <v>2476.0147220566141</v>
      </c>
      <c r="D67" s="9">
        <f t="shared" si="7"/>
        <v>1253.9852779433859</v>
      </c>
      <c r="E67" s="9">
        <f t="shared" si="8"/>
        <v>1253.9852779433859</v>
      </c>
    </row>
    <row r="68" spans="1:5">
      <c r="A68" s="2" t="s">
        <v>6</v>
      </c>
      <c r="B68" s="6">
        <f>$B$9</f>
        <v>3615</v>
      </c>
      <c r="C68" s="9">
        <f t="shared" si="6"/>
        <v>2732.4947386279887</v>
      </c>
      <c r="D68" s="9">
        <f t="shared" si="7"/>
        <v>882.50526137201132</v>
      </c>
      <c r="E68" s="9">
        <f t="shared" si="8"/>
        <v>882.50526137201132</v>
      </c>
    </row>
    <row r="69" spans="1:5">
      <c r="A69" s="2" t="s">
        <v>10</v>
      </c>
      <c r="B69" s="6"/>
      <c r="C69" s="9">
        <f t="shared" si="6"/>
        <v>2912.9952341619064</v>
      </c>
      <c r="D69" s="10"/>
      <c r="E69" s="10"/>
    </row>
    <row r="70" spans="1:5">
      <c r="A70" s="1"/>
    </row>
    <row r="71" spans="1:5">
      <c r="A71" s="29" t="s">
        <v>21</v>
      </c>
      <c r="B71" s="30"/>
      <c r="D71" s="13" t="s">
        <v>33</v>
      </c>
    </row>
    <row r="72" spans="1:5">
      <c r="A72" s="6" t="s">
        <v>19</v>
      </c>
      <c r="B72" s="9">
        <f>AVERAGE(D62:D69)</f>
        <v>960.72635350456642</v>
      </c>
      <c r="D72" s="2">
        <v>0.2045319200174486</v>
      </c>
    </row>
    <row r="73" spans="1:5">
      <c r="A73" s="6" t="s">
        <v>20</v>
      </c>
      <c r="B73" s="9">
        <f>AVERAGE(E62:E69)</f>
        <v>1419.5012672062956</v>
      </c>
    </row>
    <row r="84" spans="1:5">
      <c r="A84" s="14" t="s">
        <v>9</v>
      </c>
      <c r="B84" s="16" t="s">
        <v>39</v>
      </c>
      <c r="C84" s="13" t="s">
        <v>37</v>
      </c>
      <c r="D84" s="6" t="s">
        <v>29</v>
      </c>
      <c r="E84" s="13" t="s">
        <v>38</v>
      </c>
    </row>
    <row r="85" spans="1:5">
      <c r="A85" s="13" t="s">
        <v>1</v>
      </c>
      <c r="B85" s="26">
        <v>4781</v>
      </c>
      <c r="C85" s="22">
        <f t="shared" ref="C85:C92" si="9">B85/$B$92</f>
        <v>0.21977567343936746</v>
      </c>
      <c r="D85" s="24">
        <f>C85</f>
        <v>0.21977567343936746</v>
      </c>
      <c r="E85" s="22">
        <v>0.8</v>
      </c>
    </row>
    <row r="86" spans="1:5">
      <c r="A86" s="13" t="s">
        <v>3</v>
      </c>
      <c r="B86" s="26">
        <v>4235</v>
      </c>
      <c r="C86" s="22">
        <f t="shared" si="9"/>
        <v>0.19467684104072813</v>
      </c>
      <c r="D86" s="24">
        <f>C86+D85</f>
        <v>0.41445251448009557</v>
      </c>
      <c r="E86" s="22">
        <v>0.8</v>
      </c>
    </row>
    <row r="87" spans="1:5">
      <c r="A87" s="13" t="s">
        <v>5</v>
      </c>
      <c r="B87" s="26">
        <v>3730</v>
      </c>
      <c r="C87" s="22">
        <f t="shared" si="9"/>
        <v>0.17146271949986208</v>
      </c>
      <c r="D87" s="24">
        <f t="shared" ref="D87:D91" si="10">C87+D86</f>
        <v>0.58591523397995759</v>
      </c>
      <c r="E87" s="22">
        <v>0.8</v>
      </c>
    </row>
    <row r="88" spans="1:5">
      <c r="A88" s="13" t="s">
        <v>6</v>
      </c>
      <c r="B88" s="26">
        <v>3615</v>
      </c>
      <c r="C88" s="22">
        <f t="shared" si="9"/>
        <v>0.16617633538659557</v>
      </c>
      <c r="D88" s="24">
        <f t="shared" si="10"/>
        <v>0.75209156936655319</v>
      </c>
      <c r="E88" s="22">
        <v>0.8</v>
      </c>
    </row>
    <row r="89" spans="1:5">
      <c r="A89" s="13" t="s">
        <v>2</v>
      </c>
      <c r="B89" s="26">
        <v>1969</v>
      </c>
      <c r="C89" s="22">
        <f t="shared" si="9"/>
        <v>9.0512089730624259E-2</v>
      </c>
      <c r="D89" s="24">
        <f t="shared" si="10"/>
        <v>0.84260365909717749</v>
      </c>
      <c r="E89" s="22">
        <v>0.8</v>
      </c>
    </row>
    <row r="90" spans="1:5">
      <c r="A90" s="13" t="s">
        <v>0</v>
      </c>
      <c r="B90" s="26">
        <v>1734</v>
      </c>
      <c r="C90" s="22">
        <f t="shared" si="9"/>
        <v>7.9709478716557869E-2</v>
      </c>
      <c r="D90" s="24">
        <f t="shared" si="10"/>
        <v>0.92231313781373536</v>
      </c>
      <c r="E90" s="22">
        <v>0.8</v>
      </c>
    </row>
    <row r="91" spans="1:5">
      <c r="A91" s="13" t="s">
        <v>4</v>
      </c>
      <c r="B91" s="26">
        <v>1690</v>
      </c>
      <c r="C91" s="22">
        <f t="shared" si="9"/>
        <v>7.7686862186264596E-2</v>
      </c>
      <c r="D91" s="24">
        <f t="shared" si="10"/>
        <v>1</v>
      </c>
      <c r="E91" s="22">
        <v>0.8</v>
      </c>
    </row>
    <row r="92" spans="1:5">
      <c r="A92" s="21" t="s">
        <v>7</v>
      </c>
      <c r="B92" s="6">
        <f>SUM(B85:B91)</f>
        <v>21754</v>
      </c>
      <c r="C92" s="22">
        <f t="shared" si="9"/>
        <v>1</v>
      </c>
      <c r="D92" s="23"/>
      <c r="E92" s="25"/>
    </row>
  </sheetData>
  <mergeCells count="14">
    <mergeCell ref="A34:E34"/>
    <mergeCell ref="A1:B1"/>
    <mergeCell ref="A11:E11"/>
    <mergeCell ref="D12:D13"/>
    <mergeCell ref="E12:E13"/>
    <mergeCell ref="B23:C23"/>
    <mergeCell ref="A71:B71"/>
    <mergeCell ref="D35:D36"/>
    <mergeCell ref="E35:E36"/>
    <mergeCell ref="A46:B46"/>
    <mergeCell ref="A59:E59"/>
    <mergeCell ref="D60:D61"/>
    <mergeCell ref="E60:E61"/>
    <mergeCell ref="A60:A6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0"/>
  <sheetViews>
    <sheetView topLeftCell="A73" workbookViewId="0">
      <selection activeCell="C39" sqref="C39:E44"/>
    </sheetView>
  </sheetViews>
  <sheetFormatPr baseColWidth="10" defaultRowHeight="15"/>
  <cols>
    <col min="2" max="2" width="12.42578125" bestFit="1" customWidth="1"/>
    <col min="3" max="3" width="14.5703125" bestFit="1" customWidth="1"/>
    <col min="4" max="4" width="12.140625" bestFit="1" customWidth="1"/>
    <col min="5" max="5" width="11.42578125" customWidth="1"/>
  </cols>
  <sheetData>
    <row r="1" spans="1:5">
      <c r="A1" s="31" t="s">
        <v>28</v>
      </c>
      <c r="B1" s="31"/>
    </row>
    <row r="2" spans="1:5">
      <c r="A2" s="2" t="s">
        <v>9</v>
      </c>
      <c r="B2" s="2" t="s">
        <v>8</v>
      </c>
    </row>
    <row r="3" spans="1:5">
      <c r="A3" s="2" t="s">
        <v>0</v>
      </c>
      <c r="B3" s="2">
        <v>115</v>
      </c>
    </row>
    <row r="4" spans="1:5">
      <c r="A4" s="2" t="s">
        <v>1</v>
      </c>
      <c r="B4" s="2">
        <v>1732</v>
      </c>
    </row>
    <row r="5" spans="1:5">
      <c r="A5" s="2" t="s">
        <v>2</v>
      </c>
      <c r="B5" s="2">
        <v>755</v>
      </c>
    </row>
    <row r="6" spans="1:5">
      <c r="A6" s="2" t="s">
        <v>3</v>
      </c>
      <c r="B6" s="2">
        <v>8</v>
      </c>
    </row>
    <row r="7" spans="1:5">
      <c r="A7" s="2" t="s">
        <v>4</v>
      </c>
      <c r="B7" s="2">
        <v>0</v>
      </c>
    </row>
    <row r="8" spans="1:5">
      <c r="A8" s="2" t="s">
        <v>5</v>
      </c>
      <c r="B8" s="2">
        <v>0</v>
      </c>
    </row>
    <row r="9" spans="1:5">
      <c r="A9" s="2" t="s">
        <v>6</v>
      </c>
      <c r="B9" s="2">
        <v>78</v>
      </c>
    </row>
    <row r="10" spans="1:5">
      <c r="A10" s="1"/>
      <c r="B10" s="1"/>
    </row>
    <row r="11" spans="1:5">
      <c r="A11" s="32" t="s">
        <v>14</v>
      </c>
      <c r="B11" s="32"/>
      <c r="C11" s="32"/>
      <c r="D11" s="32"/>
      <c r="E11" s="32"/>
    </row>
    <row r="12" spans="1:5" ht="15" customHeight="1">
      <c r="A12" s="14" t="s">
        <v>31</v>
      </c>
      <c r="B12" s="5" t="s">
        <v>8</v>
      </c>
      <c r="C12" s="5" t="s">
        <v>13</v>
      </c>
      <c r="D12" s="28" t="s">
        <v>17</v>
      </c>
      <c r="E12" s="28" t="s">
        <v>16</v>
      </c>
    </row>
    <row r="13" spans="1:5" ht="18">
      <c r="A13" s="7" t="s">
        <v>9</v>
      </c>
      <c r="B13" s="5" t="s">
        <v>15</v>
      </c>
      <c r="C13" s="5" t="s">
        <v>18</v>
      </c>
      <c r="D13" s="28"/>
      <c r="E13" s="28"/>
    </row>
    <row r="14" spans="1:5">
      <c r="A14" s="2" t="s">
        <v>0</v>
      </c>
      <c r="B14" s="6">
        <f>$B$3</f>
        <v>115</v>
      </c>
      <c r="C14" s="11"/>
      <c r="D14" s="11"/>
      <c r="E14" s="11"/>
    </row>
    <row r="15" spans="1:5">
      <c r="A15" s="2" t="s">
        <v>1</v>
      </c>
      <c r="B15" s="6">
        <f>$B$4</f>
        <v>1732</v>
      </c>
      <c r="C15" s="11"/>
      <c r="D15" s="11"/>
      <c r="E15" s="11"/>
    </row>
    <row r="16" spans="1:5">
      <c r="A16" s="2" t="s">
        <v>2</v>
      </c>
      <c r="B16" s="6">
        <f>$B$5</f>
        <v>755</v>
      </c>
      <c r="C16" s="9">
        <f t="shared" ref="C16:C21" si="0">AVERAGE(B14:B15)</f>
        <v>923.5</v>
      </c>
      <c r="D16" s="6">
        <f t="shared" ref="D16" si="1">B16-C16</f>
        <v>-168.5</v>
      </c>
      <c r="E16" s="6">
        <f t="shared" ref="E16" si="2">ABS(D16)</f>
        <v>168.5</v>
      </c>
    </row>
    <row r="17" spans="1:5">
      <c r="A17" s="2" t="s">
        <v>3</v>
      </c>
      <c r="B17" s="6">
        <f>$B$6</f>
        <v>8</v>
      </c>
      <c r="C17" s="9">
        <f t="shared" si="0"/>
        <v>1243.5</v>
      </c>
      <c r="D17" s="6">
        <f t="shared" ref="D17:D20" si="3">B17-C17</f>
        <v>-1235.5</v>
      </c>
      <c r="E17" s="6">
        <f t="shared" ref="E17:E20" si="4">ABS(D17)</f>
        <v>1235.5</v>
      </c>
    </row>
    <row r="18" spans="1:5">
      <c r="A18" s="2" t="s">
        <v>4</v>
      </c>
      <c r="B18" s="6">
        <f>$B$7</f>
        <v>0</v>
      </c>
      <c r="C18" s="9">
        <f t="shared" si="0"/>
        <v>381.5</v>
      </c>
      <c r="D18" s="6">
        <f t="shared" si="3"/>
        <v>-381.5</v>
      </c>
      <c r="E18" s="6">
        <f t="shared" si="4"/>
        <v>381.5</v>
      </c>
    </row>
    <row r="19" spans="1:5">
      <c r="A19" s="2" t="s">
        <v>5</v>
      </c>
      <c r="B19" s="6">
        <f>$B$8</f>
        <v>0</v>
      </c>
      <c r="C19" s="9">
        <f t="shared" si="0"/>
        <v>4</v>
      </c>
      <c r="D19" s="6">
        <f t="shared" si="3"/>
        <v>-4</v>
      </c>
      <c r="E19" s="6">
        <f t="shared" si="4"/>
        <v>4</v>
      </c>
    </row>
    <row r="20" spans="1:5">
      <c r="A20" s="2" t="s">
        <v>6</v>
      </c>
      <c r="B20" s="6">
        <f>$B$9</f>
        <v>78</v>
      </c>
      <c r="C20" s="9">
        <f t="shared" si="0"/>
        <v>0</v>
      </c>
      <c r="D20" s="6">
        <f t="shared" si="3"/>
        <v>78</v>
      </c>
      <c r="E20" s="6">
        <f t="shared" si="4"/>
        <v>78</v>
      </c>
    </row>
    <row r="21" spans="1:5">
      <c r="A21" s="2" t="s">
        <v>10</v>
      </c>
      <c r="B21" s="6"/>
      <c r="C21" s="9">
        <f t="shared" si="0"/>
        <v>39</v>
      </c>
      <c r="D21" s="6"/>
      <c r="E21" s="6"/>
    </row>
    <row r="22" spans="1:5">
      <c r="A22" s="1"/>
    </row>
    <row r="23" spans="1:5">
      <c r="A23" s="1"/>
      <c r="B23" s="31" t="s">
        <v>21</v>
      </c>
      <c r="C23" s="31"/>
    </row>
    <row r="24" spans="1:5">
      <c r="A24" s="1"/>
      <c r="B24" s="6" t="s">
        <v>19</v>
      </c>
      <c r="C24" s="9">
        <f>AVERAGE(D14:D21)</f>
        <v>-342.3</v>
      </c>
    </row>
    <row r="25" spans="1:5">
      <c r="A25" s="1"/>
      <c r="B25" s="6" t="s">
        <v>20</v>
      </c>
      <c r="C25" s="9">
        <f>AVERAGE(E14:E21)</f>
        <v>373.5</v>
      </c>
    </row>
    <row r="34" spans="1:5">
      <c r="A34" s="32" t="s">
        <v>23</v>
      </c>
      <c r="B34" s="32"/>
      <c r="C34" s="32"/>
      <c r="D34" s="32"/>
      <c r="E34" s="32"/>
    </row>
    <row r="35" spans="1:5">
      <c r="A35" s="14" t="s">
        <v>32</v>
      </c>
      <c r="B35" s="5" t="s">
        <v>8</v>
      </c>
      <c r="C35" s="5" t="s">
        <v>13</v>
      </c>
      <c r="D35" s="28" t="s">
        <v>17</v>
      </c>
      <c r="E35" s="28" t="s">
        <v>16</v>
      </c>
    </row>
    <row r="36" spans="1:5" ht="18">
      <c r="A36" s="7" t="s">
        <v>9</v>
      </c>
      <c r="B36" s="5" t="s">
        <v>15</v>
      </c>
      <c r="C36" s="5" t="s">
        <v>18</v>
      </c>
      <c r="D36" s="28"/>
      <c r="E36" s="28"/>
    </row>
    <row r="37" spans="1:5">
      <c r="A37" s="2" t="s">
        <v>0</v>
      </c>
      <c r="B37" s="6">
        <f>$B$3</f>
        <v>115</v>
      </c>
      <c r="C37" s="11"/>
      <c r="D37" s="11"/>
      <c r="E37" s="11"/>
    </row>
    <row r="38" spans="1:5">
      <c r="A38" s="2" t="s">
        <v>1</v>
      </c>
      <c r="B38" s="6">
        <f>$B$4</f>
        <v>1732</v>
      </c>
      <c r="C38" s="11"/>
      <c r="D38" s="11"/>
      <c r="E38" s="11"/>
    </row>
    <row r="39" spans="1:5">
      <c r="A39" s="2" t="s">
        <v>2</v>
      </c>
      <c r="B39" s="6">
        <f>$B$5</f>
        <v>755</v>
      </c>
      <c r="C39" s="11"/>
      <c r="D39" s="11"/>
      <c r="E39" s="11"/>
    </row>
    <row r="40" spans="1:5">
      <c r="A40" s="2" t="s">
        <v>3</v>
      </c>
      <c r="B40" s="6">
        <f>$B$6</f>
        <v>8</v>
      </c>
      <c r="C40" s="9">
        <f>B37*$E$47+B38*$E$48+B39*$E$49</f>
        <v>755</v>
      </c>
      <c r="D40" s="9">
        <f t="shared" ref="D40:D43" si="5">B40-C40</f>
        <v>-747</v>
      </c>
      <c r="E40" s="9">
        <f t="shared" ref="E40:E43" si="6">ABS(D40)</f>
        <v>747</v>
      </c>
    </row>
    <row r="41" spans="1:5">
      <c r="A41" s="2" t="s">
        <v>4</v>
      </c>
      <c r="B41" s="6">
        <f>$B$7</f>
        <v>0</v>
      </c>
      <c r="C41" s="9">
        <f t="shared" ref="C41:C44" si="7">B38*$E$47+B39*$E$48+B40*$E$49</f>
        <v>8</v>
      </c>
      <c r="D41" s="9">
        <f t="shared" si="5"/>
        <v>-8</v>
      </c>
      <c r="E41" s="9">
        <f t="shared" si="6"/>
        <v>8</v>
      </c>
    </row>
    <row r="42" spans="1:5">
      <c r="A42" s="2" t="s">
        <v>5</v>
      </c>
      <c r="B42" s="6">
        <f>$B$8</f>
        <v>0</v>
      </c>
      <c r="C42" s="9">
        <f t="shared" si="7"/>
        <v>0</v>
      </c>
      <c r="D42" s="9">
        <f t="shared" si="5"/>
        <v>0</v>
      </c>
      <c r="E42" s="9">
        <f t="shared" si="6"/>
        <v>0</v>
      </c>
    </row>
    <row r="43" spans="1:5">
      <c r="A43" s="2" t="s">
        <v>6</v>
      </c>
      <c r="B43" s="6">
        <f>$B$9</f>
        <v>78</v>
      </c>
      <c r="C43" s="9">
        <f t="shared" si="7"/>
        <v>0</v>
      </c>
      <c r="D43" s="9">
        <f t="shared" si="5"/>
        <v>78</v>
      </c>
      <c r="E43" s="9">
        <f t="shared" si="6"/>
        <v>78</v>
      </c>
    </row>
    <row r="44" spans="1:5">
      <c r="A44" s="2" t="s">
        <v>10</v>
      </c>
      <c r="B44" s="6"/>
      <c r="C44" s="9">
        <f t="shared" si="7"/>
        <v>78</v>
      </c>
      <c r="D44" s="6"/>
      <c r="E44" s="6"/>
    </row>
    <row r="45" spans="1:5">
      <c r="A45" s="1"/>
    </row>
    <row r="46" spans="1:5">
      <c r="A46" s="29" t="s">
        <v>21</v>
      </c>
      <c r="B46" s="30"/>
      <c r="D46" s="2" t="s">
        <v>24</v>
      </c>
      <c r="E46" s="2" t="s">
        <v>25</v>
      </c>
    </row>
    <row r="47" spans="1:5">
      <c r="A47" s="6" t="s">
        <v>19</v>
      </c>
      <c r="B47" s="9">
        <f>AVERAGE(D37:D44)</f>
        <v>-169.25</v>
      </c>
      <c r="D47" s="2">
        <v>1</v>
      </c>
      <c r="E47" s="18">
        <v>0</v>
      </c>
    </row>
    <row r="48" spans="1:5">
      <c r="A48" s="6" t="s">
        <v>20</v>
      </c>
      <c r="B48" s="9">
        <f>AVERAGE(E37:E44)</f>
        <v>208.25</v>
      </c>
      <c r="D48" s="2">
        <v>2</v>
      </c>
      <c r="E48" s="18">
        <v>0</v>
      </c>
    </row>
    <row r="49" spans="1:5">
      <c r="D49" s="13">
        <v>3</v>
      </c>
      <c r="E49" s="18">
        <v>1</v>
      </c>
    </row>
    <row r="50" spans="1:5">
      <c r="D50" s="2" t="s">
        <v>7</v>
      </c>
      <c r="E50" s="2">
        <f>SUM(E47:E49)</f>
        <v>1</v>
      </c>
    </row>
    <row r="59" spans="1:5">
      <c r="A59" s="32" t="s">
        <v>26</v>
      </c>
      <c r="B59" s="32"/>
      <c r="C59" s="32"/>
      <c r="D59" s="32"/>
      <c r="E59" s="32"/>
    </row>
    <row r="60" spans="1:5">
      <c r="A60" s="33" t="s">
        <v>9</v>
      </c>
      <c r="B60" s="5" t="s">
        <v>8</v>
      </c>
      <c r="C60" s="5" t="s">
        <v>13</v>
      </c>
      <c r="D60" s="28" t="s">
        <v>17</v>
      </c>
      <c r="E60" s="28" t="s">
        <v>16</v>
      </c>
    </row>
    <row r="61" spans="1:5" ht="18">
      <c r="A61" s="34"/>
      <c r="B61" s="5" t="s">
        <v>15</v>
      </c>
      <c r="C61" s="5" t="s">
        <v>18</v>
      </c>
      <c r="D61" s="28"/>
      <c r="E61" s="28"/>
    </row>
    <row r="62" spans="1:5">
      <c r="A62" s="2" t="s">
        <v>0</v>
      </c>
      <c r="B62" s="6">
        <f>$B$3</f>
        <v>115</v>
      </c>
      <c r="C62" s="6">
        <f>$B$3</f>
        <v>115</v>
      </c>
      <c r="D62" s="11"/>
      <c r="E62" s="11"/>
    </row>
    <row r="63" spans="1:5">
      <c r="A63" s="2" t="s">
        <v>1</v>
      </c>
      <c r="B63" s="6">
        <f>$B$4</f>
        <v>1732</v>
      </c>
      <c r="C63" s="6">
        <f>C62+$D$72*(B62-C62)</f>
        <v>115</v>
      </c>
      <c r="D63" s="9">
        <f>B63-C63</f>
        <v>1617</v>
      </c>
      <c r="E63" s="9">
        <f>ABS(D63)</f>
        <v>1617</v>
      </c>
    </row>
    <row r="64" spans="1:5">
      <c r="A64" s="2" t="s">
        <v>2</v>
      </c>
      <c r="B64" s="6">
        <f>$B$5</f>
        <v>755</v>
      </c>
      <c r="C64" s="9">
        <f t="shared" ref="C64:C69" si="8">C63+$D$72*(B63-C63)</f>
        <v>115</v>
      </c>
      <c r="D64" s="9">
        <f>B64-C64</f>
        <v>640</v>
      </c>
      <c r="E64" s="9">
        <f>ABS(D64)</f>
        <v>640</v>
      </c>
    </row>
    <row r="65" spans="1:5">
      <c r="A65" s="2" t="s">
        <v>3</v>
      </c>
      <c r="B65" s="6">
        <f>$B$6</f>
        <v>8</v>
      </c>
      <c r="C65" s="9">
        <f t="shared" si="8"/>
        <v>115</v>
      </c>
      <c r="D65" s="9">
        <f t="shared" ref="D65:D68" si="9">B65-C65</f>
        <v>-107</v>
      </c>
      <c r="E65" s="9">
        <f t="shared" ref="E65:E68" si="10">ABS(D65)</f>
        <v>107</v>
      </c>
    </row>
    <row r="66" spans="1:5">
      <c r="A66" s="2" t="s">
        <v>4</v>
      </c>
      <c r="B66" s="6">
        <f>$B$7</f>
        <v>0</v>
      </c>
      <c r="C66" s="9">
        <f t="shared" si="8"/>
        <v>115</v>
      </c>
      <c r="D66" s="9">
        <f t="shared" si="9"/>
        <v>-115</v>
      </c>
      <c r="E66" s="9">
        <f t="shared" si="10"/>
        <v>115</v>
      </c>
    </row>
    <row r="67" spans="1:5">
      <c r="A67" s="2" t="s">
        <v>5</v>
      </c>
      <c r="B67" s="6">
        <f>$B$8</f>
        <v>0</v>
      </c>
      <c r="C67" s="9">
        <f t="shared" si="8"/>
        <v>115</v>
      </c>
      <c r="D67" s="9">
        <f t="shared" si="9"/>
        <v>-115</v>
      </c>
      <c r="E67" s="9">
        <f t="shared" si="10"/>
        <v>115</v>
      </c>
    </row>
    <row r="68" spans="1:5">
      <c r="A68" s="2" t="s">
        <v>6</v>
      </c>
      <c r="B68" s="6">
        <f>$B$9</f>
        <v>78</v>
      </c>
      <c r="C68" s="9">
        <f t="shared" si="8"/>
        <v>115</v>
      </c>
      <c r="D68" s="9">
        <f t="shared" si="9"/>
        <v>-37</v>
      </c>
      <c r="E68" s="9">
        <f t="shared" si="10"/>
        <v>37</v>
      </c>
    </row>
    <row r="69" spans="1:5">
      <c r="A69" s="2" t="s">
        <v>10</v>
      </c>
      <c r="B69" s="6"/>
      <c r="C69" s="9">
        <f t="shared" si="8"/>
        <v>115</v>
      </c>
      <c r="D69" s="10"/>
      <c r="E69" s="10"/>
    </row>
    <row r="70" spans="1:5">
      <c r="A70" s="1"/>
    </row>
    <row r="71" spans="1:5">
      <c r="A71" s="29" t="s">
        <v>21</v>
      </c>
      <c r="B71" s="30"/>
      <c r="D71" s="13" t="s">
        <v>33</v>
      </c>
    </row>
    <row r="72" spans="1:5">
      <c r="A72" s="6" t="s">
        <v>19</v>
      </c>
      <c r="B72" s="9">
        <f>AVERAGE(D62:D69)</f>
        <v>313.83333333333331</v>
      </c>
      <c r="D72" s="18">
        <v>0</v>
      </c>
    </row>
    <row r="73" spans="1:5">
      <c r="A73" s="6" t="s">
        <v>20</v>
      </c>
      <c r="B73" s="9">
        <f>AVERAGE(E62:E69)</f>
        <v>438.5</v>
      </c>
    </row>
    <row r="82" spans="1:5">
      <c r="A82" s="14" t="s">
        <v>9</v>
      </c>
      <c r="B82" s="16" t="s">
        <v>39</v>
      </c>
      <c r="C82" s="13" t="s">
        <v>37</v>
      </c>
      <c r="D82" s="6" t="s">
        <v>29</v>
      </c>
      <c r="E82" s="13" t="s">
        <v>38</v>
      </c>
    </row>
    <row r="83" spans="1:5">
      <c r="A83" s="13" t="s">
        <v>1</v>
      </c>
      <c r="B83" s="26">
        <v>1732</v>
      </c>
      <c r="C83" s="22">
        <f t="shared" ref="C83:C89" si="11">B83/$B$90</f>
        <v>0.64434523809523814</v>
      </c>
      <c r="D83" s="24">
        <f>C83</f>
        <v>0.64434523809523814</v>
      </c>
      <c r="E83" s="22">
        <v>0.8</v>
      </c>
    </row>
    <row r="84" spans="1:5">
      <c r="A84" s="13" t="s">
        <v>2</v>
      </c>
      <c r="B84" s="26">
        <v>755</v>
      </c>
      <c r="C84" s="22">
        <f t="shared" si="11"/>
        <v>0.28087797619047616</v>
      </c>
      <c r="D84" s="24">
        <f>C84+D83</f>
        <v>0.9252232142857143</v>
      </c>
      <c r="E84" s="22">
        <v>0.8</v>
      </c>
    </row>
    <row r="85" spans="1:5">
      <c r="A85" s="13" t="s">
        <v>0</v>
      </c>
      <c r="B85" s="26">
        <v>115</v>
      </c>
      <c r="C85" s="22">
        <f t="shared" si="11"/>
        <v>4.2782738095238096E-2</v>
      </c>
      <c r="D85" s="24">
        <f t="shared" ref="D85:D89" si="12">C85+D84</f>
        <v>0.96800595238095244</v>
      </c>
      <c r="E85" s="22">
        <v>0.8</v>
      </c>
    </row>
    <row r="86" spans="1:5">
      <c r="A86" s="13" t="s">
        <v>6</v>
      </c>
      <c r="B86" s="26">
        <v>78</v>
      </c>
      <c r="C86" s="22">
        <f t="shared" si="11"/>
        <v>2.9017857142857144E-2</v>
      </c>
      <c r="D86" s="24">
        <f t="shared" si="12"/>
        <v>0.99702380952380953</v>
      </c>
      <c r="E86" s="22">
        <v>0.8</v>
      </c>
    </row>
    <row r="87" spans="1:5">
      <c r="A87" s="13" t="s">
        <v>3</v>
      </c>
      <c r="B87" s="26">
        <v>8</v>
      </c>
      <c r="C87" s="22">
        <f t="shared" si="11"/>
        <v>2.976190476190476E-3</v>
      </c>
      <c r="D87" s="24">
        <f t="shared" si="12"/>
        <v>1</v>
      </c>
      <c r="E87" s="22">
        <v>0.8</v>
      </c>
    </row>
    <row r="88" spans="1:5">
      <c r="A88" s="13" t="s">
        <v>4</v>
      </c>
      <c r="B88" s="26">
        <v>0</v>
      </c>
      <c r="C88" s="22">
        <f t="shared" si="11"/>
        <v>0</v>
      </c>
      <c r="D88" s="24">
        <f t="shared" si="12"/>
        <v>1</v>
      </c>
      <c r="E88" s="22">
        <v>0.8</v>
      </c>
    </row>
    <row r="89" spans="1:5">
      <c r="A89" s="13" t="s">
        <v>5</v>
      </c>
      <c r="B89" s="26">
        <v>0</v>
      </c>
      <c r="C89" s="22">
        <f t="shared" si="11"/>
        <v>0</v>
      </c>
      <c r="D89" s="24">
        <f t="shared" si="12"/>
        <v>1</v>
      </c>
      <c r="E89" s="22">
        <v>0.8</v>
      </c>
    </row>
    <row r="90" spans="1:5">
      <c r="A90" s="21" t="s">
        <v>7</v>
      </c>
      <c r="B90" s="26">
        <f>SUM(B83:B89)</f>
        <v>2688</v>
      </c>
      <c r="C90" s="22">
        <f t="shared" ref="C90" si="13">B90/$B$90</f>
        <v>1</v>
      </c>
      <c r="D90" s="23"/>
      <c r="E90" s="25"/>
    </row>
  </sheetData>
  <mergeCells count="14">
    <mergeCell ref="A34:E34"/>
    <mergeCell ref="A1:B1"/>
    <mergeCell ref="A11:E11"/>
    <mergeCell ref="D12:D13"/>
    <mergeCell ref="E12:E13"/>
    <mergeCell ref="B23:C23"/>
    <mergeCell ref="A71:B71"/>
    <mergeCell ref="D35:D36"/>
    <mergeCell ref="E35:E36"/>
    <mergeCell ref="A46:B46"/>
    <mergeCell ref="A59:E59"/>
    <mergeCell ref="D60:D61"/>
    <mergeCell ref="E60:E61"/>
    <mergeCell ref="A60:A6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93"/>
  <sheetViews>
    <sheetView topLeftCell="A76" workbookViewId="0">
      <selection activeCell="B37" sqref="B37:E44"/>
    </sheetView>
  </sheetViews>
  <sheetFormatPr baseColWidth="10" defaultRowHeight="15"/>
  <cols>
    <col min="2" max="2" width="12.42578125" bestFit="1" customWidth="1"/>
    <col min="3" max="3" width="14.5703125" bestFit="1" customWidth="1"/>
    <col min="4" max="4" width="12.140625" bestFit="1" customWidth="1"/>
    <col min="5" max="5" width="11.42578125" customWidth="1"/>
  </cols>
  <sheetData>
    <row r="1" spans="1:5">
      <c r="A1" s="31" t="s">
        <v>30</v>
      </c>
      <c r="B1" s="31"/>
    </row>
    <row r="2" spans="1:5">
      <c r="A2" s="13" t="s">
        <v>9</v>
      </c>
      <c r="B2" s="13" t="s">
        <v>8</v>
      </c>
    </row>
    <row r="3" spans="1:5">
      <c r="A3" s="13" t="s">
        <v>0</v>
      </c>
      <c r="B3" s="13">
        <v>1860</v>
      </c>
    </row>
    <row r="4" spans="1:5">
      <c r="A4" s="13" t="s">
        <v>1</v>
      </c>
      <c r="B4" s="13">
        <v>845</v>
      </c>
    </row>
    <row r="5" spans="1:5">
      <c r="A5" s="13" t="s">
        <v>2</v>
      </c>
      <c r="B5" s="13">
        <v>1693</v>
      </c>
    </row>
    <row r="6" spans="1:5">
      <c r="A6" s="13" t="s">
        <v>3</v>
      </c>
      <c r="B6" s="13">
        <v>2382</v>
      </c>
    </row>
    <row r="7" spans="1:5">
      <c r="A7" s="13" t="s">
        <v>4</v>
      </c>
      <c r="B7" s="13">
        <v>679</v>
      </c>
    </row>
    <row r="8" spans="1:5">
      <c r="A8" s="13" t="s">
        <v>5</v>
      </c>
      <c r="B8" s="13">
        <v>1527</v>
      </c>
    </row>
    <row r="9" spans="1:5">
      <c r="A9" s="13" t="s">
        <v>6</v>
      </c>
      <c r="B9" s="13">
        <v>1109</v>
      </c>
    </row>
    <row r="10" spans="1:5">
      <c r="A10" s="1"/>
      <c r="B10" s="1"/>
    </row>
    <row r="11" spans="1:5">
      <c r="A11" s="32" t="s">
        <v>14</v>
      </c>
      <c r="B11" s="32"/>
      <c r="C11" s="32"/>
      <c r="D11" s="32"/>
      <c r="E11" s="32"/>
    </row>
    <row r="12" spans="1:5" ht="15" customHeight="1">
      <c r="A12" s="14" t="s">
        <v>12</v>
      </c>
      <c r="B12" s="12" t="s">
        <v>8</v>
      </c>
      <c r="C12" s="12" t="s">
        <v>13</v>
      </c>
      <c r="D12" s="28" t="s">
        <v>17</v>
      </c>
      <c r="E12" s="28" t="s">
        <v>16</v>
      </c>
    </row>
    <row r="13" spans="1:5" ht="18">
      <c r="A13" s="14" t="s">
        <v>9</v>
      </c>
      <c r="B13" s="12" t="s">
        <v>15</v>
      </c>
      <c r="C13" s="12" t="s">
        <v>18</v>
      </c>
      <c r="D13" s="28"/>
      <c r="E13" s="28"/>
    </row>
    <row r="14" spans="1:5">
      <c r="A14" s="13" t="s">
        <v>0</v>
      </c>
      <c r="B14" s="6">
        <f>$B$3</f>
        <v>1860</v>
      </c>
      <c r="C14" s="11"/>
      <c r="D14" s="11"/>
      <c r="E14" s="11"/>
    </row>
    <row r="15" spans="1:5">
      <c r="A15" s="13" t="s">
        <v>1</v>
      </c>
      <c r="B15" s="6">
        <f>$B$4</f>
        <v>845</v>
      </c>
      <c r="C15" s="11"/>
      <c r="D15" s="11"/>
      <c r="E15" s="11"/>
    </row>
    <row r="16" spans="1:5">
      <c r="A16" s="13" t="s">
        <v>2</v>
      </c>
      <c r="B16" s="6">
        <f>$B$5</f>
        <v>1693</v>
      </c>
      <c r="C16" s="9">
        <f>AVERAGE(B14:B15)</f>
        <v>1352.5</v>
      </c>
      <c r="D16" s="6">
        <f>B16-C16</f>
        <v>340.5</v>
      </c>
      <c r="E16" s="6">
        <f>ABS(D16)</f>
        <v>340.5</v>
      </c>
    </row>
    <row r="17" spans="1:5">
      <c r="A17" s="13" t="s">
        <v>3</v>
      </c>
      <c r="B17" s="6">
        <f>$B$6</f>
        <v>2382</v>
      </c>
      <c r="C17" s="9">
        <f t="shared" ref="C17:C21" si="0">AVERAGE(B15:B16)</f>
        <v>1269</v>
      </c>
      <c r="D17" s="6">
        <f t="shared" ref="D17:D20" si="1">B17-C17</f>
        <v>1113</v>
      </c>
      <c r="E17" s="6">
        <f t="shared" ref="E17:E20" si="2">ABS(D17)</f>
        <v>1113</v>
      </c>
    </row>
    <row r="18" spans="1:5">
      <c r="A18" s="13" t="s">
        <v>4</v>
      </c>
      <c r="B18" s="6">
        <f>$B$7</f>
        <v>679</v>
      </c>
      <c r="C18" s="9">
        <f t="shared" si="0"/>
        <v>2037.5</v>
      </c>
      <c r="D18" s="6">
        <f t="shared" si="1"/>
        <v>-1358.5</v>
      </c>
      <c r="E18" s="6">
        <f t="shared" si="2"/>
        <v>1358.5</v>
      </c>
    </row>
    <row r="19" spans="1:5">
      <c r="A19" s="13" t="s">
        <v>5</v>
      </c>
      <c r="B19" s="6">
        <f>$B$8</f>
        <v>1527</v>
      </c>
      <c r="C19" s="9">
        <f t="shared" si="0"/>
        <v>1530.5</v>
      </c>
      <c r="D19" s="6">
        <f t="shared" si="1"/>
        <v>-3.5</v>
      </c>
      <c r="E19" s="6">
        <f t="shared" si="2"/>
        <v>3.5</v>
      </c>
    </row>
    <row r="20" spans="1:5">
      <c r="A20" s="13" t="s">
        <v>6</v>
      </c>
      <c r="B20" s="6">
        <f>$B$9</f>
        <v>1109</v>
      </c>
      <c r="C20" s="9">
        <f t="shared" si="0"/>
        <v>1103</v>
      </c>
      <c r="D20" s="6">
        <f t="shared" si="1"/>
        <v>6</v>
      </c>
      <c r="E20" s="6">
        <f t="shared" si="2"/>
        <v>6</v>
      </c>
    </row>
    <row r="21" spans="1:5">
      <c r="A21" s="13" t="s">
        <v>10</v>
      </c>
      <c r="B21" s="6"/>
      <c r="C21" s="9">
        <f t="shared" si="0"/>
        <v>1318</v>
      </c>
      <c r="D21" s="6"/>
      <c r="E21" s="6"/>
    </row>
    <row r="22" spans="1:5">
      <c r="A22" s="1"/>
    </row>
    <row r="23" spans="1:5">
      <c r="A23" s="1"/>
      <c r="B23" s="31" t="s">
        <v>21</v>
      </c>
      <c r="C23" s="31"/>
    </row>
    <row r="24" spans="1:5">
      <c r="A24" s="1"/>
      <c r="B24" s="6" t="s">
        <v>19</v>
      </c>
      <c r="C24" s="9">
        <f>AVERAGE(D14:D21)</f>
        <v>19.5</v>
      </c>
    </row>
    <row r="25" spans="1:5">
      <c r="A25" s="1"/>
      <c r="B25" s="6" t="s">
        <v>20</v>
      </c>
      <c r="C25" s="9">
        <f>AVERAGE(E14:E21)</f>
        <v>564.29999999999995</v>
      </c>
    </row>
    <row r="34" spans="1:5">
      <c r="A34" s="32" t="s">
        <v>23</v>
      </c>
      <c r="B34" s="32"/>
      <c r="C34" s="32"/>
      <c r="D34" s="32"/>
      <c r="E34" s="32"/>
    </row>
    <row r="35" spans="1:5">
      <c r="A35" s="14" t="s">
        <v>32</v>
      </c>
      <c r="B35" s="12" t="s">
        <v>8</v>
      </c>
      <c r="C35" s="12" t="s">
        <v>13</v>
      </c>
      <c r="D35" s="28" t="s">
        <v>17</v>
      </c>
      <c r="E35" s="28" t="s">
        <v>16</v>
      </c>
    </row>
    <row r="36" spans="1:5" ht="18">
      <c r="A36" s="14" t="s">
        <v>9</v>
      </c>
      <c r="B36" s="12" t="s">
        <v>15</v>
      </c>
      <c r="C36" s="12" t="s">
        <v>18</v>
      </c>
      <c r="D36" s="28"/>
      <c r="E36" s="28"/>
    </row>
    <row r="37" spans="1:5">
      <c r="A37" s="13" t="s">
        <v>0</v>
      </c>
      <c r="B37" s="6">
        <f>$B$3</f>
        <v>1860</v>
      </c>
      <c r="C37" s="11"/>
      <c r="D37" s="11"/>
      <c r="E37" s="11"/>
    </row>
    <row r="38" spans="1:5">
      <c r="A38" s="13" t="s">
        <v>1</v>
      </c>
      <c r="B38" s="6">
        <f>$B$4</f>
        <v>845</v>
      </c>
      <c r="C38" s="11"/>
      <c r="D38" s="11"/>
      <c r="E38" s="11"/>
    </row>
    <row r="39" spans="1:5">
      <c r="A39" s="13" t="s">
        <v>2</v>
      </c>
      <c r="B39" s="6">
        <f>$B$5</f>
        <v>1693</v>
      </c>
      <c r="C39" s="11"/>
      <c r="D39" s="11"/>
      <c r="E39" s="11"/>
    </row>
    <row r="40" spans="1:5">
      <c r="A40" s="13" t="s">
        <v>3</v>
      </c>
      <c r="B40" s="6">
        <f>$B$6</f>
        <v>2382</v>
      </c>
      <c r="C40" s="9">
        <f>B37*$E$47+B38*$E$48+B39*$E$49</f>
        <v>1832.6607495069593</v>
      </c>
      <c r="D40" s="9">
        <f t="shared" ref="D40" si="3">B40-C40</f>
        <v>549.33925049304071</v>
      </c>
      <c r="E40" s="9">
        <f t="shared" ref="E40" si="4">ABS(D40)</f>
        <v>549.33925049304071</v>
      </c>
    </row>
    <row r="41" spans="1:5">
      <c r="A41" s="13" t="s">
        <v>4</v>
      </c>
      <c r="B41" s="6">
        <f>$B$7</f>
        <v>679</v>
      </c>
      <c r="C41" s="9">
        <f t="shared" ref="C41:C44" si="5">B38*$E$47+B39*$E$48+B40*$E$49</f>
        <v>1096.6193293880467</v>
      </c>
      <c r="D41" s="9">
        <f t="shared" ref="D41:D43" si="6">B41-C41</f>
        <v>-417.61932938804671</v>
      </c>
      <c r="E41" s="9">
        <f t="shared" ref="E41:E43" si="7">ABS(D41)</f>
        <v>417.61932938804671</v>
      </c>
    </row>
    <row r="42" spans="1:5">
      <c r="A42" s="13" t="s">
        <v>5</v>
      </c>
      <c r="B42" s="6">
        <f>$B$8</f>
        <v>1527</v>
      </c>
      <c r="C42" s="9">
        <f t="shared" si="5"/>
        <v>1527.000000000339</v>
      </c>
      <c r="D42" s="9">
        <f t="shared" si="6"/>
        <v>-3.39014150085859E-10</v>
      </c>
      <c r="E42" s="9">
        <f t="shared" si="7"/>
        <v>3.39014150085859E-10</v>
      </c>
    </row>
    <row r="43" spans="1:5">
      <c r="A43" s="13" t="s">
        <v>6</v>
      </c>
      <c r="B43" s="6">
        <f>$B$9</f>
        <v>1109</v>
      </c>
      <c r="C43" s="9">
        <f t="shared" si="5"/>
        <v>2242.0295857991023</v>
      </c>
      <c r="D43" s="9">
        <f t="shared" si="6"/>
        <v>-1133.0295857991023</v>
      </c>
      <c r="E43" s="9">
        <f t="shared" si="7"/>
        <v>1133.0295857991023</v>
      </c>
    </row>
    <row r="44" spans="1:5">
      <c r="A44" s="13" t="s">
        <v>10</v>
      </c>
      <c r="B44" s="6"/>
      <c r="C44" s="9">
        <f t="shared" si="5"/>
        <v>749.39447731741063</v>
      </c>
      <c r="D44" s="6"/>
      <c r="E44" s="6"/>
    </row>
    <row r="45" spans="1:5">
      <c r="A45" s="1"/>
    </row>
    <row r="46" spans="1:5">
      <c r="A46" s="29" t="s">
        <v>21</v>
      </c>
      <c r="B46" s="30"/>
      <c r="D46" s="13" t="s">
        <v>24</v>
      </c>
      <c r="E46" s="13" t="s">
        <v>25</v>
      </c>
    </row>
    <row r="47" spans="1:5">
      <c r="A47" s="6" t="s">
        <v>19</v>
      </c>
      <c r="B47" s="9">
        <f>AVERAGE(D37:D44)</f>
        <v>-250.32741617361182</v>
      </c>
      <c r="D47" s="13">
        <v>1</v>
      </c>
      <c r="E47" s="17">
        <v>0.83629191321532437</v>
      </c>
    </row>
    <row r="48" spans="1:5">
      <c r="A48" s="6" t="s">
        <v>20</v>
      </c>
      <c r="B48" s="9">
        <f>AVERAGE(E37:E44)</f>
        <v>524.99704142013218</v>
      </c>
      <c r="D48" s="13">
        <v>2</v>
      </c>
      <c r="E48" s="17">
        <v>0</v>
      </c>
    </row>
    <row r="49" spans="1:5">
      <c r="D49" s="13">
        <v>3</v>
      </c>
      <c r="E49" s="17">
        <v>0.16370808678467569</v>
      </c>
    </row>
    <row r="50" spans="1:5">
      <c r="D50" s="13" t="s">
        <v>7</v>
      </c>
      <c r="E50" s="13">
        <f>SUM(E47:E49)</f>
        <v>1</v>
      </c>
    </row>
    <row r="59" spans="1:5">
      <c r="A59" s="32" t="s">
        <v>26</v>
      </c>
      <c r="B59" s="32"/>
      <c r="C59" s="32"/>
      <c r="D59" s="32"/>
      <c r="E59" s="32"/>
    </row>
    <row r="60" spans="1:5">
      <c r="A60" s="14"/>
      <c r="B60" s="12" t="s">
        <v>8</v>
      </c>
      <c r="C60" s="12" t="s">
        <v>13</v>
      </c>
      <c r="D60" s="28" t="s">
        <v>17</v>
      </c>
      <c r="E60" s="28" t="s">
        <v>16</v>
      </c>
    </row>
    <row r="61" spans="1:5" ht="18">
      <c r="A61" s="14" t="s">
        <v>9</v>
      </c>
      <c r="B61" s="12" t="s">
        <v>15</v>
      </c>
      <c r="C61" s="12" t="s">
        <v>18</v>
      </c>
      <c r="D61" s="28"/>
      <c r="E61" s="28"/>
    </row>
    <row r="62" spans="1:5">
      <c r="A62" s="13" t="s">
        <v>0</v>
      </c>
      <c r="B62" s="6">
        <f>$B$3</f>
        <v>1860</v>
      </c>
      <c r="C62" s="6">
        <f>$B$3</f>
        <v>1860</v>
      </c>
      <c r="D62" s="11"/>
      <c r="E62" s="11"/>
    </row>
    <row r="63" spans="1:5">
      <c r="A63" s="13" t="s">
        <v>1</v>
      </c>
      <c r="B63" s="6">
        <f>$B$4</f>
        <v>845</v>
      </c>
      <c r="C63" s="6">
        <f>C62+$D$72*(B62-C62)</f>
        <v>1860</v>
      </c>
      <c r="D63" s="9">
        <f>B63-C63</f>
        <v>-1015</v>
      </c>
      <c r="E63" s="9">
        <f>ABS(D63)</f>
        <v>1015</v>
      </c>
    </row>
    <row r="64" spans="1:5">
      <c r="A64" s="13" t="s">
        <v>2</v>
      </c>
      <c r="B64" s="6">
        <f>$B$5</f>
        <v>1693</v>
      </c>
      <c r="C64" s="9">
        <f t="shared" ref="C64:C69" si="8">C63+$D$72*(B63-C63)</f>
        <v>1648.8011331668574</v>
      </c>
      <c r="D64" s="9">
        <f>B64-C64</f>
        <v>44.198866833142574</v>
      </c>
      <c r="E64" s="9">
        <f>ABS(D64)</f>
        <v>44.198866833142574</v>
      </c>
    </row>
    <row r="65" spans="1:5">
      <c r="A65" s="13" t="s">
        <v>3</v>
      </c>
      <c r="B65" s="6">
        <f>$B$6</f>
        <v>2382</v>
      </c>
      <c r="C65" s="9">
        <f t="shared" si="8"/>
        <v>1657.9979317781567</v>
      </c>
      <c r="D65" s="9">
        <f t="shared" ref="D65:D68" si="9">B65-C65</f>
        <v>724.00206822184327</v>
      </c>
      <c r="E65" s="9">
        <f t="shared" ref="E65:E68" si="10">ABS(D65)</f>
        <v>724.00206822184327</v>
      </c>
    </row>
    <row r="66" spans="1:5">
      <c r="A66" s="13" t="s">
        <v>4</v>
      </c>
      <c r="B66" s="6">
        <f>$B$7</f>
        <v>679</v>
      </c>
      <c r="C66" s="9">
        <f t="shared" si="8"/>
        <v>1808.6466178799351</v>
      </c>
      <c r="D66" s="9">
        <f t="shared" si="9"/>
        <v>-1129.6466178799351</v>
      </c>
      <c r="E66" s="9">
        <f t="shared" si="10"/>
        <v>1129.6466178799351</v>
      </c>
    </row>
    <row r="67" spans="1:5">
      <c r="A67" s="13" t="s">
        <v>5</v>
      </c>
      <c r="B67" s="6">
        <f>$B$8</f>
        <v>1527</v>
      </c>
      <c r="C67" s="9">
        <f t="shared" si="8"/>
        <v>1573.592346334975</v>
      </c>
      <c r="D67" s="9">
        <f t="shared" si="9"/>
        <v>-46.592346334974991</v>
      </c>
      <c r="E67" s="9">
        <f t="shared" si="10"/>
        <v>46.592346334974991</v>
      </c>
    </row>
    <row r="68" spans="1:5">
      <c r="A68" s="13" t="s">
        <v>6</v>
      </c>
      <c r="B68" s="6">
        <f>$B$9</f>
        <v>1109</v>
      </c>
      <c r="C68" s="9">
        <f t="shared" si="8"/>
        <v>1563.8975180107936</v>
      </c>
      <c r="D68" s="9">
        <f t="shared" si="9"/>
        <v>-454.89751801079365</v>
      </c>
      <c r="E68" s="9">
        <f t="shared" si="10"/>
        <v>454.89751801079365</v>
      </c>
    </row>
    <row r="69" spans="1:5">
      <c r="A69" s="13" t="s">
        <v>10</v>
      </c>
      <c r="B69" s="6"/>
      <c r="C69" s="9">
        <f t="shared" si="8"/>
        <v>1469.243488129918</v>
      </c>
      <c r="D69" s="10"/>
      <c r="E69" s="10"/>
    </row>
    <row r="70" spans="1:5">
      <c r="A70" s="1"/>
    </row>
    <row r="71" spans="1:5">
      <c r="A71" s="29" t="s">
        <v>21</v>
      </c>
      <c r="B71" s="30"/>
      <c r="D71" s="13" t="s">
        <v>33</v>
      </c>
    </row>
    <row r="72" spans="1:5">
      <c r="A72" s="6" t="s">
        <v>19</v>
      </c>
      <c r="B72" s="9">
        <f>AVERAGE(D62:D69)</f>
        <v>-312.98925786178631</v>
      </c>
      <c r="D72" s="13">
        <v>0.20807770131344103</v>
      </c>
    </row>
    <row r="73" spans="1:5">
      <c r="A73" s="6" t="s">
        <v>20</v>
      </c>
      <c r="B73" s="9">
        <f>AVERAGE(E62:E69)</f>
        <v>569.05623621344819</v>
      </c>
    </row>
    <row r="85" spans="1:5">
      <c r="A85" s="14" t="s">
        <v>9</v>
      </c>
      <c r="B85" s="16" t="s">
        <v>39</v>
      </c>
      <c r="C85" s="13" t="s">
        <v>37</v>
      </c>
      <c r="D85" s="6" t="s">
        <v>29</v>
      </c>
      <c r="E85" s="13" t="s">
        <v>38</v>
      </c>
    </row>
    <row r="86" spans="1:5">
      <c r="A86" s="13" t="s">
        <v>3</v>
      </c>
      <c r="B86" s="26">
        <v>2382</v>
      </c>
      <c r="C86" s="22">
        <f t="shared" ref="C86:C93" si="11">B86/$B$93</f>
        <v>0.23595839524517087</v>
      </c>
      <c r="D86" s="24">
        <f>C86</f>
        <v>0.23595839524517087</v>
      </c>
      <c r="E86" s="22">
        <v>0.8</v>
      </c>
    </row>
    <row r="87" spans="1:5">
      <c r="A87" s="13" t="s">
        <v>0</v>
      </c>
      <c r="B87" s="26">
        <v>1860</v>
      </c>
      <c r="C87" s="22">
        <f t="shared" si="11"/>
        <v>0.18424962852897475</v>
      </c>
      <c r="D87" s="24">
        <f>C87+D86</f>
        <v>0.42020802377414562</v>
      </c>
      <c r="E87" s="22">
        <v>0.8</v>
      </c>
    </row>
    <row r="88" spans="1:5">
      <c r="A88" s="13" t="s">
        <v>2</v>
      </c>
      <c r="B88" s="26">
        <v>1693</v>
      </c>
      <c r="C88" s="22">
        <f t="shared" si="11"/>
        <v>0.16770678553739474</v>
      </c>
      <c r="D88" s="24">
        <f t="shared" ref="D88:D92" si="12">C88+D87</f>
        <v>0.58791480931154039</v>
      </c>
      <c r="E88" s="22">
        <v>0.8</v>
      </c>
    </row>
    <row r="89" spans="1:5">
      <c r="A89" s="13" t="s">
        <v>5</v>
      </c>
      <c r="B89" s="26">
        <v>1527</v>
      </c>
      <c r="C89" s="22">
        <f t="shared" si="11"/>
        <v>0.15126300148588409</v>
      </c>
      <c r="D89" s="24">
        <f t="shared" si="12"/>
        <v>0.73917781079742451</v>
      </c>
      <c r="E89" s="22">
        <v>0.8</v>
      </c>
    </row>
    <row r="90" spans="1:5">
      <c r="A90" s="13" t="s">
        <v>6</v>
      </c>
      <c r="B90" s="26">
        <v>1109</v>
      </c>
      <c r="C90" s="22">
        <f t="shared" si="11"/>
        <v>0.10985636453689945</v>
      </c>
      <c r="D90" s="24">
        <f t="shared" si="12"/>
        <v>0.84903417533432401</v>
      </c>
      <c r="E90" s="22">
        <v>0.8</v>
      </c>
    </row>
    <row r="91" spans="1:5">
      <c r="A91" s="13" t="s">
        <v>1</v>
      </c>
      <c r="B91" s="26">
        <v>845</v>
      </c>
      <c r="C91" s="22">
        <f t="shared" si="11"/>
        <v>8.3704804358593357E-2</v>
      </c>
      <c r="D91" s="24">
        <f t="shared" si="12"/>
        <v>0.93273897969291741</v>
      </c>
      <c r="E91" s="22">
        <v>0.8</v>
      </c>
    </row>
    <row r="92" spans="1:5">
      <c r="A92" s="13" t="s">
        <v>4</v>
      </c>
      <c r="B92" s="26">
        <v>679</v>
      </c>
      <c r="C92" s="22">
        <f t="shared" si="11"/>
        <v>6.7261020307082711E-2</v>
      </c>
      <c r="D92" s="24">
        <f t="shared" si="12"/>
        <v>1.0000000000000002</v>
      </c>
      <c r="E92" s="22">
        <v>0.8</v>
      </c>
    </row>
    <row r="93" spans="1:5">
      <c r="A93" s="21" t="s">
        <v>7</v>
      </c>
      <c r="B93" s="26">
        <f>SUM(B86:B92)</f>
        <v>10095</v>
      </c>
      <c r="C93" s="22">
        <f t="shared" si="11"/>
        <v>1</v>
      </c>
      <c r="D93" s="23"/>
      <c r="E93" s="25"/>
    </row>
  </sheetData>
  <mergeCells count="13">
    <mergeCell ref="A34:E34"/>
    <mergeCell ref="A1:B1"/>
    <mergeCell ref="A11:E11"/>
    <mergeCell ref="D12:D13"/>
    <mergeCell ref="E12:E13"/>
    <mergeCell ref="B23:C23"/>
    <mergeCell ref="A71:B71"/>
    <mergeCell ref="D35:D36"/>
    <mergeCell ref="E35:E36"/>
    <mergeCell ref="A46:B46"/>
    <mergeCell ref="A59:E59"/>
    <mergeCell ref="D60:D61"/>
    <mergeCell ref="E60:E6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91"/>
  <sheetViews>
    <sheetView topLeftCell="A79" workbookViewId="0">
      <selection activeCell="B37" sqref="B37:E44"/>
    </sheetView>
  </sheetViews>
  <sheetFormatPr baseColWidth="10" defaultRowHeight="15"/>
  <cols>
    <col min="2" max="2" width="12.42578125" bestFit="1" customWidth="1"/>
    <col min="3" max="3" width="14.5703125" bestFit="1" customWidth="1"/>
    <col min="4" max="4" width="12.140625" bestFit="1" customWidth="1"/>
    <col min="5" max="5" width="11.42578125" customWidth="1"/>
  </cols>
  <sheetData>
    <row r="1" spans="1:5">
      <c r="A1" s="31" t="s">
        <v>34</v>
      </c>
      <c r="B1" s="31"/>
    </row>
    <row r="2" spans="1:5">
      <c r="A2" s="13" t="s">
        <v>9</v>
      </c>
      <c r="B2" s="13" t="s">
        <v>8</v>
      </c>
    </row>
    <row r="3" spans="1:5">
      <c r="A3" s="13" t="s">
        <v>0</v>
      </c>
      <c r="B3" s="13">
        <v>764</v>
      </c>
    </row>
    <row r="4" spans="1:5">
      <c r="A4" s="13" t="s">
        <v>1</v>
      </c>
      <c r="B4" s="13">
        <v>426</v>
      </c>
    </row>
    <row r="5" spans="1:5">
      <c r="A5" s="13" t="s">
        <v>2</v>
      </c>
      <c r="B5" s="13">
        <v>475</v>
      </c>
    </row>
    <row r="6" spans="1:5">
      <c r="A6" s="13" t="s">
        <v>3</v>
      </c>
      <c r="B6" s="13">
        <v>692</v>
      </c>
    </row>
    <row r="7" spans="1:5">
      <c r="A7" s="13" t="s">
        <v>4</v>
      </c>
      <c r="B7" s="13">
        <v>610</v>
      </c>
    </row>
    <row r="8" spans="1:5">
      <c r="A8" s="13" t="s">
        <v>5</v>
      </c>
      <c r="B8" s="13">
        <v>450</v>
      </c>
    </row>
    <row r="9" spans="1:5">
      <c r="A9" s="13" t="s">
        <v>6</v>
      </c>
      <c r="B9" s="13">
        <v>470</v>
      </c>
    </row>
    <row r="10" spans="1:5">
      <c r="A10" s="1"/>
      <c r="B10" s="1"/>
    </row>
    <row r="11" spans="1:5">
      <c r="A11" s="32" t="s">
        <v>14</v>
      </c>
      <c r="B11" s="32"/>
      <c r="C11" s="32"/>
      <c r="D11" s="32"/>
      <c r="E11" s="32"/>
    </row>
    <row r="12" spans="1:5" ht="15" customHeight="1">
      <c r="A12" s="14" t="s">
        <v>32</v>
      </c>
      <c r="B12" s="12" t="s">
        <v>8</v>
      </c>
      <c r="C12" s="12" t="s">
        <v>13</v>
      </c>
      <c r="D12" s="28" t="s">
        <v>17</v>
      </c>
      <c r="E12" s="28" t="s">
        <v>16</v>
      </c>
    </row>
    <row r="13" spans="1:5" ht="18">
      <c r="A13" s="14" t="s">
        <v>9</v>
      </c>
      <c r="B13" s="12" t="s">
        <v>15</v>
      </c>
      <c r="C13" s="12" t="s">
        <v>18</v>
      </c>
      <c r="D13" s="28"/>
      <c r="E13" s="28"/>
    </row>
    <row r="14" spans="1:5">
      <c r="A14" s="13" t="s">
        <v>0</v>
      </c>
      <c r="B14" s="6">
        <f>$B$3</f>
        <v>764</v>
      </c>
      <c r="C14" s="11"/>
      <c r="D14" s="11"/>
      <c r="E14" s="11"/>
    </row>
    <row r="15" spans="1:5">
      <c r="A15" s="13" t="s">
        <v>1</v>
      </c>
      <c r="B15" s="6">
        <f>$B$4</f>
        <v>426</v>
      </c>
      <c r="C15" s="11"/>
      <c r="D15" s="11"/>
      <c r="E15" s="11"/>
    </row>
    <row r="16" spans="1:5">
      <c r="A16" s="13" t="s">
        <v>2</v>
      </c>
      <c r="B16" s="6">
        <f>$B$5</f>
        <v>475</v>
      </c>
      <c r="C16" s="11"/>
      <c r="D16" s="11"/>
      <c r="E16" s="11"/>
    </row>
    <row r="17" spans="1:5">
      <c r="A17" s="13" t="s">
        <v>3</v>
      </c>
      <c r="B17" s="6">
        <f>$B$6</f>
        <v>692</v>
      </c>
      <c r="C17" s="9">
        <f>AVERAGE(B14:B16)</f>
        <v>555</v>
      </c>
      <c r="D17" s="6">
        <f t="shared" ref="D17:D20" si="0">B17-C17</f>
        <v>137</v>
      </c>
      <c r="E17" s="6">
        <f t="shared" ref="E17:E20" si="1">ABS(D17)</f>
        <v>137</v>
      </c>
    </row>
    <row r="18" spans="1:5">
      <c r="A18" s="13" t="s">
        <v>4</v>
      </c>
      <c r="B18" s="6">
        <f>$B$7</f>
        <v>610</v>
      </c>
      <c r="C18" s="9">
        <f t="shared" ref="C18:C21" si="2">AVERAGE(B15:B17)</f>
        <v>531</v>
      </c>
      <c r="D18" s="6">
        <f t="shared" si="0"/>
        <v>79</v>
      </c>
      <c r="E18" s="6">
        <f t="shared" si="1"/>
        <v>79</v>
      </c>
    </row>
    <row r="19" spans="1:5">
      <c r="A19" s="13" t="s">
        <v>5</v>
      </c>
      <c r="B19" s="6">
        <f>$B$8</f>
        <v>450</v>
      </c>
      <c r="C19" s="9">
        <f t="shared" si="2"/>
        <v>592.33333333333337</v>
      </c>
      <c r="D19" s="9">
        <f t="shared" si="0"/>
        <v>-142.33333333333337</v>
      </c>
      <c r="E19" s="9">
        <f t="shared" si="1"/>
        <v>142.33333333333337</v>
      </c>
    </row>
    <row r="20" spans="1:5">
      <c r="A20" s="13" t="s">
        <v>6</v>
      </c>
      <c r="B20" s="6">
        <f>$B$9</f>
        <v>470</v>
      </c>
      <c r="C20" s="9">
        <f t="shared" si="2"/>
        <v>584</v>
      </c>
      <c r="D20" s="6">
        <f t="shared" si="0"/>
        <v>-114</v>
      </c>
      <c r="E20" s="6">
        <f t="shared" si="1"/>
        <v>114</v>
      </c>
    </row>
    <row r="21" spans="1:5">
      <c r="A21" s="13" t="s">
        <v>10</v>
      </c>
      <c r="B21" s="6"/>
      <c r="C21" s="9">
        <f t="shared" si="2"/>
        <v>510</v>
      </c>
      <c r="D21" s="6"/>
      <c r="E21" s="6"/>
    </row>
    <row r="22" spans="1:5">
      <c r="A22" s="1"/>
    </row>
    <row r="23" spans="1:5">
      <c r="A23" s="1"/>
      <c r="B23" s="31" t="s">
        <v>21</v>
      </c>
      <c r="C23" s="31"/>
    </row>
    <row r="24" spans="1:5">
      <c r="A24" s="1"/>
      <c r="B24" s="6" t="s">
        <v>19</v>
      </c>
      <c r="C24" s="9">
        <f>AVERAGE(D14:D21)</f>
        <v>-10.083333333333343</v>
      </c>
    </row>
    <row r="25" spans="1:5">
      <c r="A25" s="1"/>
      <c r="B25" s="6" t="s">
        <v>20</v>
      </c>
      <c r="C25" s="9">
        <f>AVERAGE(E14:E21)</f>
        <v>118.08333333333334</v>
      </c>
    </row>
    <row r="34" spans="1:5">
      <c r="A34" s="32" t="s">
        <v>23</v>
      </c>
      <c r="B34" s="32"/>
      <c r="C34" s="32"/>
      <c r="D34" s="32"/>
      <c r="E34" s="32"/>
    </row>
    <row r="35" spans="1:5">
      <c r="A35" s="27" t="s">
        <v>12</v>
      </c>
      <c r="B35" s="12" t="s">
        <v>8</v>
      </c>
      <c r="C35" s="12" t="s">
        <v>13</v>
      </c>
      <c r="D35" s="28" t="s">
        <v>17</v>
      </c>
      <c r="E35" s="28" t="s">
        <v>16</v>
      </c>
    </row>
    <row r="36" spans="1:5" ht="18">
      <c r="A36" s="14" t="s">
        <v>9</v>
      </c>
      <c r="B36" s="12" t="s">
        <v>15</v>
      </c>
      <c r="C36" s="12" t="s">
        <v>18</v>
      </c>
      <c r="D36" s="28"/>
      <c r="E36" s="28"/>
    </row>
    <row r="37" spans="1:5">
      <c r="A37" s="13" t="s">
        <v>0</v>
      </c>
      <c r="B37" s="6">
        <f>$B$3</f>
        <v>764</v>
      </c>
      <c r="C37" s="11"/>
      <c r="D37" s="11"/>
      <c r="E37" s="11"/>
    </row>
    <row r="38" spans="1:5">
      <c r="A38" s="13" t="s">
        <v>1</v>
      </c>
      <c r="B38" s="6">
        <f>$B$4</f>
        <v>426</v>
      </c>
      <c r="C38" s="11"/>
      <c r="D38" s="11"/>
      <c r="E38" s="11"/>
    </row>
    <row r="39" spans="1:5">
      <c r="A39" s="13" t="s">
        <v>2</v>
      </c>
      <c r="B39" s="6">
        <f>$B$5</f>
        <v>475</v>
      </c>
      <c r="C39" s="9">
        <f>B37*$E$47+B38*$E$48</f>
        <v>474.99998430289764</v>
      </c>
      <c r="D39" s="9">
        <f t="shared" ref="D39" si="3">B39-C39</f>
        <v>1.5697102355716197E-5</v>
      </c>
      <c r="E39" s="9">
        <f t="shared" ref="E39" si="4">ABS(D39)</f>
        <v>1.5697102355716197E-5</v>
      </c>
    </row>
    <row r="40" spans="1:5">
      <c r="A40" s="13" t="s">
        <v>3</v>
      </c>
      <c r="B40" s="6">
        <f>$B$6</f>
        <v>692</v>
      </c>
      <c r="C40" s="9">
        <f t="shared" ref="C40:C44" si="5">B38*$E$47+B39*$E$48</f>
        <v>467.89698873715383</v>
      </c>
      <c r="D40" s="9">
        <f t="shared" ref="D40:D43" si="6">B40-C40</f>
        <v>224.10301126284617</v>
      </c>
      <c r="E40" s="9">
        <f t="shared" ref="E40:E43" si="7">ABS(D40)</f>
        <v>224.10301126284617</v>
      </c>
    </row>
    <row r="41" spans="1:5">
      <c r="A41" s="13" t="s">
        <v>4</v>
      </c>
      <c r="B41" s="6">
        <f>$B$7</f>
        <v>610</v>
      </c>
      <c r="C41" s="9">
        <f t="shared" si="5"/>
        <v>660.54239569310994</v>
      </c>
      <c r="D41" s="9">
        <f t="shared" si="6"/>
        <v>-50.542395693109938</v>
      </c>
      <c r="E41" s="9">
        <f t="shared" si="7"/>
        <v>50.542395693109938</v>
      </c>
    </row>
    <row r="42" spans="1:5">
      <c r="A42" s="13" t="s">
        <v>5</v>
      </c>
      <c r="B42" s="6">
        <f>$B$8</f>
        <v>450</v>
      </c>
      <c r="C42" s="9">
        <f t="shared" si="5"/>
        <v>621.88807680721175</v>
      </c>
      <c r="D42" s="9">
        <f t="shared" si="6"/>
        <v>-171.88807680721175</v>
      </c>
      <c r="E42" s="9">
        <f t="shared" si="7"/>
        <v>171.88807680721175</v>
      </c>
    </row>
    <row r="43" spans="1:5">
      <c r="A43" s="13" t="s">
        <v>6</v>
      </c>
      <c r="B43" s="6">
        <f>$B$9</f>
        <v>470</v>
      </c>
      <c r="C43" s="9">
        <f t="shared" si="5"/>
        <v>473.1955071848036</v>
      </c>
      <c r="D43" s="9">
        <f t="shared" si="6"/>
        <v>-3.1955071848036027</v>
      </c>
      <c r="E43" s="9">
        <f t="shared" si="7"/>
        <v>3.1955071848036027</v>
      </c>
    </row>
    <row r="44" spans="1:5">
      <c r="A44" s="13" t="s">
        <v>10</v>
      </c>
      <c r="B44" s="6"/>
      <c r="C44" s="9">
        <f t="shared" si="5"/>
        <v>467.10108785189948</v>
      </c>
      <c r="D44" s="6"/>
      <c r="E44" s="6"/>
    </row>
    <row r="45" spans="1:5">
      <c r="A45" s="1"/>
    </row>
    <row r="46" spans="1:5">
      <c r="A46" s="29" t="s">
        <v>21</v>
      </c>
      <c r="B46" s="30"/>
      <c r="D46" s="13" t="s">
        <v>24</v>
      </c>
      <c r="E46" s="13" t="s">
        <v>25</v>
      </c>
    </row>
    <row r="47" spans="1:5">
      <c r="A47" s="6" t="s">
        <v>19</v>
      </c>
      <c r="B47" s="9">
        <f>AVERAGE(D37:D44)</f>
        <v>-0.30459054503535299</v>
      </c>
      <c r="D47" s="13">
        <v>1</v>
      </c>
      <c r="E47" s="17">
        <v>0.14496910740502272</v>
      </c>
    </row>
    <row r="48" spans="1:5">
      <c r="A48" s="6" t="s">
        <v>20</v>
      </c>
      <c r="B48" s="9">
        <f>AVERAGE(E37:E44)</f>
        <v>89.945801329014756</v>
      </c>
      <c r="D48" s="13">
        <v>2</v>
      </c>
      <c r="E48" s="17">
        <v>0.85503189259497714</v>
      </c>
    </row>
    <row r="49" spans="1:5">
      <c r="D49" s="13" t="s">
        <v>7</v>
      </c>
      <c r="E49" s="17">
        <f>SUM(E47:E48)</f>
        <v>1.0000009999999999</v>
      </c>
    </row>
    <row r="59" spans="1:5">
      <c r="A59" s="32" t="s">
        <v>26</v>
      </c>
      <c r="B59" s="32"/>
      <c r="C59" s="32"/>
      <c r="D59" s="32"/>
      <c r="E59" s="32"/>
    </row>
    <row r="60" spans="1:5">
      <c r="A60" s="14"/>
      <c r="B60" s="12" t="s">
        <v>8</v>
      </c>
      <c r="C60" s="12" t="s">
        <v>13</v>
      </c>
      <c r="D60" s="28" t="s">
        <v>17</v>
      </c>
      <c r="E60" s="28" t="s">
        <v>16</v>
      </c>
    </row>
    <row r="61" spans="1:5" ht="18">
      <c r="A61" s="14" t="s">
        <v>9</v>
      </c>
      <c r="B61" s="12" t="s">
        <v>15</v>
      </c>
      <c r="C61" s="12" t="s">
        <v>18</v>
      </c>
      <c r="D61" s="28"/>
      <c r="E61" s="28"/>
    </row>
    <row r="62" spans="1:5">
      <c r="A62" s="13" t="s">
        <v>0</v>
      </c>
      <c r="B62" s="6">
        <f>$B$3</f>
        <v>764</v>
      </c>
      <c r="C62" s="6">
        <f>$B$3</f>
        <v>764</v>
      </c>
      <c r="D62" s="11"/>
      <c r="E62" s="11"/>
    </row>
    <row r="63" spans="1:5">
      <c r="A63" s="13" t="s">
        <v>1</v>
      </c>
      <c r="B63" s="6">
        <f>$B$4</f>
        <v>426</v>
      </c>
      <c r="C63" s="6">
        <f>C62+$D$72*(B62-C62)</f>
        <v>764</v>
      </c>
      <c r="D63" s="9">
        <f>B63-C63</f>
        <v>-338</v>
      </c>
      <c r="E63" s="9">
        <f>ABS(D63)</f>
        <v>338</v>
      </c>
    </row>
    <row r="64" spans="1:5">
      <c r="A64" s="13" t="s">
        <v>2</v>
      </c>
      <c r="B64" s="6">
        <f>$B$5</f>
        <v>475</v>
      </c>
      <c r="C64" s="9">
        <f t="shared" ref="C64:C69" si="8">C63+$D$72*(B63-C63)</f>
        <v>475.00001346170455</v>
      </c>
      <c r="D64" s="9">
        <f>B64-C64</f>
        <v>-1.346170455462925E-5</v>
      </c>
      <c r="E64" s="9">
        <f>ABS(D64)</f>
        <v>1.346170455462925E-5</v>
      </c>
    </row>
    <row r="65" spans="1:5">
      <c r="A65" s="13" t="s">
        <v>3</v>
      </c>
      <c r="B65" s="6">
        <f>$B$6</f>
        <v>692</v>
      </c>
      <c r="C65" s="9">
        <f t="shared" si="8"/>
        <v>475.00000195154939</v>
      </c>
      <c r="D65" s="9">
        <f t="shared" ref="D65:D68" si="9">B65-C65</f>
        <v>216.99999804845061</v>
      </c>
      <c r="E65" s="9">
        <f t="shared" ref="E65:E68" si="10">ABS(D65)</f>
        <v>216.99999804845061</v>
      </c>
    </row>
    <row r="66" spans="1:5">
      <c r="A66" s="13" t="s">
        <v>4</v>
      </c>
      <c r="B66" s="6">
        <f>$B$7</f>
        <v>610</v>
      </c>
      <c r="C66" s="9">
        <f t="shared" si="8"/>
        <v>660.54141175868654</v>
      </c>
      <c r="D66" s="9">
        <f t="shared" si="9"/>
        <v>-50.541411758686536</v>
      </c>
      <c r="E66" s="9">
        <f t="shared" si="10"/>
        <v>50.541411758686536</v>
      </c>
    </row>
    <row r="67" spans="1:5">
      <c r="A67" s="13" t="s">
        <v>5</v>
      </c>
      <c r="B67" s="6">
        <f>$B$8</f>
        <v>450</v>
      </c>
      <c r="C67" s="9">
        <f t="shared" si="8"/>
        <v>617.32701140990889</v>
      </c>
      <c r="D67" s="9">
        <f t="shared" si="9"/>
        <v>-167.32701140990889</v>
      </c>
      <c r="E67" s="9">
        <f t="shared" si="10"/>
        <v>167.32701140990889</v>
      </c>
    </row>
    <row r="68" spans="1:5">
      <c r="A68" s="13" t="s">
        <v>6</v>
      </c>
      <c r="B68" s="6">
        <f>$B$9</f>
        <v>470</v>
      </c>
      <c r="C68" s="9">
        <f t="shared" si="8"/>
        <v>474.25747281536189</v>
      </c>
      <c r="D68" s="9">
        <f t="shared" si="9"/>
        <v>-4.2574728153618935</v>
      </c>
      <c r="E68" s="9">
        <f t="shared" si="10"/>
        <v>4.2574728153618935</v>
      </c>
    </row>
    <row r="69" spans="1:5">
      <c r="A69" s="13" t="s">
        <v>10</v>
      </c>
      <c r="B69" s="6"/>
      <c r="C69" s="9">
        <f t="shared" si="8"/>
        <v>470.61720776705789</v>
      </c>
      <c r="D69" s="10"/>
      <c r="E69" s="10"/>
    </row>
    <row r="70" spans="1:5">
      <c r="A70" s="1"/>
    </row>
    <row r="71" spans="1:5">
      <c r="A71" s="29" t="s">
        <v>21</v>
      </c>
      <c r="B71" s="30"/>
      <c r="D71" s="13" t="s">
        <v>33</v>
      </c>
    </row>
    <row r="72" spans="1:5">
      <c r="A72" s="6" t="s">
        <v>19</v>
      </c>
      <c r="B72" s="9">
        <f>AVERAGE(D62:D69)</f>
        <v>-57.187651899535211</v>
      </c>
      <c r="D72" s="13">
        <v>0.85502954597128833</v>
      </c>
    </row>
    <row r="73" spans="1:5">
      <c r="A73" s="6" t="s">
        <v>20</v>
      </c>
      <c r="B73" s="9">
        <f>AVERAGE(E62:E69)</f>
        <v>129.5209845823521</v>
      </c>
    </row>
    <row r="83" spans="1:5">
      <c r="A83" s="14" t="s">
        <v>9</v>
      </c>
      <c r="B83" s="16" t="s">
        <v>39</v>
      </c>
      <c r="C83" s="13" t="s">
        <v>37</v>
      </c>
      <c r="D83" s="6" t="s">
        <v>29</v>
      </c>
      <c r="E83" s="13" t="s">
        <v>38</v>
      </c>
    </row>
    <row r="84" spans="1:5">
      <c r="A84" s="13" t="s">
        <v>0</v>
      </c>
      <c r="B84" s="26">
        <v>764</v>
      </c>
      <c r="C84" s="22">
        <f t="shared" ref="C84:C90" si="11">B84/$B$91</f>
        <v>0.19655261126833032</v>
      </c>
      <c r="D84" s="24">
        <f>C84</f>
        <v>0.19655261126833032</v>
      </c>
      <c r="E84" s="22">
        <v>0.8</v>
      </c>
    </row>
    <row r="85" spans="1:5">
      <c r="A85" s="13" t="s">
        <v>3</v>
      </c>
      <c r="B85" s="26">
        <v>692</v>
      </c>
      <c r="C85" s="22">
        <f t="shared" si="11"/>
        <v>0.17802932853100079</v>
      </c>
      <c r="D85" s="24">
        <f t="shared" ref="D85:D90" si="12">C85+D84</f>
        <v>0.37458193979933108</v>
      </c>
      <c r="E85" s="22">
        <v>0.8</v>
      </c>
    </row>
    <row r="86" spans="1:5">
      <c r="A86" s="13" t="s">
        <v>4</v>
      </c>
      <c r="B86" s="26">
        <v>610</v>
      </c>
      <c r="C86" s="22">
        <f t="shared" si="11"/>
        <v>0.15693336763570878</v>
      </c>
      <c r="D86" s="24">
        <f t="shared" si="12"/>
        <v>0.53151530743503983</v>
      </c>
      <c r="E86" s="22">
        <v>0.8</v>
      </c>
    </row>
    <row r="87" spans="1:5">
      <c r="A87" s="13" t="s">
        <v>2</v>
      </c>
      <c r="B87" s="26">
        <v>475</v>
      </c>
      <c r="C87" s="22">
        <f t="shared" si="11"/>
        <v>0.12220221250321585</v>
      </c>
      <c r="D87" s="24">
        <f t="shared" si="12"/>
        <v>0.65371751993825566</v>
      </c>
      <c r="E87" s="22">
        <v>0.8</v>
      </c>
    </row>
    <row r="88" spans="1:5">
      <c r="A88" s="13" t="s">
        <v>6</v>
      </c>
      <c r="B88" s="26">
        <v>470</v>
      </c>
      <c r="C88" s="22">
        <f t="shared" si="11"/>
        <v>0.12091587342423463</v>
      </c>
      <c r="D88" s="24">
        <f t="shared" si="12"/>
        <v>0.77463339336249026</v>
      </c>
      <c r="E88" s="22">
        <v>0.8</v>
      </c>
    </row>
    <row r="89" spans="1:5">
      <c r="A89" s="13" t="s">
        <v>5</v>
      </c>
      <c r="B89" s="26">
        <v>450</v>
      </c>
      <c r="C89" s="22">
        <f t="shared" si="11"/>
        <v>0.11577051710830975</v>
      </c>
      <c r="D89" s="24">
        <f t="shared" si="12"/>
        <v>0.89040391047080003</v>
      </c>
      <c r="E89" s="22">
        <v>0.8</v>
      </c>
    </row>
    <row r="90" spans="1:5">
      <c r="A90" s="13" t="s">
        <v>1</v>
      </c>
      <c r="B90" s="26">
        <v>426</v>
      </c>
      <c r="C90" s="22">
        <f t="shared" si="11"/>
        <v>0.1095960895291999</v>
      </c>
      <c r="D90" s="24">
        <f t="shared" si="12"/>
        <v>0.99999999999999989</v>
      </c>
      <c r="E90" s="22">
        <v>0.8</v>
      </c>
    </row>
    <row r="91" spans="1:5">
      <c r="A91" s="21" t="s">
        <v>7</v>
      </c>
      <c r="B91" s="26">
        <f>SUM(B84:B90)</f>
        <v>3887</v>
      </c>
      <c r="C91" s="22">
        <f t="shared" ref="C91" si="13">B91/$B$91</f>
        <v>1</v>
      </c>
      <c r="D91" s="23"/>
      <c r="E91" s="25"/>
    </row>
  </sheetData>
  <mergeCells count="13">
    <mergeCell ref="A34:E34"/>
    <mergeCell ref="A1:B1"/>
    <mergeCell ref="A11:E11"/>
    <mergeCell ref="D12:D13"/>
    <mergeCell ref="E12:E13"/>
    <mergeCell ref="B23:C23"/>
    <mergeCell ref="A71:B71"/>
    <mergeCell ref="D35:D36"/>
    <mergeCell ref="E35:E36"/>
    <mergeCell ref="A46:B46"/>
    <mergeCell ref="A59:E59"/>
    <mergeCell ref="D60:D61"/>
    <mergeCell ref="E60:E6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94"/>
  <sheetViews>
    <sheetView topLeftCell="A85" workbookViewId="0">
      <selection activeCell="A59" sqref="A59:E69"/>
    </sheetView>
  </sheetViews>
  <sheetFormatPr baseColWidth="10" defaultRowHeight="15"/>
  <cols>
    <col min="2" max="2" width="12.42578125" bestFit="1" customWidth="1"/>
    <col min="3" max="3" width="14.5703125" bestFit="1" customWidth="1"/>
    <col min="4" max="4" width="12.140625" bestFit="1" customWidth="1"/>
    <col min="5" max="5" width="11.42578125" customWidth="1"/>
  </cols>
  <sheetData>
    <row r="1" spans="1:5">
      <c r="A1" s="31" t="s">
        <v>35</v>
      </c>
      <c r="B1" s="31"/>
    </row>
    <row r="2" spans="1:5">
      <c r="A2" s="13" t="s">
        <v>9</v>
      </c>
      <c r="B2" s="13" t="s">
        <v>8</v>
      </c>
    </row>
    <row r="3" spans="1:5">
      <c r="A3" s="13" t="s">
        <v>0</v>
      </c>
      <c r="B3" s="13">
        <v>2713</v>
      </c>
    </row>
    <row r="4" spans="1:5">
      <c r="A4" s="13" t="s">
        <v>1</v>
      </c>
      <c r="B4" s="13">
        <v>3574</v>
      </c>
    </row>
    <row r="5" spans="1:5">
      <c r="A5" s="13" t="s">
        <v>2</v>
      </c>
      <c r="B5" s="13">
        <v>3317</v>
      </c>
    </row>
    <row r="6" spans="1:5">
      <c r="A6" s="13" t="s">
        <v>3</v>
      </c>
      <c r="B6" s="13">
        <v>4968</v>
      </c>
    </row>
    <row r="7" spans="1:5">
      <c r="A7" s="13" t="s">
        <v>4</v>
      </c>
      <c r="B7" s="13">
        <v>5143</v>
      </c>
    </row>
    <row r="8" spans="1:5">
      <c r="A8" s="13" t="s">
        <v>5</v>
      </c>
      <c r="B8" s="13">
        <v>3713</v>
      </c>
    </row>
    <row r="9" spans="1:5">
      <c r="A9" s="13" t="s">
        <v>6</v>
      </c>
      <c r="B9" s="13">
        <v>2708</v>
      </c>
    </row>
    <row r="10" spans="1:5">
      <c r="A10" s="1"/>
      <c r="B10" s="1"/>
    </row>
    <row r="11" spans="1:5">
      <c r="A11" s="32" t="s">
        <v>14</v>
      </c>
      <c r="B11" s="32"/>
      <c r="C11" s="32"/>
      <c r="D11" s="32"/>
      <c r="E11" s="32"/>
    </row>
    <row r="12" spans="1:5" ht="15" customHeight="1">
      <c r="A12" s="14" t="s">
        <v>31</v>
      </c>
      <c r="B12" s="12" t="s">
        <v>8</v>
      </c>
      <c r="C12" s="12" t="s">
        <v>13</v>
      </c>
      <c r="D12" s="28" t="s">
        <v>17</v>
      </c>
      <c r="E12" s="28" t="s">
        <v>16</v>
      </c>
    </row>
    <row r="13" spans="1:5" ht="18">
      <c r="A13" s="14" t="s">
        <v>9</v>
      </c>
      <c r="B13" s="12" t="s">
        <v>15</v>
      </c>
      <c r="C13" s="12" t="s">
        <v>18</v>
      </c>
      <c r="D13" s="28"/>
      <c r="E13" s="28"/>
    </row>
    <row r="14" spans="1:5">
      <c r="A14" s="13" t="s">
        <v>0</v>
      </c>
      <c r="B14" s="6">
        <f>$B$3</f>
        <v>2713</v>
      </c>
      <c r="C14" s="11"/>
      <c r="D14" s="11"/>
      <c r="E14" s="11"/>
    </row>
    <row r="15" spans="1:5">
      <c r="A15" s="13" t="s">
        <v>1</v>
      </c>
      <c r="B15" s="6">
        <f>$B$4</f>
        <v>3574</v>
      </c>
      <c r="C15" s="9">
        <f>AVERAGE(B14)</f>
        <v>2713</v>
      </c>
      <c r="D15" s="6">
        <f t="shared" ref="D15:D16" si="0">B15-C15</f>
        <v>861</v>
      </c>
      <c r="E15" s="6">
        <f t="shared" ref="E15:E16" si="1">ABS(D15)</f>
        <v>861</v>
      </c>
    </row>
    <row r="16" spans="1:5">
      <c r="A16" s="13" t="s">
        <v>2</v>
      </c>
      <c r="B16" s="6">
        <f>$B$5</f>
        <v>3317</v>
      </c>
      <c r="C16" s="9">
        <f t="shared" ref="C16:C21" si="2">AVERAGE(B15)</f>
        <v>3574</v>
      </c>
      <c r="D16" s="6">
        <f t="shared" si="0"/>
        <v>-257</v>
      </c>
      <c r="E16" s="6">
        <f t="shared" si="1"/>
        <v>257</v>
      </c>
    </row>
    <row r="17" spans="1:5">
      <c r="A17" s="13" t="s">
        <v>3</v>
      </c>
      <c r="B17" s="6">
        <f>$B$6</f>
        <v>4968</v>
      </c>
      <c r="C17" s="9">
        <f t="shared" si="2"/>
        <v>3317</v>
      </c>
      <c r="D17" s="6">
        <f t="shared" ref="D17:D20" si="3">B17-C17</f>
        <v>1651</v>
      </c>
      <c r="E17" s="6">
        <f t="shared" ref="E17:E20" si="4">ABS(D17)</f>
        <v>1651</v>
      </c>
    </row>
    <row r="18" spans="1:5">
      <c r="A18" s="13" t="s">
        <v>4</v>
      </c>
      <c r="B18" s="6">
        <f>$B$7</f>
        <v>5143</v>
      </c>
      <c r="C18" s="9">
        <f t="shared" si="2"/>
        <v>4968</v>
      </c>
      <c r="D18" s="6">
        <f t="shared" si="3"/>
        <v>175</v>
      </c>
      <c r="E18" s="6">
        <f t="shared" si="4"/>
        <v>175</v>
      </c>
    </row>
    <row r="19" spans="1:5">
      <c r="A19" s="13" t="s">
        <v>5</v>
      </c>
      <c r="B19" s="6">
        <f>$B$8</f>
        <v>3713</v>
      </c>
      <c r="C19" s="9">
        <f t="shared" si="2"/>
        <v>5143</v>
      </c>
      <c r="D19" s="9">
        <f t="shared" si="3"/>
        <v>-1430</v>
      </c>
      <c r="E19" s="9">
        <f t="shared" si="4"/>
        <v>1430</v>
      </c>
    </row>
    <row r="20" spans="1:5">
      <c r="A20" s="13" t="s">
        <v>6</v>
      </c>
      <c r="B20" s="6">
        <f>$B$9</f>
        <v>2708</v>
      </c>
      <c r="C20" s="9">
        <f t="shared" si="2"/>
        <v>3713</v>
      </c>
      <c r="D20" s="6">
        <f t="shared" si="3"/>
        <v>-1005</v>
      </c>
      <c r="E20" s="6">
        <f t="shared" si="4"/>
        <v>1005</v>
      </c>
    </row>
    <row r="21" spans="1:5">
      <c r="A21" s="13" t="s">
        <v>10</v>
      </c>
      <c r="B21" s="6"/>
      <c r="C21" s="9">
        <f t="shared" si="2"/>
        <v>2708</v>
      </c>
      <c r="D21" s="6"/>
      <c r="E21" s="6"/>
    </row>
    <row r="22" spans="1:5">
      <c r="A22" s="1"/>
    </row>
    <row r="23" spans="1:5">
      <c r="A23" s="1"/>
      <c r="B23" s="31" t="s">
        <v>21</v>
      </c>
      <c r="C23" s="31"/>
    </row>
    <row r="24" spans="1:5">
      <c r="A24" s="1"/>
      <c r="B24" s="6" t="s">
        <v>19</v>
      </c>
      <c r="C24" s="9">
        <f>AVERAGE(D14:D21)</f>
        <v>-0.83333333333333337</v>
      </c>
    </row>
    <row r="25" spans="1:5">
      <c r="A25" s="1"/>
      <c r="B25" s="6" t="s">
        <v>20</v>
      </c>
      <c r="C25" s="9">
        <f>AVERAGE(E14:E21)</f>
        <v>896.5</v>
      </c>
    </row>
    <row r="34" spans="1:5">
      <c r="A34" s="32" t="s">
        <v>23</v>
      </c>
      <c r="B34" s="32"/>
      <c r="C34" s="32"/>
      <c r="D34" s="32"/>
      <c r="E34" s="32"/>
    </row>
    <row r="35" spans="1:5">
      <c r="A35" s="14" t="s">
        <v>32</v>
      </c>
      <c r="B35" s="12" t="s">
        <v>8</v>
      </c>
      <c r="C35" s="12" t="s">
        <v>13</v>
      </c>
      <c r="D35" s="28" t="s">
        <v>17</v>
      </c>
      <c r="E35" s="28" t="s">
        <v>16</v>
      </c>
    </row>
    <row r="36" spans="1:5" ht="18">
      <c r="A36" s="14" t="s">
        <v>9</v>
      </c>
      <c r="B36" s="12" t="s">
        <v>15</v>
      </c>
      <c r="C36" s="12" t="s">
        <v>18</v>
      </c>
      <c r="D36" s="28"/>
      <c r="E36" s="28"/>
    </row>
    <row r="37" spans="1:5">
      <c r="A37" s="13" t="s">
        <v>0</v>
      </c>
      <c r="B37" s="6">
        <f>$B$3</f>
        <v>2713</v>
      </c>
      <c r="C37" s="11"/>
      <c r="D37" s="11"/>
      <c r="E37" s="11"/>
    </row>
    <row r="38" spans="1:5">
      <c r="A38" s="13" t="s">
        <v>1</v>
      </c>
      <c r="B38" s="6">
        <f>$B$4</f>
        <v>3574</v>
      </c>
      <c r="C38" s="11"/>
      <c r="D38" s="11"/>
      <c r="E38" s="11"/>
    </row>
    <row r="39" spans="1:5">
      <c r="A39" s="13" t="s">
        <v>2</v>
      </c>
      <c r="B39" s="6">
        <f>$B$5</f>
        <v>3317</v>
      </c>
      <c r="C39" s="9">
        <f>B37*$E$47+B38*$E$48</f>
        <v>3574.0027129999994</v>
      </c>
      <c r="D39" s="9">
        <f t="shared" ref="D39:D43" si="5">B39-C39</f>
        <v>-257.0027129999994</v>
      </c>
      <c r="E39" s="9">
        <f t="shared" ref="E39:E43" si="6">ABS(D39)</f>
        <v>257.0027129999994</v>
      </c>
    </row>
    <row r="40" spans="1:5">
      <c r="A40" s="13" t="s">
        <v>3</v>
      </c>
      <c r="B40" s="6">
        <f>$B$6</f>
        <v>4968</v>
      </c>
      <c r="C40" s="9">
        <f t="shared" ref="C40:C44" si="7">B38*$E$47+B39*$E$48</f>
        <v>3317.0035739999994</v>
      </c>
      <c r="D40" s="9">
        <f t="shared" si="5"/>
        <v>1650.9964260000006</v>
      </c>
      <c r="E40" s="9">
        <f t="shared" si="6"/>
        <v>1650.9964260000006</v>
      </c>
    </row>
    <row r="41" spans="1:5">
      <c r="A41" s="13" t="s">
        <v>4</v>
      </c>
      <c r="B41" s="6">
        <f>$B$7</f>
        <v>5143</v>
      </c>
      <c r="C41" s="9">
        <f t="shared" si="7"/>
        <v>4968.0033169999997</v>
      </c>
      <c r="D41" s="9">
        <f t="shared" si="5"/>
        <v>174.9966830000003</v>
      </c>
      <c r="E41" s="9">
        <f t="shared" si="6"/>
        <v>174.9966830000003</v>
      </c>
    </row>
    <row r="42" spans="1:5">
      <c r="A42" s="13" t="s">
        <v>5</v>
      </c>
      <c r="B42" s="6">
        <f>$B$8</f>
        <v>3713</v>
      </c>
      <c r="C42" s="9">
        <f t="shared" si="7"/>
        <v>5143.0049679999993</v>
      </c>
      <c r="D42" s="9">
        <f t="shared" si="5"/>
        <v>-1430.0049679999993</v>
      </c>
      <c r="E42" s="9">
        <f t="shared" si="6"/>
        <v>1430.0049679999993</v>
      </c>
    </row>
    <row r="43" spans="1:5">
      <c r="A43" s="13" t="s">
        <v>6</v>
      </c>
      <c r="B43" s="6">
        <f>$B$9</f>
        <v>2708</v>
      </c>
      <c r="C43" s="9">
        <f t="shared" si="7"/>
        <v>3713.0051429999994</v>
      </c>
      <c r="D43" s="9">
        <f t="shared" si="5"/>
        <v>-1005.0051429999994</v>
      </c>
      <c r="E43" s="9">
        <f t="shared" si="6"/>
        <v>1005.0051429999994</v>
      </c>
    </row>
    <row r="44" spans="1:5">
      <c r="A44" s="13" t="s">
        <v>10</v>
      </c>
      <c r="B44" s="6"/>
      <c r="C44" s="9">
        <f t="shared" si="7"/>
        <v>2708.0037129999996</v>
      </c>
      <c r="D44" s="6"/>
      <c r="E44" s="6"/>
    </row>
    <row r="45" spans="1:5">
      <c r="A45" s="1"/>
    </row>
    <row r="46" spans="1:5">
      <c r="A46" s="29" t="s">
        <v>21</v>
      </c>
      <c r="B46" s="30"/>
      <c r="D46" s="13" t="s">
        <v>24</v>
      </c>
      <c r="E46" s="13" t="s">
        <v>25</v>
      </c>
    </row>
    <row r="47" spans="1:5">
      <c r="A47" s="6" t="s">
        <v>19</v>
      </c>
      <c r="B47" s="9">
        <f>AVERAGE(D37:D44)</f>
        <v>-173.20394299999944</v>
      </c>
      <c r="D47" s="13">
        <v>1</v>
      </c>
      <c r="E47" s="17">
        <v>9.9999999985968789E-7</v>
      </c>
    </row>
    <row r="48" spans="1:5">
      <c r="A48" s="6" t="s">
        <v>20</v>
      </c>
      <c r="B48" s="9">
        <f>AVERAGE(E37:E44)</f>
        <v>903.60118659999966</v>
      </c>
      <c r="D48" s="13">
        <v>2</v>
      </c>
      <c r="E48" s="20">
        <v>1</v>
      </c>
    </row>
    <row r="49" spans="1:5">
      <c r="D49" s="13" t="s">
        <v>7</v>
      </c>
      <c r="E49" s="17">
        <f>SUM(E47:E48)</f>
        <v>1.0000009999999999</v>
      </c>
    </row>
    <row r="59" spans="1:5">
      <c r="A59" s="32" t="s">
        <v>26</v>
      </c>
      <c r="B59" s="32"/>
      <c r="C59" s="32"/>
      <c r="D59" s="32"/>
      <c r="E59" s="32"/>
    </row>
    <row r="60" spans="1:5">
      <c r="A60" s="14"/>
      <c r="B60" s="12" t="s">
        <v>8</v>
      </c>
      <c r="C60" s="12" t="s">
        <v>13</v>
      </c>
      <c r="D60" s="28" t="s">
        <v>17</v>
      </c>
      <c r="E60" s="28" t="s">
        <v>16</v>
      </c>
    </row>
    <row r="61" spans="1:5" ht="18">
      <c r="A61" s="14" t="s">
        <v>9</v>
      </c>
      <c r="B61" s="12" t="s">
        <v>15</v>
      </c>
      <c r="C61" s="12" t="s">
        <v>18</v>
      </c>
      <c r="D61" s="28"/>
      <c r="E61" s="28"/>
    </row>
    <row r="62" spans="1:5">
      <c r="A62" s="13" t="s">
        <v>0</v>
      </c>
      <c r="B62" s="6">
        <f>$B$3</f>
        <v>2713</v>
      </c>
      <c r="C62" s="6">
        <f>$B$3</f>
        <v>2713</v>
      </c>
      <c r="D62" s="11"/>
      <c r="E62" s="11"/>
    </row>
    <row r="63" spans="1:5">
      <c r="A63" s="13" t="s">
        <v>1</v>
      </c>
      <c r="B63" s="6">
        <f>$B$4</f>
        <v>3574</v>
      </c>
      <c r="C63" s="6">
        <f>C62+$D$72*(B62-C62)</f>
        <v>2713</v>
      </c>
      <c r="D63" s="9">
        <f>B63-C63</f>
        <v>861</v>
      </c>
      <c r="E63" s="9">
        <f>ABS(D63)</f>
        <v>861</v>
      </c>
    </row>
    <row r="64" spans="1:5">
      <c r="A64" s="13" t="s">
        <v>2</v>
      </c>
      <c r="B64" s="6">
        <f>$B$5</f>
        <v>3317</v>
      </c>
      <c r="C64" s="9">
        <f t="shared" ref="C64:C69" si="8">C63+$D$72*(B63-C63)</f>
        <v>3574</v>
      </c>
      <c r="D64" s="9">
        <f>B64-C64</f>
        <v>-257</v>
      </c>
      <c r="E64" s="9">
        <f>ABS(D64)</f>
        <v>257</v>
      </c>
    </row>
    <row r="65" spans="1:5">
      <c r="A65" s="13" t="s">
        <v>3</v>
      </c>
      <c r="B65" s="6">
        <f>$B$6</f>
        <v>4968</v>
      </c>
      <c r="C65" s="9">
        <f t="shared" si="8"/>
        <v>3317</v>
      </c>
      <c r="D65" s="9">
        <f t="shared" ref="D65:D68" si="9">B65-C65</f>
        <v>1651</v>
      </c>
      <c r="E65" s="9">
        <f t="shared" ref="E65:E68" si="10">ABS(D65)</f>
        <v>1651</v>
      </c>
    </row>
    <row r="66" spans="1:5">
      <c r="A66" s="13" t="s">
        <v>4</v>
      </c>
      <c r="B66" s="6">
        <f>$B$7</f>
        <v>5143</v>
      </c>
      <c r="C66" s="9">
        <f t="shared" si="8"/>
        <v>4968</v>
      </c>
      <c r="D66" s="9">
        <f t="shared" si="9"/>
        <v>175</v>
      </c>
      <c r="E66" s="9">
        <f t="shared" si="10"/>
        <v>175</v>
      </c>
    </row>
    <row r="67" spans="1:5">
      <c r="A67" s="13" t="s">
        <v>5</v>
      </c>
      <c r="B67" s="6">
        <f>$B$8</f>
        <v>3713</v>
      </c>
      <c r="C67" s="9">
        <f t="shared" si="8"/>
        <v>5143</v>
      </c>
      <c r="D67" s="9">
        <f t="shared" si="9"/>
        <v>-1430</v>
      </c>
      <c r="E67" s="9">
        <f t="shared" si="10"/>
        <v>1430</v>
      </c>
    </row>
    <row r="68" spans="1:5">
      <c r="A68" s="13" t="s">
        <v>6</v>
      </c>
      <c r="B68" s="6">
        <f>$B$9</f>
        <v>2708</v>
      </c>
      <c r="C68" s="9">
        <f t="shared" si="8"/>
        <v>3713</v>
      </c>
      <c r="D68" s="9">
        <f t="shared" si="9"/>
        <v>-1005</v>
      </c>
      <c r="E68" s="9">
        <f t="shared" si="10"/>
        <v>1005</v>
      </c>
    </row>
    <row r="69" spans="1:5">
      <c r="A69" s="13" t="s">
        <v>10</v>
      </c>
      <c r="B69" s="6"/>
      <c r="C69" s="9">
        <f t="shared" si="8"/>
        <v>2708</v>
      </c>
      <c r="D69" s="10"/>
      <c r="E69" s="10"/>
    </row>
    <row r="70" spans="1:5">
      <c r="A70" s="1"/>
    </row>
    <row r="71" spans="1:5">
      <c r="A71" s="29" t="s">
        <v>21</v>
      </c>
      <c r="B71" s="30"/>
      <c r="D71" s="13" t="s">
        <v>33</v>
      </c>
    </row>
    <row r="72" spans="1:5">
      <c r="A72" s="6" t="s">
        <v>19</v>
      </c>
      <c r="B72" s="9">
        <f>AVERAGE(D62:D69)</f>
        <v>-0.83333333333333337</v>
      </c>
      <c r="D72" s="19">
        <v>1</v>
      </c>
    </row>
    <row r="73" spans="1:5">
      <c r="A73" s="6" t="s">
        <v>20</v>
      </c>
      <c r="B73" s="9">
        <f>AVERAGE(E62:E69)</f>
        <v>896.5</v>
      </c>
    </row>
    <row r="86" spans="1:5">
      <c r="A86" s="14" t="s">
        <v>9</v>
      </c>
      <c r="B86" s="16" t="s">
        <v>39</v>
      </c>
      <c r="C86" s="13" t="s">
        <v>37</v>
      </c>
      <c r="D86" s="6" t="s">
        <v>29</v>
      </c>
      <c r="E86" s="13" t="s">
        <v>38</v>
      </c>
    </row>
    <row r="87" spans="1:5">
      <c r="A87" s="13" t="s">
        <v>6</v>
      </c>
      <c r="B87" s="26">
        <v>5143</v>
      </c>
      <c r="C87" s="22">
        <f t="shared" ref="C87:C93" si="11">B87/$B$94</f>
        <v>0.19677838996020813</v>
      </c>
      <c r="D87" s="24">
        <f>C87</f>
        <v>0.19677838996020813</v>
      </c>
      <c r="E87" s="22">
        <v>0.8</v>
      </c>
    </row>
    <row r="88" spans="1:5">
      <c r="A88" s="13" t="s">
        <v>2</v>
      </c>
      <c r="B88" s="26">
        <v>4968</v>
      </c>
      <c r="C88" s="22">
        <f t="shared" si="11"/>
        <v>0.19008264462809918</v>
      </c>
      <c r="D88" s="24">
        <f>C88+D87</f>
        <v>0.38686103458830734</v>
      </c>
      <c r="E88" s="22">
        <v>0.8</v>
      </c>
    </row>
    <row r="89" spans="1:5">
      <c r="A89" s="13" t="s">
        <v>5</v>
      </c>
      <c r="B89" s="26">
        <v>3713</v>
      </c>
      <c r="C89" s="22">
        <f t="shared" si="11"/>
        <v>0.14206458524640342</v>
      </c>
      <c r="D89" s="24">
        <f t="shared" ref="D89:D93" si="12">C89+D88</f>
        <v>0.52892561983471076</v>
      </c>
      <c r="E89" s="22">
        <v>0.8</v>
      </c>
    </row>
    <row r="90" spans="1:5">
      <c r="A90" s="13" t="s">
        <v>3</v>
      </c>
      <c r="B90" s="26">
        <v>3574</v>
      </c>
      <c r="C90" s="22">
        <f t="shared" si="11"/>
        <v>0.13674625038261401</v>
      </c>
      <c r="D90" s="24">
        <f t="shared" si="12"/>
        <v>0.66567187021732477</v>
      </c>
      <c r="E90" s="22">
        <v>0.8</v>
      </c>
    </row>
    <row r="91" spans="1:5">
      <c r="A91" s="13" t="s">
        <v>4</v>
      </c>
      <c r="B91" s="26">
        <v>3317</v>
      </c>
      <c r="C91" s="22">
        <f t="shared" si="11"/>
        <v>0.12691307009488828</v>
      </c>
      <c r="D91" s="24">
        <f t="shared" si="12"/>
        <v>0.79258494031221305</v>
      </c>
      <c r="E91" s="22">
        <v>0.8</v>
      </c>
    </row>
    <row r="92" spans="1:5">
      <c r="A92" s="13" t="s">
        <v>0</v>
      </c>
      <c r="B92" s="26">
        <v>2713</v>
      </c>
      <c r="C92" s="22">
        <f t="shared" si="11"/>
        <v>0.10380318334863789</v>
      </c>
      <c r="D92" s="24">
        <f t="shared" si="12"/>
        <v>0.89638812366085097</v>
      </c>
      <c r="E92" s="22">
        <v>0.8</v>
      </c>
    </row>
    <row r="93" spans="1:5">
      <c r="A93" s="13" t="s">
        <v>1</v>
      </c>
      <c r="B93" s="26">
        <v>2708</v>
      </c>
      <c r="C93" s="22">
        <f t="shared" si="11"/>
        <v>0.10361187633914906</v>
      </c>
      <c r="D93" s="24">
        <f t="shared" si="12"/>
        <v>1</v>
      </c>
      <c r="E93" s="22">
        <v>0.8</v>
      </c>
    </row>
    <row r="94" spans="1:5">
      <c r="A94" s="21" t="s">
        <v>7</v>
      </c>
      <c r="B94" s="26">
        <f>SUM(B87:B93)</f>
        <v>26136</v>
      </c>
      <c r="C94" s="22">
        <f t="shared" ref="C94" si="13">B94/$B$94</f>
        <v>1</v>
      </c>
      <c r="D94" s="23"/>
      <c r="E94" s="25"/>
    </row>
  </sheetData>
  <mergeCells count="13">
    <mergeCell ref="A34:E34"/>
    <mergeCell ref="A1:B1"/>
    <mergeCell ref="A11:E11"/>
    <mergeCell ref="D12:D13"/>
    <mergeCell ref="E12:E13"/>
    <mergeCell ref="B23:C23"/>
    <mergeCell ref="A71:B71"/>
    <mergeCell ref="D35:D36"/>
    <mergeCell ref="E35:E36"/>
    <mergeCell ref="A46:B46"/>
    <mergeCell ref="A59:E59"/>
    <mergeCell ref="D60:D61"/>
    <mergeCell ref="E60:E6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92"/>
  <sheetViews>
    <sheetView tabSelected="1" topLeftCell="A73" workbookViewId="0">
      <selection activeCell="P87" sqref="P87"/>
    </sheetView>
  </sheetViews>
  <sheetFormatPr baseColWidth="10" defaultRowHeight="15"/>
  <cols>
    <col min="2" max="2" width="12.42578125" bestFit="1" customWidth="1"/>
    <col min="3" max="3" width="14.5703125" bestFit="1" customWidth="1"/>
    <col min="4" max="4" width="12.140625" bestFit="1" customWidth="1"/>
    <col min="5" max="5" width="11.42578125" customWidth="1"/>
  </cols>
  <sheetData>
    <row r="1" spans="1:5">
      <c r="A1" s="31" t="s">
        <v>36</v>
      </c>
      <c r="B1" s="31"/>
    </row>
    <row r="2" spans="1:5">
      <c r="A2" s="13" t="s">
        <v>9</v>
      </c>
      <c r="B2" s="13" t="s">
        <v>8</v>
      </c>
    </row>
    <row r="3" spans="1:5">
      <c r="A3" s="13" t="s">
        <v>0</v>
      </c>
      <c r="B3" s="13">
        <v>267</v>
      </c>
    </row>
    <row r="4" spans="1:5">
      <c r="A4" s="13" t="s">
        <v>1</v>
      </c>
      <c r="B4" s="13">
        <v>270</v>
      </c>
    </row>
    <row r="5" spans="1:5">
      <c r="A5" s="13" t="s">
        <v>2</v>
      </c>
      <c r="B5" s="13">
        <v>538</v>
      </c>
    </row>
    <row r="6" spans="1:5">
      <c r="A6" s="13" t="s">
        <v>3</v>
      </c>
      <c r="B6" s="13">
        <v>459</v>
      </c>
    </row>
    <row r="7" spans="1:5">
      <c r="A7" s="13" t="s">
        <v>4</v>
      </c>
      <c r="B7" s="13">
        <v>724</v>
      </c>
    </row>
    <row r="8" spans="1:5">
      <c r="A8" s="13" t="s">
        <v>5</v>
      </c>
      <c r="B8" s="13">
        <v>933</v>
      </c>
    </row>
    <row r="9" spans="1:5">
      <c r="A9" s="13" t="s">
        <v>6</v>
      </c>
      <c r="B9" s="13">
        <v>589</v>
      </c>
    </row>
    <row r="10" spans="1:5">
      <c r="A10" s="1"/>
      <c r="B10" s="1"/>
    </row>
    <row r="11" spans="1:5">
      <c r="A11" s="32" t="s">
        <v>14</v>
      </c>
      <c r="B11" s="32"/>
      <c r="C11" s="32"/>
      <c r="D11" s="32"/>
      <c r="E11" s="32"/>
    </row>
    <row r="12" spans="1:5" ht="15" customHeight="1">
      <c r="A12" s="14" t="s">
        <v>31</v>
      </c>
      <c r="B12" s="12" t="s">
        <v>8</v>
      </c>
      <c r="C12" s="12" t="s">
        <v>13</v>
      </c>
      <c r="D12" s="28" t="s">
        <v>17</v>
      </c>
      <c r="E12" s="28" t="s">
        <v>16</v>
      </c>
    </row>
    <row r="13" spans="1:5" ht="18">
      <c r="A13" s="14" t="s">
        <v>9</v>
      </c>
      <c r="B13" s="12" t="s">
        <v>15</v>
      </c>
      <c r="C13" s="12" t="s">
        <v>18</v>
      </c>
      <c r="D13" s="28"/>
      <c r="E13" s="28"/>
    </row>
    <row r="14" spans="1:5">
      <c r="A14" s="13" t="s">
        <v>0</v>
      </c>
      <c r="B14" s="6">
        <f>$B$3</f>
        <v>267</v>
      </c>
      <c r="C14" s="11"/>
      <c r="D14" s="11"/>
      <c r="E14" s="11"/>
    </row>
    <row r="15" spans="1:5">
      <c r="A15" s="13" t="s">
        <v>1</v>
      </c>
      <c r="B15" s="6">
        <f>$B$4</f>
        <v>270</v>
      </c>
      <c r="C15" s="9">
        <f>AVERAGE(B14)</f>
        <v>267</v>
      </c>
      <c r="D15" s="6">
        <f t="shared" ref="D15:D20" si="0">B15-C15</f>
        <v>3</v>
      </c>
      <c r="E15" s="6">
        <f t="shared" ref="E15:E20" si="1">ABS(D15)</f>
        <v>3</v>
      </c>
    </row>
    <row r="16" spans="1:5">
      <c r="A16" s="13" t="s">
        <v>2</v>
      </c>
      <c r="B16" s="6">
        <f>$B$5</f>
        <v>538</v>
      </c>
      <c r="C16" s="9">
        <f t="shared" ref="C16:C21" si="2">AVERAGE(B15)</f>
        <v>270</v>
      </c>
      <c r="D16" s="6">
        <f t="shared" si="0"/>
        <v>268</v>
      </c>
      <c r="E16" s="6">
        <f t="shared" si="1"/>
        <v>268</v>
      </c>
    </row>
    <row r="17" spans="1:5">
      <c r="A17" s="13" t="s">
        <v>3</v>
      </c>
      <c r="B17" s="6">
        <f>$B$6</f>
        <v>459</v>
      </c>
      <c r="C17" s="9">
        <f t="shared" si="2"/>
        <v>538</v>
      </c>
      <c r="D17" s="6">
        <f t="shared" si="0"/>
        <v>-79</v>
      </c>
      <c r="E17" s="6">
        <f t="shared" si="1"/>
        <v>79</v>
      </c>
    </row>
    <row r="18" spans="1:5">
      <c r="A18" s="13" t="s">
        <v>4</v>
      </c>
      <c r="B18" s="6">
        <f>$B$7</f>
        <v>724</v>
      </c>
      <c r="C18" s="9">
        <f t="shared" si="2"/>
        <v>459</v>
      </c>
      <c r="D18" s="6">
        <f t="shared" si="0"/>
        <v>265</v>
      </c>
      <c r="E18" s="6">
        <f t="shared" si="1"/>
        <v>265</v>
      </c>
    </row>
    <row r="19" spans="1:5">
      <c r="A19" s="13" t="s">
        <v>5</v>
      </c>
      <c r="B19" s="6">
        <f>$B$8</f>
        <v>933</v>
      </c>
      <c r="C19" s="9">
        <f t="shared" si="2"/>
        <v>724</v>
      </c>
      <c r="D19" s="9">
        <f t="shared" si="0"/>
        <v>209</v>
      </c>
      <c r="E19" s="9">
        <f t="shared" si="1"/>
        <v>209</v>
      </c>
    </row>
    <row r="20" spans="1:5">
      <c r="A20" s="13" t="s">
        <v>6</v>
      </c>
      <c r="B20" s="6">
        <f>$B$9</f>
        <v>589</v>
      </c>
      <c r="C20" s="9">
        <f t="shared" si="2"/>
        <v>933</v>
      </c>
      <c r="D20" s="6">
        <f t="shared" si="0"/>
        <v>-344</v>
      </c>
      <c r="E20" s="6">
        <f t="shared" si="1"/>
        <v>344</v>
      </c>
    </row>
    <row r="21" spans="1:5">
      <c r="A21" s="13" t="s">
        <v>10</v>
      </c>
      <c r="B21" s="6"/>
      <c r="C21" s="9">
        <f t="shared" si="2"/>
        <v>589</v>
      </c>
      <c r="D21" s="6"/>
      <c r="E21" s="6"/>
    </row>
    <row r="22" spans="1:5">
      <c r="A22" s="1"/>
    </row>
    <row r="23" spans="1:5">
      <c r="A23" s="1"/>
      <c r="B23" s="31" t="s">
        <v>21</v>
      </c>
      <c r="C23" s="31"/>
    </row>
    <row r="24" spans="1:5">
      <c r="A24" s="1"/>
      <c r="B24" s="6" t="s">
        <v>19</v>
      </c>
      <c r="C24" s="9">
        <f>AVERAGE(D14:D21)</f>
        <v>53.666666666666664</v>
      </c>
    </row>
    <row r="25" spans="1:5">
      <c r="A25" s="1"/>
      <c r="B25" s="6" t="s">
        <v>20</v>
      </c>
      <c r="C25" s="9">
        <f>AVERAGE(E14:E21)</f>
        <v>194.66666666666666</v>
      </c>
    </row>
    <row r="34" spans="1:5">
      <c r="A34" s="32" t="s">
        <v>23</v>
      </c>
      <c r="B34" s="32"/>
      <c r="C34" s="32"/>
      <c r="D34" s="32"/>
      <c r="E34" s="32"/>
    </row>
    <row r="35" spans="1:5">
      <c r="A35" s="14" t="s">
        <v>32</v>
      </c>
      <c r="B35" s="12" t="s">
        <v>8</v>
      </c>
      <c r="C35" s="12" t="s">
        <v>13</v>
      </c>
      <c r="D35" s="28" t="s">
        <v>17</v>
      </c>
      <c r="E35" s="28" t="s">
        <v>16</v>
      </c>
    </row>
    <row r="36" spans="1:5" ht="18">
      <c r="A36" s="14" t="s">
        <v>9</v>
      </c>
      <c r="B36" s="12" t="s">
        <v>15</v>
      </c>
      <c r="C36" s="12" t="s">
        <v>18</v>
      </c>
      <c r="D36" s="28"/>
      <c r="E36" s="28"/>
    </row>
    <row r="37" spans="1:5">
      <c r="A37" s="13" t="s">
        <v>0</v>
      </c>
      <c r="B37" s="6">
        <f>$B$3</f>
        <v>267</v>
      </c>
      <c r="C37" s="11"/>
      <c r="D37" s="11"/>
      <c r="E37" s="11"/>
    </row>
    <row r="38" spans="1:5">
      <c r="A38" s="13" t="s">
        <v>1</v>
      </c>
      <c r="B38" s="6">
        <f>$B$4</f>
        <v>270</v>
      </c>
      <c r="C38" s="11"/>
      <c r="D38" s="11"/>
      <c r="E38" s="11"/>
    </row>
    <row r="39" spans="1:5">
      <c r="A39" s="13" t="s">
        <v>2</v>
      </c>
      <c r="B39" s="6">
        <f>$B$5</f>
        <v>538</v>
      </c>
      <c r="C39" s="11"/>
      <c r="D39" s="11"/>
      <c r="E39" s="11"/>
    </row>
    <row r="40" spans="1:5">
      <c r="A40" s="13" t="s">
        <v>3</v>
      </c>
      <c r="B40" s="6">
        <f>$B$6</f>
        <v>459</v>
      </c>
      <c r="C40" s="9">
        <f>B37*$E$47+B38*$E$48+B39*$E$49</f>
        <v>458.99977513043581</v>
      </c>
      <c r="D40" s="9">
        <f t="shared" ref="D40:D43" si="3">B40-C40</f>
        <v>2.2486956419243143E-4</v>
      </c>
      <c r="E40" s="9">
        <f t="shared" ref="E40:E43" si="4">ABS(D40)</f>
        <v>2.2486956419243143E-4</v>
      </c>
    </row>
    <row r="41" spans="1:5">
      <c r="A41" s="13" t="s">
        <v>4</v>
      </c>
      <c r="B41" s="6">
        <f>$B$7</f>
        <v>724</v>
      </c>
      <c r="C41" s="9">
        <f t="shared" ref="C41:C44" si="5">B38*$E$47+B39*$E$48+B40*$E$49</f>
        <v>403.90398600240724</v>
      </c>
      <c r="D41" s="9">
        <f t="shared" si="3"/>
        <v>320.09601399759276</v>
      </c>
      <c r="E41" s="9">
        <f t="shared" si="4"/>
        <v>320.09601399759276</v>
      </c>
    </row>
    <row r="42" spans="1:5">
      <c r="A42" s="13" t="s">
        <v>5</v>
      </c>
      <c r="B42" s="6">
        <f>$B$8</f>
        <v>933</v>
      </c>
      <c r="C42" s="9">
        <f t="shared" si="5"/>
        <v>669.77879819284522</v>
      </c>
      <c r="D42" s="9">
        <f t="shared" si="3"/>
        <v>263.22120180715478</v>
      </c>
      <c r="E42" s="9">
        <f t="shared" si="4"/>
        <v>263.22120180715478</v>
      </c>
    </row>
    <row r="43" spans="1:5">
      <c r="A43" s="13" t="s">
        <v>6</v>
      </c>
      <c r="B43" s="6">
        <f>$B$9</f>
        <v>589</v>
      </c>
      <c r="C43" s="9">
        <f t="shared" si="5"/>
        <v>794.8224769107992</v>
      </c>
      <c r="D43" s="9">
        <f t="shared" si="3"/>
        <v>-205.8224769107992</v>
      </c>
      <c r="E43" s="9">
        <f t="shared" si="4"/>
        <v>205.8224769107992</v>
      </c>
    </row>
    <row r="44" spans="1:5">
      <c r="A44" s="13" t="s">
        <v>10</v>
      </c>
      <c r="B44" s="6"/>
      <c r="C44" s="9">
        <f t="shared" si="5"/>
        <v>628.35521256970878</v>
      </c>
      <c r="D44" s="6"/>
      <c r="E44" s="6"/>
    </row>
    <row r="45" spans="1:5">
      <c r="A45" s="1"/>
    </row>
    <row r="46" spans="1:5">
      <c r="A46" s="29" t="s">
        <v>21</v>
      </c>
      <c r="B46" s="30"/>
      <c r="D46" s="13" t="s">
        <v>24</v>
      </c>
      <c r="E46" s="13" t="s">
        <v>25</v>
      </c>
    </row>
    <row r="47" spans="1:5">
      <c r="A47" s="6" t="s">
        <v>19</v>
      </c>
      <c r="B47" s="9">
        <f>AVERAGE(D37:D44)</f>
        <v>94.373740940878122</v>
      </c>
      <c r="D47" s="13">
        <v>1</v>
      </c>
      <c r="E47" s="20">
        <v>0.29151573014599264</v>
      </c>
    </row>
    <row r="48" spans="1:5">
      <c r="A48" s="6" t="s">
        <v>20</v>
      </c>
      <c r="B48" s="9">
        <f>AVERAGE(E37:E44)</f>
        <v>197.28497939627772</v>
      </c>
      <c r="D48" s="13">
        <v>2</v>
      </c>
      <c r="E48" s="20">
        <v>0</v>
      </c>
    </row>
    <row r="49" spans="1:5">
      <c r="D49" s="13">
        <v>3</v>
      </c>
      <c r="E49" s="20">
        <v>0.70848526985400706</v>
      </c>
    </row>
    <row r="50" spans="1:5">
      <c r="D50" s="13" t="s">
        <v>7</v>
      </c>
      <c r="E50" s="17">
        <f>SUM(E47:E49)</f>
        <v>1.0000009999999997</v>
      </c>
    </row>
    <row r="59" spans="1:5">
      <c r="A59" s="32" t="s">
        <v>26</v>
      </c>
      <c r="B59" s="32"/>
      <c r="C59" s="32"/>
      <c r="D59" s="32"/>
      <c r="E59" s="32"/>
    </row>
    <row r="60" spans="1:5">
      <c r="A60" s="14"/>
      <c r="B60" s="12" t="s">
        <v>8</v>
      </c>
      <c r="C60" s="12" t="s">
        <v>13</v>
      </c>
      <c r="D60" s="28" t="s">
        <v>17</v>
      </c>
      <c r="E60" s="28" t="s">
        <v>16</v>
      </c>
    </row>
    <row r="61" spans="1:5" ht="18">
      <c r="A61" s="14" t="s">
        <v>9</v>
      </c>
      <c r="B61" s="12" t="s">
        <v>15</v>
      </c>
      <c r="C61" s="12" t="s">
        <v>18</v>
      </c>
      <c r="D61" s="28"/>
      <c r="E61" s="28"/>
    </row>
    <row r="62" spans="1:5">
      <c r="A62" s="13" t="s">
        <v>0</v>
      </c>
      <c r="B62" s="6">
        <f>$B$3</f>
        <v>267</v>
      </c>
      <c r="C62" s="6">
        <f>$B$3</f>
        <v>267</v>
      </c>
      <c r="D62" s="11"/>
      <c r="E62" s="11"/>
    </row>
    <row r="63" spans="1:5">
      <c r="A63" s="13" t="s">
        <v>1</v>
      </c>
      <c r="B63" s="6">
        <f>$B$4</f>
        <v>270</v>
      </c>
      <c r="C63" s="6">
        <f>C62+$D$72*(B62-C62)</f>
        <v>267</v>
      </c>
      <c r="D63" s="9">
        <f>B63-C63</f>
        <v>3</v>
      </c>
      <c r="E63" s="9">
        <f>ABS(D63)</f>
        <v>3</v>
      </c>
    </row>
    <row r="64" spans="1:5">
      <c r="A64" s="13" t="s">
        <v>2</v>
      </c>
      <c r="B64" s="6">
        <f>$B$5</f>
        <v>538</v>
      </c>
      <c r="C64" s="9">
        <f t="shared" ref="C64:C69" si="6">C63+$D$72*(B63-C63)</f>
        <v>269.1185702200525</v>
      </c>
      <c r="D64" s="9">
        <f>B64-C64</f>
        <v>268.8814297799475</v>
      </c>
      <c r="E64" s="9">
        <f>ABS(D64)</f>
        <v>268.8814297799475</v>
      </c>
    </row>
    <row r="65" spans="1:5">
      <c r="A65" s="13" t="s">
        <v>3</v>
      </c>
      <c r="B65" s="6">
        <f>$B$6</f>
        <v>459</v>
      </c>
      <c r="C65" s="9">
        <f t="shared" si="6"/>
        <v>458.99996683903294</v>
      </c>
      <c r="D65" s="9">
        <f t="shared" ref="D65:D68" si="7">B65-C65</f>
        <v>3.3160967063849967E-5</v>
      </c>
      <c r="E65" s="9">
        <f t="shared" ref="E65:E68" si="8">ABS(D65)</f>
        <v>3.3160967063849967E-5</v>
      </c>
    </row>
    <row r="66" spans="1:5">
      <c r="A66" s="13" t="s">
        <v>4</v>
      </c>
      <c r="B66" s="6">
        <f>$B$7</f>
        <v>724</v>
      </c>
      <c r="C66" s="9">
        <f t="shared" si="6"/>
        <v>458.99999025697872</v>
      </c>
      <c r="D66" s="9">
        <f t="shared" si="7"/>
        <v>265.00000974302128</v>
      </c>
      <c r="E66" s="9">
        <f t="shared" si="8"/>
        <v>265.00000974302128</v>
      </c>
    </row>
    <row r="67" spans="1:5">
      <c r="A67" s="13" t="s">
        <v>5</v>
      </c>
      <c r="B67" s="6">
        <f>$B$8</f>
        <v>933</v>
      </c>
      <c r="C67" s="9">
        <f t="shared" si="6"/>
        <v>646.14036657537679</v>
      </c>
      <c r="D67" s="9">
        <f t="shared" si="7"/>
        <v>286.85963342462321</v>
      </c>
      <c r="E67" s="9">
        <f t="shared" si="8"/>
        <v>286.85963342462321</v>
      </c>
    </row>
    <row r="68" spans="1:5">
      <c r="A68" s="13" t="s">
        <v>6</v>
      </c>
      <c r="B68" s="6">
        <f>$B$9</f>
        <v>589</v>
      </c>
      <c r="C68" s="9">
        <f t="shared" si="6"/>
        <v>848.71779214490709</v>
      </c>
      <c r="D68" s="9">
        <f t="shared" si="7"/>
        <v>-259.71779214490709</v>
      </c>
      <c r="E68" s="9">
        <f t="shared" si="8"/>
        <v>259.71779214490709</v>
      </c>
    </row>
    <row r="69" spans="1:5">
      <c r="A69" s="13" t="s">
        <v>10</v>
      </c>
      <c r="B69" s="6"/>
      <c r="C69" s="9">
        <f t="shared" si="6"/>
        <v>665.30766545957636</v>
      </c>
      <c r="D69" s="10"/>
      <c r="E69" s="10"/>
    </row>
    <row r="70" spans="1:5">
      <c r="A70" s="1"/>
    </row>
    <row r="71" spans="1:5">
      <c r="A71" s="29" t="s">
        <v>21</v>
      </c>
      <c r="B71" s="30"/>
      <c r="D71" s="13" t="s">
        <v>33</v>
      </c>
    </row>
    <row r="72" spans="1:5">
      <c r="A72" s="6" t="s">
        <v>19</v>
      </c>
      <c r="B72" s="9">
        <f>AVERAGE(D62:D69)</f>
        <v>94.00388566060866</v>
      </c>
      <c r="D72" s="19">
        <v>0.70619007335084205</v>
      </c>
    </row>
    <row r="73" spans="1:5">
      <c r="A73" s="6" t="s">
        <v>20</v>
      </c>
      <c r="B73" s="9">
        <f>AVERAGE(E62:E69)</f>
        <v>180.57648304224435</v>
      </c>
    </row>
    <row r="84" spans="1:5">
      <c r="A84" s="14" t="s">
        <v>9</v>
      </c>
      <c r="B84" s="16" t="s">
        <v>39</v>
      </c>
      <c r="C84" s="13" t="s">
        <v>37</v>
      </c>
      <c r="D84" s="6" t="s">
        <v>29</v>
      </c>
      <c r="E84" s="13" t="s">
        <v>38</v>
      </c>
    </row>
    <row r="85" spans="1:5">
      <c r="A85" s="13" t="s">
        <v>5</v>
      </c>
      <c r="B85" s="26">
        <v>933</v>
      </c>
      <c r="C85" s="22">
        <f t="shared" ref="C85:C91" si="9">B85/$B$92</f>
        <v>0.24682539682539684</v>
      </c>
      <c r="D85" s="24">
        <f>C85</f>
        <v>0.24682539682539684</v>
      </c>
      <c r="E85" s="22">
        <v>0.8</v>
      </c>
    </row>
    <row r="86" spans="1:5">
      <c r="A86" s="13" t="s">
        <v>4</v>
      </c>
      <c r="B86" s="26">
        <v>724</v>
      </c>
      <c r="C86" s="22">
        <f t="shared" si="9"/>
        <v>0.19153439153439153</v>
      </c>
      <c r="D86" s="24">
        <f>C86+D85</f>
        <v>0.43835978835978839</v>
      </c>
      <c r="E86" s="22">
        <v>0.8</v>
      </c>
    </row>
    <row r="87" spans="1:5">
      <c r="A87" s="13" t="s">
        <v>6</v>
      </c>
      <c r="B87" s="26">
        <v>589</v>
      </c>
      <c r="C87" s="22">
        <f t="shared" si="9"/>
        <v>0.15582010582010583</v>
      </c>
      <c r="D87" s="24">
        <f t="shared" ref="D87:D91" si="10">C87+D86</f>
        <v>0.59417989417989425</v>
      </c>
      <c r="E87" s="22">
        <v>0.8</v>
      </c>
    </row>
    <row r="88" spans="1:5">
      <c r="A88" s="13" t="s">
        <v>2</v>
      </c>
      <c r="B88" s="26">
        <v>538</v>
      </c>
      <c r="C88" s="22">
        <f t="shared" si="9"/>
        <v>0.14232804232804233</v>
      </c>
      <c r="D88" s="24">
        <f t="shared" si="10"/>
        <v>0.73650793650793656</v>
      </c>
      <c r="E88" s="22">
        <v>0.8</v>
      </c>
    </row>
    <row r="89" spans="1:5">
      <c r="A89" s="13" t="s">
        <v>3</v>
      </c>
      <c r="B89" s="26">
        <v>459</v>
      </c>
      <c r="C89" s="22">
        <f t="shared" si="9"/>
        <v>0.12142857142857143</v>
      </c>
      <c r="D89" s="24">
        <f t="shared" si="10"/>
        <v>0.857936507936508</v>
      </c>
      <c r="E89" s="22">
        <v>0.8</v>
      </c>
    </row>
    <row r="90" spans="1:5">
      <c r="A90" s="13" t="s">
        <v>1</v>
      </c>
      <c r="B90" s="26">
        <v>270</v>
      </c>
      <c r="C90" s="22">
        <f t="shared" si="9"/>
        <v>7.1428571428571425E-2</v>
      </c>
      <c r="D90" s="24">
        <f t="shared" si="10"/>
        <v>0.92936507936507939</v>
      </c>
      <c r="E90" s="22">
        <v>0.8</v>
      </c>
    </row>
    <row r="91" spans="1:5">
      <c r="A91" s="13" t="s">
        <v>0</v>
      </c>
      <c r="B91" s="26">
        <v>267</v>
      </c>
      <c r="C91" s="22">
        <f t="shared" si="9"/>
        <v>7.0634920634920634E-2</v>
      </c>
      <c r="D91" s="24">
        <f t="shared" si="10"/>
        <v>1</v>
      </c>
      <c r="E91" s="22">
        <v>0.8</v>
      </c>
    </row>
    <row r="92" spans="1:5">
      <c r="A92" s="21" t="s">
        <v>7</v>
      </c>
      <c r="B92" s="26">
        <f>SUM(B85:B91)</f>
        <v>3780</v>
      </c>
      <c r="C92" s="22">
        <f t="shared" ref="C92" si="11">B92/$B$92</f>
        <v>1</v>
      </c>
      <c r="D92" s="23"/>
      <c r="E92" s="25"/>
    </row>
  </sheetData>
  <mergeCells count="13">
    <mergeCell ref="A34:E34"/>
    <mergeCell ref="A1:B1"/>
    <mergeCell ref="A11:E11"/>
    <mergeCell ref="D12:D13"/>
    <mergeCell ref="E12:E13"/>
    <mergeCell ref="B23:C23"/>
    <mergeCell ref="A71:B71"/>
    <mergeCell ref="D35:D36"/>
    <mergeCell ref="E35:E36"/>
    <mergeCell ref="A46:B46"/>
    <mergeCell ref="A59:E59"/>
    <mergeCell ref="D60:D61"/>
    <mergeCell ref="E60:E6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Autopartes </vt:lpstr>
      <vt:lpstr>Buje</vt:lpstr>
      <vt:lpstr>Herraje</vt:lpstr>
      <vt:lpstr>Perno</vt:lpstr>
      <vt:lpstr>Rotula</vt:lpstr>
      <vt:lpstr>Soporte</vt:lpstr>
      <vt:lpstr>Tornillo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</dc:creator>
  <cp:lastModifiedBy>Jose</cp:lastModifiedBy>
  <dcterms:created xsi:type="dcterms:W3CDTF">2019-08-25T15:22:39Z</dcterms:created>
  <dcterms:modified xsi:type="dcterms:W3CDTF">2019-08-26T05:42:34Z</dcterms:modified>
</cp:coreProperties>
</file>