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6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drawing+xml" PartName="/xl/drawings/worksheetdrawing5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7.xml"/>
  <Override ContentType="application/vnd.openxmlformats-officedocument.drawingml.chart+xml" PartName="/xl/charts/chart27.xml"/>
  <Override ContentType="application/vnd.openxmlformats-officedocument.drawingml.chart+xml" PartName="/xl/charts/chart52.xml"/>
  <Override ContentType="application/vnd.openxmlformats-officedocument.drawingml.chart+xml" PartName="/xl/charts/chart18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26.xml"/>
  <Override ContentType="application/vnd.openxmlformats-officedocument.drawingml.chart+xml" PartName="/xl/charts/chart78.xml"/>
  <Override ContentType="application/vnd.openxmlformats-officedocument.drawingml.chart+xml" PartName="/xl/charts/chart35.xml"/>
  <Override ContentType="application/vnd.openxmlformats-officedocument.drawingml.chart+xml" PartName="/xl/charts/chart61.xml"/>
  <Override ContentType="application/vnd.openxmlformats-officedocument.drawingml.chart+xml" PartName="/xl/charts/chart77.xml"/>
  <Override ContentType="application/vnd.openxmlformats-officedocument.drawingml.chart+xml" PartName="/xl/charts/chart34.xml"/>
  <Override ContentType="application/vnd.openxmlformats-officedocument.drawingml.chart+xml" PartName="/xl/charts/chart8.xml"/>
  <Override ContentType="application/vnd.openxmlformats-officedocument.drawingml.chart+xml" PartName="/xl/charts/chart69.xml"/>
  <Override ContentType="application/vnd.openxmlformats-officedocument.drawingml.chart+xml" PartName="/xl/charts/chart17.xml"/>
  <Override ContentType="application/vnd.openxmlformats-officedocument.drawingml.chart+xml" PartName="/xl/charts/chart42.xml"/>
  <Override ContentType="application/vnd.openxmlformats-officedocument.drawingml.chart+xml" PartName="/xl/charts/chart25.xml"/>
  <Override ContentType="application/vnd.openxmlformats-officedocument.drawingml.chart+xml" PartName="/xl/charts/chart68.xml"/>
  <Override ContentType="application/vnd.openxmlformats-officedocument.drawingml.chart+xml" PartName="/xl/charts/chart51.xml"/>
  <Override ContentType="application/vnd.openxmlformats-officedocument.drawingml.chart+xml" PartName="/xl/charts/chart60.xml"/>
  <Override ContentType="application/vnd.openxmlformats-officedocument.drawingml.chart+xml" PartName="/xl/charts/chart16.xml"/>
  <Override ContentType="application/vnd.openxmlformats-officedocument.drawingml.chart+xml" PartName="/xl/charts/chart59.xml"/>
  <Override ContentType="application/vnd.openxmlformats-officedocument.drawingml.chart+xml" PartName="/xl/charts/chart46.xml"/>
  <Override ContentType="application/vnd.openxmlformats-officedocument.drawingml.chart+xml" PartName="/xl/charts/chart29.xml"/>
  <Override ContentType="application/vnd.openxmlformats-officedocument.drawingml.chart+xml" PartName="/xl/charts/chart50.xml"/>
  <Override ContentType="application/vnd.openxmlformats-officedocument.drawingml.chart+xml" PartName="/xl/charts/chart4.xml"/>
  <Override ContentType="application/vnd.openxmlformats-officedocument.drawingml.chart+xml" PartName="/xl/charts/chart20.xml"/>
  <Override ContentType="application/vnd.openxmlformats-officedocument.drawingml.chart+xml" PartName="/xl/charts/chart33.xml"/>
  <Override ContentType="application/vnd.openxmlformats-officedocument.drawingml.chart+xml" PartName="/xl/charts/chart63.xml"/>
  <Override ContentType="application/vnd.openxmlformats-officedocument.drawingml.chart+xml" PartName="/xl/charts/chart76.xml"/>
  <Override ContentType="application/vnd.openxmlformats-officedocument.drawingml.chart+xml" PartName="/xl/charts/chart28.xml"/>
  <Override ContentType="application/vnd.openxmlformats-officedocument.drawingml.chart+xml" PartName="/xl/charts/chart58.xml"/>
  <Override ContentType="application/vnd.openxmlformats-officedocument.drawingml.chart+xml" PartName="/xl/charts/chart6.xml"/>
  <Override ContentType="application/vnd.openxmlformats-officedocument.drawingml.chart+xml" PartName="/xl/charts/chart45.xml"/>
  <Override ContentType="application/vnd.openxmlformats-officedocument.drawingml.chart+xml" PartName="/xl/charts/chart15.xml"/>
  <Override ContentType="application/vnd.openxmlformats-officedocument.drawingml.chart+xml" PartName="/xl/charts/chart62.xml"/>
  <Override ContentType="application/vnd.openxmlformats-officedocument.drawingml.chart+xml" PartName="/xl/charts/chart32.xml"/>
  <Override ContentType="application/vnd.openxmlformats-officedocument.drawingml.chart+xml" PartName="/xl/charts/chart5.xml"/>
  <Override ContentType="application/vnd.openxmlformats-officedocument.drawingml.chart+xml" PartName="/xl/charts/chart75.xml"/>
  <Override ContentType="application/vnd.openxmlformats-officedocument.drawingml.chart+xml" PartName="/xl/charts/chart65.xml"/>
  <Override ContentType="application/vnd.openxmlformats-officedocument.drawingml.chart+xml" PartName="/xl/charts/chart57.xml"/>
  <Override ContentType="application/vnd.openxmlformats-officedocument.drawingml.chart+xml" PartName="/xl/charts/chart14.xml"/>
  <Override ContentType="application/vnd.openxmlformats-officedocument.drawingml.chart+xml" PartName="/xl/charts/chart30.xml"/>
  <Override ContentType="application/vnd.openxmlformats-officedocument.drawingml.chart+xml" PartName="/xl/charts/chart13.xml"/>
  <Override ContentType="application/vnd.openxmlformats-officedocument.drawingml.chart+xml" PartName="/xl/charts/chart74.xml"/>
  <Override ContentType="application/vnd.openxmlformats-officedocument.drawingml.chart+xml" PartName="/xl/charts/chart31.xml"/>
  <Override ContentType="application/vnd.openxmlformats-officedocument.drawingml.chart+xml" PartName="/xl/charts/chart39.xml"/>
  <Override ContentType="application/vnd.openxmlformats-officedocument.drawingml.chart+xml" PartName="/xl/charts/chart48.xml"/>
  <Override ContentType="application/vnd.openxmlformats-officedocument.drawingml.chart+xml" PartName="/xl/charts/chart2.xml"/>
  <Override ContentType="application/vnd.openxmlformats-officedocument.drawingml.chart+xml" PartName="/xl/charts/chart22.xml"/>
  <Override ContentType="application/vnd.openxmlformats-officedocument.drawingml.chart+xml" PartName="/xl/charts/chart47.xml"/>
  <Override ContentType="application/vnd.openxmlformats-officedocument.drawingml.chart+xml" PartName="/xl/charts/chart72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12.xml"/>
  <Override ContentType="application/vnd.openxmlformats-officedocument.drawingml.chart+xml" PartName="/xl/charts/chart21.xml"/>
  <Override ContentType="application/vnd.openxmlformats-officedocument.drawingml.chart+xml" PartName="/xl/charts/chart64.xml"/>
  <Override ContentType="application/vnd.openxmlformats-officedocument.drawingml.chart+xml" PartName="/xl/charts/chart73.xml"/>
  <Override ContentType="application/vnd.openxmlformats-officedocument.drawingml.chart+xml" PartName="/xl/charts/chart3.xml"/>
  <Override ContentType="application/vnd.openxmlformats-officedocument.drawingml.chart+xml" PartName="/xl/charts/chart38.xml"/>
  <Override ContentType="application/vnd.openxmlformats-officedocument.drawingml.chart+xml" PartName="/xl/charts/chart41.xml"/>
  <Override ContentType="application/vnd.openxmlformats-officedocument.drawingml.chart+xml" PartName="/xl/charts/chart11.xml"/>
  <Override ContentType="application/vnd.openxmlformats-officedocument.drawingml.chart+xml" PartName="/xl/charts/chart71.xml"/>
  <Override ContentType="application/vnd.openxmlformats-officedocument.drawingml.chart+xml" PartName="/xl/charts/chart54.xml"/>
  <Override ContentType="application/vnd.openxmlformats-officedocument.drawingml.chart+xml" PartName="/xl/charts/chart37.xml"/>
  <Override ContentType="application/vnd.openxmlformats-officedocument.drawingml.chart+xml" PartName="/xl/charts/chart67.xml"/>
  <Override ContentType="application/vnd.openxmlformats-officedocument.drawingml.chart+xml" PartName="/xl/charts/chart24.xml"/>
  <Override ContentType="application/vnd.openxmlformats-officedocument.drawingml.chart+xml" PartName="/xl/charts/chart1.xml"/>
  <Override ContentType="application/vnd.openxmlformats-officedocument.drawingml.chart+xml" PartName="/xl/charts/chart53.xml"/>
  <Override ContentType="application/vnd.openxmlformats-officedocument.drawingml.chart+xml" PartName="/xl/charts/chart10.xml"/>
  <Override ContentType="application/vnd.openxmlformats-officedocument.drawingml.chart+xml" PartName="/xl/charts/chart66.xml"/>
  <Override ContentType="application/vnd.openxmlformats-officedocument.drawingml.chart+xml" PartName="/xl/charts/chart70.xml"/>
  <Override ContentType="application/vnd.openxmlformats-officedocument.drawingml.chart+xml" PartName="/xl/charts/chart40.xml"/>
  <Override ContentType="application/vnd.openxmlformats-officedocument.drawingml.chart+xml" PartName="/xl/charts/chart49.xml"/>
  <Override ContentType="application/vnd.openxmlformats-officedocument.drawingml.chart+xml" PartName="/xl/charts/chart9.xml"/>
  <Override ContentType="application/vnd.openxmlformats-officedocument.drawingml.chart+xml" PartName="/xl/charts/chart19.xml"/>
  <Override ContentType="application/vnd.openxmlformats-officedocument.drawingml.chart+xml" PartName="/xl/charts/chart23.xml"/>
  <Override ContentType="application/vnd.openxmlformats-officedocument.drawingml.chart+xml" PartName="/xl/charts/chart36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Evaluacion ruido" sheetId="1" r:id="rId4"/>
    <sheet state="visible" name="Evluacion iluminacion" sheetId="2" r:id="rId5"/>
    <sheet state="visible" name="Evaluacion ruido (2)" sheetId="3" r:id="rId6"/>
    <sheet state="visible" name="Evluacion iluminacion (2)" sheetId="4" r:id="rId7"/>
    <sheet state="visible" name="ENCUESTA ILUMIN" sheetId="5" r:id="rId8"/>
    <sheet state="visible" name="ENCUESTA RUIDO" sheetId="6" r:id="rId9"/>
  </sheets>
  <definedNames>
    <definedName hidden="1" localSheetId="0" name="_xlnm._FilterDatabase">'Evaluacion ruido'!$A$5:$U$68</definedName>
    <definedName hidden="1" localSheetId="1" name="_xlnm._FilterDatabase">'Evluacion iluminacion'!$B$3:$L$66</definedName>
    <definedName hidden="1" localSheetId="2" name="_xlnm._FilterDatabase">'Evaluacion ruido (2)'!$A$3:$Q$66</definedName>
    <definedName hidden="1" localSheetId="3" name="_xlnm._FilterDatabase">'Evluacion iluminacion (2)'!$B$3:$L$66</definedName>
  </definedNames>
  <calcPr/>
</workbook>
</file>

<file path=xl/sharedStrings.xml><?xml version="1.0" encoding="utf-8"?>
<sst xmlns="http://schemas.openxmlformats.org/spreadsheetml/2006/main" count="1290" uniqueCount="424">
  <si>
    <t>MAYEKAWA COLOMBIA S.A.S.</t>
  </si>
  <si>
    <t>NOMBRE EMPRESA: GASES S.A.</t>
  </si>
  <si>
    <t>ABRIL 27 DE 2018</t>
  </si>
  <si>
    <t>ÁREA</t>
  </si>
  <si>
    <t>EDAD</t>
  </si>
  <si>
    <t>ESCOLARIDAD</t>
  </si>
  <si>
    <t>ANTIGUEDAD</t>
  </si>
  <si>
    <t>GENERO</t>
  </si>
  <si>
    <t xml:space="preserve">NOMBRE TRABAJADOR </t>
  </si>
  <si>
    <t>Tiempo Exposicion (horas)</t>
  </si>
  <si>
    <t>NIVEL DE PRESIÓN (dB)</t>
  </si>
  <si>
    <t>Numero mediciones (unid)</t>
  </si>
  <si>
    <t>Nivel Promedio(LEQ) dB</t>
  </si>
  <si>
    <t>Tiempo Permitido (horas)</t>
  </si>
  <si>
    <t>Grado de Riesgo (horas/horas)</t>
  </si>
  <si>
    <t>Grado de riesgo Interpretación</t>
  </si>
  <si>
    <t>NOMBRE PUESTO DE TRABAJO</t>
  </si>
  <si>
    <t xml:space="preserve">CARGO </t>
  </si>
  <si>
    <t>L1</t>
  </si>
  <si>
    <t>L2</t>
  </si>
  <si>
    <t>ADMINISTRATIVO</t>
  </si>
  <si>
    <t>Profesional</t>
  </si>
  <si>
    <t>M</t>
  </si>
  <si>
    <t>CARRILLO HIPUS MARY LUZ</t>
  </si>
  <si>
    <t>CONTADORA</t>
  </si>
  <si>
    <t>Tecnico</t>
  </si>
  <si>
    <t>GARCIA OSPINO JULIETH PAOLA</t>
  </si>
  <si>
    <t>APRENDIZ HSEQ</t>
  </si>
  <si>
    <t>Bahiller</t>
  </si>
  <si>
    <t>GARZON OSORIO JEIMI PAOLA</t>
  </si>
  <si>
    <t>RECEPCIONISTA</t>
  </si>
  <si>
    <t>GÓMEZ VILLALOBOS CAMILA</t>
  </si>
  <si>
    <t>APRENDIZ ASISTENTE ADMINISTRATIVA</t>
  </si>
  <si>
    <t>H</t>
  </si>
  <si>
    <t>PARRA PANCHA JOSE GREGORIO</t>
  </si>
  <si>
    <t>ASISTENTE CONTABLE</t>
  </si>
  <si>
    <t>PINTO MAYORCA YULI MARCELA</t>
  </si>
  <si>
    <t>AUXILIAR CONTABLE</t>
  </si>
  <si>
    <t>RIVERA OCHOA BRENDA MARY</t>
  </si>
  <si>
    <t>ASISTENTE DE CARTERA</t>
  </si>
  <si>
    <t>TORRES PINTO FABIO</t>
  </si>
  <si>
    <t>GERENTE ADMINISTRATIVO FINANCIERO</t>
  </si>
  <si>
    <t>VILLAREAL TRIVIÑO MERY VIVIANA</t>
  </si>
  <si>
    <t>NOMINA PRESTACIONES</t>
  </si>
  <si>
    <t>ALTA GERENCIA</t>
  </si>
  <si>
    <t>GARCÍA BUITRAGO JOSÉ HELI</t>
  </si>
  <si>
    <t>SUB DIRECTOR DE OPERACIONES</t>
  </si>
  <si>
    <t xml:space="preserve">MELO RICO JUAN CARLOS </t>
  </si>
  <si>
    <t>DIRECTOR DE OPERACIONES</t>
  </si>
  <si>
    <t>YASUFUMI FUKUMOTO</t>
  </si>
  <si>
    <t>GERENTE GENERAL</t>
  </si>
  <si>
    <t>COMPRAS</t>
  </si>
  <si>
    <t>AVENDAÑO ESPAÑOL BODY JULIETH</t>
  </si>
  <si>
    <t>ASISTENTE DE IMPORTACIONES</t>
  </si>
  <si>
    <t>GOMEZ MACIAS ANDREA DEL PILAR</t>
  </si>
  <si>
    <t>ASISTENTE DE COMPRAS</t>
  </si>
  <si>
    <t>CONTROL</t>
  </si>
  <si>
    <t xml:space="preserve">FERNANDEZ MOTTA LIZETH ANDREA </t>
  </si>
  <si>
    <t>INGENIERO DE PROYECTOS</t>
  </si>
  <si>
    <t>GALVIS JIMÉNEZ JASON ARMANDO</t>
  </si>
  <si>
    <t>INGENIERO DE PROYECTOS-CONTROL</t>
  </si>
  <si>
    <t>GÓMEZ SÁNCHEZ LORENA ANDREA</t>
  </si>
  <si>
    <t>LINAREZ FONSECA FABIAN ALONSO</t>
  </si>
  <si>
    <t>MALAGON CRUZ JUAN CARLOS</t>
  </si>
  <si>
    <t xml:space="preserve">MARTIN MARTIN SERGIO ANDRÉS </t>
  </si>
  <si>
    <t>MURILLO ARANGO JUAN DAVID</t>
  </si>
  <si>
    <t>PARRADO REY GERLY YULIETH</t>
  </si>
  <si>
    <t>DIBUJO</t>
  </si>
  <si>
    <t xml:space="preserve">CASTELLANOS GACHA SINDY YULIETH </t>
  </si>
  <si>
    <t>APRENDIZ DIBUJO</t>
  </si>
  <si>
    <t>MENDOZA TARAZONA YADER ALEJANDRO</t>
  </si>
  <si>
    <t>DIBUJANTE</t>
  </si>
  <si>
    <t>MORENO RUIZ INES</t>
  </si>
  <si>
    <t>JEFE DE DIBUJO</t>
  </si>
  <si>
    <t>RAPALINO SANCHEZ JULIAN CAMILO</t>
  </si>
  <si>
    <t>ASISTENTE DE DIBUJO</t>
  </si>
  <si>
    <t>RODRIGUEZ QUIROGA ERIKA KATHERIN</t>
  </si>
  <si>
    <t xml:space="preserve">ROZO ALAYON DEISY SUSANA </t>
  </si>
  <si>
    <t>INGENIERÍA</t>
  </si>
  <si>
    <t>ALBARRACÍN BASTIDAS BRIAN ALEXANDER</t>
  </si>
  <si>
    <t>tecnico</t>
  </si>
  <si>
    <t>CABALLERO PACHECO ALFONSO</t>
  </si>
  <si>
    <t>TÉCNICO DE PROYECTOS</t>
  </si>
  <si>
    <t>CAMACHO LEGUZAMO NICOLAS</t>
  </si>
  <si>
    <t xml:space="preserve">COMBARIZA GONZALES JAVIER FERNANDO </t>
  </si>
  <si>
    <t>CONTRERAS PINILLA GUSTAVO ANDRES</t>
  </si>
  <si>
    <t>GONZALES MORENO NESTOR FELIPE</t>
  </si>
  <si>
    <t xml:space="preserve">GOMEZ HOMEZ JOSE HERNANDO </t>
  </si>
  <si>
    <t>ORTEGA MORALES LILIAN CATALINA</t>
  </si>
  <si>
    <t>PUENTES SANTA MARIA JUAN MANUEL</t>
  </si>
  <si>
    <t>RAMÍREZ CORREDOR FERNANDO DAVID</t>
  </si>
  <si>
    <t>RINCON CAPERA DANIEL FERNANDO</t>
  </si>
  <si>
    <t>SIERRA RODRÍGUEZ DIEGO EFRAÍN</t>
  </si>
  <si>
    <t xml:space="preserve">SOLANO GONZÁLEZ JULIÁN DAVID </t>
  </si>
  <si>
    <t>SERVICIOS</t>
  </si>
  <si>
    <t>DAVILA SULOBARAN JUAN DAVID</t>
  </si>
  <si>
    <t>INGENIERO DE SERVICIOS</t>
  </si>
  <si>
    <t>DELGADO FONSECA JOHN ALEXANDER</t>
  </si>
  <si>
    <t>TÉCNICO DE SERVICIOS</t>
  </si>
  <si>
    <t>DIAZ RAMIRES OSCAR</t>
  </si>
  <si>
    <t>ESCUDERO IBAÑEZ WILLMER JACKSON</t>
  </si>
  <si>
    <t>HERRERA LEAL IVAN DARIO</t>
  </si>
  <si>
    <t xml:space="preserve">JAIMES SANCHEZ IVAN ERNESTO </t>
  </si>
  <si>
    <t>MARTINEZ CORREA JULY KATHERINE</t>
  </si>
  <si>
    <t>ASISTENTE DE VENTAS</t>
  </si>
  <si>
    <t>RODRIGUEZ PLATA RAFAEL ALBERTO</t>
  </si>
  <si>
    <t>RODRIGUEZ RUIZ YONATHAN FABIO</t>
  </si>
  <si>
    <t>ROJAS MOYA CESAR FABIAN</t>
  </si>
  <si>
    <t>SIERRA SALINA YENNY LUZDENI</t>
  </si>
  <si>
    <t>SABOGAL  RUIZ FAVIO</t>
  </si>
  <si>
    <t>VENTAS</t>
  </si>
  <si>
    <t>BARRERA TRASLAVIÑA JOSE LUIS</t>
  </si>
  <si>
    <t>GERENTE DE INGENIERÍA</t>
  </si>
  <si>
    <t>CACERES SALAZAR JORGE EDUARDO</t>
  </si>
  <si>
    <t>CUERVO CESPEDES DIANA CECILIA</t>
  </si>
  <si>
    <t>GARCIA SILVA LUIS GUSTAVO</t>
  </si>
  <si>
    <t>GERENTE DE VENTAS</t>
  </si>
  <si>
    <t>MORA DAZA JUAN PABLO</t>
  </si>
  <si>
    <t xml:space="preserve">RODRIGUEZ ARAQUE MAURICIO ENRIQUE </t>
  </si>
  <si>
    <t>GERENTE TÉCNICO</t>
  </si>
  <si>
    <t xml:space="preserve">ROJAS SABOGAL JOHN JAIRO </t>
  </si>
  <si>
    <t>SANCHEZ CIFUENTES IVAN DARIO</t>
  </si>
  <si>
    <t xml:space="preserve">SUAREZ HAYDAR DAVID ALFONSO </t>
  </si>
  <si>
    <t>TARO SANO</t>
  </si>
  <si>
    <t>GERENTE DE SERVICIOS</t>
  </si>
  <si>
    <t>EL 65% DE LAS PERSONAS EN MAYEKAWA SON PROFESIONALES</t>
  </si>
  <si>
    <t>EL 35% DE LAS PERSONAS EN MAYEKAWA SON TECNICOS</t>
  </si>
  <si>
    <t>EL 2% DE LAS PERSONAS EN MAYEKAWA SON BACHILLERES</t>
  </si>
  <si>
    <t>Total</t>
  </si>
  <si>
    <t xml:space="preserve">EDAD </t>
  </si>
  <si>
    <t>19-30</t>
  </si>
  <si>
    <t>31-40</t>
  </si>
  <si>
    <t>41-50</t>
  </si>
  <si>
    <t>51-60</t>
  </si>
  <si>
    <t>ANTIGÜEDAD</t>
  </si>
  <si>
    <t xml:space="preserve">EL 48% DE LA POBLACION DE MAYEKAWA TIENE ENTRE 19 Y 30 AÑOS </t>
  </si>
  <si>
    <t>01--08</t>
  </si>
  <si>
    <t xml:space="preserve">EL 27% DE LA POBLACION DE MAYEKAWA TIENE ENTRE 30 Y 40 AÑOS </t>
  </si>
  <si>
    <t>09--17</t>
  </si>
  <si>
    <t xml:space="preserve">EL 14% DE LA POBLACION DE MAYEKAWA TIENE ENTRE 40 Y 50 AÑOS </t>
  </si>
  <si>
    <t>18--26</t>
  </si>
  <si>
    <t xml:space="preserve">EL 11% DE LA POBLACION DE MAYEKAWA TIENE ENTRE 50 Y 60 AÑOS </t>
  </si>
  <si>
    <t>27--34</t>
  </si>
  <si>
    <t xml:space="preserve">De los 63 trabajadores de mayekawa el 48% tienen edades entre 19 y 30 años, </t>
  </si>
  <si>
    <t xml:space="preserve">GENERO </t>
  </si>
  <si>
    <t>HOMBRES</t>
  </si>
  <si>
    <t xml:space="preserve">MUJER </t>
  </si>
  <si>
    <t>TOTAL</t>
  </si>
  <si>
    <t xml:space="preserve">EL 68% DE LOS TRABAJADORES DE MAYEKAWA  LLEVAN TRABAJANDO MENOS DE  8 AÑOS </t>
  </si>
  <si>
    <t xml:space="preserve">EL 21% DE LOS TRABAJADORES DE MAYEKAWA  LLEVAN TRABAJANDO ENTRE 9 Y 17 AÑOS </t>
  </si>
  <si>
    <t xml:space="preserve">EL 6% DE LOS TRABAJADORES DE MAYEKAWA  LLEVAN TRABAJANDOENTRE 18 Y 26 AÑOS </t>
  </si>
  <si>
    <t xml:space="preserve">EL 5% DE LOS TRABAJADORES DE MAYEKAWA  LLEVAN TRABAJANDO ENTRE 27 Y 34 AÑOS </t>
  </si>
  <si>
    <t>AREA</t>
  </si>
  <si>
    <t>IZQUIERDA</t>
  </si>
  <si>
    <t>MEDIO</t>
  </si>
  <si>
    <t xml:space="preserve">DERECHA </t>
  </si>
  <si>
    <t>PROMEDIO</t>
  </si>
  <si>
    <t>UNIFORMIDAD</t>
  </si>
  <si>
    <t>NIVELES DE ILUMINANCIA (lx)</t>
  </si>
  <si>
    <t>PROMEDIO AREA</t>
  </si>
  <si>
    <t xml:space="preserve">NIVELES DE ILUMINANCIA POR AREA </t>
  </si>
  <si>
    <t>GARZON OSORIO JEIMMY PAOLA</t>
  </si>
  <si>
    <t>GOMEZ VILLALOBOS CAMILA</t>
  </si>
  <si>
    <t>APRENDIZ ASISTENTE ADMINITRATIVA</t>
  </si>
  <si>
    <t>PINTO MAYORGA YULY MARCELA</t>
  </si>
  <si>
    <t>VILLARREAL TRIVIÑO MERY VIVIANA</t>
  </si>
  <si>
    <t>GARCIA BUITRAGO JOSE HELI</t>
  </si>
  <si>
    <t>MELO RICO JUAN CARLOS</t>
  </si>
  <si>
    <t>ASISITENTE DE IMPORTACIONES</t>
  </si>
  <si>
    <t>FERNANDEZ MOTTA LIZETH ANDREA</t>
  </si>
  <si>
    <t>GALVIS JIMENEZ JASON ARMANDO</t>
  </si>
  <si>
    <t>GOMEZ SANCHEZ LORENA ANDREA</t>
  </si>
  <si>
    <t xml:space="preserve">MARTIN MARTIN SERGIO ANDRES </t>
  </si>
  <si>
    <t>ROZO ALAYON DEISY SUSANA</t>
  </si>
  <si>
    <t>INGENIERIA</t>
  </si>
  <si>
    <t>ALBARRACIN BASTIDAS BRIAN ALEXANDER</t>
  </si>
  <si>
    <t xml:space="preserve">CABALLERO PACHECO ALFONSO </t>
  </si>
  <si>
    <t>TECNICO DE PROYECTOS</t>
  </si>
  <si>
    <t xml:space="preserve">CAMACHO LEGUIZAMON NICOLAS </t>
  </si>
  <si>
    <t>COMBARIZA GONZALEZ JAVIER FERNANDO</t>
  </si>
  <si>
    <t xml:space="preserve">GONZALEZ MORENO NESTOR FELIPE </t>
  </si>
  <si>
    <t>GOMEZ HOMEZ JOSE HERNANDO</t>
  </si>
  <si>
    <t>PUENTES SANTAMARIA JUAN MANUEL</t>
  </si>
  <si>
    <t>RAMIREZ CORREDOR FERNANDO DAVID</t>
  </si>
  <si>
    <t>SIERRA RODRIGUEZ DIEGO EFRAIN</t>
  </si>
  <si>
    <t xml:space="preserve">SOLANO GONZALEZ JULIAN DAVID </t>
  </si>
  <si>
    <t>DAVILA SULBARAN JUAN DAVID</t>
  </si>
  <si>
    <t>TECNICO DE SERVICIOS</t>
  </si>
  <si>
    <t>DIAZ RAMIREZ OSCAR</t>
  </si>
  <si>
    <t>ESCUDERO IBANEZ WILLMER JACKSON</t>
  </si>
  <si>
    <t>JAIMES SANCHEZ IVAN ERNESTO</t>
  </si>
  <si>
    <t>SIERRA SALINAS YENNY LUZDENI</t>
  </si>
  <si>
    <t xml:space="preserve">SABOGAL FABIO </t>
  </si>
  <si>
    <t>GERENTE DE INGENIERIA</t>
  </si>
  <si>
    <t>RODRIGUEZ ARAQUE MAURICIO ENRIQUE</t>
  </si>
  <si>
    <t>GERENTE TECNICO</t>
  </si>
  <si>
    <t>ROJAS SABOGAL JOHN  JAIRO</t>
  </si>
  <si>
    <t>SUAREZ HAYDAR DAVID ALFONSO</t>
  </si>
  <si>
    <t>OPT</t>
  </si>
  <si>
    <t>EXC</t>
  </si>
  <si>
    <t>DEFIC</t>
  </si>
  <si>
    <t>CARRILLO  MARY LUZ</t>
  </si>
  <si>
    <t>GARCÍA  JULIETH</t>
  </si>
  <si>
    <t>GARZÓN   PAOLA</t>
  </si>
  <si>
    <t>GÓMEZ  CAMILA</t>
  </si>
  <si>
    <t xml:space="preserve">PARRA  JOSÉ </t>
  </si>
  <si>
    <t xml:space="preserve">PINTO  YULY </t>
  </si>
  <si>
    <t xml:space="preserve">RIVERA  BRENDA </t>
  </si>
  <si>
    <t>TORRES  FABIO</t>
  </si>
  <si>
    <t>VILLARREAL VIVIANA</t>
  </si>
  <si>
    <t xml:space="preserve">GARCÍA JOSÉ </t>
  </si>
  <si>
    <t>MELO  JUAN CARLOS</t>
  </si>
  <si>
    <t>AVENDAÑO JULIETH</t>
  </si>
  <si>
    <t xml:space="preserve">GÓMEZ ANDREA </t>
  </si>
  <si>
    <t xml:space="preserve">FERNÁNDEZ LIZETH </t>
  </si>
  <si>
    <t xml:space="preserve">GALVIS JASON </t>
  </si>
  <si>
    <t xml:space="preserve">GÓMEZ  LORENA </t>
  </si>
  <si>
    <t xml:space="preserve">LINAREZ  FABIAN </t>
  </si>
  <si>
    <t>MALAGON JUAN CARLOS</t>
  </si>
  <si>
    <t xml:space="preserve">MARTIN SERGIO </t>
  </si>
  <si>
    <t>MURILLO  JUAN DAVID</t>
  </si>
  <si>
    <t>PARRADO YULIETH</t>
  </si>
  <si>
    <t xml:space="preserve">CASTELLANOS  YULIETH </t>
  </si>
  <si>
    <t>MENDOZA  ALEJANDRO</t>
  </si>
  <si>
    <t>MORENO  INES</t>
  </si>
  <si>
    <t>RAPALINO  CAMILO</t>
  </si>
  <si>
    <t xml:space="preserve">RODRÍGUEZ  ERIKA </t>
  </si>
  <si>
    <t xml:space="preserve">ROZO  DEISY </t>
  </si>
  <si>
    <t xml:space="preserve">ALBARRACÍN  BRIAN </t>
  </si>
  <si>
    <t xml:space="preserve">CABALLERO  ALFONSO </t>
  </si>
  <si>
    <t xml:space="preserve">CAMACHO  NICOLÁS </t>
  </si>
  <si>
    <t>COMBARIZA JAVIER</t>
  </si>
  <si>
    <t>CONTRERAS  GUSTAVO</t>
  </si>
  <si>
    <t xml:space="preserve">GONZÁLEZ  FELIPE </t>
  </si>
  <si>
    <t>GÓMEZ  HERNANDO</t>
  </si>
  <si>
    <t>ORTEGA  CATALINA</t>
  </si>
  <si>
    <t>PUENTES JUAN MANUEL</t>
  </si>
  <si>
    <t xml:space="preserve">RAMÍREZ  FERNANDO </t>
  </si>
  <si>
    <t>RINCÓN DANIEL</t>
  </si>
  <si>
    <t xml:space="preserve">SIERRA  DIEGO </t>
  </si>
  <si>
    <t xml:space="preserve">SOLANO  JULIÁN </t>
  </si>
  <si>
    <t>DÁVILA  JUAN DAVID</t>
  </si>
  <si>
    <t xml:space="preserve">DELGADO  JOHN </t>
  </si>
  <si>
    <t>DÍAZ  OSCAR</t>
  </si>
  <si>
    <t>ESCUDERO JACKSON</t>
  </si>
  <si>
    <t>HERRERA IVAN DARÍO</t>
  </si>
  <si>
    <t>JAIMES IVÁN ERNESTO</t>
  </si>
  <si>
    <t xml:space="preserve">MARTÍNEZ  JULY </t>
  </si>
  <si>
    <t>RODRÍGUEZ  RAFAEL ALBERTO</t>
  </si>
  <si>
    <t xml:space="preserve">RODRÍGUEZ YONATHAN </t>
  </si>
  <si>
    <t>ROJAS  CESAR FABIAN</t>
  </si>
  <si>
    <t>SIERRA NNY LUZDENI</t>
  </si>
  <si>
    <t>BARRERA JOSÉ LUIS</t>
  </si>
  <si>
    <t xml:space="preserve">CACERES  JORGE </t>
  </si>
  <si>
    <t>CUERVO DIANA CECILIA</t>
  </si>
  <si>
    <t>GARCÍA  GUSTAVO</t>
  </si>
  <si>
    <t>MORA  JUAN PABLO</t>
  </si>
  <si>
    <t xml:space="preserve">RODRÍGUEZ  MAURICIO </t>
  </si>
  <si>
    <t>ROJAS  JOHN  JAIRO</t>
  </si>
  <si>
    <t>SÁNCHEZ  IVÁN DARÍO</t>
  </si>
  <si>
    <t xml:space="preserve">SUAREZ  DAVID </t>
  </si>
  <si>
    <t>ABRIL 27 DE 2017</t>
  </si>
  <si>
    <t xml:space="preserve"> </t>
  </si>
  <si>
    <t>z</t>
  </si>
  <si>
    <t>TEST DE ILUMINACIÓN</t>
  </si>
  <si>
    <t xml:space="preserve">Personas </t>
  </si>
  <si>
    <t xml:space="preserve">Que sistema de iluminación existe
</t>
  </si>
  <si>
    <t xml:space="preserve"> Iluminación natural</t>
  </si>
  <si>
    <t xml:space="preserve"> Iluminación artificial</t>
  </si>
  <si>
    <t xml:space="preserve"> Iluminación Natural y artificial</t>
  </si>
  <si>
    <t xml:space="preserve"> General</t>
  </si>
  <si>
    <t xml:space="preserve"> Localizada</t>
  </si>
  <si>
    <t>MANTENIMIENTO</t>
  </si>
  <si>
    <t xml:space="preserve">Existe mantenimiento de las ventanas </t>
  </si>
  <si>
    <t xml:space="preserve">Si </t>
  </si>
  <si>
    <t>No</t>
  </si>
  <si>
    <t xml:space="preserve">Existe un programa de mantenimiento y limpieza del sistema de iluminación </t>
  </si>
  <si>
    <t>¿Existen lámparas “fundidas” o averiadas?</t>
  </si>
  <si>
    <t xml:space="preserve">¿Existen   luminarias con   pantallas   deteriorados? </t>
  </si>
  <si>
    <t>¿Existen luminarias sucias o cubiertas de polvo?</t>
  </si>
  <si>
    <t>NIVELES DE ILUMINACIÓN</t>
  </si>
  <si>
    <t>¿Es suficiente para el tipo de tarea que realiza el trabajador?</t>
  </si>
  <si>
    <t>¿Usted cree que es demasiado  elevado  el  nivel  de iluminación existente?</t>
  </si>
  <si>
    <t>. ¿Existen diferencias de iluminación dentro de la zona de trabajo?</t>
  </si>
  <si>
    <t>¿Existen diferencias de iluminación muy grandes entre la zona de trabajo y el resto del entorno visible?</t>
  </si>
  <si>
    <t>. ¿Es  suficiente  el  nivel  de  iluminación  en  las zonas de paso?</t>
  </si>
  <si>
    <t>Suficiente</t>
  </si>
  <si>
    <t>Deficiente</t>
  </si>
  <si>
    <t>DESLUMBRAMIENTOS</t>
  </si>
  <si>
    <t>. ¿Existen luminarias muy brillantes?</t>
  </si>
  <si>
    <t>. ¿Existen Ventanas frente al trabajador?</t>
  </si>
  <si>
    <t>¿Existen otros elementos?</t>
  </si>
  <si>
    <t>REFLEJOS MOLESTOS</t>
  </si>
  <si>
    <t>¿Se producen reflejos molestos en la propia tarea?</t>
  </si>
  <si>
    <t>¿Se producen reflejos molestos en las superficies del entorno visual?</t>
  </si>
  <si>
    <t>DESEQUILIBRIOS DE LUMINANCIA</t>
  </si>
  <si>
    <t>¿Existen  diferencias  grandes  de  luminosidad (luminancia) entre elementos del puesto</t>
  </si>
  <si>
    <t>CONTRASTE DE LA TAREA</t>
  </si>
  <si>
    <t xml:space="preserve">¿Existe un buen contraste entre los detalles o elementos visualizados y el fondo sobre el que se visualizan? </t>
  </si>
  <si>
    <t>SOMBRAS</t>
  </si>
  <si>
    <t>¿Se proyectan sobre el puesto de trabajo sombras molestas?</t>
  </si>
  <si>
    <t>REPRODUCCIÓN DEL COLOR</t>
  </si>
  <si>
    <t>¿Permite la iluminación existente una percepción  de  los  colores  suficiente  para  el  tipo  de tarea realizada?</t>
  </si>
  <si>
    <t>PARPADEOS</t>
  </si>
  <si>
    <t>El sistema de iluminación ¿produce parpadeos molestos?</t>
  </si>
  <si>
    <t>EFECTOS ESTROBOSCÓPICOS</t>
  </si>
  <si>
    <t>¿Se perciben efectos estroboscópicos en lugar de trabajo ?</t>
  </si>
  <si>
    <t>CAMPO VISUAL</t>
  </si>
  <si>
    <t>Los  elementos  visualizados  frecuentemente en  la  tarea en el plano horizontal ¿se  encuentran  situados  dentro de los 35° a la derecha y a la izquierda ?</t>
  </si>
  <si>
    <t>Los  elementos  visualizados  frecuentemente en  la  tarea en el plano vertical ¿se  encuentran  entre los 45° y 60° hacia arriba y hacia abajo?</t>
  </si>
  <si>
    <t xml:space="preserve">CUESTIONARIO DE EVALUACIÓN SUBJETIVA </t>
  </si>
  <si>
    <r>
      <rPr>
        <rFont val="Times New Roman"/>
        <sz val="7.0"/>
      </rPr>
      <t xml:space="preserve"> </t>
    </r>
    <r>
      <rPr>
        <rFont val="Arial"/>
        <sz val="10.0"/>
      </rPr>
      <t>Considera usted que la iluminación en su puesto de trabajo es</t>
    </r>
  </si>
  <si>
    <t>• Adecuada</t>
  </si>
  <si>
    <t>• Algo molesta</t>
  </si>
  <si>
    <t>• Molesta</t>
  </si>
  <si>
    <t>• Muy molesta</t>
  </si>
  <si>
    <t>Si usted pudiera regular la iluminación para estar más cómodo, preferiría tener:</t>
  </si>
  <si>
    <t>• Más luz</t>
  </si>
  <si>
    <t>• Sin cambio</t>
  </si>
  <si>
    <t>• Menos luz</t>
  </si>
  <si>
    <r>
      <rPr>
        <rFont val="Times New Roman"/>
        <sz val="7.0"/>
      </rPr>
      <t xml:space="preserve"> </t>
    </r>
    <r>
      <rPr>
        <rFont val="Arial"/>
        <sz val="10.0"/>
      </rPr>
      <t>Señale con cuál o cuáles de las siguientes afirmaciones está de acuerdo:</t>
    </r>
  </si>
  <si>
    <t>Tengo que forzar la vista para poder realizar mi trabajo.</t>
  </si>
  <si>
    <t>En mi puesto de trabajo la luz es excesiva.</t>
  </si>
  <si>
    <t>Las luces producen brillos o reflejos en algunos elementos de mi puesto de trabajo.</t>
  </si>
  <si>
    <t>La luz de algunas lámparas o ventanas me da directamente en los ojos.</t>
  </si>
  <si>
    <t>En mi puesto de trabajo hay muy poca luz.</t>
  </si>
  <si>
    <t>En mi puesto de trabajo tengo dificultades para ver bien los colores.</t>
  </si>
  <si>
    <t>En las superficies de trabajo de mi puesto hay algunas sombras molestas.</t>
  </si>
  <si>
    <t>Necesitaría más luz para poder realizar mi trabajo más cómodamente</t>
  </si>
  <si>
    <t>En algunas superficies, instrumentos, etc. de mi puesto de trabajo hay reflejos.</t>
  </si>
  <si>
    <t>Cuando miro a las lámparas, me molestan.</t>
  </si>
  <si>
    <t>En mi puesto de trabajo hay algunas luces que parpadean.</t>
  </si>
  <si>
    <t>Señale si durante o después de la jornada laboral nota alguno de los síntomas</t>
  </si>
  <si>
    <r>
      <rPr>
        <rFont val="Times New Roman"/>
        <sz val="7.0"/>
      </rPr>
      <t xml:space="preserve"> </t>
    </r>
    <r>
      <rPr>
        <rFont val="Arial"/>
        <sz val="10.0"/>
      </rPr>
      <t>Fatiga en los ojos.</t>
    </r>
  </si>
  <si>
    <r>
      <rPr>
        <rFont val="Times New Roman"/>
        <sz val="7.0"/>
      </rPr>
      <t xml:space="preserve"> </t>
    </r>
    <r>
      <rPr>
        <rFont val="Arial"/>
        <sz val="10.0"/>
      </rPr>
      <t>Visión borrosa.</t>
    </r>
  </si>
  <si>
    <r>
      <rPr>
        <rFont val="Times New Roman"/>
        <sz val="7.0"/>
      </rPr>
      <t xml:space="preserve"> </t>
    </r>
    <r>
      <rPr>
        <rFont val="Arial"/>
        <sz val="10.0"/>
      </rPr>
      <t>Sensación de tener un velo delante de los ojos.</t>
    </r>
  </si>
  <si>
    <t>Vista cansada (dificultad para ver objetos y textos en visión de cerca).</t>
  </si>
  <si>
    <t>Picor de ojos.</t>
  </si>
  <si>
    <t>Pesadez en los parpados</t>
  </si>
  <si>
    <t>CARACTERISTICAS DE LA TAREA</t>
  </si>
  <si>
    <t xml:space="preserve">RESPUESTA </t>
  </si>
  <si>
    <t>1.1.    El trabajo desarrollado implica altos niveles de atención</t>
  </si>
  <si>
    <t>SI</t>
  </si>
  <si>
    <t>Altos niveles de atención</t>
  </si>
  <si>
    <t>Tareas mentales complejas</t>
  </si>
  <si>
    <t>tareas con exigencia auditiva</t>
  </si>
  <si>
    <t>Ruido propio del tranajador</t>
  </si>
  <si>
    <t>Ruido fuentes ajenas</t>
  </si>
  <si>
    <t>Ruido del exterior</t>
  </si>
  <si>
    <t>Ruido molesto personas</t>
  </si>
  <si>
    <t>Sistema ventilacion ruidoso</t>
  </si>
  <si>
    <t>Existe reverberación</t>
  </si>
  <si>
    <t>Puesto cerca deproceso productivo</t>
  </si>
  <si>
    <t>Existe eqp ruidosos</t>
  </si>
  <si>
    <t>NO</t>
  </si>
  <si>
    <t>1.2.    El trabajo desarrollado requiere tareas mentales o manuales de alta complejidad</t>
  </si>
  <si>
    <t>1.3.    El desarrollo habitual de la tarea exige una elevada discriminación auditiva</t>
  </si>
  <si>
    <t>2.       FUENTES DEL RUIDO (marque con una X la(s) casilla(s) correspondiente(s))</t>
  </si>
  <si>
    <t xml:space="preserve">2.1.    El ruido es producido por la tarea que realiza el propio trabajador </t>
  </si>
  <si>
    <t>2.2.    El ruido es producido por fuentes ajenas al trabajador</t>
  </si>
  <si>
    <t>En caso afirmativo, rellene los apartados siguientes 2.2.1 hasta 2.2.6:</t>
  </si>
  <si>
    <t>Ruido exterior</t>
  </si>
  <si>
    <t>2.2.1. Es importante el ruido procedente del exterior (calle, tráfico, etc.)</t>
  </si>
  <si>
    <t>SÍ                                   NO</t>
  </si>
  <si>
    <t>En caso afirmativo, en qué momento de la jornada le resulta más molesto</t>
  </si>
  <si>
    <t>Ruido de personas</t>
  </si>
  <si>
    <t>2.2.2. Hay ruido molesto procedente de personas (conversaciones entre compañeros, público, etc.)</t>
  </si>
  <si>
    <t>Especificar en caso afirmativo</t>
  </si>
  <si>
    <t>Ruido de las instalaciones</t>
  </si>
  <si>
    <t>2.2.3. Existe un sistema de ventilación/climatización ruidoso</t>
  </si>
  <si>
    <t>2.2.4. Existe reverberación en la sala que interfiera en la tarea</t>
  </si>
  <si>
    <t>Especificar en caso afirmativo (localización de las instalaciones, tiempo de funcionamiento, etc.)</t>
  </si>
  <si>
    <t>Ruido de los equipos de trabajo</t>
  </si>
  <si>
    <t>2.2.5. El puesto de trabajo está próximo a un proceso productivo ruidoso</t>
  </si>
  <si>
    <t>2.2.6. Existen equipos ruidosos para el desarrollo de la tarea (impresoras, ordenadores, teléfonos, etc.)</t>
  </si>
  <si>
    <t>SI,</t>
  </si>
  <si>
    <t>Especificar en caso afirmativo (localización de los equipos, tiempo de funcionamiento, etc.)</t>
  </si>
  <si>
    <t>Comentarios sobre las fuentes de ruido</t>
  </si>
  <si>
    <t>3.       MANTENIMIENTO DE EQUIPOS-INSTALACIONES</t>
  </si>
  <si>
    <t>3.1.    Ausencia de un programa correcto de mantenimiento periódico de equipos e instalaciones</t>
  </si>
  <si>
    <t xml:space="preserve">Ruido constante </t>
  </si>
  <si>
    <t>Ruido con variaciones</t>
  </si>
  <si>
    <t>Ruidos de impacto</t>
  </si>
  <si>
    <t>Ruido inesperado</t>
  </si>
  <si>
    <t>Ruidos combinados</t>
  </si>
  <si>
    <t>Ruidos predominantes</t>
  </si>
  <si>
    <t>4.       CARACTERÍSTICAS DEL RUIDO (marque con una X la(s) casilla(s) correspondiente(s))</t>
  </si>
  <si>
    <t xml:space="preserve">4.1.    El nivel de ruido es constante y continuo en el tiempo   </t>
  </si>
  <si>
    <t>4.2.    El nivel de ruido sufre grandes variaciones a lo largo de la jornada</t>
  </si>
  <si>
    <t xml:space="preserve">4.3.    Existe habitualmente ruido de impactos (golpes)   </t>
  </si>
  <si>
    <t xml:space="preserve">4.4.    Hay ruido aleatorio e inesperado en algún momento de la jornada que </t>
  </si>
  <si>
    <t xml:space="preserve">puede sobresaltar al trabajador   </t>
  </si>
  <si>
    <t xml:space="preserve">4.5.    Existen ruidos de varios tipos combinados habitualmente </t>
  </si>
  <si>
    <t>4.6.    Existe algún tono o frecuencia del ruido predominante</t>
  </si>
  <si>
    <t>5.       MOLESTIAS</t>
  </si>
  <si>
    <t>5.1.    Le molesta el ruido en su puesto de trabajo (marque con X la casilla correspondiente)</t>
  </si>
  <si>
    <t>Mucho*</t>
  </si>
  <si>
    <t>Bastante*</t>
  </si>
  <si>
    <t>Regular*</t>
  </si>
  <si>
    <t>Poco*</t>
  </si>
  <si>
    <t>Nada</t>
  </si>
  <si>
    <t>En caso afirmativo* conteste a las siguientes preguntas: 5.1.1 y 5.1.2</t>
  </si>
  <si>
    <r>
      <t xml:space="preserve">5.1.1. Cuánto tiempo, a lo largo de su jornada laboral, el trabajador considera que el ruido es más molesto (marque con </t>
    </r>
    <r>
      <rPr>
        <rFont val="Courier"/>
        <sz val="10.0"/>
      </rPr>
      <t xml:space="preserve">X </t>
    </r>
    <r>
      <rPr>
        <rFont val="Arial"/>
        <sz val="10.0"/>
      </rPr>
      <t>la casilla correspondiente)</t>
    </r>
  </si>
  <si>
    <t>Siempre</t>
  </si>
  <si>
    <t>Más de media jornada</t>
  </si>
  <si>
    <t>Entre la media y la cuarta parte de la jornada</t>
  </si>
  <si>
    <t>Menos de la cuarta parte de la jornada</t>
  </si>
  <si>
    <t>Nunca</t>
  </si>
  <si>
    <t>Señale las fuentes de ruido que le resulten más molestas al trabajador. En primer lugar ponga la que considere más molesta asignándola el número 1 a continuación la siguiente con el número 2 y así sucesivamente.</t>
  </si>
  <si>
    <t>No anote si no siente ninguna molestia relacionada con alguna de estas fuentes.</t>
  </si>
  <si>
    <t xml:space="preserve">Ruido exterior </t>
  </si>
  <si>
    <t xml:space="preserve">Ruido procedente de personas </t>
  </si>
  <si>
    <t>Ruido de equipos de trabajo</t>
  </si>
  <si>
    <t>PERTURBACIÓN DE LA CONCENTRACIÓN MENTAL</t>
  </si>
  <si>
    <t>6.1. El ruido existente constituye un factor de distracción importante en el desarrollo de la(s) tarea(s)</t>
  </si>
  <si>
    <t>Mucho</t>
  </si>
  <si>
    <t>Bastante</t>
  </si>
  <si>
    <t>Regular</t>
  </si>
  <si>
    <t>Poco</t>
  </si>
  <si>
    <t>6.2. El ruido le dificulta la concentración mental requerida en la(s) tarea(s)</t>
  </si>
  <si>
    <t xml:space="preserve">7. INTERFERENCIA EN LA COMUNICACIÓN VERBAL </t>
  </si>
  <si>
    <t>7.1. Es necesario elevar el tono de voz para hacerse entender en el desarrollo de su trabajo</t>
  </si>
  <si>
    <t>7.2. Es necesario forzar la atención por parte del receptor a la distancia habitual de trabajo para que resulte inteligible una conversación mantenida con un tono de voz cómodo para el emisor</t>
  </si>
  <si>
    <t>7.3. Los niveles de ruido impiden escuchar señales acústicas relevantes o entender mensajes por megafonía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</si>
</sst>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-F800]dddd\,\ mmmm\ dd\,\ yyyy"/>
    <numFmt numFmtId="165" formatCode="0.0"/>
  </numFmts>
  <fonts count="11">
    <font>
      <sz val="10.0"/>
      <color rgb="FF000000"/>
      <name val="Arial"/>
    </font>
    <font>
      <sz val="10.0"/>
      <name val="Arial"/>
    </font>
    <font>
      <b/>
      <sz val="12.0"/>
      <name val="Nunito"/>
    </font>
    <font/>
    <font>
      <b/>
      <sz val="10.0"/>
      <name val="Arial"/>
    </font>
    <font>
      <sz val="9.0"/>
      <name val="Arial"/>
    </font>
    <font>
      <b/>
      <sz val="9.0"/>
      <name val="Arial"/>
    </font>
    <font>
      <sz val="9.0"/>
      <name val="Open Sans"/>
    </font>
    <font>
      <sz val="9.0"/>
      <color rgb="FF000000"/>
      <name val="Open Sans"/>
    </font>
    <font>
      <sz val="11.0"/>
      <color rgb="FF000000"/>
      <name val="Calibri"/>
    </font>
    <font>
      <sz val="10.0"/>
      <color rgb="FF000000"/>
      <name val="Times New Roman"/>
    </font>
  </fonts>
  <fills count="19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  <fill>
      <patternFill patternType="solid">
        <fgColor rgb="FFBFBFBF"/>
        <bgColor rgb="FFBFBFBF"/>
      </patternFill>
    </fill>
    <fill>
      <patternFill patternType="solid">
        <fgColor rgb="FFFEF2CB"/>
        <bgColor rgb="FFFEF2CB"/>
      </patternFill>
    </fill>
    <fill>
      <patternFill patternType="solid">
        <fgColor rgb="FFFF9999"/>
        <bgColor rgb="FFFF9999"/>
      </patternFill>
    </fill>
    <fill>
      <patternFill patternType="solid">
        <fgColor rgb="FF8EAADB"/>
        <bgColor rgb="FF8EAADB"/>
      </patternFill>
    </fill>
    <fill>
      <patternFill patternType="solid">
        <fgColor rgb="FFFFD965"/>
        <bgColor rgb="FFFFD965"/>
      </patternFill>
    </fill>
    <fill>
      <patternFill patternType="solid">
        <fgColor rgb="FF548135"/>
        <bgColor rgb="FF548135"/>
      </patternFill>
    </fill>
    <fill>
      <patternFill patternType="solid">
        <fgColor rgb="FFFFCCFF"/>
        <bgColor rgb="FFFFCCFF"/>
      </patternFill>
    </fill>
    <fill>
      <patternFill patternType="solid">
        <fgColor rgb="FFFF66FF"/>
        <bgColor rgb="FFFF66FF"/>
      </patternFill>
    </fill>
    <fill>
      <patternFill patternType="solid">
        <fgColor rgb="FFFFFFFF"/>
        <bgColor rgb="FFFFFFFF"/>
      </patternFill>
    </fill>
    <fill>
      <patternFill patternType="solid">
        <fgColor rgb="FFA8D08D"/>
        <bgColor rgb="FFA8D08D"/>
      </patternFill>
    </fill>
    <fill>
      <patternFill patternType="solid">
        <fgColor rgb="FFFF0000"/>
        <bgColor rgb="FFFF0000"/>
      </patternFill>
    </fill>
    <fill>
      <patternFill patternType="solid">
        <fgColor rgb="FFFFFFCC"/>
        <bgColor rgb="FFFFFFCC"/>
      </patternFill>
    </fill>
    <fill>
      <patternFill patternType="solid">
        <fgColor rgb="FFCC00CC"/>
        <bgColor rgb="FFCC00CC"/>
      </patternFill>
    </fill>
    <fill>
      <patternFill patternType="solid">
        <fgColor rgb="FF9CC2E5"/>
        <bgColor rgb="FF9CC2E5"/>
      </patternFill>
    </fill>
    <fill>
      <patternFill patternType="solid">
        <fgColor rgb="FFFBE4D5"/>
        <bgColor rgb="FFFBE4D5"/>
      </patternFill>
    </fill>
    <fill>
      <patternFill patternType="solid">
        <fgColor rgb="FFFFFF00"/>
        <bgColor rgb="FFFFFF00"/>
      </patternFill>
    </fill>
  </fills>
  <borders count="71">
    <border/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medium">
        <color rgb="FF000000"/>
      </left>
      <top/>
      <bottom/>
    </border>
    <border>
      <top/>
      <bottom/>
    </border>
    <border>
      <right/>
      <top/>
      <bottom/>
    </border>
    <border>
      <left/>
      <top/>
      <bottom/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/>
    </border>
    <border>
      <left/>
      <right/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/>
      <bottom/>
    </border>
    <border>
      <left style="medium">
        <color rgb="FF000000"/>
      </left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31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/>
    </xf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4" fillId="2" fontId="4" numFmtId="0" xfId="0" applyBorder="1" applyFont="1"/>
    <xf borderId="5" fillId="2" fontId="1" numFmtId="164" xfId="0" applyAlignment="1" applyBorder="1" applyFont="1" applyNumberFormat="1">
      <alignment horizontal="center"/>
    </xf>
    <xf borderId="6" fillId="0" fontId="3" numFmtId="0" xfId="0" applyBorder="1" applyFont="1"/>
    <xf borderId="7" fillId="0" fontId="3" numFmtId="0" xfId="0" applyBorder="1" applyFont="1"/>
    <xf borderId="8" fillId="0" fontId="4" numFmtId="0" xfId="0" applyAlignment="1" applyBorder="1" applyFont="1">
      <alignment horizontal="center" vertical="center"/>
    </xf>
    <xf borderId="8" fillId="0" fontId="4" numFmtId="0" xfId="0" applyAlignment="1" applyBorder="1" applyFont="1">
      <alignment horizontal="center" shrinkToFit="0" vertical="center" wrapText="1"/>
    </xf>
    <xf borderId="8" fillId="0" fontId="5" numFmtId="0" xfId="0" applyAlignment="1" applyBorder="1" applyFont="1">
      <alignment horizontal="left" shrinkToFit="0" wrapText="1"/>
    </xf>
    <xf borderId="8" fillId="0" fontId="6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vertical="center"/>
    </xf>
    <xf borderId="10" fillId="0" fontId="4" numFmtId="0" xfId="0" applyAlignment="1" applyBorder="1" applyFont="1">
      <alignment horizontal="center" vertical="center"/>
    </xf>
    <xf borderId="11" fillId="0" fontId="4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0" fontId="4" numFmtId="0" xfId="0" applyAlignment="1" applyBorder="1" applyFont="1">
      <alignment horizontal="center" shrinkToFit="0" vertical="center" wrapText="1"/>
    </xf>
    <xf borderId="14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 shrinkToFit="0" vertical="center" wrapText="1"/>
    </xf>
    <xf borderId="16" fillId="0" fontId="4" numFmtId="0" xfId="0" applyAlignment="1" applyBorder="1" applyFont="1">
      <alignment horizontal="center" vertical="center"/>
    </xf>
    <xf borderId="16" fillId="0" fontId="4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left" shrinkToFit="0" wrapText="1"/>
    </xf>
    <xf borderId="16" fillId="0" fontId="6" numFmtId="0" xfId="0" applyAlignment="1" applyBorder="1" applyFont="1">
      <alignment horizontal="center" shrinkToFit="0" vertical="center" wrapText="1"/>
    </xf>
    <xf borderId="17" fillId="0" fontId="4" numFmtId="0" xfId="0" applyAlignment="1" applyBorder="1" applyFont="1">
      <alignment horizontal="center" vertical="center"/>
    </xf>
    <xf borderId="18" fillId="0" fontId="4" numFmtId="0" xfId="0" applyAlignment="1" applyBorder="1" applyFont="1">
      <alignment horizontal="center" vertical="center"/>
    </xf>
    <xf borderId="19" fillId="0" fontId="4" numFmtId="0" xfId="0" applyAlignment="1" applyBorder="1" applyFont="1">
      <alignment horizontal="center" shrinkToFit="0" vertical="center" wrapText="1"/>
    </xf>
    <xf borderId="20" fillId="0" fontId="3" numFmtId="0" xfId="0" applyBorder="1" applyFont="1"/>
    <xf borderId="21" fillId="0" fontId="3" numFmtId="0" xfId="0" applyBorder="1" applyFont="1"/>
    <xf borderId="22" fillId="0" fontId="4" numFmtId="0" xfId="0" applyAlignment="1" applyBorder="1" applyFont="1">
      <alignment horizontal="center" shrinkToFit="0" vertical="center" wrapText="1"/>
    </xf>
    <xf borderId="23" fillId="0" fontId="4" numFmtId="0" xfId="0" applyAlignment="1" applyBorder="1" applyFont="1">
      <alignment horizontal="center" shrinkToFit="0" vertical="center" wrapText="1"/>
    </xf>
    <xf borderId="24" fillId="0" fontId="4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shrinkToFit="0" wrapText="1"/>
    </xf>
    <xf borderId="25" fillId="0" fontId="4" numFmtId="0" xfId="0" applyAlignment="1" applyBorder="1" applyFont="1">
      <alignment horizontal="center" vertical="center"/>
    </xf>
    <xf borderId="25" fillId="0" fontId="4" numFmtId="0" xfId="0" applyAlignment="1" applyBorder="1" applyFont="1">
      <alignment horizontal="center" shrinkToFit="0" vertical="center" wrapText="1"/>
    </xf>
    <xf borderId="25" fillId="0" fontId="5" numFmtId="0" xfId="0" applyAlignment="1" applyBorder="1" applyFont="1">
      <alignment horizontal="left" shrinkToFit="0" wrapText="1"/>
    </xf>
    <xf borderId="25" fillId="0" fontId="6" numFmtId="0" xfId="0" applyAlignment="1" applyBorder="1" applyFont="1">
      <alignment horizontal="center" shrinkToFit="0" vertical="center" wrapText="1"/>
    </xf>
    <xf borderId="20" fillId="0" fontId="4" numFmtId="0" xfId="0" applyAlignment="1" applyBorder="1" applyFont="1">
      <alignment horizontal="center" vertical="center"/>
    </xf>
    <xf borderId="14" fillId="0" fontId="1" numFmtId="0" xfId="0" applyAlignment="1" applyBorder="1" applyFont="1">
      <alignment horizontal="center" vertical="center"/>
    </xf>
    <xf borderId="26" fillId="0" fontId="4" numFmtId="0" xfId="0" applyAlignment="1" applyBorder="1" applyFont="1">
      <alignment horizontal="center" shrinkToFit="0" vertical="center" wrapText="1"/>
    </xf>
    <xf borderId="23" fillId="0" fontId="4" numFmtId="0" xfId="0" applyAlignment="1" applyBorder="1" applyFont="1">
      <alignment horizontal="center" vertical="center"/>
    </xf>
    <xf borderId="27" fillId="0" fontId="4" numFmtId="0" xfId="0" applyAlignment="1" applyBorder="1" applyFont="1">
      <alignment horizontal="center" shrinkToFit="0" vertical="center" wrapText="1"/>
    </xf>
    <xf borderId="28" fillId="0" fontId="4" numFmtId="0" xfId="0" applyAlignment="1" applyBorder="1" applyFont="1">
      <alignment horizontal="center" shrinkToFit="0" vertical="center" wrapText="1"/>
    </xf>
    <xf borderId="29" fillId="3" fontId="1" numFmtId="0" xfId="0" applyBorder="1" applyFill="1" applyFont="1"/>
    <xf borderId="29" fillId="3" fontId="1" numFmtId="165" xfId="0" applyAlignment="1" applyBorder="1" applyFont="1" applyNumberFormat="1">
      <alignment horizontal="center"/>
    </xf>
    <xf borderId="29" fillId="3" fontId="1" numFmtId="14" xfId="0" applyBorder="1" applyFont="1" applyNumberFormat="1"/>
    <xf borderId="29" fillId="3" fontId="1" numFmtId="14" xfId="0" applyAlignment="1" applyBorder="1" applyFont="1" applyNumberFormat="1">
      <alignment horizontal="left"/>
    </xf>
    <xf borderId="29" fillId="3" fontId="1" numFmtId="14" xfId="0" applyAlignment="1" applyBorder="1" applyFont="1" applyNumberFormat="1">
      <alignment horizontal="center"/>
    </xf>
    <xf borderId="30" fillId="3" fontId="7" numFmtId="4" xfId="0" applyAlignment="1" applyBorder="1" applyFont="1" applyNumberFormat="1">
      <alignment horizontal="left" vertical="center"/>
    </xf>
    <xf borderId="30" fillId="3" fontId="7" numFmtId="0" xfId="0" applyAlignment="1" applyBorder="1" applyFont="1">
      <alignment horizontal="left" vertical="center"/>
    </xf>
    <xf borderId="30" fillId="3" fontId="1" numFmtId="0" xfId="0" applyAlignment="1" applyBorder="1" applyFont="1">
      <alignment horizontal="center"/>
    </xf>
    <xf borderId="30" fillId="3" fontId="1" numFmtId="1" xfId="0" applyAlignment="1" applyBorder="1" applyFont="1" applyNumberFormat="1">
      <alignment horizontal="center"/>
    </xf>
    <xf borderId="30" fillId="3" fontId="1" numFmtId="2" xfId="0" applyAlignment="1" applyBorder="1" applyFont="1" applyNumberFormat="1">
      <alignment horizontal="center"/>
    </xf>
    <xf borderId="30" fillId="3" fontId="4" numFmtId="0" xfId="0" applyAlignment="1" applyBorder="1" applyFont="1">
      <alignment horizontal="left"/>
    </xf>
    <xf borderId="30" fillId="3" fontId="1" numFmtId="0" xfId="0" applyBorder="1" applyFont="1"/>
    <xf borderId="30" fillId="3" fontId="1" numFmtId="0" xfId="0" applyAlignment="1" applyBorder="1" applyFont="1">
      <alignment horizontal="left"/>
    </xf>
    <xf borderId="30" fillId="3" fontId="1" numFmtId="165" xfId="0" applyAlignment="1" applyBorder="1" applyFont="1" applyNumberFormat="1">
      <alignment horizontal="center"/>
    </xf>
    <xf borderId="30" fillId="3" fontId="1" numFmtId="14" xfId="0" applyBorder="1" applyFont="1" applyNumberFormat="1"/>
    <xf borderId="30" fillId="3" fontId="1" numFmtId="14" xfId="0" applyAlignment="1" applyBorder="1" applyFont="1" applyNumberFormat="1">
      <alignment horizontal="left"/>
    </xf>
    <xf borderId="30" fillId="3" fontId="1" numFmtId="14" xfId="0" applyAlignment="1" applyBorder="1" applyFont="1" applyNumberFormat="1">
      <alignment horizontal="center"/>
    </xf>
    <xf borderId="30" fillId="3" fontId="7" numFmtId="14" xfId="0" applyAlignment="1" applyBorder="1" applyFont="1" applyNumberFormat="1">
      <alignment horizontal="left" vertical="center"/>
    </xf>
    <xf borderId="30" fillId="3" fontId="7" numFmtId="14" xfId="0" applyAlignment="1" applyBorder="1" applyFont="1" applyNumberFormat="1">
      <alignment horizontal="center" vertical="center"/>
    </xf>
    <xf borderId="30" fillId="4" fontId="1" numFmtId="0" xfId="0" applyBorder="1" applyFill="1" applyFont="1"/>
    <xf borderId="30" fillId="4" fontId="1" numFmtId="165" xfId="0" applyAlignment="1" applyBorder="1" applyFont="1" applyNumberFormat="1">
      <alignment horizontal="center"/>
    </xf>
    <xf borderId="30" fillId="4" fontId="1" numFmtId="14" xfId="0" applyBorder="1" applyFont="1" applyNumberFormat="1"/>
    <xf borderId="30" fillId="4" fontId="8" numFmtId="14" xfId="0" applyAlignment="1" applyBorder="1" applyFont="1" applyNumberFormat="1">
      <alignment horizontal="left" shrinkToFit="0" vertical="center" wrapText="1"/>
    </xf>
    <xf borderId="30" fillId="4" fontId="8" numFmtId="14" xfId="0" applyAlignment="1" applyBorder="1" applyFont="1" applyNumberFormat="1">
      <alignment horizontal="center" shrinkToFit="0" vertical="center" wrapText="1"/>
    </xf>
    <xf borderId="30" fillId="4" fontId="7" numFmtId="4" xfId="0" applyAlignment="1" applyBorder="1" applyFont="1" applyNumberFormat="1">
      <alignment horizontal="left" vertical="center"/>
    </xf>
    <xf borderId="30" fillId="4" fontId="7" numFmtId="0" xfId="0" applyAlignment="1" applyBorder="1" applyFont="1">
      <alignment horizontal="left" vertical="center"/>
    </xf>
    <xf borderId="30" fillId="4" fontId="1" numFmtId="0" xfId="0" applyAlignment="1" applyBorder="1" applyFont="1">
      <alignment horizontal="center"/>
    </xf>
    <xf borderId="30" fillId="4" fontId="1" numFmtId="1" xfId="0" applyAlignment="1" applyBorder="1" applyFont="1" applyNumberFormat="1">
      <alignment horizontal="center"/>
    </xf>
    <xf borderId="30" fillId="4" fontId="1" numFmtId="2" xfId="0" applyAlignment="1" applyBorder="1" applyFont="1" applyNumberFormat="1">
      <alignment horizontal="center"/>
    </xf>
    <xf borderId="30" fillId="4" fontId="4" numFmtId="0" xfId="0" applyAlignment="1" applyBorder="1" applyFont="1">
      <alignment horizontal="left"/>
    </xf>
    <xf borderId="30" fillId="4" fontId="1" numFmtId="14" xfId="0" applyAlignment="1" applyBorder="1" applyFont="1" applyNumberFormat="1">
      <alignment horizontal="left"/>
    </xf>
    <xf borderId="30" fillId="4" fontId="1" numFmtId="14" xfId="0" applyAlignment="1" applyBorder="1" applyFont="1" applyNumberFormat="1">
      <alignment horizontal="center"/>
    </xf>
    <xf borderId="30" fillId="5" fontId="1" numFmtId="0" xfId="0" applyBorder="1" applyFill="1" applyFont="1"/>
    <xf borderId="30" fillId="5" fontId="1" numFmtId="165" xfId="0" applyAlignment="1" applyBorder="1" applyFont="1" applyNumberFormat="1">
      <alignment horizontal="center"/>
    </xf>
    <xf borderId="30" fillId="5" fontId="1" numFmtId="14" xfId="0" applyBorder="1" applyFont="1" applyNumberFormat="1"/>
    <xf borderId="30" fillId="5" fontId="1" numFmtId="14" xfId="0" applyAlignment="1" applyBorder="1" applyFont="1" applyNumberFormat="1">
      <alignment horizontal="left"/>
    </xf>
    <xf borderId="30" fillId="5" fontId="1" numFmtId="14" xfId="0" applyAlignment="1" applyBorder="1" applyFont="1" applyNumberFormat="1">
      <alignment horizontal="center"/>
    </xf>
    <xf borderId="30" fillId="5" fontId="7" numFmtId="4" xfId="0" applyAlignment="1" applyBorder="1" applyFont="1" applyNumberFormat="1">
      <alignment horizontal="left" vertical="center"/>
    </xf>
    <xf borderId="30" fillId="5" fontId="7" numFmtId="0" xfId="0" applyAlignment="1" applyBorder="1" applyFont="1">
      <alignment horizontal="left" vertical="center"/>
    </xf>
    <xf borderId="30" fillId="5" fontId="1" numFmtId="0" xfId="0" applyAlignment="1" applyBorder="1" applyFont="1">
      <alignment horizontal="center"/>
    </xf>
    <xf borderId="30" fillId="5" fontId="1" numFmtId="1" xfId="0" applyAlignment="1" applyBorder="1" applyFont="1" applyNumberFormat="1">
      <alignment horizontal="center"/>
    </xf>
    <xf borderId="30" fillId="5" fontId="1" numFmtId="2" xfId="0" applyAlignment="1" applyBorder="1" applyFont="1" applyNumberFormat="1">
      <alignment horizontal="center"/>
    </xf>
    <xf borderId="30" fillId="5" fontId="4" numFmtId="0" xfId="0" applyAlignment="1" applyBorder="1" applyFont="1">
      <alignment horizontal="left"/>
    </xf>
    <xf borderId="30" fillId="6" fontId="1" numFmtId="0" xfId="0" applyBorder="1" applyFill="1" applyFont="1"/>
    <xf borderId="30" fillId="6" fontId="1" numFmtId="165" xfId="0" applyAlignment="1" applyBorder="1" applyFont="1" applyNumberFormat="1">
      <alignment horizontal="center"/>
    </xf>
    <xf borderId="30" fillId="6" fontId="1" numFmtId="14" xfId="0" applyBorder="1" applyFont="1" applyNumberFormat="1"/>
    <xf borderId="30" fillId="6" fontId="1" numFmtId="14" xfId="0" applyAlignment="1" applyBorder="1" applyFont="1" applyNumberFormat="1">
      <alignment horizontal="left"/>
    </xf>
    <xf borderId="30" fillId="6" fontId="1" numFmtId="14" xfId="0" applyAlignment="1" applyBorder="1" applyFont="1" applyNumberFormat="1">
      <alignment horizontal="center"/>
    </xf>
    <xf borderId="30" fillId="6" fontId="7" numFmtId="4" xfId="0" applyAlignment="1" applyBorder="1" applyFont="1" applyNumberFormat="1">
      <alignment horizontal="left" vertical="center"/>
    </xf>
    <xf borderId="30" fillId="6" fontId="7" numFmtId="0" xfId="0" applyAlignment="1" applyBorder="1" applyFont="1">
      <alignment horizontal="left" vertical="center"/>
    </xf>
    <xf borderId="30" fillId="6" fontId="1" numFmtId="0" xfId="0" applyAlignment="1" applyBorder="1" applyFont="1">
      <alignment horizontal="center"/>
    </xf>
    <xf borderId="30" fillId="6" fontId="1" numFmtId="1" xfId="0" applyAlignment="1" applyBorder="1" applyFont="1" applyNumberFormat="1">
      <alignment horizontal="center"/>
    </xf>
    <xf borderId="30" fillId="6" fontId="1" numFmtId="2" xfId="0" applyAlignment="1" applyBorder="1" applyFont="1" applyNumberFormat="1">
      <alignment horizontal="center"/>
    </xf>
    <xf borderId="30" fillId="6" fontId="4" numFmtId="0" xfId="0" applyAlignment="1" applyBorder="1" applyFont="1">
      <alignment horizontal="left"/>
    </xf>
    <xf borderId="30" fillId="6" fontId="7" numFmtId="0" xfId="0" applyAlignment="1" applyBorder="1" applyFont="1">
      <alignment vertical="center"/>
    </xf>
    <xf borderId="30" fillId="6" fontId="7" numFmtId="0" xfId="0" applyBorder="1" applyFont="1"/>
    <xf borderId="30" fillId="7" fontId="1" numFmtId="0" xfId="0" applyBorder="1" applyFill="1" applyFont="1"/>
    <xf borderId="30" fillId="7" fontId="1" numFmtId="165" xfId="0" applyAlignment="1" applyBorder="1" applyFont="1" applyNumberFormat="1">
      <alignment horizontal="center"/>
    </xf>
    <xf borderId="30" fillId="7" fontId="1" numFmtId="14" xfId="0" applyBorder="1" applyFont="1" applyNumberFormat="1"/>
    <xf borderId="30" fillId="7" fontId="1" numFmtId="14" xfId="0" applyAlignment="1" applyBorder="1" applyFont="1" applyNumberFormat="1">
      <alignment horizontal="left"/>
    </xf>
    <xf borderId="30" fillId="7" fontId="1" numFmtId="14" xfId="0" applyAlignment="1" applyBorder="1" applyFont="1" applyNumberFormat="1">
      <alignment horizontal="center"/>
    </xf>
    <xf borderId="30" fillId="7" fontId="7" numFmtId="4" xfId="0" applyAlignment="1" applyBorder="1" applyFont="1" applyNumberFormat="1">
      <alignment horizontal="left" vertical="center"/>
    </xf>
    <xf borderId="30" fillId="7" fontId="7" numFmtId="0" xfId="0" applyAlignment="1" applyBorder="1" applyFont="1">
      <alignment horizontal="left" vertical="center"/>
    </xf>
    <xf borderId="30" fillId="7" fontId="1" numFmtId="0" xfId="0" applyAlignment="1" applyBorder="1" applyFont="1">
      <alignment horizontal="center"/>
    </xf>
    <xf borderId="30" fillId="7" fontId="1" numFmtId="1" xfId="0" applyAlignment="1" applyBorder="1" applyFont="1" applyNumberFormat="1">
      <alignment horizontal="center"/>
    </xf>
    <xf borderId="30" fillId="7" fontId="1" numFmtId="2" xfId="0" applyAlignment="1" applyBorder="1" applyFont="1" applyNumberFormat="1">
      <alignment horizontal="center"/>
    </xf>
    <xf borderId="30" fillId="7" fontId="4" numFmtId="0" xfId="0" applyAlignment="1" applyBorder="1" applyFont="1">
      <alignment horizontal="left"/>
    </xf>
    <xf borderId="30" fillId="7" fontId="8" numFmtId="0" xfId="0" applyAlignment="1" applyBorder="1" applyFont="1">
      <alignment horizontal="left" vertical="center"/>
    </xf>
    <xf borderId="30" fillId="8" fontId="1" numFmtId="0" xfId="0" applyBorder="1" applyFill="1" applyFont="1"/>
    <xf borderId="30" fillId="8" fontId="1" numFmtId="165" xfId="0" applyAlignment="1" applyBorder="1" applyFont="1" applyNumberFormat="1">
      <alignment horizontal="center"/>
    </xf>
    <xf borderId="30" fillId="8" fontId="1" numFmtId="14" xfId="0" applyBorder="1" applyFont="1" applyNumberFormat="1"/>
    <xf borderId="30" fillId="8" fontId="1" numFmtId="14" xfId="0" applyAlignment="1" applyBorder="1" applyFont="1" applyNumberFormat="1">
      <alignment horizontal="left"/>
    </xf>
    <xf borderId="30" fillId="8" fontId="1" numFmtId="14" xfId="0" applyAlignment="1" applyBorder="1" applyFont="1" applyNumberFormat="1">
      <alignment horizontal="center"/>
    </xf>
    <xf borderId="30" fillId="8" fontId="7" numFmtId="4" xfId="0" applyAlignment="1" applyBorder="1" applyFont="1" applyNumberFormat="1">
      <alignment horizontal="left" vertical="center"/>
    </xf>
    <xf borderId="30" fillId="8" fontId="7" numFmtId="0" xfId="0" applyAlignment="1" applyBorder="1" applyFont="1">
      <alignment horizontal="left" vertical="center"/>
    </xf>
    <xf borderId="30" fillId="8" fontId="1" numFmtId="0" xfId="0" applyAlignment="1" applyBorder="1" applyFont="1">
      <alignment horizontal="center"/>
    </xf>
    <xf borderId="30" fillId="8" fontId="1" numFmtId="1" xfId="0" applyAlignment="1" applyBorder="1" applyFont="1" applyNumberFormat="1">
      <alignment horizontal="center"/>
    </xf>
    <xf borderId="30" fillId="8" fontId="1" numFmtId="2" xfId="0" applyAlignment="1" applyBorder="1" applyFont="1" applyNumberFormat="1">
      <alignment horizontal="center"/>
    </xf>
    <xf borderId="30" fillId="8" fontId="4" numFmtId="0" xfId="0" applyAlignment="1" applyBorder="1" applyFont="1">
      <alignment horizontal="left"/>
    </xf>
    <xf borderId="30" fillId="9" fontId="1" numFmtId="0" xfId="0" applyBorder="1" applyFill="1" applyFont="1"/>
    <xf borderId="30" fillId="9" fontId="1" numFmtId="165" xfId="0" applyAlignment="1" applyBorder="1" applyFont="1" applyNumberFormat="1">
      <alignment horizontal="center"/>
    </xf>
    <xf borderId="30" fillId="9" fontId="1" numFmtId="14" xfId="0" applyBorder="1" applyFont="1" applyNumberFormat="1"/>
    <xf borderId="30" fillId="9" fontId="1" numFmtId="14" xfId="0" applyAlignment="1" applyBorder="1" applyFont="1" applyNumberFormat="1">
      <alignment horizontal="left"/>
    </xf>
    <xf borderId="30" fillId="9" fontId="1" numFmtId="14" xfId="0" applyAlignment="1" applyBorder="1" applyFont="1" applyNumberFormat="1">
      <alignment horizontal="center"/>
    </xf>
    <xf borderId="30" fillId="9" fontId="7" numFmtId="4" xfId="0" applyAlignment="1" applyBorder="1" applyFont="1" applyNumberFormat="1">
      <alignment horizontal="left" vertical="center"/>
    </xf>
    <xf borderId="30" fillId="9" fontId="7" numFmtId="0" xfId="0" applyAlignment="1" applyBorder="1" applyFont="1">
      <alignment horizontal="left" vertical="center"/>
    </xf>
    <xf borderId="30" fillId="9" fontId="1" numFmtId="0" xfId="0" applyAlignment="1" applyBorder="1" applyFont="1">
      <alignment horizontal="center"/>
    </xf>
    <xf borderId="30" fillId="9" fontId="1" numFmtId="1" xfId="0" applyAlignment="1" applyBorder="1" applyFont="1" applyNumberFormat="1">
      <alignment horizontal="center"/>
    </xf>
    <xf borderId="30" fillId="9" fontId="1" numFmtId="2" xfId="0" applyAlignment="1" applyBorder="1" applyFont="1" applyNumberFormat="1">
      <alignment horizontal="center"/>
    </xf>
    <xf borderId="30" fillId="9" fontId="4" numFmtId="0" xfId="0" applyAlignment="1" applyBorder="1" applyFont="1">
      <alignment horizontal="left"/>
    </xf>
    <xf borderId="30" fillId="9" fontId="9" numFmtId="0" xfId="0" applyBorder="1" applyFont="1"/>
    <xf borderId="30" fillId="9" fontId="9" numFmtId="0" xfId="0" applyAlignment="1" applyBorder="1" applyFont="1">
      <alignment vertical="center"/>
    </xf>
    <xf borderId="30" fillId="10" fontId="1" numFmtId="0" xfId="0" applyBorder="1" applyFill="1" applyFont="1"/>
    <xf borderId="30" fillId="10" fontId="1" numFmtId="165" xfId="0" applyAlignment="1" applyBorder="1" applyFont="1" applyNumberFormat="1">
      <alignment horizontal="center"/>
    </xf>
    <xf borderId="30" fillId="10" fontId="1" numFmtId="14" xfId="0" applyBorder="1" applyFont="1" applyNumberFormat="1"/>
    <xf borderId="30" fillId="10" fontId="1" numFmtId="14" xfId="0" applyAlignment="1" applyBorder="1" applyFont="1" applyNumberFormat="1">
      <alignment horizontal="left"/>
    </xf>
    <xf borderId="30" fillId="10" fontId="1" numFmtId="14" xfId="0" applyAlignment="1" applyBorder="1" applyFont="1" applyNumberFormat="1">
      <alignment horizontal="center"/>
    </xf>
    <xf borderId="30" fillId="10" fontId="9" numFmtId="0" xfId="0" applyBorder="1" applyFont="1"/>
    <xf borderId="30" fillId="10" fontId="7" numFmtId="0" xfId="0" applyAlignment="1" applyBorder="1" applyFont="1">
      <alignment horizontal="left" vertical="center"/>
    </xf>
    <xf borderId="30" fillId="10" fontId="1" numFmtId="0" xfId="0" applyAlignment="1" applyBorder="1" applyFont="1">
      <alignment horizontal="center"/>
    </xf>
    <xf borderId="30" fillId="10" fontId="1" numFmtId="1" xfId="0" applyAlignment="1" applyBorder="1" applyFont="1" applyNumberFormat="1">
      <alignment horizontal="center"/>
    </xf>
    <xf borderId="30" fillId="10" fontId="1" numFmtId="2" xfId="0" applyAlignment="1" applyBorder="1" applyFont="1" applyNumberFormat="1">
      <alignment horizontal="center"/>
    </xf>
    <xf borderId="30" fillId="10" fontId="4" numFmtId="0" xfId="0" applyAlignment="1" applyBorder="1" applyFont="1">
      <alignment horizontal="left"/>
    </xf>
    <xf borderId="30" fillId="10" fontId="7" numFmtId="4" xfId="0" applyAlignment="1" applyBorder="1" applyFont="1" applyNumberFormat="1">
      <alignment horizontal="left" vertical="center"/>
    </xf>
    <xf borderId="31" fillId="11" fontId="1" numFmtId="0" xfId="0" applyBorder="1" applyFill="1" applyFont="1"/>
    <xf borderId="32" fillId="0" fontId="1" numFmtId="0" xfId="0" applyAlignment="1" applyBorder="1" applyFont="1">
      <alignment horizontal="center"/>
    </xf>
    <xf borderId="33" fillId="0" fontId="3" numFmtId="0" xfId="0" applyBorder="1" applyFont="1"/>
    <xf borderId="30" fillId="0" fontId="1" numFmtId="0" xfId="0" applyAlignment="1" applyBorder="1" applyFont="1">
      <alignment horizontal="left"/>
    </xf>
    <xf borderId="30" fillId="0" fontId="1" numFmtId="0" xfId="0" applyBorder="1" applyFont="1"/>
    <xf borderId="0" fillId="0" fontId="1" numFmtId="0" xfId="0" applyFont="1"/>
    <xf borderId="30" fillId="0" fontId="1" numFmtId="16" xfId="0" applyAlignment="1" applyBorder="1" applyFont="1" applyNumberFormat="1">
      <alignment horizontal="left"/>
    </xf>
    <xf borderId="30" fillId="0" fontId="1" numFmtId="17" xfId="0" applyBorder="1" applyFont="1" applyNumberFormat="1"/>
    <xf borderId="34" fillId="0" fontId="1" numFmtId="0" xfId="0" applyBorder="1" applyFont="1"/>
    <xf borderId="35" fillId="2" fontId="4" numFmtId="0" xfId="0" applyAlignment="1" applyBorder="1" applyFont="1">
      <alignment horizontal="center"/>
    </xf>
    <xf borderId="36" fillId="0" fontId="3" numFmtId="0" xfId="0" applyBorder="1" applyFont="1"/>
    <xf borderId="37" fillId="0" fontId="3" numFmtId="0" xfId="0" applyBorder="1" applyFont="1"/>
    <xf borderId="38" fillId="2" fontId="1" numFmtId="164" xfId="0" applyAlignment="1" applyBorder="1" applyFont="1" applyNumberFormat="1">
      <alignment horizontal="center"/>
    </xf>
    <xf borderId="0" fillId="0" fontId="4" numFmtId="0" xfId="0" applyAlignment="1" applyFont="1">
      <alignment horizontal="center" shrinkToFit="0" wrapText="1"/>
    </xf>
    <xf borderId="31" fillId="12" fontId="1" numFmtId="0" xfId="0" applyBorder="1" applyFill="1" applyFont="1"/>
    <xf borderId="39" fillId="12" fontId="7" numFmtId="4" xfId="0" applyAlignment="1" applyBorder="1" applyFont="1" applyNumberFormat="1">
      <alignment horizontal="left" vertical="center"/>
    </xf>
    <xf borderId="40" fillId="12" fontId="7" numFmtId="0" xfId="0" applyAlignment="1" applyBorder="1" applyFont="1">
      <alignment horizontal="left" vertical="center"/>
    </xf>
    <xf borderId="31" fillId="12" fontId="1" numFmtId="1" xfId="0" applyBorder="1" applyFont="1" applyNumberFormat="1"/>
    <xf borderId="31" fillId="12" fontId="1" numFmtId="2" xfId="0" applyAlignment="1" applyBorder="1" applyFont="1" applyNumberFormat="1">
      <alignment horizontal="center"/>
    </xf>
    <xf borderId="31" fillId="12" fontId="1" numFmtId="2" xfId="0" applyBorder="1" applyFont="1" applyNumberFormat="1"/>
    <xf borderId="41" fillId="12" fontId="1" numFmtId="1" xfId="0" applyAlignment="1" applyBorder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42" fillId="12" fontId="7" numFmtId="4" xfId="0" applyAlignment="1" applyBorder="1" applyFont="1" applyNumberFormat="1">
      <alignment horizontal="left" vertical="center"/>
    </xf>
    <xf borderId="43" fillId="0" fontId="3" numFmtId="0" xfId="0" applyBorder="1" applyFont="1"/>
    <xf borderId="31" fillId="13" fontId="1" numFmtId="2" xfId="0" applyAlignment="1" applyBorder="1" applyFill="1" applyFont="1" applyNumberFormat="1">
      <alignment horizontal="center"/>
    </xf>
    <xf borderId="44" fillId="0" fontId="3" numFmtId="0" xfId="0" applyBorder="1" applyFont="1"/>
    <xf borderId="31" fillId="14" fontId="1" numFmtId="0" xfId="0" applyBorder="1" applyFill="1" applyFont="1"/>
    <xf borderId="42" fillId="14" fontId="7" numFmtId="4" xfId="0" applyAlignment="1" applyBorder="1" applyFont="1" applyNumberFormat="1">
      <alignment horizontal="left" vertical="center"/>
    </xf>
    <xf borderId="40" fillId="14" fontId="7" numFmtId="0" xfId="0" applyAlignment="1" applyBorder="1" applyFont="1">
      <alignment horizontal="left" vertical="center"/>
    </xf>
    <xf borderId="31" fillId="14" fontId="1" numFmtId="1" xfId="0" applyBorder="1" applyFont="1" applyNumberFormat="1"/>
    <xf borderId="41" fillId="4" fontId="1" numFmtId="1" xfId="0" applyAlignment="1" applyBorder="1" applyFont="1" applyNumberFormat="1">
      <alignment horizontal="center" vertical="center"/>
    </xf>
    <xf borderId="31" fillId="4" fontId="1" numFmtId="1" xfId="0" applyBorder="1" applyFont="1" applyNumberFormat="1"/>
    <xf borderId="31" fillId="15" fontId="1" numFmtId="0" xfId="0" applyBorder="1" applyFill="1" applyFont="1"/>
    <xf borderId="42" fillId="15" fontId="7" numFmtId="4" xfId="0" applyAlignment="1" applyBorder="1" applyFont="1" applyNumberFormat="1">
      <alignment horizontal="left" vertical="center"/>
    </xf>
    <xf borderId="40" fillId="15" fontId="7" numFmtId="0" xfId="0" applyAlignment="1" applyBorder="1" applyFont="1">
      <alignment horizontal="left" vertical="center"/>
    </xf>
    <xf borderId="31" fillId="15" fontId="1" numFmtId="1" xfId="0" applyBorder="1" applyFont="1" applyNumberFormat="1"/>
    <xf borderId="41" fillId="15" fontId="1" numFmtId="1" xfId="0" applyAlignment="1" applyBorder="1" applyFont="1" applyNumberFormat="1">
      <alignment horizontal="center" vertical="center"/>
    </xf>
    <xf borderId="0" fillId="0" fontId="1" numFmtId="1" xfId="0" applyFont="1" applyNumberFormat="1"/>
    <xf borderId="31" fillId="10" fontId="1" numFmtId="0" xfId="0" applyBorder="1" applyFont="1"/>
    <xf borderId="42" fillId="10" fontId="7" numFmtId="4" xfId="0" applyAlignment="1" applyBorder="1" applyFont="1" applyNumberFormat="1">
      <alignment horizontal="left" vertical="center"/>
    </xf>
    <xf borderId="40" fillId="10" fontId="7" numFmtId="0" xfId="0" applyAlignment="1" applyBorder="1" applyFont="1">
      <alignment horizontal="left" vertical="center"/>
    </xf>
    <xf borderId="31" fillId="10" fontId="1" numFmtId="1" xfId="0" applyBorder="1" applyFont="1" applyNumberFormat="1"/>
    <xf borderId="41" fillId="10" fontId="1" numFmtId="1" xfId="0" applyAlignment="1" applyBorder="1" applyFont="1" applyNumberFormat="1">
      <alignment horizontal="center" vertical="center"/>
    </xf>
    <xf borderId="42" fillId="10" fontId="7" numFmtId="0" xfId="0" applyAlignment="1" applyBorder="1" applyFont="1">
      <alignment vertical="center"/>
    </xf>
    <xf borderId="42" fillId="10" fontId="7" numFmtId="0" xfId="0" applyBorder="1" applyFont="1"/>
    <xf borderId="31" fillId="7" fontId="1" numFmtId="0" xfId="0" applyBorder="1" applyFont="1"/>
    <xf borderId="42" fillId="7" fontId="7" numFmtId="4" xfId="0" applyAlignment="1" applyBorder="1" applyFont="1" applyNumberFormat="1">
      <alignment horizontal="left" vertical="center"/>
    </xf>
    <xf borderId="40" fillId="7" fontId="7" numFmtId="0" xfId="0" applyAlignment="1" applyBorder="1" applyFont="1">
      <alignment horizontal="left" vertical="center"/>
    </xf>
    <xf borderId="31" fillId="7" fontId="1" numFmtId="1" xfId="0" applyBorder="1" applyFont="1" applyNumberFormat="1"/>
    <xf borderId="41" fillId="7" fontId="1" numFmtId="1" xfId="0" applyAlignment="1" applyBorder="1" applyFont="1" applyNumberFormat="1">
      <alignment horizontal="center" vertical="center"/>
    </xf>
    <xf borderId="40" fillId="7" fontId="8" numFmtId="0" xfId="0" applyAlignment="1" applyBorder="1" applyFont="1">
      <alignment horizontal="left" vertical="center"/>
    </xf>
    <xf borderId="31" fillId="16" fontId="1" numFmtId="0" xfId="0" applyBorder="1" applyFill="1" applyFont="1"/>
    <xf borderId="45" fillId="16" fontId="7" numFmtId="4" xfId="0" applyAlignment="1" applyBorder="1" applyFont="1" applyNumberFormat="1">
      <alignment horizontal="left" vertical="center"/>
    </xf>
    <xf borderId="40" fillId="16" fontId="7" numFmtId="0" xfId="0" applyAlignment="1" applyBorder="1" applyFont="1">
      <alignment horizontal="left" vertical="center"/>
    </xf>
    <xf borderId="31" fillId="16" fontId="1" numFmtId="1" xfId="0" applyBorder="1" applyFont="1" applyNumberFormat="1"/>
    <xf borderId="41" fillId="16" fontId="1" numFmtId="1" xfId="0" applyAlignment="1" applyBorder="1" applyFont="1" applyNumberFormat="1">
      <alignment horizontal="center" vertical="center"/>
    </xf>
    <xf borderId="42" fillId="16" fontId="7" numFmtId="4" xfId="0" applyAlignment="1" applyBorder="1" applyFont="1" applyNumberFormat="1">
      <alignment horizontal="left" vertical="center"/>
    </xf>
    <xf borderId="31" fillId="17" fontId="1" numFmtId="0" xfId="0" applyBorder="1" applyFill="1" applyFont="1"/>
    <xf borderId="42" fillId="17" fontId="7" numFmtId="4" xfId="0" applyAlignment="1" applyBorder="1" applyFont="1" applyNumberFormat="1">
      <alignment horizontal="left" vertical="center"/>
    </xf>
    <xf borderId="40" fillId="17" fontId="7" numFmtId="0" xfId="0" applyAlignment="1" applyBorder="1" applyFont="1">
      <alignment horizontal="left" vertical="center"/>
    </xf>
    <xf borderId="31" fillId="17" fontId="1" numFmtId="1" xfId="0" applyBorder="1" applyFont="1" applyNumberFormat="1"/>
    <xf borderId="41" fillId="17" fontId="1" numFmtId="1" xfId="0" applyAlignment="1" applyBorder="1" applyFont="1" applyNumberFormat="1">
      <alignment horizontal="center" vertical="center"/>
    </xf>
    <xf borderId="42" fillId="17" fontId="1" numFmtId="0" xfId="0" applyBorder="1" applyFont="1"/>
    <xf borderId="31" fillId="3" fontId="1" numFmtId="0" xfId="0" applyBorder="1" applyFont="1"/>
    <xf borderId="42" fillId="3" fontId="7" numFmtId="4" xfId="0" applyAlignment="1" applyBorder="1" applyFont="1" applyNumberFormat="1">
      <alignment horizontal="left" vertical="center"/>
    </xf>
    <xf borderId="40" fillId="3" fontId="7" numFmtId="0" xfId="0" applyAlignment="1" applyBorder="1" applyFont="1">
      <alignment horizontal="left" vertical="center"/>
    </xf>
    <xf borderId="31" fillId="3" fontId="1" numFmtId="1" xfId="0" applyBorder="1" applyFont="1" applyNumberFormat="1"/>
    <xf borderId="41" fillId="3" fontId="1" numFmtId="1" xfId="0" applyAlignment="1" applyBorder="1" applyFont="1" applyNumberFormat="1">
      <alignment horizontal="center" vertical="center"/>
    </xf>
    <xf borderId="46" fillId="3" fontId="7" numFmtId="4" xfId="0" applyAlignment="1" applyBorder="1" applyFont="1" applyNumberFormat="1">
      <alignment horizontal="left" vertical="center"/>
    </xf>
    <xf borderId="31" fillId="3" fontId="7" numFmtId="4" xfId="0" applyAlignment="1" applyBorder="1" applyFont="1" applyNumberFormat="1">
      <alignment horizontal="left" vertical="center"/>
    </xf>
    <xf borderId="47" fillId="3" fontId="7" numFmtId="0" xfId="0" applyAlignment="1" applyBorder="1" applyFont="1">
      <alignment horizontal="left" vertical="center"/>
    </xf>
    <xf borderId="48" fillId="18" fontId="4" numFmtId="0" xfId="0" applyAlignment="1" applyBorder="1" applyFill="1" applyFont="1">
      <alignment horizontal="center" vertical="center"/>
    </xf>
    <xf borderId="49" fillId="18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4" fillId="18" fontId="4" numFmtId="0" xfId="0" applyAlignment="1" applyBorder="1" applyFont="1">
      <alignment horizontal="center" vertical="center"/>
    </xf>
    <xf borderId="50" fillId="18" fontId="4" numFmtId="0" xfId="0" applyAlignment="1" applyBorder="1" applyFont="1">
      <alignment horizontal="center" shrinkToFit="0" vertical="center" wrapText="1"/>
    </xf>
    <xf borderId="51" fillId="18" fontId="4" numFmtId="0" xfId="0" applyAlignment="1" applyBorder="1" applyFont="1">
      <alignment horizontal="center" vertical="center"/>
    </xf>
    <xf borderId="52" fillId="0" fontId="1" numFmtId="0" xfId="0" applyAlignment="1" applyBorder="1" applyFont="1">
      <alignment horizontal="center" vertical="center"/>
    </xf>
    <xf borderId="26" fillId="0" fontId="4" numFmtId="0" xfId="0" applyAlignment="1" applyBorder="1" applyFont="1">
      <alignment horizontal="center" vertical="center"/>
    </xf>
    <xf borderId="53" fillId="18" fontId="4" numFmtId="0" xfId="0" applyAlignment="1" applyBorder="1" applyFont="1">
      <alignment horizontal="center" shrinkToFit="0" vertical="center" wrapText="1"/>
    </xf>
    <xf borderId="54" fillId="12" fontId="7" numFmtId="4" xfId="0" applyAlignment="1" applyBorder="1" applyFont="1" applyNumberFormat="1">
      <alignment horizontal="left" vertical="center"/>
    </xf>
    <xf borderId="29" fillId="12" fontId="7" numFmtId="0" xfId="0" applyAlignment="1" applyBorder="1" applyFont="1">
      <alignment horizontal="left" vertical="center"/>
    </xf>
    <xf borderId="55" fillId="0" fontId="1" numFmtId="0" xfId="0" applyAlignment="1" applyBorder="1" applyFont="1">
      <alignment horizontal="center"/>
    </xf>
    <xf borderId="55" fillId="0" fontId="1" numFmtId="1" xfId="0" applyAlignment="1" applyBorder="1" applyFont="1" applyNumberFormat="1">
      <alignment horizontal="center"/>
    </xf>
    <xf borderId="55" fillId="0" fontId="1" numFmtId="2" xfId="0" applyAlignment="1" applyBorder="1" applyFont="1" applyNumberFormat="1">
      <alignment horizontal="center"/>
    </xf>
    <xf borderId="56" fillId="0" fontId="4" numFmtId="0" xfId="0" applyAlignment="1" applyBorder="1" applyFont="1">
      <alignment horizontal="left"/>
    </xf>
    <xf borderId="0" fillId="0" fontId="4" numFmtId="0" xfId="0" applyAlignment="1" applyFont="1">
      <alignment horizontal="left"/>
    </xf>
    <xf borderId="0" fillId="0" fontId="1" numFmtId="2" xfId="0" applyFont="1" applyNumberFormat="1"/>
    <xf borderId="57" fillId="12" fontId="7" numFmtId="4" xfId="0" applyAlignment="1" applyBorder="1" applyFont="1" applyNumberFormat="1">
      <alignment horizontal="left" vertical="center"/>
    </xf>
    <xf borderId="30" fillId="12" fontId="7" numFmtId="0" xfId="0" applyAlignment="1" applyBorder="1" applyFont="1">
      <alignment horizontal="left" vertical="center"/>
    </xf>
    <xf borderId="30" fillId="0" fontId="1" numFmtId="0" xfId="0" applyAlignment="1" applyBorder="1" applyFont="1">
      <alignment horizontal="center"/>
    </xf>
    <xf borderId="30" fillId="0" fontId="1" numFmtId="1" xfId="0" applyAlignment="1" applyBorder="1" applyFont="1" applyNumberFormat="1">
      <alignment horizontal="center"/>
    </xf>
    <xf borderId="30" fillId="0" fontId="1" numFmtId="2" xfId="0" applyAlignment="1" applyBorder="1" applyFont="1" applyNumberFormat="1">
      <alignment horizontal="center"/>
    </xf>
    <xf borderId="58" fillId="0" fontId="4" numFmtId="0" xfId="0" applyAlignment="1" applyBorder="1" applyFont="1">
      <alignment horizontal="left"/>
    </xf>
    <xf borderId="0" fillId="0" fontId="4" numFmtId="1" xfId="0" applyAlignment="1" applyFont="1" applyNumberFormat="1">
      <alignment horizontal="left"/>
    </xf>
    <xf borderId="59" fillId="12" fontId="7" numFmtId="4" xfId="0" applyAlignment="1" applyBorder="1" applyFont="1" applyNumberFormat="1">
      <alignment horizontal="left" vertical="center"/>
    </xf>
    <xf borderId="60" fillId="12" fontId="7" numFmtId="0" xfId="0" applyAlignment="1" applyBorder="1" applyFont="1">
      <alignment horizontal="left" vertical="center"/>
    </xf>
    <xf borderId="61" fillId="0" fontId="1" numFmtId="0" xfId="0" applyAlignment="1" applyBorder="1" applyFont="1">
      <alignment horizontal="center"/>
    </xf>
    <xf borderId="61" fillId="0" fontId="1" numFmtId="1" xfId="0" applyAlignment="1" applyBorder="1" applyFont="1" applyNumberFormat="1">
      <alignment horizontal="center"/>
    </xf>
    <xf borderId="61" fillId="0" fontId="1" numFmtId="2" xfId="0" applyAlignment="1" applyBorder="1" applyFont="1" applyNumberFormat="1">
      <alignment horizontal="center"/>
    </xf>
    <xf borderId="62" fillId="0" fontId="4" numFmtId="0" xfId="0" applyAlignment="1" applyBorder="1" applyFont="1">
      <alignment horizontal="left"/>
    </xf>
    <xf borderId="10" fillId="14" fontId="7" numFmtId="4" xfId="0" applyAlignment="1" applyBorder="1" applyFont="1" applyNumberFormat="1">
      <alignment horizontal="left" vertical="center"/>
    </xf>
    <xf borderId="63" fillId="14" fontId="7" numFmtId="0" xfId="0" applyAlignment="1" applyBorder="1" applyFont="1">
      <alignment horizontal="left" vertical="center"/>
    </xf>
    <xf borderId="63" fillId="0" fontId="1" numFmtId="0" xfId="0" applyAlignment="1" applyBorder="1" applyFont="1">
      <alignment horizontal="center"/>
    </xf>
    <xf borderId="63" fillId="0" fontId="1" numFmtId="1" xfId="0" applyAlignment="1" applyBorder="1" applyFont="1" applyNumberFormat="1">
      <alignment horizontal="center"/>
    </xf>
    <xf borderId="63" fillId="0" fontId="1" numFmtId="2" xfId="0" applyAlignment="1" applyBorder="1" applyFont="1" applyNumberFormat="1">
      <alignment horizontal="center"/>
    </xf>
    <xf borderId="64" fillId="0" fontId="4" numFmtId="0" xfId="0" applyAlignment="1" applyBorder="1" applyFont="1">
      <alignment horizontal="left"/>
    </xf>
    <xf borderId="57" fillId="14" fontId="7" numFmtId="4" xfId="0" applyAlignment="1" applyBorder="1" applyFont="1" applyNumberFormat="1">
      <alignment horizontal="left" vertical="center"/>
    </xf>
    <xf borderId="30" fillId="14" fontId="7" numFmtId="0" xfId="0" applyAlignment="1" applyBorder="1" applyFont="1">
      <alignment horizontal="left" vertical="center"/>
    </xf>
    <xf borderId="65" fillId="14" fontId="7" numFmtId="4" xfId="0" applyAlignment="1" applyBorder="1" applyFont="1" applyNumberFormat="1">
      <alignment horizontal="left" vertical="center"/>
    </xf>
    <xf borderId="66" fillId="14" fontId="7" numFmtId="0" xfId="0" applyAlignment="1" applyBorder="1" applyFont="1">
      <alignment horizontal="left" vertical="center"/>
    </xf>
    <xf borderId="66" fillId="0" fontId="1" numFmtId="0" xfId="0" applyAlignment="1" applyBorder="1" applyFont="1">
      <alignment horizontal="center"/>
    </xf>
    <xf borderId="66" fillId="0" fontId="1" numFmtId="1" xfId="0" applyAlignment="1" applyBorder="1" applyFont="1" applyNumberFormat="1">
      <alignment horizontal="center"/>
    </xf>
    <xf borderId="66" fillId="0" fontId="1" numFmtId="2" xfId="0" applyAlignment="1" applyBorder="1" applyFont="1" applyNumberFormat="1">
      <alignment horizontal="center"/>
    </xf>
    <xf borderId="67" fillId="0" fontId="4" numFmtId="0" xfId="0" applyAlignment="1" applyBorder="1" applyFont="1">
      <alignment horizontal="left"/>
    </xf>
    <xf borderId="10" fillId="15" fontId="7" numFmtId="4" xfId="0" applyAlignment="1" applyBorder="1" applyFont="1" applyNumberFormat="1">
      <alignment horizontal="left" vertical="center"/>
    </xf>
    <xf borderId="63" fillId="15" fontId="7" numFmtId="0" xfId="0" applyAlignment="1" applyBorder="1" applyFont="1">
      <alignment horizontal="left" vertical="center"/>
    </xf>
    <xf borderId="65" fillId="15" fontId="7" numFmtId="4" xfId="0" applyAlignment="1" applyBorder="1" applyFont="1" applyNumberFormat="1">
      <alignment horizontal="left" vertical="center"/>
    </xf>
    <xf borderId="66" fillId="15" fontId="7" numFmtId="0" xfId="0" applyAlignment="1" applyBorder="1" applyFont="1">
      <alignment horizontal="left" vertical="center"/>
    </xf>
    <xf borderId="10" fillId="10" fontId="7" numFmtId="4" xfId="0" applyAlignment="1" applyBorder="1" applyFont="1" applyNumberFormat="1">
      <alignment horizontal="left" vertical="center"/>
    </xf>
    <xf borderId="63" fillId="10" fontId="7" numFmtId="0" xfId="0" applyAlignment="1" applyBorder="1" applyFont="1">
      <alignment horizontal="left" vertical="center"/>
    </xf>
    <xf borderId="57" fillId="10" fontId="7" numFmtId="4" xfId="0" applyAlignment="1" applyBorder="1" applyFont="1" applyNumberFormat="1">
      <alignment horizontal="left" vertical="center"/>
    </xf>
    <xf borderId="57" fillId="10" fontId="7" numFmtId="0" xfId="0" applyAlignment="1" applyBorder="1" applyFont="1">
      <alignment vertical="center"/>
    </xf>
    <xf borderId="57" fillId="10" fontId="7" numFmtId="0" xfId="0" applyBorder="1" applyFont="1"/>
    <xf borderId="65" fillId="10" fontId="7" numFmtId="4" xfId="0" applyAlignment="1" applyBorder="1" applyFont="1" applyNumberFormat="1">
      <alignment horizontal="left" vertical="center"/>
    </xf>
    <xf borderId="66" fillId="10" fontId="7" numFmtId="0" xfId="0" applyAlignment="1" applyBorder="1" applyFont="1">
      <alignment horizontal="left" vertical="center"/>
    </xf>
    <xf borderId="10" fillId="7" fontId="7" numFmtId="4" xfId="0" applyAlignment="1" applyBorder="1" applyFont="1" applyNumberFormat="1">
      <alignment horizontal="left" vertical="center"/>
    </xf>
    <xf borderId="63" fillId="7" fontId="7" numFmtId="0" xfId="0" applyAlignment="1" applyBorder="1" applyFont="1">
      <alignment horizontal="left" vertical="center"/>
    </xf>
    <xf borderId="57" fillId="7" fontId="7" numFmtId="4" xfId="0" applyAlignment="1" applyBorder="1" applyFont="1" applyNumberFormat="1">
      <alignment horizontal="left" vertical="center"/>
    </xf>
    <xf borderId="65" fillId="7" fontId="7" numFmtId="4" xfId="0" applyAlignment="1" applyBorder="1" applyFont="1" applyNumberFormat="1">
      <alignment horizontal="left" vertical="center"/>
    </xf>
    <xf borderId="66" fillId="7" fontId="7" numFmtId="0" xfId="0" applyAlignment="1" applyBorder="1" applyFont="1">
      <alignment horizontal="left" vertical="center"/>
    </xf>
    <xf borderId="10" fillId="16" fontId="7" numFmtId="4" xfId="0" applyAlignment="1" applyBorder="1" applyFont="1" applyNumberFormat="1">
      <alignment horizontal="left" vertical="center"/>
    </xf>
    <xf borderId="63" fillId="16" fontId="7" numFmtId="0" xfId="0" applyAlignment="1" applyBorder="1" applyFont="1">
      <alignment horizontal="left" vertical="center"/>
    </xf>
    <xf borderId="57" fillId="16" fontId="7" numFmtId="4" xfId="0" applyAlignment="1" applyBorder="1" applyFont="1" applyNumberFormat="1">
      <alignment horizontal="left" vertical="center"/>
    </xf>
    <xf borderId="30" fillId="16" fontId="7" numFmtId="0" xfId="0" applyAlignment="1" applyBorder="1" applyFont="1">
      <alignment horizontal="left" vertical="center"/>
    </xf>
    <xf borderId="65" fillId="16" fontId="7" numFmtId="4" xfId="0" applyAlignment="1" applyBorder="1" applyFont="1" applyNumberFormat="1">
      <alignment horizontal="left" vertical="center"/>
    </xf>
    <xf borderId="66" fillId="16" fontId="7" numFmtId="0" xfId="0" applyAlignment="1" applyBorder="1" applyFont="1">
      <alignment horizontal="left" vertical="center"/>
    </xf>
    <xf borderId="10" fillId="17" fontId="7" numFmtId="4" xfId="0" applyAlignment="1" applyBorder="1" applyFont="1" applyNumberFormat="1">
      <alignment horizontal="left" vertical="center"/>
    </xf>
    <xf borderId="63" fillId="17" fontId="7" numFmtId="0" xfId="0" applyAlignment="1" applyBorder="1" applyFont="1">
      <alignment horizontal="left" vertical="center"/>
    </xf>
    <xf borderId="57" fillId="17" fontId="7" numFmtId="4" xfId="0" applyAlignment="1" applyBorder="1" applyFont="1" applyNumberFormat="1">
      <alignment horizontal="left" vertical="center"/>
    </xf>
    <xf borderId="30" fillId="17" fontId="7" numFmtId="0" xfId="0" applyAlignment="1" applyBorder="1" applyFont="1">
      <alignment horizontal="left" vertical="center"/>
    </xf>
    <xf borderId="65" fillId="17" fontId="1" numFmtId="0" xfId="0" applyBorder="1" applyFont="1"/>
    <xf borderId="66" fillId="17" fontId="7" numFmtId="0" xfId="0" applyAlignment="1" applyBorder="1" applyFont="1">
      <alignment horizontal="left" vertical="center"/>
    </xf>
    <xf borderId="10" fillId="3" fontId="7" numFmtId="4" xfId="0" applyAlignment="1" applyBorder="1" applyFont="1" applyNumberFormat="1">
      <alignment horizontal="left" vertical="center"/>
    </xf>
    <xf borderId="63" fillId="3" fontId="7" numFmtId="0" xfId="0" applyAlignment="1" applyBorder="1" applyFont="1">
      <alignment horizontal="left" vertical="center"/>
    </xf>
    <xf borderId="57" fillId="3" fontId="7" numFmtId="4" xfId="0" applyAlignment="1" applyBorder="1" applyFont="1" applyNumberFormat="1">
      <alignment horizontal="left" vertical="center"/>
    </xf>
    <xf borderId="65" fillId="3" fontId="1" numFmtId="0" xfId="0" applyBorder="1" applyFont="1"/>
    <xf borderId="66" fillId="3" fontId="7" numFmtId="0" xfId="0" applyAlignment="1" applyBorder="1" applyFont="1">
      <alignment horizontal="left" vertical="center"/>
    </xf>
    <xf borderId="0" fillId="0" fontId="4" numFmtId="9" xfId="0" applyAlignment="1" applyFont="1" applyNumberFormat="1">
      <alignment horizontal="center" shrinkToFit="0" wrapText="1"/>
    </xf>
    <xf borderId="0" fillId="0" fontId="1" numFmtId="9" xfId="0" applyAlignment="1" applyFont="1" applyNumberFormat="1">
      <alignment horizontal="center" vertical="center"/>
    </xf>
    <xf borderId="0" fillId="0" fontId="1" numFmtId="9" xfId="0" applyAlignment="1" applyFont="1" applyNumberFormat="1">
      <alignment horizontal="center" shrinkToFit="0" vertical="top" wrapText="1"/>
    </xf>
    <xf borderId="0" fillId="0" fontId="1" numFmtId="9" xfId="0" applyAlignment="1" applyFont="1" applyNumberFormat="1">
      <alignment horizontal="center"/>
    </xf>
    <xf borderId="0" fillId="0" fontId="1" numFmtId="9" xfId="0" applyFont="1" applyNumberFormat="1"/>
    <xf borderId="0" fillId="0" fontId="4" numFmtId="0" xfId="0" applyAlignment="1" applyFont="1">
      <alignment horizontal="left" vertical="center"/>
    </xf>
    <xf borderId="0" fillId="0" fontId="1" numFmtId="0" xfId="0" applyAlignment="1" applyFont="1">
      <alignment horizontal="left" shrinkToFit="0" vertical="top" wrapText="1"/>
    </xf>
    <xf borderId="0" fillId="0" fontId="1" numFmtId="0" xfId="0" applyAlignment="1" applyFont="1">
      <alignment vertical="center"/>
    </xf>
    <xf borderId="0" fillId="0" fontId="4" numFmtId="0" xfId="0" applyFont="1"/>
    <xf borderId="0" fillId="0" fontId="1" numFmtId="0" xfId="0" applyAlignment="1" applyFont="1">
      <alignment shrinkToFit="0" wrapText="1"/>
    </xf>
    <xf borderId="0" fillId="0" fontId="1" numFmtId="0" xfId="0" applyAlignment="1" applyFont="1">
      <alignment shrinkToFit="0" vertical="center" wrapText="1"/>
    </xf>
    <xf borderId="0" fillId="0" fontId="4" numFmtId="0" xfId="0" applyAlignment="1" applyFont="1">
      <alignment vertical="center"/>
    </xf>
    <xf borderId="31" fillId="18" fontId="1" numFmtId="0" xfId="0" applyBorder="1" applyFont="1"/>
    <xf borderId="68" fillId="0" fontId="1" numFmtId="0" xfId="0" applyAlignment="1" applyBorder="1" applyFont="1">
      <alignment shrinkToFit="0" vertical="center" wrapText="1"/>
    </xf>
    <xf borderId="69" fillId="0" fontId="1" numFmtId="0" xfId="0" applyAlignment="1" applyBorder="1" applyFont="1">
      <alignment shrinkToFit="0" vertical="center" wrapText="1"/>
    </xf>
    <xf borderId="25" fillId="0" fontId="1" numFmtId="0" xfId="0" applyAlignment="1" applyBorder="1" applyFont="1">
      <alignment shrinkToFit="0" vertical="center" wrapText="1"/>
    </xf>
    <xf borderId="21" fillId="0" fontId="1" numFmtId="0" xfId="0" applyAlignment="1" applyBorder="1" applyFont="1">
      <alignment shrinkToFit="0" vertical="center" wrapText="1"/>
    </xf>
    <xf borderId="21" fillId="0" fontId="10" numFmtId="0" xfId="0" applyAlignment="1" applyBorder="1" applyFont="1">
      <alignment shrinkToFit="0" vertical="center" wrapText="1"/>
    </xf>
    <xf borderId="70" fillId="0" fontId="1" numFmtId="0" xfId="0" applyAlignment="1" applyBorder="1" applyFont="1">
      <alignment shrinkToFit="0" vertical="center" wrapText="1"/>
    </xf>
  </cellXfs>
  <cellStyles count="1">
    <cellStyle xfId="0" name="Normal" builtinId="0"/>
  </cellStyles>
  <dxfs count="3">
    <dxf>
      <font/>
      <fill>
        <patternFill patternType="solid">
          <fgColor rgb="FFFF9966"/>
          <bgColor rgb="FFFF9966"/>
        </patternFill>
      </fill>
      <border/>
    </dxf>
    <dxf>
      <font/>
      <fill>
        <patternFill patternType="solid">
          <fgColor rgb="FFFFD965"/>
          <bgColor rgb="FFFFD965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ESCOLARIDAD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CC3300"/>
              </a:solidFill>
            </c:spPr>
          </c:dPt>
          <c:dPt>
            <c:idx val="1"/>
            <c:spPr>
              <a:solidFill>
                <a:srgbClr val="548235"/>
              </a:solidFill>
            </c:spPr>
          </c:dPt>
          <c:dPt>
            <c:idx val="2"/>
            <c:spPr>
              <a:solidFill>
                <a:srgbClr val="8FAADC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'Evaluacion ruido'!$D$72:$D$74</c:f>
            </c:strRef>
          </c:cat>
          <c:val>
            <c:numRef>
              <c:f>'Evaluacion ruido'!$E$72:$E$74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F2F2F2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CC3300"/>
            </a:solidFill>
          </c:spPr>
          <c:cat>
            <c:strRef>
              <c:f>'Evaluacion ruido (2)'!$B$32:$B$44</c:f>
            </c:strRef>
          </c:cat>
          <c:val>
            <c:numRef>
              <c:f>'Evaluacion ruido (2)'!$C$32:$C$44</c:f>
            </c:numRef>
          </c:val>
        </c:ser>
        <c:axId val="1811964970"/>
        <c:axId val="316879667"/>
      </c:barChart>
      <c:lineChart>
        <c:varyColors val="0"/>
        <c:ser>
          <c:idx val="2"/>
          <c:order val="2"/>
          <c:spPr>
            <a:ln cmpd="sng" w="19050">
              <a:solidFill>
                <a:srgbClr val="FF9900"/>
              </a:solidFill>
            </a:ln>
          </c:spPr>
          <c:marker>
            <c:symbol val="none"/>
          </c:marker>
          <c:cat>
            <c:strRef>
              <c:f>'Evaluacion ruido (2)'!$B$32:$B$44</c:f>
            </c:strRef>
          </c:cat>
          <c:val>
            <c:numRef>
              <c:f>'Evaluacion ruido (2)'!$J$32:$J$44</c:f>
            </c:numRef>
          </c:val>
          <c:smooth val="0"/>
        </c:ser>
        <c:axId val="1811964970"/>
        <c:axId val="316879667"/>
      </c:lineChart>
      <c:catAx>
        <c:axId val="1811964970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316879667"/>
      </c:catAx>
      <c:valAx>
        <c:axId val="316879667"/>
        <c:scaling>
          <c:orientation val="minMax"/>
        </c:scaling>
        <c:delete val="0"/>
        <c:axPos val="l"/>
        <c:majorGridlines>
          <c:spPr>
            <a:ln>
              <a:solidFill>
                <a:srgbClr val="F2F2F2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D9D9D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1811964970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(2)'!$B$32:$B$44</c:f>
            </c:strRef>
          </c:cat>
          <c:val>
            <c:numRef>
              <c:f>'Evaluacion ruido (2)'!$H$32:$H$44</c:f>
            </c:numRef>
          </c:val>
          <c:smooth val="0"/>
        </c:ser>
        <c:axId val="514253909"/>
        <c:axId val="1424878173"/>
      </c:lineChart>
      <c:catAx>
        <c:axId val="514253909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1424878173"/>
      </c:catAx>
      <c:valAx>
        <c:axId val="1424878173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900">
                    <a:solidFill>
                      <a:srgbClr val="D9D9D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514253909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D9D9D9"/>
              </a:solidFill>
              <a:latin typeface="Calibri"/>
            </a:defRPr>
          </a:pPr>
        </a:p>
      </c:txPr>
    </c:legend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70AD47"/>
            </a:solidFill>
          </c:spPr>
          <c:cat>
            <c:strRef>
              <c:f>'Evaluacion ruido (2)'!$B$44:$B$56</c:f>
            </c:strRef>
          </c:cat>
          <c:val>
            <c:numRef>
              <c:f>'Evaluacion ruido (2)'!$C$44:$C$56</c:f>
            </c:numRef>
          </c:val>
        </c:ser>
        <c:axId val="248002026"/>
        <c:axId val="876144054"/>
      </c:barChart>
      <c:lineChart>
        <c:varyColors val="0"/>
        <c:ser>
          <c:idx val="2"/>
          <c:order val="2"/>
          <c:spPr>
            <a:ln cmpd="sng" w="19050">
              <a:solidFill>
                <a:srgbClr val="FF9900"/>
              </a:solidFill>
            </a:ln>
          </c:spPr>
          <c:marker>
            <c:symbol val="none"/>
          </c:marker>
          <c:cat>
            <c:strRef>
              <c:f>'Evaluacion ruido (2)'!$B$44:$B$56</c:f>
            </c:strRef>
          </c:cat>
          <c:val>
            <c:numRef>
              <c:f>'Evaluacion ruido (2)'!$J$45:$J$56</c:f>
            </c:numRef>
          </c:val>
          <c:smooth val="0"/>
        </c:ser>
        <c:axId val="248002026"/>
        <c:axId val="876144054"/>
      </c:lineChart>
      <c:catAx>
        <c:axId val="248002026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876144054"/>
      </c:catAx>
      <c:valAx>
        <c:axId val="876144054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48002026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(2)'!$B$44:$B$56</c:f>
            </c:strRef>
          </c:cat>
          <c:val>
            <c:numRef>
              <c:f>'Evaluacion ruido (2)'!$I$45:$I$56</c:f>
            </c:numRef>
          </c:val>
          <c:smooth val="0"/>
        </c:ser>
        <c:axId val="1375341175"/>
        <c:axId val="1393456439"/>
      </c:lineChart>
      <c:catAx>
        <c:axId val="1375341175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393456439"/>
      </c:catAx>
      <c:valAx>
        <c:axId val="1393456439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375341175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4472C4"/>
            </a:solidFill>
          </c:spPr>
          <c:cat>
            <c:strRef>
              <c:f>'Evaluacion ruido (2)'!$B$56:$B$66</c:f>
            </c:strRef>
          </c:cat>
          <c:val>
            <c:numRef>
              <c:f>'Evaluacion ruido (2)'!$C$56:$C$66</c:f>
            </c:numRef>
          </c:val>
        </c:ser>
        <c:axId val="1666639359"/>
        <c:axId val="816280469"/>
      </c:barChart>
      <c:lineChart>
        <c:varyColors val="0"/>
        <c:ser>
          <c:idx val="2"/>
          <c:order val="2"/>
          <c:spPr>
            <a:ln cmpd="sng" w="19050">
              <a:solidFill>
                <a:srgbClr val="FF9900"/>
              </a:solidFill>
            </a:ln>
          </c:spPr>
          <c:marker>
            <c:symbol val="none"/>
          </c:marker>
          <c:cat>
            <c:strRef>
              <c:f>'Evaluacion ruido (2)'!$B$56:$B$66</c:f>
            </c:strRef>
          </c:cat>
          <c:val>
            <c:numRef>
              <c:f>'Evaluacion ruido (2)'!$J$57:$J$66</c:f>
            </c:numRef>
          </c:val>
          <c:smooth val="0"/>
        </c:ser>
        <c:axId val="1666639359"/>
        <c:axId val="816280469"/>
      </c:lineChart>
      <c:catAx>
        <c:axId val="1666639359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816280469"/>
      </c:catAx>
      <c:valAx>
        <c:axId val="816280469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666639359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(2)'!$B$56:$B$66</c:f>
            </c:strRef>
          </c:cat>
          <c:val>
            <c:numRef>
              <c:f>'Evaluacion ruido (2)'!$H$57:$H$66</c:f>
            </c:numRef>
          </c:val>
          <c:smooth val="0"/>
        </c:ser>
        <c:axId val="1810377247"/>
        <c:axId val="606931134"/>
      </c:lineChart>
      <c:catAx>
        <c:axId val="1810377247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606931134"/>
      </c:catAx>
      <c:valAx>
        <c:axId val="606931134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810377247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cat>
            <c:strRef>
              <c:f>'Evluacion iluminacion (2)'!$D$4:$D$12</c:f>
            </c:strRef>
          </c:cat>
          <c:val>
            <c:numRef>
              <c:f>'Evluacion iluminacion (2)'!$I$4:$I$12</c:f>
            </c:numRef>
          </c:val>
        </c:ser>
        <c:axId val="300116538"/>
        <c:axId val="1597797980"/>
      </c:barChart>
      <c:lineChart>
        <c:ser>
          <c:idx val="1"/>
          <c:order val="1"/>
          <c:spPr>
            <a:ln cmpd="sng" w="28575">
              <a:solidFill>
                <a:srgbClr val="ED7D31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D7D31"/>
              </a:solidFill>
              <a:ln cmpd="sng">
                <a:solidFill>
                  <a:srgbClr val="ED7D31"/>
                </a:solidFill>
              </a:ln>
            </c:spPr>
          </c:marker>
          <c:cat>
            <c:strRef>
              <c:f>'Evluacion iluminacion (2)'!$D$4:$D$12</c:f>
            </c:strRef>
          </c:cat>
          <c:val>
            <c:numRef>
              <c:f>'Evluacion iluminacion (2)'!$R$4:$R$12</c:f>
            </c:numRef>
          </c:val>
          <c:smooth val="0"/>
        </c:ser>
        <c:ser>
          <c:idx val="2"/>
          <c:order val="2"/>
          <c:spPr>
            <a:ln cmpd="sng" w="28575">
              <a:solidFill>
                <a:srgbClr val="A5A5A5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A5A5A5"/>
              </a:solidFill>
              <a:ln cmpd="sng">
                <a:solidFill>
                  <a:srgbClr val="A5A5A5"/>
                </a:solidFill>
              </a:ln>
            </c:spPr>
          </c:marker>
          <c:cat>
            <c:strRef>
              <c:f>'Evluacion iluminacion (2)'!$D$4:$D$12</c:f>
            </c:strRef>
          </c:cat>
          <c:val>
            <c:numRef>
              <c:f>'Evluacion iluminacion (2)'!$S$4:$S$12</c:f>
            </c:numRef>
          </c:val>
          <c:smooth val="0"/>
        </c:ser>
        <c:ser>
          <c:idx val="3"/>
          <c:order val="3"/>
          <c:spPr>
            <a:ln cmpd="sng" w="28575">
              <a:solidFill>
                <a:srgbClr val="FFC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C000"/>
              </a:solidFill>
              <a:ln cmpd="sng">
                <a:solidFill>
                  <a:srgbClr val="FFC000"/>
                </a:solidFill>
              </a:ln>
            </c:spPr>
          </c:marker>
          <c:cat>
            <c:strRef>
              <c:f>'Evluacion iluminacion (2)'!$D$4:$D$12</c:f>
            </c:strRef>
          </c:cat>
          <c:val>
            <c:numRef>
              <c:f>'Evluacion iluminacion (2)'!$T$4:$T$12</c:f>
            </c:numRef>
          </c:val>
          <c:smooth val="0"/>
        </c:ser>
        <c:axId val="300116538"/>
        <c:axId val="1597797980"/>
      </c:lineChart>
      <c:catAx>
        <c:axId val="300116538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597797980"/>
      </c:catAx>
      <c:valAx>
        <c:axId val="1597797980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300116538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Sistema de iluminación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08297270224973746"/>
          <c:y val="0.32681669582050094"/>
          <c:w val="0.48168206319927853"/>
          <c:h val="0.514869610462809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ILUMIN'!$C$5:$C$6</c:f>
            </c:strRef>
          </c:cat>
          <c:val>
            <c:numRef>
              <c:f>'ENCUESTA ILUMIN'!$F$5:$F$6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 Mantenimiento Ventanas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ILUMIN'!$C$10:$C$11</c:f>
            </c:strRef>
          </c:cat>
          <c:val>
            <c:numRef>
              <c:f>'ENCUESTA ILUMIN'!$F$10:$F$11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32168628027803564"/>
          <c:y val="0.2792563256054011"/>
          <c:w val="0.5255853642618278"/>
          <c:h val="0.72074367439459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ILUMIN'!$C$14:$C$15</c:f>
            </c:strRef>
          </c:cat>
          <c:val>
            <c:numRef>
              <c:f>'ENCUESTA ILUMIN'!$F$14:$F$15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ILUMIN'!$C$16:$C$17</c:f>
            </c:strRef>
          </c:cat>
          <c:val>
            <c:numRef>
              <c:f>'ENCUESTA ILUMIN'!$F$16:$F$17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 Luminarias sucias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ILUMIN'!$C$18:$C$19</c:f>
            </c:strRef>
          </c:cat>
          <c:val>
            <c:numRef>
              <c:f>'ENCUESTA ILUMIN'!$F$18:$F$19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 Ilumiacion suficiente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ILUMIN'!$C$21:$C$22</c:f>
            </c:strRef>
          </c:cat>
          <c:val>
            <c:numRef>
              <c:f>'ENCUESTA ILUMIN'!$F$21:$F$22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EDAD</a:t>
            </a:r>
          </a:p>
        </c:rich>
      </c:tx>
      <c:overlay val="0"/>
    </c:title>
    <c:plotArea>
      <c:layout>
        <c:manualLayout>
          <c:xMode val="edge"/>
          <c:yMode val="edge"/>
          <c:x val="0.1861311542606293"/>
          <c:y val="0.20087252606937647"/>
          <c:w val="0.43857090911495"/>
          <c:h val="0.784291220354212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Pt>
            <c:idx val="2"/>
            <c:spPr>
              <a:solidFill>
                <a:srgbClr val="A5A5A5"/>
              </a:solidFill>
            </c:spPr>
          </c:dPt>
          <c:dPt>
            <c:idx val="3"/>
            <c:spPr>
              <a:solidFill>
                <a:srgbClr val="FFC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'Evaluacion ruido'!$D$79:$D$82</c:f>
            </c:strRef>
          </c:cat>
          <c:val>
            <c:numRef>
              <c:f>'Evaluacion ruido'!$E$79:$E$82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7135062764955625"/>
          <c:y val="0.14395073607667264"/>
          <c:w val="0.6161896804837294"/>
          <c:h val="0.841806598055147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ILUMIN'!$C$23:$C$24</c:f>
            </c:strRef>
          </c:cat>
          <c:val>
            <c:numRef>
              <c:f>'ENCUESTA ILUMIN'!$F$23:$F$24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ILUMIN'!$C$16:$C$17</c:f>
            </c:strRef>
          </c:cat>
          <c:val>
            <c:numRef>
              <c:f>'ENCUESTA ILUMIN'!$F$16:$F$17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Iluminacion areas comunes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ILUMIN'!$C$29:$C$30</c:f>
            </c:strRef>
          </c:cat>
          <c:val>
            <c:numRef>
              <c:f>'ENCUESTA ILUMIN'!$F$29:$F$30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Luminarias brillantes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ILUMIN'!$C$32:$C$33</c:f>
            </c:strRef>
          </c:cat>
          <c:val>
            <c:numRef>
              <c:f>'ENCUESTA ILUMIN'!$F$32:$F$33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1094787924523517"/>
          <c:y val="0.14395057464045719"/>
          <c:w val="0.6816259912550771"/>
          <c:h val="0.8560494253595428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ILUMIN'!$C$34:$C$35</c:f>
            </c:strRef>
          </c:cat>
          <c:val>
            <c:numRef>
              <c:f>'ENCUESTA ILUMIN'!$F$34:$F$35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ILUMIN'!$C$36:$C$37</c:f>
            </c:strRef>
          </c:cat>
          <c:val>
            <c:numRef>
              <c:f>'ENCUESTA ILUMIN'!$F$36:$F$37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Reflejos molestos tarea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ILUMIN'!$C$39:$C$40</c:f>
            </c:strRef>
          </c:cat>
          <c:val>
            <c:numRef>
              <c:f>'ENCUESTA ILUMIN'!$F$39:$F$40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13041088137280704"/>
          <c:y val="0.15768771271529777"/>
          <c:w val="0.6161896804837294"/>
          <c:h val="0.841806598055147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ILUMIN'!$C$41:$C$42</c:f>
            </c:strRef>
          </c:cat>
          <c:val>
            <c:numRef>
              <c:f>'ENCUESTA ILUMIN'!$F$41:$F$42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 Diferencia de luminosidad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ILUMIN'!$C$44:$C$45</c:f>
            </c:strRef>
          </c:cat>
          <c:val>
            <c:numRef>
              <c:f>'ENCUESTA ILUMIN'!$F$44:$F$45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3611569108036895"/>
          <c:y val="0.1581044032587012"/>
          <c:w val="0.6161896804837294"/>
          <c:h val="0.841806598055147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ILUMIN'!$E$47:$E$48</c:f>
            </c:strRef>
          </c:cat>
          <c:val>
            <c:numRef>
              <c:f>'ENCUESTA ILUMIN'!$F$47:$F$48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ANTIGUEDAD</a:t>
            </a:r>
          </a:p>
        </c:rich>
      </c:tx>
      <c:overlay val="0"/>
    </c:title>
    <c:plotArea>
      <c:layout>
        <c:manualLayout>
          <c:xMode val="edge"/>
          <c:yMode val="edge"/>
          <c:x val="0.1861311542606293"/>
          <c:y val="0.20087252606937647"/>
          <c:w val="0.43857090911495"/>
          <c:h val="0.784291220354212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Pt>
            <c:idx val="2"/>
            <c:spPr>
              <a:solidFill>
                <a:srgbClr val="A5A5A5"/>
              </a:solidFill>
            </c:spPr>
          </c:dPt>
          <c:dPt>
            <c:idx val="3"/>
            <c:spPr>
              <a:solidFill>
                <a:srgbClr val="FFC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'Evaluacion ruido'!$D$87:$D$90</c:f>
            </c:strRef>
          </c:cat>
          <c:val>
            <c:numRef>
              <c:f>'Evaluacion ruido'!$E$87:$E$90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ILUMIN'!$C$50:$C$51</c:f>
            </c:strRef>
          </c:cat>
          <c:val>
            <c:numRef>
              <c:f>'ENCUESTA ILUMIN'!$F$50:$F$51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Reproduccion del color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ILUMIN'!$C$53:$C$54</c:f>
            </c:strRef>
          </c:cat>
          <c:val>
            <c:numRef>
              <c:f>'ENCUESTA ILUMIN'!$F$53:$F$54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Parpadeos molestos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ILUMIN'!$C$56:$C$57</c:f>
            </c:strRef>
          </c:cat>
          <c:val>
            <c:numRef>
              <c:f>'ENCUESTA ILUMIN'!$F$56:$F$57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7135062764955625"/>
          <c:y val="0.11538863762614052"/>
          <c:w val="0.6161896804837294"/>
          <c:h val="0.841806598055147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ILUMIN'!$E$47:$E$48</c:f>
            </c:strRef>
          </c:cat>
          <c:val>
            <c:numRef>
              <c:f>'ENCUESTA ILUMIN'!$F$47:$F$48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Campo visual plano horizontal 35° 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9556933508311456"/>
          <c:y val="0.338957146141533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00B0F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ILUMIN'!$C$61:$C$62</c:f>
            </c:strRef>
          </c:cat>
          <c:val>
            <c:numRef>
              <c:f>'ENCUESTA ILUMIN'!$F$61:$F$62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3611569108036895"/>
          <c:y val="0.22249703694874318"/>
          <c:w val="0.560820494446435"/>
          <c:h val="0.770401198264675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A9CE91"/>
              </a:solidFill>
            </c:spPr>
          </c:dPt>
          <c:dPt>
            <c:idx val="1"/>
            <c:spPr>
              <a:solidFill>
                <a:srgbClr val="8FAADC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ILUMIN'!$E$63:$E$64</c:f>
            </c:strRef>
          </c:cat>
          <c:val>
            <c:numRef>
              <c:f>'ENCUESTA ILUMIN'!$F$63:$F$64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Iluminacion puesto</a:t>
            </a:r>
          </a:p>
        </c:rich>
      </c:tx>
      <c:overlay val="0"/>
    </c:title>
    <c:plotArea>
      <c:layout>
        <c:manualLayout>
          <c:xMode val="edge"/>
          <c:yMode val="edge"/>
          <c:x val="0.34678534117727167"/>
          <c:y val="0.29861976533659385"/>
          <c:w val="0.5364906200665528"/>
          <c:h val="0.5232631179396915"/>
        </c:manualLayout>
      </c:layout>
      <c:barChart>
        <c:barDir val="bar"/>
        <c:grouping val="clustered"/>
        <c:ser>
          <c:idx val="0"/>
          <c:order val="0"/>
          <c:spPr>
            <a:solidFill>
              <a:srgbClr val="000000"/>
            </a:solidFill>
          </c:spPr>
          <c:cat>
            <c:strRef>
              <c:f>'ENCUESTA ILUMIN'!$C$66:$C$69</c:f>
            </c:strRef>
          </c:cat>
          <c:val>
            <c:numRef>
              <c:f>'ENCUESTA ILUMIN'!$F$66:$F$69</c:f>
            </c:numRef>
          </c:val>
        </c:ser>
        <c:axId val="781030779"/>
        <c:axId val="1848765646"/>
      </c:barChart>
      <c:catAx>
        <c:axId val="781030779"/>
        <c:scaling>
          <c:orientation val="maxMin"/>
        </c:scaling>
        <c:delete val="0"/>
        <c:axPos val="l"/>
        <c:txPr>
          <a:bodyPr/>
          <a:lstStyle/>
          <a:p>
            <a:pPr lvl="0">
              <a:defRPr b="0"/>
            </a:pPr>
          </a:p>
        </c:txPr>
        <c:crossAx val="1848765646"/>
      </c:catAx>
      <c:valAx>
        <c:axId val="184876564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781030779"/>
        <c:crosses val="max"/>
      </c:valAx>
      <c:spPr>
        <a:solidFill>
          <a:srgbClr val="FFFFFF"/>
        </a:solidFill>
      </c:spPr>
    </c:plotArea>
    <c:plotVisOnly val="1"/>
  </c:chart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Iluminacion regulada</a:t>
            </a:r>
          </a:p>
        </c:rich>
      </c:tx>
      <c:overlay val="0"/>
    </c:title>
    <c:plotArea>
      <c:layout>
        <c:manualLayout>
          <c:xMode val="edge"/>
          <c:yMode val="edge"/>
          <c:x val="0.34678534117727167"/>
          <c:y val="0.29861976533659385"/>
          <c:w val="0.5364906200665528"/>
          <c:h val="0.5232631179396915"/>
        </c:manualLayout>
      </c:layout>
      <c:barChart>
        <c:barDir val="bar"/>
        <c:grouping val="clustered"/>
        <c:ser>
          <c:idx val="0"/>
          <c:order val="0"/>
          <c:spPr>
            <a:solidFill>
              <a:srgbClr val="000000"/>
            </a:solidFill>
          </c:spPr>
          <c:cat>
            <c:strRef>
              <c:f>'ENCUESTA ILUMIN'!$C$70:$C$72</c:f>
            </c:strRef>
          </c:cat>
          <c:val>
            <c:numRef>
              <c:f>'ENCUESTA ILUMIN'!$F$70:$F$72</c:f>
            </c:numRef>
          </c:val>
        </c:ser>
        <c:axId val="973318963"/>
        <c:axId val="77432176"/>
      </c:barChart>
      <c:catAx>
        <c:axId val="973318963"/>
        <c:scaling>
          <c:orientation val="maxMin"/>
        </c:scaling>
        <c:delete val="0"/>
        <c:axPos val="l"/>
        <c:txPr>
          <a:bodyPr/>
          <a:lstStyle/>
          <a:p>
            <a:pPr lvl="0">
              <a:defRPr b="0"/>
            </a:pPr>
          </a:p>
        </c:txPr>
        <c:crossAx val="77432176"/>
      </c:catAx>
      <c:valAx>
        <c:axId val="7743217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973318963"/>
        <c:crosses val="max"/>
      </c:valAx>
      <c:spPr>
        <a:solidFill>
          <a:srgbClr val="FFFFFF"/>
        </a:solidFill>
      </c:spPr>
    </c:plotArea>
    <c:plotVisOnly val="1"/>
  </c:chart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Esfuerzo la vista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304890248127011"/>
          <c:y val="0.33170736719643285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00B0F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ILUMIN'!$C$74:$C$75</c:f>
            </c:strRef>
          </c:cat>
          <c:val>
            <c:numRef>
              <c:f>'ENCUESTA ILUMIN'!$F$74:$F$75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3611569108036895"/>
          <c:y val="0.22249703694874318"/>
          <c:w val="0.560820494446435"/>
          <c:h val="0.770401198264675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A9CE91"/>
              </a:solidFill>
            </c:spPr>
          </c:dPt>
          <c:dPt>
            <c:idx val="1"/>
            <c:spPr>
              <a:solidFill>
                <a:srgbClr val="8FAADC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ILUMIN'!$C$76:$C$77</c:f>
            </c:strRef>
          </c:cat>
          <c:val>
            <c:numRef>
              <c:f>'ENCUESTA ILUMIN'!$F$76:$F$77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GENERO</a:t>
            </a:r>
          </a:p>
        </c:rich>
      </c:tx>
      <c:overlay val="0"/>
    </c:title>
    <c:plotArea>
      <c:layout>
        <c:manualLayout>
          <c:xMode val="edge"/>
          <c:yMode val="edge"/>
          <c:x val="0.34187051618547687"/>
          <c:y val="0.17518588934328216"/>
          <c:w val="0.334777486147565"/>
          <c:h val="0.5981137787105317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FFD96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'Evaluacion ruido'!$D$96:$D$97</c:f>
            </c:strRef>
          </c:cat>
          <c:val>
            <c:numRef>
              <c:f>'Evaluacion ruido'!$E$96:$E$97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Brillos y reflejos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349834278635008"/>
          <c:y val="0.26883024877292166"/>
          <c:w val="0.43969445031588333"/>
          <c:h val="0.727500525949898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ILUMIN'!$C$78:$C$79</c:f>
            </c:strRef>
          </c:cat>
          <c:val>
            <c:numRef>
              <c:f>'ENCUESTA ILUMIN'!$F$78:$F$79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18578006741010136"/>
          <c:y val="0.15810415200791342"/>
          <c:w val="0.6161896804837294"/>
          <c:h val="0.8418065980551471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ILUMIN'!$C$80:$C$81</c:f>
            </c:strRef>
          </c:cat>
          <c:val>
            <c:numRef>
              <c:f>'ENCUESTA ILUMIN'!$F$80:$F$81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ILUMIN'!$C$82:$C$83</c:f>
            </c:strRef>
          </c:cat>
          <c:val>
            <c:numRef>
              <c:f>'ENCUESTA ILUMIN'!$F$82:$F$83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Dificultzad ver colores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ILUMIN'!$C$84:$C$85</c:f>
            </c:strRef>
          </c:cat>
          <c:val>
            <c:numRef>
              <c:f>'ENCUESTA ILUMIN'!$F$84:$F$85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Sombras Molestas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168115444233074"/>
          <c:y val="0.1987035956199003"/>
          <c:w val="0.4816385424739895"/>
          <c:h val="0.797627179102919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ILUMIN'!$C$86:$C$87</c:f>
            </c:strRef>
          </c:cat>
          <c:val>
            <c:numRef>
              <c:f>'ENCUESTA ILUMIN'!$F$86:$F$87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15557869320794082"/>
          <c:y val="0.0"/>
          <c:w val="0.7722301138615589"/>
          <c:h val="1.0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ILUMIN'!$C$88:$C$89</c:f>
            </c:strRef>
          </c:cat>
          <c:val>
            <c:numRef>
              <c:f>'ENCUESTA ILUMIN'!$F$88:$F$89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ILUMIN'!$C$90:$C$91</c:f>
            </c:strRef>
          </c:cat>
          <c:val>
            <c:numRef>
              <c:f>'ENCUESTA ILUMIN'!$F$90:$F$91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Dificultad ver lamparass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A9CE9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ILUMIN'!$C$92:$C$93</c:f>
            </c:strRef>
          </c:cat>
          <c:val>
            <c:numRef>
              <c:f>'ENCUESTA ILUMIN'!$F$92:$F$93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Luz que parpadea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168115444233074"/>
          <c:y val="0.1987035956199003"/>
          <c:w val="0.4816385424739895"/>
          <c:h val="0.797627179102919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ILUMIN'!$C$94:$C$95</c:f>
            </c:strRef>
          </c:cat>
          <c:val>
            <c:numRef>
              <c:f>'ENCUESTA ILUMIN'!$F$94:$F$95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10020950717064649"/>
          <c:y val="0.0"/>
          <c:w val="0.7722301138615589"/>
          <c:h val="1.0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ILUMIN'!$C$97:$C$98</c:f>
            </c:strRef>
          </c:cat>
          <c:val>
            <c:numRef>
              <c:f>'ENCUESTA ILUMIN'!$F$97:$F$98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70AD47"/>
            </a:solidFill>
          </c:spPr>
          <c:cat>
            <c:strRef>
              <c:f>'Evaluacion ruido (2)'!$B$4:$B$12</c:f>
            </c:strRef>
          </c:cat>
          <c:val>
            <c:numRef>
              <c:f>'Evaluacion ruido (2)'!$H$4:$H$12</c:f>
            </c:numRef>
          </c:val>
        </c:ser>
        <c:axId val="1434327841"/>
        <c:axId val="847712022"/>
      </c:barChart>
      <c:catAx>
        <c:axId val="1434327841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847712022"/>
      </c:catAx>
      <c:valAx>
        <c:axId val="847712022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434327841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(2)'!$B$4:$B$12</c:f>
            </c:strRef>
          </c:cat>
          <c:val>
            <c:numRef>
              <c:f>'Evaluacion ruido (2)'!$J$4:$J$12</c:f>
            </c:numRef>
          </c:val>
          <c:smooth val="0"/>
        </c:ser>
        <c:axId val="1797666368"/>
        <c:axId val="2046934075"/>
      </c:lineChart>
      <c:catAx>
        <c:axId val="1797666368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046934075"/>
      </c:catAx>
      <c:valAx>
        <c:axId val="2046934075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797666368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4334230338424218"/>
          <c:y val="0.31543693880370216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ILUMIN'!$C$99:$C$100</c:f>
            </c:strRef>
          </c:cat>
          <c:val>
            <c:numRef>
              <c:f>'ENCUESTA ILUMIN'!$F$99:$F$100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Sensación velo ojos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771291420705797"/>
          <c:y val="0.3389571202048203"/>
          <c:w val="0.39775021872265964"/>
          <c:h val="0.657373735328948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A9CE9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ILUMIN'!$C$101:$C$102</c:f>
            </c:strRef>
          </c:cat>
          <c:val>
            <c:numRef>
              <c:f>'ENCUESTA ILUMIN'!$F$101:$F$102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/>
            </a:pPr>
            <a:r>
              <a:t>Vista cansada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168115444233074"/>
          <c:y val="0.1987035956199003"/>
          <c:w val="0.4816385424739895"/>
          <c:h val="0.797627179102919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92D05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ILUMIN'!$C$103:$C$104</c:f>
            </c:strRef>
          </c:cat>
          <c:val>
            <c:numRef>
              <c:f>'ENCUESTA ILUMIN'!$F$103:$F$104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12537731900578028"/>
          <c:y val="0.0"/>
          <c:w val="0.7722301138615589"/>
          <c:h val="1.0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ILUMIN'!$C$105:$C$106</c:f>
            </c:strRef>
          </c:cat>
          <c:val>
            <c:numRef>
              <c:f>'ENCUESTA ILUMIN'!$F$105:$F$106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23856713306670085"/>
          <c:y val="0.29455674794680603"/>
          <c:w val="0.5709462037328367"/>
          <c:h val="0.684562764145572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747373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ILUMIN'!$C$107:$C$108</c:f>
            </c:strRef>
          </c:cat>
          <c:val>
            <c:numRef>
              <c:f>'ENCUESTA ILUMIN'!$F$107:$F$108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view3D>
      <c:rotX val="50"/>
      <c:perspective val="0"/>
    </c:view3D>
    <c:plotArea>
      <c:layout>
        <c:manualLayout>
          <c:xMode val="edge"/>
          <c:yMode val="edge"/>
          <c:x val="0.30658556421874356"/>
          <c:y val="0.27925625561459183"/>
          <c:w val="0.5255853642618278"/>
          <c:h val="0.72074367439459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8FAADC"/>
              </a:solidFill>
            </c:spPr>
          </c:dPt>
          <c:dPt>
            <c:idx val="1"/>
            <c:spPr>
              <a:solidFill>
                <a:srgbClr val="C0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ILUMIN'!$C$12:$C$13</c:f>
            </c:strRef>
          </c:cat>
          <c:val>
            <c:numRef>
              <c:f>'ENCUESTA ILUMIN'!$F$12:$F$13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Niveles de atención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17928102984194702"/>
          <c:y val="0.22776823758137393"/>
          <c:w val="0.6966980952876767"/>
          <c:h val="0.7399700923310368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RUIDO'!$H$2:$H$3</c:f>
            </c:strRef>
          </c:cat>
          <c:val>
            <c:numRef>
              <c:f>'ENCUESTA RUIDO'!$J$2:$J$3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Tareas mentales alta complejidad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501988853415802"/>
          <c:y val="0.27078379769815947"/>
          <c:w val="0.6430898072493602"/>
          <c:h val="0.7292162023018405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RUIDO'!$H$4:$H$5</c:f>
            </c:strRef>
          </c:cat>
          <c:val>
            <c:numRef>
              <c:f>'ENCUESTA RUIDO'!$J$4:$J$5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Tarea con  exigencia auditiva 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501988853415802"/>
          <c:y val="0.2974796946233937"/>
          <c:w val="0.6430898072493602"/>
          <c:h val="0.7025203053766063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RUIDO'!$H$6:$H$7</c:f>
            </c:strRef>
          </c:cat>
          <c:val>
            <c:numRef>
              <c:f>'ENCUESTA RUIDO'!$J$6:$J$7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Ruido propio trabajador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2395470143502036"/>
          <c:y val="0.24927602799650045"/>
          <c:w val="0.5448082587073806"/>
          <c:h val="0.692651647710702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C00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RUIDO'!$H$9:$H$10</c:f>
            </c:strRef>
          </c:cat>
          <c:val>
            <c:numRef>
              <c:f>'ENCUESTA RUIDO'!$J$9:$J$10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863395668837632"/>
          <c:y val="0.21821922503203395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70AD47"/>
            </a:solidFill>
          </c:spPr>
          <c:cat>
            <c:strRef>
              <c:f>'Evaluacion ruido (2)'!$B$13:$B$15</c:f>
            </c:strRef>
          </c:cat>
          <c:val>
            <c:numRef>
              <c:f>'Evaluacion ruido (2)'!$H$13:$H$15</c:f>
            </c:numRef>
          </c:val>
        </c:ser>
        <c:axId val="520210780"/>
        <c:axId val="943846699"/>
      </c:barChart>
      <c:catAx>
        <c:axId val="520210780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943846699"/>
      </c:catAx>
      <c:valAx>
        <c:axId val="943846699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520210780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(2)'!$B$13:$B$15</c:f>
            </c:strRef>
          </c:cat>
          <c:val>
            <c:numRef>
              <c:f>'Evaluacion ruido (2)'!$J$13:$J$15</c:f>
            </c:numRef>
          </c:val>
          <c:smooth val="0"/>
        </c:ser>
        <c:axId val="690822207"/>
        <c:axId val="1028768032"/>
      </c:lineChart>
      <c:catAx>
        <c:axId val="690822207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028768032"/>
      </c:catAx>
      <c:valAx>
        <c:axId val="1028768032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690822207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Ruido fuentes ajenas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09886859778447217"/>
          <c:y val="0.24927602799650045"/>
          <c:w val="0.6698939512685185"/>
          <c:h val="0.750724057627387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ED7D31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RUIDO'!$H$11:$H$12</c:f>
            </c:strRef>
          </c:cat>
          <c:val>
            <c:numRef>
              <c:f>'ENCUESTA RUIDO'!$J$11:$J$12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Ruido del exterior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12567274180363044"/>
          <c:y val="0.2760622748666299"/>
          <c:w val="0.723502239306835"/>
          <c:h val="0.670319463513406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RUIDO'!$H$15:$H$16</c:f>
            </c:strRef>
          </c:cat>
          <c:val>
            <c:numRef>
              <c:f>'ENCUESTA RUIDO'!$J$15:$J$16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900"/>
            </a:pPr>
            <a:r>
              <a:t>Ruido molesto personas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10717295778452846"/>
          <c:y val="0.39624020295215456"/>
          <c:w val="0.8213929431231541"/>
          <c:h val="0.42227477797874285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RUIDO'!$H$19:$H$20</c:f>
            </c:strRef>
          </c:cat>
          <c:val>
            <c:numRef>
              <c:f>'ENCUESTA RUIDO'!$J$19:$J$20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Sistema de ventilación ruidoso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501988853415802"/>
          <c:y val="0.2492760176397667"/>
          <c:w val="0.6430898072493602"/>
          <c:h val="0.7292162023018405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D966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RUIDO'!$H$23:$H$24</c:f>
            </c:strRef>
          </c:cat>
          <c:val>
            <c:numRef>
              <c:f>'ENCUESTA RUIDO'!$J$23:$J$24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Existe reverberación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1501988853415802"/>
          <c:y val="0.2974796946233937"/>
          <c:w val="0.6430898072493602"/>
          <c:h val="0.7025203053766063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RUIDO'!$H$25:$H$26</c:f>
            </c:strRef>
          </c:cat>
          <c:val>
            <c:numRef>
              <c:f>'ENCUESTA RUIDO'!$J$25:$J$26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Puesto cerca proceso productivo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22395470143502036"/>
          <c:y val="0.24927602799650045"/>
          <c:w val="0.5448082587073806"/>
          <c:h val="0.6926516477107029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FFC000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RUIDO'!$H$29:$H$30</c:f>
            </c:strRef>
          </c:cat>
          <c:val>
            <c:numRef>
              <c:f>'ENCUESTA RUIDO'!$J$29:$J$30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800"/>
            </a:pPr>
            <a:r>
              <a:t>Existen equipos ruidosos 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19715045918805252"/>
          <c:y val="0.3028942039925762"/>
          <c:w val="0.6252203779032546"/>
          <c:h val="0.697105796007424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ED7D31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'ENCUESTA RUIDO'!$H$31:$H$32</c:f>
            </c:strRef>
          </c:cat>
          <c:val>
            <c:numRef>
              <c:f>'ENCUESTA RUIDO'!$J$31:$J$32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900"/>
            </a:pPr>
            <a:r>
              <a:t>Programa de mano tenimiento</a:t>
            </a:r>
          </a:p>
        </c:rich>
      </c:tx>
      <c:overlay val="0"/>
    </c:title>
    <c:view3D>
      <c:rotX val="50"/>
      <c:perspective val="0"/>
    </c:view3D>
    <c:plotArea>
      <c:layout>
        <c:manualLayout>
          <c:xMode val="edge"/>
          <c:yMode val="edge"/>
          <c:x val="0.16371682108875532"/>
          <c:y val="0.30235690631782647"/>
          <c:w val="0.723502239306835"/>
          <c:h val="0.6703194635134062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ED7D31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'ENCUESTA RUIDO'!$H$36:$H$37</c:f>
            </c:strRef>
          </c:cat>
          <c:val>
            <c:numRef>
              <c:f>'ENCUESTA RUIDO'!$J$36:$J$37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  <c:spPr>
        <a:solidFill>
          <a:srgbClr val="FFFFFF"/>
        </a:solidFill>
      </c:spPr>
    </c:plotArea>
    <c:plotVisOnly val="1"/>
  </c:chart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Características del ruido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tx>
            <c:strRef>
              <c:f>'ENCUESTA RUIDO'!$O$37</c:f>
            </c:strRef>
          </c:tx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RUIDO'!$P$36:$U$36</c:f>
            </c:strRef>
          </c:cat>
          <c:val>
            <c:numRef>
              <c:f>'ENCUESTA RUIDO'!$P$37:$U$37</c:f>
            </c:numRef>
          </c:val>
        </c:ser>
        <c:ser>
          <c:idx val="1"/>
          <c:order val="1"/>
          <c:tx>
            <c:strRef>
              <c:f>'ENCUESTA RUIDO'!$O$38</c:f>
            </c:strRef>
          </c:tx>
          <c:spPr>
            <a:solidFill>
              <a:srgbClr val="ED7D31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RUIDO'!$P$36:$U$36</c:f>
            </c:strRef>
          </c:cat>
          <c:val>
            <c:numRef>
              <c:f>'ENCUESTA RUIDO'!$P$38:$U$38</c:f>
            </c:numRef>
          </c:val>
        </c:ser>
        <c:axId val="948864395"/>
        <c:axId val="357735888"/>
      </c:barChart>
      <c:catAx>
        <c:axId val="948864395"/>
        <c:scaling>
          <c:orientation val="minMax"/>
        </c:scaling>
        <c:delete val="0"/>
        <c:axPos val="b"/>
        <c:txPr>
          <a:bodyPr/>
          <a:lstStyle/>
          <a:p>
            <a:pPr lvl="0">
              <a:defRPr b="0"/>
            </a:pPr>
          </a:p>
        </c:txPr>
        <c:crossAx val="357735888"/>
      </c:catAx>
      <c:valAx>
        <c:axId val="357735888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948864395"/>
      </c:valAx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Caracteristicas de la tarea 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tx>
            <c:strRef>
              <c:f>'ENCUESTA RUIDO'!$K$3</c:f>
            </c:strRef>
          </c:tx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RUIDO'!$L$2:$Q$2</c:f>
            </c:strRef>
          </c:cat>
          <c:val>
            <c:numRef>
              <c:f>'ENCUESTA RUIDO'!$L$3:$Q$3</c:f>
            </c:numRef>
          </c:val>
        </c:ser>
        <c:ser>
          <c:idx val="1"/>
          <c:order val="1"/>
          <c:tx>
            <c:strRef>
              <c:f>'ENCUESTA RUIDO'!$K$4</c:f>
            </c:strRef>
          </c:tx>
          <c:spPr>
            <a:solidFill>
              <a:srgbClr val="ED7D31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RUIDO'!$L$2:$Q$2</c:f>
            </c:strRef>
          </c:cat>
          <c:val>
            <c:numRef>
              <c:f>'ENCUESTA RUIDO'!$L$4:$Q$4</c:f>
            </c:numRef>
          </c:val>
        </c:ser>
        <c:axId val="759995281"/>
        <c:axId val="315567515"/>
      </c:barChart>
      <c:catAx>
        <c:axId val="759995281"/>
        <c:scaling>
          <c:orientation val="minMax"/>
        </c:scaling>
        <c:delete val="0"/>
        <c:axPos val="b"/>
        <c:txPr>
          <a:bodyPr/>
          <a:lstStyle/>
          <a:p>
            <a:pPr lvl="0">
              <a:defRPr b="0"/>
            </a:pPr>
          </a:p>
        </c:txPr>
        <c:crossAx val="315567515"/>
      </c:catAx>
      <c:valAx>
        <c:axId val="3155675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759995281"/>
      </c:valAx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903642912286"/>
          <c:y val="0.29653520746432777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ED7D31"/>
            </a:solidFill>
          </c:spPr>
          <c:cat>
            <c:strRef>
              <c:f>'Evaluacion ruido (2)'!$B$16:$B$17</c:f>
            </c:strRef>
          </c:cat>
          <c:val>
            <c:numRef>
              <c:f>'Evaluacion ruido (2)'!$H$16:$H$17</c:f>
            </c:numRef>
          </c:val>
        </c:ser>
        <c:axId val="2030352944"/>
        <c:axId val="542778999"/>
      </c:barChart>
      <c:catAx>
        <c:axId val="2030352944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542778999"/>
      </c:catAx>
      <c:valAx>
        <c:axId val="542778999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030352944"/>
      </c:valAx>
      <c:lineChart>
        <c:varyColors val="0"/>
        <c:ser>
          <c:idx val="1"/>
          <c:order val="1"/>
          <c:spPr>
            <a:ln cmpd="sng" w="28575">
              <a:solidFill>
                <a:srgbClr val="ED7D31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D7D31"/>
              </a:solidFill>
              <a:ln cmpd="sng">
                <a:solidFill>
                  <a:srgbClr val="ED7D31"/>
                </a:solidFill>
              </a:ln>
            </c:spPr>
          </c:marker>
          <c:cat>
            <c:strRef>
              <c:f>'Evaluacion ruido (2)'!$B$16:$B$17</c:f>
            </c:strRef>
          </c:cat>
          <c:val>
            <c:numRef>
              <c:f>'Evaluacion ruido (2)'!$J$16:$J$17</c:f>
            </c:numRef>
          </c:val>
          <c:smooth val="0"/>
        </c:ser>
        <c:axId val="725363436"/>
        <c:axId val="249584617"/>
      </c:lineChart>
      <c:catAx>
        <c:axId val="725363436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49584617"/>
      </c:catAx>
      <c:valAx>
        <c:axId val="249584617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725363436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/>
            </a:pPr>
            <a:r>
              <a:t>Caracteristicas de la tarea </a:t>
            </a:r>
          </a:p>
        </c:rich>
      </c:tx>
      <c:overlay val="0"/>
    </c:title>
    <c:plotArea>
      <c:layout>
        <c:manualLayout>
          <c:xMode val="edge"/>
          <c:yMode val="edge"/>
          <c:x val="0.09408595800524934"/>
          <c:y val="0.2440982511594653"/>
          <c:w val="0.794637576552931"/>
          <c:h val="0.47039727560936606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RUIDO'!$R$2:$V$2</c:f>
            </c:strRef>
          </c:cat>
          <c:val>
            <c:numRef>
              <c:f>'ENCUESTA RUIDO'!$R$3:$V$3</c:f>
            </c:numRef>
          </c:val>
        </c:ser>
        <c:ser>
          <c:idx val="1"/>
          <c:order val="1"/>
          <c:spPr>
            <a:solidFill>
              <a:srgbClr val="ED7D31"/>
            </a:solidFill>
          </c:spPr>
          <c:dLbls>
            <c:txPr>
              <a:bodyPr/>
              <a:lstStyle/>
              <a:p>
                <a:pPr lvl="0">
                  <a:defRPr b="0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RUIDO'!$R$2:$V$2</c:f>
            </c:strRef>
          </c:cat>
          <c:val>
            <c:numRef>
              <c:f>'ENCUESTA RUIDO'!$R$4:$V$4</c:f>
            </c:numRef>
          </c:val>
        </c:ser>
        <c:axId val="1026755580"/>
        <c:axId val="31560457"/>
      </c:barChart>
      <c:catAx>
        <c:axId val="1026755580"/>
        <c:scaling>
          <c:orientation val="minMax"/>
        </c:scaling>
        <c:delete val="0"/>
        <c:axPos val="b"/>
        <c:txPr>
          <a:bodyPr/>
          <a:lstStyle/>
          <a:p>
            <a:pPr lvl="0">
              <a:defRPr b="0"/>
            </a:pPr>
          </a:p>
        </c:txPr>
        <c:crossAx val="31560457"/>
      </c:catAx>
      <c:valAx>
        <c:axId val="315604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1026755580"/>
      </c:valAx>
      <c:spPr>
        <a:solidFill>
          <a:srgbClr val="FFFFFF"/>
        </a:solidFill>
      </c:spPr>
    </c:plotArea>
    <c:legend>
      <c:legendPos val="r"/>
      <c:overlay val="0"/>
    </c:legend>
    <c:plotVisOnly val="1"/>
  </c:chart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Molestias Ruido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RUIDO'!$A$54:$A$58</c:f>
            </c:strRef>
          </c:cat>
          <c:val>
            <c:numRef>
              <c:f>'ENCUESTA RUIDO'!$C$54:$C$58</c:f>
            </c:numRef>
          </c:val>
        </c:ser>
        <c:axId val="1441969311"/>
        <c:axId val="582987080"/>
      </c:barChart>
      <c:catAx>
        <c:axId val="1441969311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582987080"/>
      </c:catAx>
      <c:valAx>
        <c:axId val="582987080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441969311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Horas con ruido</a:t>
            </a:r>
          </a:p>
        </c:rich>
      </c:tx>
      <c:overlay val="0"/>
    </c:title>
    <c:plotArea>
      <c:layout>
        <c:manualLayout>
          <c:xMode val="edge"/>
          <c:yMode val="edge"/>
          <c:x val="0.09213385826771653"/>
          <c:y val="0.29490181873098065"/>
          <c:w val="0.5268599379623001"/>
          <c:h val="0.5629400890171207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70AD47"/>
              </a:solidFill>
            </c:spPr>
          </c:dPt>
          <c:dPt>
            <c:idx val="1"/>
            <c:spPr>
              <a:solidFill>
                <a:srgbClr val="4472C4"/>
              </a:solidFill>
            </c:spPr>
          </c:dPt>
          <c:dPt>
            <c:idx val="2"/>
            <c:spPr>
              <a:solidFill>
                <a:srgbClr val="FFC000"/>
              </a:solidFill>
            </c:spPr>
          </c:dPt>
          <c:dPt>
            <c:idx val="3"/>
            <c:spPr>
              <a:solidFill>
                <a:srgbClr val="43682B"/>
              </a:solidFill>
            </c:spPr>
          </c:dPt>
          <c:dPt>
            <c:idx val="4"/>
            <c:spPr>
              <a:solidFill>
                <a:srgbClr val="294476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'ENCUESTA RUIDO'!$A$63:$A$67</c:f>
            </c:strRef>
          </c:cat>
          <c:val>
            <c:numRef>
              <c:f>'ENCUESTA RUIDO'!$C$63:$C$67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Fuente de Ruido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RUIDO'!$A$73:$A$76</c:f>
            </c:strRef>
          </c:cat>
          <c:val>
            <c:numRef>
              <c:f>'ENCUESTA RUIDO'!$D$73:$D$76</c:f>
            </c:numRef>
          </c:val>
        </c:ser>
        <c:axId val="387787259"/>
        <c:axId val="648848161"/>
      </c:barChart>
      <c:catAx>
        <c:axId val="387787259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648848161"/>
      </c:catAx>
      <c:valAx>
        <c:axId val="648848161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387787259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Ruido factor distracción 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RUIDO'!$A$82:$A$86</c:f>
            </c:strRef>
          </c:cat>
          <c:val>
            <c:numRef>
              <c:f>'ENCUESTA RUIDO'!$C$82:$C$86</c:f>
            </c:numRef>
          </c:val>
        </c:ser>
        <c:axId val="1809273181"/>
        <c:axId val="1938710481"/>
      </c:barChart>
      <c:catAx>
        <c:axId val="1809273181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938710481"/>
      </c:catAx>
      <c:valAx>
        <c:axId val="1938710481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809273181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Ruido-Consentración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RUIDO'!$A$90:$A$94</c:f>
            </c:strRef>
          </c:cat>
          <c:val>
            <c:numRef>
              <c:f>'ENCUESTA RUIDO'!$C$90:$C$94</c:f>
            </c:numRef>
          </c:val>
        </c:ser>
        <c:axId val="595045909"/>
        <c:axId val="295635588"/>
      </c:barChart>
      <c:catAx>
        <c:axId val="595045909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95635588"/>
      </c:catAx>
      <c:valAx>
        <c:axId val="295635588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595045909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Eleva la voz </a:t>
            </a:r>
          </a:p>
        </c:rich>
      </c:tx>
      <c:overlay val="0"/>
    </c:title>
    <c:plotArea>
      <c:layout>
        <c:manualLayout>
          <c:xMode val="edge"/>
          <c:yMode val="edge"/>
          <c:x val="0.12621996484709927"/>
          <c:y val="0.245596305802597"/>
          <c:w val="0.8281146061708149"/>
          <c:h val="0.6306666042798934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RUIDO'!$A$100:$A$104</c:f>
            </c:strRef>
          </c:cat>
          <c:val>
            <c:numRef>
              <c:f>'ENCUESTA RUIDO'!$C$100:$C$104</c:f>
            </c:numRef>
          </c:val>
        </c:ser>
        <c:axId val="659598973"/>
        <c:axId val="248361500"/>
      </c:barChart>
      <c:catAx>
        <c:axId val="659598973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48361500"/>
      </c:catAx>
      <c:valAx>
        <c:axId val="248361500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659598973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Ruido -atención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RUIDO'!$A$109:$A$113</c:f>
            </c:strRef>
          </c:cat>
          <c:val>
            <c:numRef>
              <c:f>'ENCUESTA RUIDO'!$C$109:$C$113</c:f>
            </c:numRef>
          </c:val>
        </c:ser>
        <c:axId val="1796140560"/>
        <c:axId val="1130980094"/>
      </c:barChart>
      <c:catAx>
        <c:axId val="1796140560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130980094"/>
      </c:catAx>
      <c:valAx>
        <c:axId val="1130980094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796140560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Ruido -señales acusticas</a:t>
            </a:r>
          </a:p>
        </c:rich>
      </c:tx>
      <c:overlay val="0"/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5B9BD5"/>
            </a:solidFill>
          </c:spPr>
          <c:dLbls>
            <c:txPr>
              <a:bodyPr/>
              <a:lstStyle/>
              <a:p>
                <a:pPr lvl="0">
                  <a:defRPr b="0" i="0" sz="900">
                    <a:solidFill>
                      <a:srgbClr val="404040"/>
                    </a:solidFill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'ENCUESTA RUIDO'!$A$116:$A$119</c:f>
            </c:strRef>
          </c:cat>
          <c:val>
            <c:numRef>
              <c:f>'ENCUESTA RUIDO'!$C$116:$C$119</c:f>
            </c:numRef>
          </c:val>
        </c:ser>
        <c:axId val="245571439"/>
        <c:axId val="185818246"/>
      </c:barChart>
      <c:catAx>
        <c:axId val="245571439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85818246"/>
      </c:catAx>
      <c:valAx>
        <c:axId val="185818246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245571439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595959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70AD47"/>
            </a:solidFill>
          </c:spPr>
          <c:cat>
            <c:strRef>
              <c:f>'Evaluacion ruido (2)'!$B$18:$B$25</c:f>
            </c:strRef>
          </c:cat>
          <c:val>
            <c:numRef>
              <c:f>'Evaluacion ruido (2)'!$H$18:$H$25</c:f>
            </c:numRef>
          </c:val>
        </c:ser>
        <c:axId val="841525315"/>
        <c:axId val="1713826821"/>
      </c:barChart>
      <c:catAx>
        <c:axId val="841525315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713826821"/>
      </c:catAx>
      <c:valAx>
        <c:axId val="1713826821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841525315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(2)'!$B$18:$B$25</c:f>
            </c:strRef>
          </c:cat>
          <c:val>
            <c:numRef>
              <c:f>'Evaluacion ruido (2)'!$J$18:$J$25</c:f>
            </c:numRef>
          </c:val>
          <c:smooth val="0"/>
        </c:ser>
        <c:axId val="1317262335"/>
        <c:axId val="314006571"/>
      </c:lineChart>
      <c:catAx>
        <c:axId val="1317262335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314006571"/>
      </c:catAx>
      <c:valAx>
        <c:axId val="314006571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59595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595959"/>
                </a:solidFill>
                <a:latin typeface="Calibri"/>
              </a:defRPr>
            </a:pPr>
          </a:p>
        </c:txPr>
        <c:crossAx val="1317262335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595959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F2F2F2"/>
                </a:solidFill>
                <a:latin typeface="Calibri"/>
              </a:defRPr>
            </a:pPr>
            <a:r>
              <a:t>DECIBELES VS GRADO DE RIESGO</a:t>
            </a:r>
          </a:p>
        </c:rich>
      </c:tx>
      <c:overlay val="0"/>
    </c:title>
    <c:plotArea>
      <c:layout>
        <c:manualLayout>
          <c:xMode val="edge"/>
          <c:yMode val="edge"/>
          <c:x val="0.15996895414806503"/>
          <c:y val="0.14402508147630283"/>
          <c:w val="0.6239311081725292"/>
          <c:h val="0.455352724558873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FFFF99"/>
            </a:solidFill>
          </c:spPr>
          <c:cat>
            <c:strRef>
              <c:f>'Evaluacion ruido (2)'!$B$25:$B$31</c:f>
            </c:strRef>
          </c:cat>
          <c:val>
            <c:numRef>
              <c:f>'Evaluacion ruido (2)'!$C$25:$C$31</c:f>
            </c:numRef>
          </c:val>
        </c:ser>
        <c:axId val="1992057133"/>
        <c:axId val="1457242007"/>
      </c:barChart>
      <c:lineChart>
        <c:varyColors val="0"/>
        <c:ser>
          <c:idx val="2"/>
          <c:order val="2"/>
          <c:spPr>
            <a:ln cmpd="sng" w="19050">
              <a:solidFill>
                <a:srgbClr val="FF9900"/>
              </a:solidFill>
            </a:ln>
          </c:spPr>
          <c:marker>
            <c:symbol val="none"/>
          </c:marker>
          <c:cat>
            <c:strRef>
              <c:f>'Evaluacion ruido (2)'!$B$25:$B$31</c:f>
            </c:strRef>
          </c:cat>
          <c:val>
            <c:numRef>
              <c:f>'Evaluacion ruido (2)'!$J$26:$J$31</c:f>
            </c:numRef>
          </c:val>
          <c:smooth val="0"/>
        </c:ser>
        <c:axId val="1992057133"/>
        <c:axId val="1457242007"/>
      </c:lineChart>
      <c:catAx>
        <c:axId val="1992057133"/>
        <c:scaling>
          <c:orientation val="minMax"/>
        </c:scaling>
        <c:delete val="0"/>
        <c:axPos val="b"/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1457242007"/>
      </c:catAx>
      <c:valAx>
        <c:axId val="1457242007"/>
        <c:scaling>
          <c:orientation val="minMax"/>
        </c:scaling>
        <c:delete val="0"/>
        <c:axPos val="l"/>
        <c:majorGridlines>
          <c:spPr>
            <a:ln>
              <a:solidFill>
                <a:srgbClr val="F2F2F2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D9D9D9"/>
                    </a:solidFill>
                    <a:latin typeface="Calibri"/>
                  </a:defRPr>
                </a:pPr>
                <a:r>
                  <a:t>DECIBELES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1992057133"/>
      </c:valAx>
      <c:lineChart>
        <c:varyColors val="0"/>
        <c:ser>
          <c:idx val="1"/>
          <c:order val="1"/>
          <c:spPr>
            <a:ln cmpd="sng" w="28575">
              <a:solidFill>
                <a:srgbClr val="4472C4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cat>
            <c:strRef>
              <c:f>'Evaluacion ruido (2)'!$B$25:$B$31</c:f>
            </c:strRef>
          </c:cat>
          <c:val>
            <c:numRef>
              <c:f>'Evaluacion ruido (2)'!$H$26:$H$31</c:f>
            </c:numRef>
          </c:val>
          <c:smooth val="0"/>
        </c:ser>
        <c:axId val="872659353"/>
        <c:axId val="420608303"/>
      </c:lineChart>
      <c:catAx>
        <c:axId val="872659353"/>
        <c:scaling>
          <c:orientation val="minMax"/>
        </c:scaling>
        <c:delete val="1"/>
        <c:axPos val="b"/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420608303"/>
      </c:catAx>
      <c:valAx>
        <c:axId val="420608303"/>
        <c:scaling>
          <c:orientation val="minMax"/>
        </c:scaling>
        <c:delete val="0"/>
        <c:axPos val="r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900">
                    <a:solidFill>
                      <a:srgbClr val="D9D9D9"/>
                    </a:solidFill>
                    <a:latin typeface="Calibri"/>
                  </a:defRPr>
                </a:pPr>
                <a:r>
                  <a:t>GRADO DE RIESGO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 i="0" sz="900">
                <a:solidFill>
                  <a:srgbClr val="D9D9D9"/>
                </a:solidFill>
                <a:latin typeface="Calibri"/>
              </a:defRPr>
            </a:pPr>
          </a:p>
        </c:txPr>
        <c:crossAx val="872659353"/>
        <c:crosses val="max"/>
      </c:valAx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sz="900">
              <a:solidFill>
                <a:srgbClr val="D9D9D9"/>
              </a:solidFill>
              <a:latin typeface="Calibri"/>
            </a:defRPr>
          </a:pPr>
        </a:p>
      </c:txPr>
    </c:legend>
    <c:plotVisOnly val="1"/>
  </c:chart>
</c:chartSpace>
</file>

<file path=xl/drawings/_rels/worksheet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worksheet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<Relationship Id="rId5" Type="http://schemas.openxmlformats.org/officeDocument/2006/relationships/chart" Target="../charts/chart9.xml"/><Relationship Id="rId6" Type="http://schemas.openxmlformats.org/officeDocument/2006/relationships/chart" Target="../charts/chart10.xml"/><Relationship Id="rId7" Type="http://schemas.openxmlformats.org/officeDocument/2006/relationships/chart" Target="../charts/chart11.xml"/><Relationship Id="rId8" Type="http://schemas.openxmlformats.org/officeDocument/2006/relationships/chart" Target="../charts/chart12.xml"/></Relationships>
</file>

<file path=xl/drawings/_rels/worksheet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3.xml"/></Relationships>
</file>

<file path=xl/drawings/_rels/worksheetdrawing5.xml.rels><?xml version="1.0" encoding="UTF-8" standalone="yes"?><Relationships xmlns="http://schemas.openxmlformats.org/package/2006/relationships"><Relationship Id="rId40" Type="http://schemas.openxmlformats.org/officeDocument/2006/relationships/chart" Target="../charts/chart53.xml"/><Relationship Id="rId20" Type="http://schemas.openxmlformats.org/officeDocument/2006/relationships/chart" Target="../charts/chart33.xml"/><Relationship Id="rId42" Type="http://schemas.openxmlformats.org/officeDocument/2006/relationships/chart" Target="../charts/chart55.xml"/><Relationship Id="rId41" Type="http://schemas.openxmlformats.org/officeDocument/2006/relationships/chart" Target="../charts/chart54.xml"/><Relationship Id="rId22" Type="http://schemas.openxmlformats.org/officeDocument/2006/relationships/chart" Target="../charts/chart35.xml"/><Relationship Id="rId21" Type="http://schemas.openxmlformats.org/officeDocument/2006/relationships/chart" Target="../charts/chart34.xml"/><Relationship Id="rId24" Type="http://schemas.openxmlformats.org/officeDocument/2006/relationships/chart" Target="../charts/chart37.xml"/><Relationship Id="rId23" Type="http://schemas.openxmlformats.org/officeDocument/2006/relationships/chart" Target="../charts/chart36.xml"/><Relationship Id="rId1" Type="http://schemas.openxmlformats.org/officeDocument/2006/relationships/chart" Target="../charts/chart14.xml"/><Relationship Id="rId2" Type="http://schemas.openxmlformats.org/officeDocument/2006/relationships/chart" Target="../charts/chart15.xml"/><Relationship Id="rId3" Type="http://schemas.openxmlformats.org/officeDocument/2006/relationships/chart" Target="../charts/chart16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Relationship Id="rId26" Type="http://schemas.openxmlformats.org/officeDocument/2006/relationships/chart" Target="../charts/chart39.xml"/><Relationship Id="rId25" Type="http://schemas.openxmlformats.org/officeDocument/2006/relationships/chart" Target="../charts/chart38.xml"/><Relationship Id="rId28" Type="http://schemas.openxmlformats.org/officeDocument/2006/relationships/chart" Target="../charts/chart41.xml"/><Relationship Id="rId27" Type="http://schemas.openxmlformats.org/officeDocument/2006/relationships/chart" Target="../charts/chart40.xml"/><Relationship Id="rId5" Type="http://schemas.openxmlformats.org/officeDocument/2006/relationships/chart" Target="../charts/chart18.xml"/><Relationship Id="rId6" Type="http://schemas.openxmlformats.org/officeDocument/2006/relationships/chart" Target="../charts/chart19.xml"/><Relationship Id="rId29" Type="http://schemas.openxmlformats.org/officeDocument/2006/relationships/chart" Target="../charts/chart42.xml"/><Relationship Id="rId7" Type="http://schemas.openxmlformats.org/officeDocument/2006/relationships/chart" Target="../charts/chart20.xml"/><Relationship Id="rId8" Type="http://schemas.openxmlformats.org/officeDocument/2006/relationships/chart" Target="../charts/chart21.xml"/><Relationship Id="rId31" Type="http://schemas.openxmlformats.org/officeDocument/2006/relationships/chart" Target="../charts/chart44.xml"/><Relationship Id="rId30" Type="http://schemas.openxmlformats.org/officeDocument/2006/relationships/chart" Target="../charts/chart43.xml"/><Relationship Id="rId11" Type="http://schemas.openxmlformats.org/officeDocument/2006/relationships/chart" Target="../charts/chart24.xml"/><Relationship Id="rId33" Type="http://schemas.openxmlformats.org/officeDocument/2006/relationships/chart" Target="../charts/chart46.xml"/><Relationship Id="rId10" Type="http://schemas.openxmlformats.org/officeDocument/2006/relationships/chart" Target="../charts/chart23.xml"/><Relationship Id="rId32" Type="http://schemas.openxmlformats.org/officeDocument/2006/relationships/chart" Target="../charts/chart45.xml"/><Relationship Id="rId13" Type="http://schemas.openxmlformats.org/officeDocument/2006/relationships/chart" Target="../charts/chart26.xml"/><Relationship Id="rId35" Type="http://schemas.openxmlformats.org/officeDocument/2006/relationships/chart" Target="../charts/chart48.xml"/><Relationship Id="rId12" Type="http://schemas.openxmlformats.org/officeDocument/2006/relationships/chart" Target="../charts/chart25.xml"/><Relationship Id="rId34" Type="http://schemas.openxmlformats.org/officeDocument/2006/relationships/chart" Target="../charts/chart47.xml"/><Relationship Id="rId15" Type="http://schemas.openxmlformats.org/officeDocument/2006/relationships/chart" Target="../charts/chart28.xml"/><Relationship Id="rId37" Type="http://schemas.openxmlformats.org/officeDocument/2006/relationships/chart" Target="../charts/chart50.xml"/><Relationship Id="rId14" Type="http://schemas.openxmlformats.org/officeDocument/2006/relationships/chart" Target="../charts/chart27.xml"/><Relationship Id="rId36" Type="http://schemas.openxmlformats.org/officeDocument/2006/relationships/chart" Target="../charts/chart49.xml"/><Relationship Id="rId17" Type="http://schemas.openxmlformats.org/officeDocument/2006/relationships/chart" Target="../charts/chart30.xml"/><Relationship Id="rId39" Type="http://schemas.openxmlformats.org/officeDocument/2006/relationships/chart" Target="../charts/chart52.xml"/><Relationship Id="rId16" Type="http://schemas.openxmlformats.org/officeDocument/2006/relationships/chart" Target="../charts/chart29.xml"/><Relationship Id="rId38" Type="http://schemas.openxmlformats.org/officeDocument/2006/relationships/chart" Target="../charts/chart51.xml"/><Relationship Id="rId19" Type="http://schemas.openxmlformats.org/officeDocument/2006/relationships/chart" Target="../charts/chart32.xml"/><Relationship Id="rId18" Type="http://schemas.openxmlformats.org/officeDocument/2006/relationships/chart" Target="../charts/chart31.xml"/></Relationships>
</file>

<file path=xl/drawings/_rels/worksheetdrawing6.xml.rels><?xml version="1.0" encoding="UTF-8" standalone="yes"?><Relationships xmlns="http://schemas.openxmlformats.org/package/2006/relationships"><Relationship Id="rId20" Type="http://schemas.openxmlformats.org/officeDocument/2006/relationships/chart" Target="../charts/chart75.xml"/><Relationship Id="rId22" Type="http://schemas.openxmlformats.org/officeDocument/2006/relationships/chart" Target="../charts/chart77.xml"/><Relationship Id="rId21" Type="http://schemas.openxmlformats.org/officeDocument/2006/relationships/chart" Target="../charts/chart76.xml"/><Relationship Id="rId23" Type="http://schemas.openxmlformats.org/officeDocument/2006/relationships/chart" Target="../charts/chart78.xml"/><Relationship Id="rId1" Type="http://schemas.openxmlformats.org/officeDocument/2006/relationships/chart" Target="../charts/chart56.xml"/><Relationship Id="rId2" Type="http://schemas.openxmlformats.org/officeDocument/2006/relationships/chart" Target="../charts/chart57.xml"/><Relationship Id="rId3" Type="http://schemas.openxmlformats.org/officeDocument/2006/relationships/chart" Target="../charts/chart58.xml"/><Relationship Id="rId4" Type="http://schemas.openxmlformats.org/officeDocument/2006/relationships/chart" Target="../charts/chart59.xml"/><Relationship Id="rId9" Type="http://schemas.openxmlformats.org/officeDocument/2006/relationships/chart" Target="../charts/chart64.xml"/><Relationship Id="rId5" Type="http://schemas.openxmlformats.org/officeDocument/2006/relationships/chart" Target="../charts/chart60.xml"/><Relationship Id="rId6" Type="http://schemas.openxmlformats.org/officeDocument/2006/relationships/chart" Target="../charts/chart61.xml"/><Relationship Id="rId7" Type="http://schemas.openxmlformats.org/officeDocument/2006/relationships/chart" Target="../charts/chart62.xml"/><Relationship Id="rId8" Type="http://schemas.openxmlformats.org/officeDocument/2006/relationships/chart" Target="../charts/chart63.xml"/><Relationship Id="rId11" Type="http://schemas.openxmlformats.org/officeDocument/2006/relationships/chart" Target="../charts/chart66.xml"/><Relationship Id="rId10" Type="http://schemas.openxmlformats.org/officeDocument/2006/relationships/chart" Target="../charts/chart65.xml"/><Relationship Id="rId13" Type="http://schemas.openxmlformats.org/officeDocument/2006/relationships/chart" Target="../charts/chart68.xml"/><Relationship Id="rId12" Type="http://schemas.openxmlformats.org/officeDocument/2006/relationships/chart" Target="../charts/chart67.xml"/><Relationship Id="rId15" Type="http://schemas.openxmlformats.org/officeDocument/2006/relationships/chart" Target="../charts/chart70.xml"/><Relationship Id="rId14" Type="http://schemas.openxmlformats.org/officeDocument/2006/relationships/chart" Target="../charts/chart69.xml"/><Relationship Id="rId17" Type="http://schemas.openxmlformats.org/officeDocument/2006/relationships/chart" Target="../charts/chart72.xml"/><Relationship Id="rId16" Type="http://schemas.openxmlformats.org/officeDocument/2006/relationships/chart" Target="../charts/chart71.xml"/><Relationship Id="rId19" Type="http://schemas.openxmlformats.org/officeDocument/2006/relationships/chart" Target="../charts/chart74.xml"/><Relationship Id="rId18" Type="http://schemas.openxmlformats.org/officeDocument/2006/relationships/chart" Target="../charts/chart73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7</xdr:col>
      <xdr:colOff>495300</xdr:colOff>
      <xdr:row>69</xdr:row>
      <xdr:rowOff>19050</xdr:rowOff>
    </xdr:from>
    <xdr:ext cx="5695950" cy="18954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7</xdr:col>
      <xdr:colOff>514350</xdr:colOff>
      <xdr:row>82</xdr:row>
      <xdr:rowOff>66675</xdr:rowOff>
    </xdr:from>
    <xdr:ext cx="5686425" cy="2066925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7</xdr:col>
      <xdr:colOff>514350</xdr:colOff>
      <xdr:row>96</xdr:row>
      <xdr:rowOff>19050</xdr:rowOff>
    </xdr:from>
    <xdr:ext cx="5753100" cy="2019300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7</xdr:col>
      <xdr:colOff>523875</xdr:colOff>
      <xdr:row>110</xdr:row>
      <xdr:rowOff>9525</xdr:rowOff>
    </xdr:from>
    <xdr:ext cx="5705475" cy="1981200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14</xdr:col>
      <xdr:colOff>76200</xdr:colOff>
      <xdr:row>1</xdr:row>
      <xdr:rowOff>47625</xdr:rowOff>
    </xdr:from>
    <xdr:ext cx="4752975" cy="3124200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14</xdr:col>
      <xdr:colOff>28575</xdr:colOff>
      <xdr:row>21</xdr:row>
      <xdr:rowOff>19050</xdr:rowOff>
    </xdr:from>
    <xdr:ext cx="4752975" cy="3152775"/>
    <xdr:graphicFrame>
      <xdr:nvGraphicFramePr>
        <xdr:cNvPr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14</xdr:col>
      <xdr:colOff>19050</xdr:colOff>
      <xdr:row>42</xdr:row>
      <xdr:rowOff>19050</xdr:rowOff>
    </xdr:from>
    <xdr:ext cx="4752975" cy="3152775"/>
    <xdr:graphicFrame>
      <xdr:nvGraphicFramePr>
        <xdr:cNvPr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13</xdr:col>
      <xdr:colOff>704850</xdr:colOff>
      <xdr:row>63</xdr:row>
      <xdr:rowOff>47625</xdr:rowOff>
    </xdr:from>
    <xdr:ext cx="4714875" cy="3162300"/>
    <xdr:graphicFrame>
      <xdr:nvGraphicFramePr>
        <xdr:cNvPr id="8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20</xdr:col>
      <xdr:colOff>76200</xdr:colOff>
      <xdr:row>1</xdr:row>
      <xdr:rowOff>47625</xdr:rowOff>
    </xdr:from>
    <xdr:ext cx="4514850" cy="3124200"/>
    <xdr:graphicFrame>
      <xdr:nvGraphicFramePr>
        <xdr:cNvPr id="9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19</xdr:col>
      <xdr:colOff>704850</xdr:colOff>
      <xdr:row>21</xdr:row>
      <xdr:rowOff>95250</xdr:rowOff>
    </xdr:from>
    <xdr:ext cx="4476750" cy="3162300"/>
    <xdr:graphicFrame>
      <xdr:nvGraphicFramePr>
        <xdr:cNvPr id="1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19</xdr:col>
      <xdr:colOff>704850</xdr:colOff>
      <xdr:row>42</xdr:row>
      <xdr:rowOff>95250</xdr:rowOff>
    </xdr:from>
    <xdr:ext cx="4476750" cy="3162300"/>
    <xdr:graphicFrame>
      <xdr:nvGraphicFramePr>
        <xdr:cNvPr id="1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19</xdr:col>
      <xdr:colOff>704850</xdr:colOff>
      <xdr:row>63</xdr:row>
      <xdr:rowOff>95250</xdr:rowOff>
    </xdr:from>
    <xdr:ext cx="4476750" cy="3171825"/>
    <xdr:graphicFrame>
      <xdr:nvGraphicFramePr>
        <xdr:cNvPr id="12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18</xdr:col>
      <xdr:colOff>19050</xdr:colOff>
      <xdr:row>13</xdr:row>
      <xdr:rowOff>9525</xdr:rowOff>
    </xdr:from>
    <xdr:ext cx="4286250" cy="2828925"/>
    <xdr:graphicFrame>
      <xdr:nvGraphicFramePr>
        <xdr:cNvPr id="13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worksheet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6</xdr:col>
      <xdr:colOff>352425</xdr:colOff>
      <xdr:row>1</xdr:row>
      <xdr:rowOff>66675</xdr:rowOff>
    </xdr:from>
    <xdr:ext cx="2581275" cy="1790700"/>
    <xdr:graphicFrame>
      <xdr:nvGraphicFramePr>
        <xdr:cNvPr id="14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419100</xdr:colOff>
      <xdr:row>13</xdr:row>
      <xdr:rowOff>38100</xdr:rowOff>
    </xdr:from>
    <xdr:ext cx="2543175" cy="1790700"/>
    <xdr:graphicFrame>
      <xdr:nvGraphicFramePr>
        <xdr:cNvPr id="15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10</xdr:col>
      <xdr:colOff>228600</xdr:colOff>
      <xdr:row>12</xdr:row>
      <xdr:rowOff>152400</xdr:rowOff>
    </xdr:from>
    <xdr:ext cx="2371725" cy="1838325"/>
    <xdr:graphicFrame>
      <xdr:nvGraphicFramePr>
        <xdr:cNvPr id="16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13</xdr:col>
      <xdr:colOff>657225</xdr:colOff>
      <xdr:row>12</xdr:row>
      <xdr:rowOff>142875</xdr:rowOff>
    </xdr:from>
    <xdr:ext cx="2476500" cy="1809750"/>
    <xdr:graphicFrame>
      <xdr:nvGraphicFramePr>
        <xdr:cNvPr id="17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17</xdr:col>
      <xdr:colOff>504825</xdr:colOff>
      <xdr:row>13</xdr:row>
      <xdr:rowOff>9525</xdr:rowOff>
    </xdr:from>
    <xdr:ext cx="2571750" cy="1790700"/>
    <xdr:graphicFrame>
      <xdr:nvGraphicFramePr>
        <xdr:cNvPr id="18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6</xdr:col>
      <xdr:colOff>428625</xdr:colOff>
      <xdr:row>25</xdr:row>
      <xdr:rowOff>66675</xdr:rowOff>
    </xdr:from>
    <xdr:ext cx="2543175" cy="1628775"/>
    <xdr:graphicFrame>
      <xdr:nvGraphicFramePr>
        <xdr:cNvPr id="19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10</xdr:col>
      <xdr:colOff>247650</xdr:colOff>
      <xdr:row>24</xdr:row>
      <xdr:rowOff>123825</xdr:rowOff>
    </xdr:from>
    <xdr:ext cx="2371725" cy="1676400"/>
    <xdr:graphicFrame>
      <xdr:nvGraphicFramePr>
        <xdr:cNvPr id="20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13</xdr:col>
      <xdr:colOff>666750</xdr:colOff>
      <xdr:row>24</xdr:row>
      <xdr:rowOff>123825</xdr:rowOff>
    </xdr:from>
    <xdr:ext cx="2476500" cy="1647825"/>
    <xdr:graphicFrame>
      <xdr:nvGraphicFramePr>
        <xdr:cNvPr id="21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17</xdr:col>
      <xdr:colOff>504825</xdr:colOff>
      <xdr:row>24</xdr:row>
      <xdr:rowOff>123825</xdr:rowOff>
    </xdr:from>
    <xdr:ext cx="2571750" cy="1628775"/>
    <xdr:graphicFrame>
      <xdr:nvGraphicFramePr>
        <xdr:cNvPr id="22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6</xdr:col>
      <xdr:colOff>428625</xdr:colOff>
      <xdr:row>35</xdr:row>
      <xdr:rowOff>95250</xdr:rowOff>
    </xdr:from>
    <xdr:ext cx="2543175" cy="1628775"/>
    <xdr:graphicFrame>
      <xdr:nvGraphicFramePr>
        <xdr:cNvPr id="23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0"/>
        </a:graphicData>
      </a:graphic>
    </xdr:graphicFrame>
    <xdr:clientData fLocksWithSheet="0"/>
  </xdr:oneCellAnchor>
  <xdr:oneCellAnchor>
    <xdr:from>
      <xdr:col>10</xdr:col>
      <xdr:colOff>285750</xdr:colOff>
      <xdr:row>35</xdr:row>
      <xdr:rowOff>123825</xdr:rowOff>
    </xdr:from>
    <xdr:ext cx="2371725" cy="1676400"/>
    <xdr:graphicFrame>
      <xdr:nvGraphicFramePr>
        <xdr:cNvPr id="24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1"/>
        </a:graphicData>
      </a:graphic>
    </xdr:graphicFrame>
    <xdr:clientData fLocksWithSheet="0"/>
  </xdr:oneCellAnchor>
  <xdr:oneCellAnchor>
    <xdr:from>
      <xdr:col>13</xdr:col>
      <xdr:colOff>657225</xdr:colOff>
      <xdr:row>35</xdr:row>
      <xdr:rowOff>114300</xdr:rowOff>
    </xdr:from>
    <xdr:ext cx="2476500" cy="1647825"/>
    <xdr:graphicFrame>
      <xdr:nvGraphicFramePr>
        <xdr:cNvPr id="25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2"/>
        </a:graphicData>
      </a:graphic>
    </xdr:graphicFrame>
    <xdr:clientData fLocksWithSheet="0"/>
  </xdr:oneCellAnchor>
  <xdr:oneCellAnchor>
    <xdr:from>
      <xdr:col>6</xdr:col>
      <xdr:colOff>419100</xdr:colOff>
      <xdr:row>46</xdr:row>
      <xdr:rowOff>104775</xdr:rowOff>
    </xdr:from>
    <xdr:ext cx="2543175" cy="1466850"/>
    <xdr:graphicFrame>
      <xdr:nvGraphicFramePr>
        <xdr:cNvPr id="26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3"/>
        </a:graphicData>
      </a:graphic>
    </xdr:graphicFrame>
    <xdr:clientData fLocksWithSheet="0"/>
  </xdr:oneCellAnchor>
  <xdr:oneCellAnchor>
    <xdr:from>
      <xdr:col>10</xdr:col>
      <xdr:colOff>276225</xdr:colOff>
      <xdr:row>46</xdr:row>
      <xdr:rowOff>123825</xdr:rowOff>
    </xdr:from>
    <xdr:ext cx="2371725" cy="1514475"/>
    <xdr:graphicFrame>
      <xdr:nvGraphicFramePr>
        <xdr:cNvPr id="27" name="Chart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4"/>
        </a:graphicData>
      </a:graphic>
    </xdr:graphicFrame>
    <xdr:clientData fLocksWithSheet="0"/>
  </xdr:oneCellAnchor>
  <xdr:oneCellAnchor>
    <xdr:from>
      <xdr:col>6</xdr:col>
      <xdr:colOff>447675</xdr:colOff>
      <xdr:row>56</xdr:row>
      <xdr:rowOff>152400</xdr:rowOff>
    </xdr:from>
    <xdr:ext cx="2543175" cy="1476375"/>
    <xdr:graphicFrame>
      <xdr:nvGraphicFramePr>
        <xdr:cNvPr id="28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5"/>
        </a:graphicData>
      </a:graphic>
    </xdr:graphicFrame>
    <xdr:clientData fLocksWithSheet="0"/>
  </xdr:oneCellAnchor>
  <xdr:oneCellAnchor>
    <xdr:from>
      <xdr:col>10</xdr:col>
      <xdr:colOff>209550</xdr:colOff>
      <xdr:row>56</xdr:row>
      <xdr:rowOff>133350</xdr:rowOff>
    </xdr:from>
    <xdr:ext cx="2371725" cy="1514475"/>
    <xdr:graphicFrame>
      <xdr:nvGraphicFramePr>
        <xdr:cNvPr id="29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6"/>
        </a:graphicData>
      </a:graphic>
    </xdr:graphicFrame>
    <xdr:clientData fLocksWithSheet="0"/>
  </xdr:oneCellAnchor>
  <xdr:oneCellAnchor>
    <xdr:from>
      <xdr:col>13</xdr:col>
      <xdr:colOff>628650</xdr:colOff>
      <xdr:row>56</xdr:row>
      <xdr:rowOff>76200</xdr:rowOff>
    </xdr:from>
    <xdr:ext cx="2476500" cy="1485900"/>
    <xdr:graphicFrame>
      <xdr:nvGraphicFramePr>
        <xdr:cNvPr id="30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7"/>
        </a:graphicData>
      </a:graphic>
    </xdr:graphicFrame>
    <xdr:clientData fLocksWithSheet="0"/>
  </xdr:oneCellAnchor>
  <xdr:oneCellAnchor>
    <xdr:from>
      <xdr:col>17</xdr:col>
      <xdr:colOff>457200</xdr:colOff>
      <xdr:row>56</xdr:row>
      <xdr:rowOff>66675</xdr:rowOff>
    </xdr:from>
    <xdr:ext cx="2571750" cy="1466850"/>
    <xdr:graphicFrame>
      <xdr:nvGraphicFramePr>
        <xdr:cNvPr id="31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8"/>
        </a:graphicData>
      </a:graphic>
    </xdr:graphicFrame>
    <xdr:clientData fLocksWithSheet="0"/>
  </xdr:oneCellAnchor>
  <xdr:oneCellAnchor>
    <xdr:from>
      <xdr:col>6</xdr:col>
      <xdr:colOff>428625</xdr:colOff>
      <xdr:row>66</xdr:row>
      <xdr:rowOff>114300</xdr:rowOff>
    </xdr:from>
    <xdr:ext cx="2543175" cy="1800225"/>
    <xdr:graphicFrame>
      <xdr:nvGraphicFramePr>
        <xdr:cNvPr id="32" name="Chart 3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9"/>
        </a:graphicData>
      </a:graphic>
    </xdr:graphicFrame>
    <xdr:clientData fLocksWithSheet="0"/>
  </xdr:oneCellAnchor>
  <xdr:oneCellAnchor>
    <xdr:from>
      <xdr:col>10</xdr:col>
      <xdr:colOff>247650</xdr:colOff>
      <xdr:row>66</xdr:row>
      <xdr:rowOff>114300</xdr:rowOff>
    </xdr:from>
    <xdr:ext cx="2371725" cy="1857375"/>
    <xdr:graphicFrame>
      <xdr:nvGraphicFramePr>
        <xdr:cNvPr id="33" name="Chart 3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0"/>
        </a:graphicData>
      </a:graphic>
    </xdr:graphicFrame>
    <xdr:clientData fLocksWithSheet="0"/>
  </xdr:oneCellAnchor>
  <xdr:oneCellAnchor>
    <xdr:from>
      <xdr:col>14</xdr:col>
      <xdr:colOff>9525</xdr:colOff>
      <xdr:row>66</xdr:row>
      <xdr:rowOff>95250</xdr:rowOff>
    </xdr:from>
    <xdr:ext cx="2581275" cy="1800225"/>
    <xdr:graphicFrame>
      <xdr:nvGraphicFramePr>
        <xdr:cNvPr id="34" name="Chart 3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1"/>
        </a:graphicData>
      </a:graphic>
    </xdr:graphicFrame>
    <xdr:clientData fLocksWithSheet="0"/>
  </xdr:oneCellAnchor>
  <xdr:oneCellAnchor>
    <xdr:from>
      <xdr:col>17</xdr:col>
      <xdr:colOff>590550</xdr:colOff>
      <xdr:row>66</xdr:row>
      <xdr:rowOff>104775</xdr:rowOff>
    </xdr:from>
    <xdr:ext cx="2333625" cy="1857375"/>
    <xdr:graphicFrame>
      <xdr:nvGraphicFramePr>
        <xdr:cNvPr id="35" name="Chart 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2"/>
        </a:graphicData>
      </a:graphic>
    </xdr:graphicFrame>
    <xdr:clientData fLocksWithSheet="0"/>
  </xdr:oneCellAnchor>
  <xdr:oneCellAnchor>
    <xdr:from>
      <xdr:col>6</xdr:col>
      <xdr:colOff>400050</xdr:colOff>
      <xdr:row>78</xdr:row>
      <xdr:rowOff>123825</xdr:rowOff>
    </xdr:from>
    <xdr:ext cx="2600325" cy="1847850"/>
    <xdr:graphicFrame>
      <xdr:nvGraphicFramePr>
        <xdr:cNvPr id="36" name="Chart 3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3"/>
        </a:graphicData>
      </a:graphic>
    </xdr:graphicFrame>
    <xdr:clientData fLocksWithSheet="0"/>
  </xdr:oneCellAnchor>
  <xdr:oneCellAnchor>
    <xdr:from>
      <xdr:col>10</xdr:col>
      <xdr:colOff>152400</xdr:colOff>
      <xdr:row>79</xdr:row>
      <xdr:rowOff>47625</xdr:rowOff>
    </xdr:from>
    <xdr:ext cx="2638425" cy="1838325"/>
    <xdr:graphicFrame>
      <xdr:nvGraphicFramePr>
        <xdr:cNvPr id="37" name="Chart 3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4"/>
        </a:graphicData>
      </a:graphic>
    </xdr:graphicFrame>
    <xdr:clientData fLocksWithSheet="0"/>
  </xdr:oneCellAnchor>
  <xdr:oneCellAnchor>
    <xdr:from>
      <xdr:col>14</xdr:col>
      <xdr:colOff>0</xdr:colOff>
      <xdr:row>79</xdr:row>
      <xdr:rowOff>28575</xdr:rowOff>
    </xdr:from>
    <xdr:ext cx="2581275" cy="1800225"/>
    <xdr:graphicFrame>
      <xdr:nvGraphicFramePr>
        <xdr:cNvPr id="38" name="Chart 3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5"/>
        </a:graphicData>
      </a:graphic>
    </xdr:graphicFrame>
    <xdr:clientData fLocksWithSheet="0"/>
  </xdr:oneCellAnchor>
  <xdr:oneCellAnchor>
    <xdr:from>
      <xdr:col>17</xdr:col>
      <xdr:colOff>581025</xdr:colOff>
      <xdr:row>79</xdr:row>
      <xdr:rowOff>38100</xdr:rowOff>
    </xdr:from>
    <xdr:ext cx="2333625" cy="1838325"/>
    <xdr:graphicFrame>
      <xdr:nvGraphicFramePr>
        <xdr:cNvPr id="39" name="Chart 3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6"/>
        </a:graphicData>
      </a:graphic>
    </xdr:graphicFrame>
    <xdr:clientData fLocksWithSheet="0"/>
  </xdr:oneCellAnchor>
  <xdr:oneCellAnchor>
    <xdr:from>
      <xdr:col>6</xdr:col>
      <xdr:colOff>371475</xdr:colOff>
      <xdr:row>91</xdr:row>
      <xdr:rowOff>85725</xdr:rowOff>
    </xdr:from>
    <xdr:ext cx="2543175" cy="1790700"/>
    <xdr:graphicFrame>
      <xdr:nvGraphicFramePr>
        <xdr:cNvPr id="40" name="Chart 4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7"/>
        </a:graphicData>
      </a:graphic>
    </xdr:graphicFrame>
    <xdr:clientData fLocksWithSheet="0"/>
  </xdr:oneCellAnchor>
  <xdr:oneCellAnchor>
    <xdr:from>
      <xdr:col>10</xdr:col>
      <xdr:colOff>95250</xdr:colOff>
      <xdr:row>91</xdr:row>
      <xdr:rowOff>85725</xdr:rowOff>
    </xdr:from>
    <xdr:ext cx="2371725" cy="1828800"/>
    <xdr:graphicFrame>
      <xdr:nvGraphicFramePr>
        <xdr:cNvPr id="41" name="Chart 4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8"/>
        </a:graphicData>
      </a:graphic>
    </xdr:graphicFrame>
    <xdr:clientData fLocksWithSheet="0"/>
  </xdr:oneCellAnchor>
  <xdr:oneCellAnchor>
    <xdr:from>
      <xdr:col>13</xdr:col>
      <xdr:colOff>514350</xdr:colOff>
      <xdr:row>91</xdr:row>
      <xdr:rowOff>114300</xdr:rowOff>
    </xdr:from>
    <xdr:ext cx="2476500" cy="1809750"/>
    <xdr:graphicFrame>
      <xdr:nvGraphicFramePr>
        <xdr:cNvPr id="42" name="Chart 4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9"/>
        </a:graphicData>
      </a:graphic>
    </xdr:graphicFrame>
    <xdr:clientData fLocksWithSheet="0"/>
  </xdr:oneCellAnchor>
  <xdr:oneCellAnchor>
    <xdr:from>
      <xdr:col>17</xdr:col>
      <xdr:colOff>342900</xdr:colOff>
      <xdr:row>91</xdr:row>
      <xdr:rowOff>104775</xdr:rowOff>
    </xdr:from>
    <xdr:ext cx="2571750" cy="1790700"/>
    <xdr:graphicFrame>
      <xdr:nvGraphicFramePr>
        <xdr:cNvPr id="43" name="Chart 4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0"/>
        </a:graphicData>
      </a:graphic>
    </xdr:graphicFrame>
    <xdr:clientData fLocksWithSheet="0"/>
  </xdr:oneCellAnchor>
  <xdr:oneCellAnchor>
    <xdr:from>
      <xdr:col>6</xdr:col>
      <xdr:colOff>390525</xdr:colOff>
      <xdr:row>104</xdr:row>
      <xdr:rowOff>133350</xdr:rowOff>
    </xdr:from>
    <xdr:ext cx="2543175" cy="1790700"/>
    <xdr:graphicFrame>
      <xdr:nvGraphicFramePr>
        <xdr:cNvPr id="44" name="Chart 4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1"/>
        </a:graphicData>
      </a:graphic>
    </xdr:graphicFrame>
    <xdr:clientData fLocksWithSheet="0"/>
  </xdr:oneCellAnchor>
  <xdr:oneCellAnchor>
    <xdr:from>
      <xdr:col>10</xdr:col>
      <xdr:colOff>104775</xdr:colOff>
      <xdr:row>104</xdr:row>
      <xdr:rowOff>142875</xdr:rowOff>
    </xdr:from>
    <xdr:ext cx="2371725" cy="1838325"/>
    <xdr:graphicFrame>
      <xdr:nvGraphicFramePr>
        <xdr:cNvPr id="45" name="Chart 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2"/>
        </a:graphicData>
      </a:graphic>
    </xdr:graphicFrame>
    <xdr:clientData fLocksWithSheet="0"/>
  </xdr:oneCellAnchor>
  <xdr:oneCellAnchor>
    <xdr:from>
      <xdr:col>13</xdr:col>
      <xdr:colOff>514350</xdr:colOff>
      <xdr:row>104</xdr:row>
      <xdr:rowOff>123825</xdr:rowOff>
    </xdr:from>
    <xdr:ext cx="2476500" cy="1809750"/>
    <xdr:graphicFrame>
      <xdr:nvGraphicFramePr>
        <xdr:cNvPr id="46" name="Chart 4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3"/>
        </a:graphicData>
      </a:graphic>
    </xdr:graphicFrame>
    <xdr:clientData fLocksWithSheet="0"/>
  </xdr:oneCellAnchor>
  <xdr:oneCellAnchor>
    <xdr:from>
      <xdr:col>17</xdr:col>
      <xdr:colOff>314325</xdr:colOff>
      <xdr:row>104</xdr:row>
      <xdr:rowOff>85725</xdr:rowOff>
    </xdr:from>
    <xdr:ext cx="2571750" cy="1790700"/>
    <xdr:graphicFrame>
      <xdr:nvGraphicFramePr>
        <xdr:cNvPr id="47" name="Chart 4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4"/>
        </a:graphicData>
      </a:graphic>
    </xdr:graphicFrame>
    <xdr:clientData fLocksWithSheet="0"/>
  </xdr:oneCellAnchor>
  <xdr:oneCellAnchor>
    <xdr:from>
      <xdr:col>6</xdr:col>
      <xdr:colOff>400050</xdr:colOff>
      <xdr:row>117</xdr:row>
      <xdr:rowOff>123825</xdr:rowOff>
    </xdr:from>
    <xdr:ext cx="2543175" cy="1790700"/>
    <xdr:graphicFrame>
      <xdr:nvGraphicFramePr>
        <xdr:cNvPr id="48" name="Chart 4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5"/>
        </a:graphicData>
      </a:graphic>
    </xdr:graphicFrame>
    <xdr:clientData fLocksWithSheet="0"/>
  </xdr:oneCellAnchor>
  <xdr:oneCellAnchor>
    <xdr:from>
      <xdr:col>10</xdr:col>
      <xdr:colOff>180975</xdr:colOff>
      <xdr:row>117</xdr:row>
      <xdr:rowOff>123825</xdr:rowOff>
    </xdr:from>
    <xdr:ext cx="2371725" cy="1838325"/>
    <xdr:graphicFrame>
      <xdr:nvGraphicFramePr>
        <xdr:cNvPr id="49" name="Chart 4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6"/>
        </a:graphicData>
      </a:graphic>
    </xdr:graphicFrame>
    <xdr:clientData fLocksWithSheet="0"/>
  </xdr:oneCellAnchor>
  <xdr:oneCellAnchor>
    <xdr:from>
      <xdr:col>13</xdr:col>
      <xdr:colOff>523875</xdr:colOff>
      <xdr:row>117</xdr:row>
      <xdr:rowOff>114300</xdr:rowOff>
    </xdr:from>
    <xdr:ext cx="2476500" cy="1809750"/>
    <xdr:graphicFrame>
      <xdr:nvGraphicFramePr>
        <xdr:cNvPr id="50" name="Chart 5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7"/>
        </a:graphicData>
      </a:graphic>
    </xdr:graphicFrame>
    <xdr:clientData fLocksWithSheet="0"/>
  </xdr:oneCellAnchor>
  <xdr:oneCellAnchor>
    <xdr:from>
      <xdr:col>17</xdr:col>
      <xdr:colOff>323850</xdr:colOff>
      <xdr:row>117</xdr:row>
      <xdr:rowOff>76200</xdr:rowOff>
    </xdr:from>
    <xdr:ext cx="2571750" cy="1790700"/>
    <xdr:graphicFrame>
      <xdr:nvGraphicFramePr>
        <xdr:cNvPr id="51" name="Chart 5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8"/>
        </a:graphicData>
      </a:graphic>
    </xdr:graphicFrame>
    <xdr:clientData fLocksWithSheet="0"/>
  </xdr:oneCellAnchor>
  <xdr:oneCellAnchor>
    <xdr:from>
      <xdr:col>6</xdr:col>
      <xdr:colOff>352425</xdr:colOff>
      <xdr:row>131</xdr:row>
      <xdr:rowOff>0</xdr:rowOff>
    </xdr:from>
    <xdr:ext cx="2543175" cy="1790700"/>
    <xdr:graphicFrame>
      <xdr:nvGraphicFramePr>
        <xdr:cNvPr id="52" name="Chart 5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9"/>
        </a:graphicData>
      </a:graphic>
    </xdr:graphicFrame>
    <xdr:clientData fLocksWithSheet="0"/>
  </xdr:oneCellAnchor>
  <xdr:oneCellAnchor>
    <xdr:from>
      <xdr:col>10</xdr:col>
      <xdr:colOff>57150</xdr:colOff>
      <xdr:row>131</xdr:row>
      <xdr:rowOff>19050</xdr:rowOff>
    </xdr:from>
    <xdr:ext cx="2371725" cy="1828800"/>
    <xdr:graphicFrame>
      <xdr:nvGraphicFramePr>
        <xdr:cNvPr id="53" name="Chart 5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0"/>
        </a:graphicData>
      </a:graphic>
    </xdr:graphicFrame>
    <xdr:clientData fLocksWithSheet="0"/>
  </xdr:oneCellAnchor>
  <xdr:oneCellAnchor>
    <xdr:from>
      <xdr:col>13</xdr:col>
      <xdr:colOff>466725</xdr:colOff>
      <xdr:row>130</xdr:row>
      <xdr:rowOff>152400</xdr:rowOff>
    </xdr:from>
    <xdr:ext cx="2476500" cy="1809750"/>
    <xdr:graphicFrame>
      <xdr:nvGraphicFramePr>
        <xdr:cNvPr id="54" name="Chart 5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1"/>
        </a:graphicData>
      </a:graphic>
    </xdr:graphicFrame>
    <xdr:clientData fLocksWithSheet="0"/>
  </xdr:oneCellAnchor>
  <xdr:oneCellAnchor>
    <xdr:from>
      <xdr:col>10</xdr:col>
      <xdr:colOff>266700</xdr:colOff>
      <xdr:row>0</xdr:row>
      <xdr:rowOff>142875</xdr:rowOff>
    </xdr:from>
    <xdr:ext cx="2371725" cy="1838325"/>
    <xdr:graphicFrame>
      <xdr:nvGraphicFramePr>
        <xdr:cNvPr id="55" name="Chart 5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2"/>
        </a:graphicData>
      </a:graphic>
    </xdr:graphicFrame>
    <xdr:clientData fLocksWithSheet="0"/>
  </xdr:oneCellAnchor>
</xdr:wsDr>
</file>

<file path=xl/drawings/worksheet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24</xdr:col>
      <xdr:colOff>142875</xdr:colOff>
      <xdr:row>0</xdr:row>
      <xdr:rowOff>28575</xdr:rowOff>
    </xdr:from>
    <xdr:ext cx="1333500" cy="1162050"/>
    <xdr:graphicFrame>
      <xdr:nvGraphicFramePr>
        <xdr:cNvPr id="56" name="Chart 5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26</xdr:col>
      <xdr:colOff>85725</xdr:colOff>
      <xdr:row>0</xdr:row>
      <xdr:rowOff>28575</xdr:rowOff>
    </xdr:from>
    <xdr:ext cx="1371600" cy="1162050"/>
    <xdr:graphicFrame>
      <xdr:nvGraphicFramePr>
        <xdr:cNvPr id="57" name="Chart 5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28</xdr:col>
      <xdr:colOff>28575</xdr:colOff>
      <xdr:row>0</xdr:row>
      <xdr:rowOff>28575</xdr:rowOff>
    </xdr:from>
    <xdr:ext cx="1371600" cy="1162050"/>
    <xdr:graphicFrame>
      <xdr:nvGraphicFramePr>
        <xdr:cNvPr id="58" name="Chart 5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24</xdr:col>
      <xdr:colOff>152400</xdr:colOff>
      <xdr:row>8</xdr:row>
      <xdr:rowOff>9525</xdr:rowOff>
    </xdr:from>
    <xdr:ext cx="1333500" cy="1162050"/>
    <xdr:graphicFrame>
      <xdr:nvGraphicFramePr>
        <xdr:cNvPr id="59" name="Chart 5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26</xdr:col>
      <xdr:colOff>76200</xdr:colOff>
      <xdr:row>7</xdr:row>
      <xdr:rowOff>152400</xdr:rowOff>
    </xdr:from>
    <xdr:ext cx="1371600" cy="1171575"/>
    <xdr:graphicFrame>
      <xdr:nvGraphicFramePr>
        <xdr:cNvPr id="60" name="Chart 6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28</xdr:col>
      <xdr:colOff>28575</xdr:colOff>
      <xdr:row>7</xdr:row>
      <xdr:rowOff>152400</xdr:rowOff>
    </xdr:from>
    <xdr:ext cx="1371600" cy="1171575"/>
    <xdr:graphicFrame>
      <xdr:nvGraphicFramePr>
        <xdr:cNvPr id="61" name="Chart 6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85725</xdr:colOff>
      <xdr:row>15</xdr:row>
      <xdr:rowOff>142875</xdr:rowOff>
    </xdr:from>
    <xdr:ext cx="1371600" cy="1171575"/>
    <xdr:graphicFrame>
      <xdr:nvGraphicFramePr>
        <xdr:cNvPr id="62" name="Chart 6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26</xdr:col>
      <xdr:colOff>38100</xdr:colOff>
      <xdr:row>15</xdr:row>
      <xdr:rowOff>104775</xdr:rowOff>
    </xdr:from>
    <xdr:ext cx="1428750" cy="1143000"/>
    <xdr:graphicFrame>
      <xdr:nvGraphicFramePr>
        <xdr:cNvPr id="63" name="Chart 6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28</xdr:col>
      <xdr:colOff>133350</xdr:colOff>
      <xdr:row>15</xdr:row>
      <xdr:rowOff>114300</xdr:rowOff>
    </xdr:from>
    <xdr:ext cx="1333500" cy="1162050"/>
    <xdr:graphicFrame>
      <xdr:nvGraphicFramePr>
        <xdr:cNvPr id="64" name="Chart 6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24</xdr:col>
      <xdr:colOff>152400</xdr:colOff>
      <xdr:row>23</xdr:row>
      <xdr:rowOff>142875</xdr:rowOff>
    </xdr:from>
    <xdr:ext cx="1333500" cy="1171575"/>
    <xdr:graphicFrame>
      <xdr:nvGraphicFramePr>
        <xdr:cNvPr id="65" name="Chart 6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0"/>
        </a:graphicData>
      </a:graphic>
    </xdr:graphicFrame>
    <xdr:clientData fLocksWithSheet="0"/>
  </xdr:oneCellAnchor>
  <xdr:oneCellAnchor>
    <xdr:from>
      <xdr:col>26</xdr:col>
      <xdr:colOff>133350</xdr:colOff>
      <xdr:row>23</xdr:row>
      <xdr:rowOff>133350</xdr:rowOff>
    </xdr:from>
    <xdr:ext cx="1333500" cy="1171575"/>
    <xdr:graphicFrame>
      <xdr:nvGraphicFramePr>
        <xdr:cNvPr id="66" name="Chart 6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1"/>
        </a:graphicData>
      </a:graphic>
    </xdr:graphicFrame>
    <xdr:clientData fLocksWithSheet="0"/>
  </xdr:oneCellAnchor>
  <xdr:oneCellAnchor>
    <xdr:from>
      <xdr:col>10</xdr:col>
      <xdr:colOff>523875</xdr:colOff>
      <xdr:row>23</xdr:row>
      <xdr:rowOff>0</xdr:rowOff>
    </xdr:from>
    <xdr:ext cx="1943100" cy="1571625"/>
    <xdr:graphicFrame>
      <xdr:nvGraphicFramePr>
        <xdr:cNvPr id="67" name="Chart 6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2"/>
        </a:graphicData>
      </a:graphic>
    </xdr:graphicFrame>
    <xdr:clientData fLocksWithSheet="0"/>
  </xdr:oneCellAnchor>
  <xdr:oneCellAnchor>
    <xdr:from>
      <xdr:col>11</xdr:col>
      <xdr:colOff>38100</xdr:colOff>
      <xdr:row>38</xdr:row>
      <xdr:rowOff>38100</xdr:rowOff>
    </xdr:from>
    <xdr:ext cx="5724525" cy="2228850"/>
    <xdr:graphicFrame>
      <xdr:nvGraphicFramePr>
        <xdr:cNvPr id="68" name="Chart 6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3"/>
        </a:graphicData>
      </a:graphic>
    </xdr:graphicFrame>
    <xdr:clientData fLocksWithSheet="0"/>
  </xdr:oneCellAnchor>
  <xdr:oneCellAnchor>
    <xdr:from>
      <xdr:col>11</xdr:col>
      <xdr:colOff>0</xdr:colOff>
      <xdr:row>4</xdr:row>
      <xdr:rowOff>114300</xdr:rowOff>
    </xdr:from>
    <xdr:ext cx="4429125" cy="2743200"/>
    <xdr:graphicFrame>
      <xdr:nvGraphicFramePr>
        <xdr:cNvPr id="69" name="Chart 6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4"/>
        </a:graphicData>
      </a:graphic>
    </xdr:graphicFrame>
    <xdr:clientData fLocksWithSheet="0"/>
  </xdr:oneCellAnchor>
  <xdr:oneCellAnchor>
    <xdr:from>
      <xdr:col>18</xdr:col>
      <xdr:colOff>9525</xdr:colOff>
      <xdr:row>4</xdr:row>
      <xdr:rowOff>104775</xdr:rowOff>
    </xdr:from>
    <xdr:ext cx="4286250" cy="2743200"/>
    <xdr:graphicFrame>
      <xdr:nvGraphicFramePr>
        <xdr:cNvPr id="70" name="Chart 7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5"/>
        </a:graphicData>
      </a:graphic>
    </xdr:graphicFrame>
    <xdr:clientData fLocksWithSheet="0"/>
  </xdr:oneCellAnchor>
  <xdr:oneCellAnchor>
    <xdr:from>
      <xdr:col>11</xdr:col>
      <xdr:colOff>9525</xdr:colOff>
      <xdr:row>54</xdr:row>
      <xdr:rowOff>0</xdr:rowOff>
    </xdr:from>
    <xdr:ext cx="3067050" cy="1619250"/>
    <xdr:graphicFrame>
      <xdr:nvGraphicFramePr>
        <xdr:cNvPr id="71" name="Chart 7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6"/>
        </a:graphicData>
      </a:graphic>
    </xdr:graphicFrame>
    <xdr:clientData fLocksWithSheet="0"/>
  </xdr:oneCellAnchor>
  <xdr:oneCellAnchor>
    <xdr:from>
      <xdr:col>10</xdr:col>
      <xdr:colOff>428625</xdr:colOff>
      <xdr:row>60</xdr:row>
      <xdr:rowOff>104775</xdr:rowOff>
    </xdr:from>
    <xdr:ext cx="4076700" cy="1381125"/>
    <xdr:graphicFrame>
      <xdr:nvGraphicFramePr>
        <xdr:cNvPr id="72" name="Chart 7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7"/>
        </a:graphicData>
      </a:graphic>
    </xdr:graphicFrame>
    <xdr:clientData fLocksWithSheet="0"/>
  </xdr:oneCellAnchor>
  <xdr:oneCellAnchor>
    <xdr:from>
      <xdr:col>10</xdr:col>
      <xdr:colOff>485775</xdr:colOff>
      <xdr:row>70</xdr:row>
      <xdr:rowOff>28575</xdr:rowOff>
    </xdr:from>
    <xdr:ext cx="3495675" cy="1971675"/>
    <xdr:graphicFrame>
      <xdr:nvGraphicFramePr>
        <xdr:cNvPr id="73" name="Chart 7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8"/>
        </a:graphicData>
      </a:graphic>
    </xdr:graphicFrame>
    <xdr:clientData fLocksWithSheet="0"/>
  </xdr:oneCellAnchor>
  <xdr:oneCellAnchor>
    <xdr:from>
      <xdr:col>16</xdr:col>
      <xdr:colOff>600075</xdr:colOff>
      <xdr:row>70</xdr:row>
      <xdr:rowOff>28575</xdr:rowOff>
    </xdr:from>
    <xdr:ext cx="2943225" cy="1981200"/>
    <xdr:graphicFrame>
      <xdr:nvGraphicFramePr>
        <xdr:cNvPr id="74" name="Chart 7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9"/>
        </a:graphicData>
      </a:graphic>
    </xdr:graphicFrame>
    <xdr:clientData fLocksWithSheet="0"/>
  </xdr:oneCellAnchor>
  <xdr:oneCellAnchor>
    <xdr:from>
      <xdr:col>11</xdr:col>
      <xdr:colOff>0</xdr:colOff>
      <xdr:row>83</xdr:row>
      <xdr:rowOff>28575</xdr:rowOff>
    </xdr:from>
    <xdr:ext cx="3314700" cy="2019300"/>
    <xdr:graphicFrame>
      <xdr:nvGraphicFramePr>
        <xdr:cNvPr id="75" name="Chart 7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0"/>
        </a:graphicData>
      </a:graphic>
    </xdr:graphicFrame>
    <xdr:clientData fLocksWithSheet="0"/>
  </xdr:oneCellAnchor>
  <xdr:oneCellAnchor>
    <xdr:from>
      <xdr:col>16</xdr:col>
      <xdr:colOff>533400</xdr:colOff>
      <xdr:row>83</xdr:row>
      <xdr:rowOff>0</xdr:rowOff>
    </xdr:from>
    <xdr:ext cx="2867025" cy="2028825"/>
    <xdr:graphicFrame>
      <xdr:nvGraphicFramePr>
        <xdr:cNvPr id="76" name="Chart 7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1"/>
        </a:graphicData>
      </a:graphic>
    </xdr:graphicFrame>
    <xdr:clientData fLocksWithSheet="0"/>
  </xdr:oneCellAnchor>
  <xdr:oneCellAnchor>
    <xdr:from>
      <xdr:col>10</xdr:col>
      <xdr:colOff>514350</xdr:colOff>
      <xdr:row>97</xdr:row>
      <xdr:rowOff>0</xdr:rowOff>
    </xdr:from>
    <xdr:ext cx="3562350" cy="2028825"/>
    <xdr:graphicFrame>
      <xdr:nvGraphicFramePr>
        <xdr:cNvPr id="77" name="Chart 7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2"/>
        </a:graphicData>
      </a:graphic>
    </xdr:graphicFrame>
    <xdr:clientData fLocksWithSheet="0"/>
  </xdr:oneCellAnchor>
  <xdr:oneCellAnchor>
    <xdr:from>
      <xdr:col>16</xdr:col>
      <xdr:colOff>676275</xdr:colOff>
      <xdr:row>96</xdr:row>
      <xdr:rowOff>142875</xdr:rowOff>
    </xdr:from>
    <xdr:ext cx="2762250" cy="2066925"/>
    <xdr:graphicFrame>
      <xdr:nvGraphicFramePr>
        <xdr:cNvPr id="78" name="Chart 7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43"/>
    <col customWidth="1" min="2" max="2" width="11.43"/>
    <col customWidth="1" hidden="1" min="3" max="3" width="14.57"/>
    <col customWidth="1" min="4" max="4" width="14.43"/>
    <col customWidth="1" min="5" max="5" width="15.43"/>
    <col customWidth="1" hidden="1" min="6" max="6" width="13.57"/>
    <col customWidth="1" min="7" max="7" width="13.57"/>
    <col customWidth="1" min="8" max="8" width="33.14"/>
    <col customWidth="1" hidden="1" min="9" max="9" width="30.71"/>
    <col customWidth="1" min="10" max="10" width="19.0"/>
    <col customWidth="1" min="11" max="11" width="30.57"/>
    <col customWidth="1" min="12" max="12" width="27.0"/>
    <col customWidth="1" min="13" max="13" width="37.57"/>
    <col customWidth="1" min="14" max="14" width="41.86"/>
    <col customWidth="1" min="15" max="15" width="38.86"/>
    <col customWidth="1" min="16" max="16" width="33.86"/>
    <col customWidth="1" min="17" max="17" width="32.29"/>
    <col customWidth="1" min="18" max="18" width="37.43"/>
    <col customWidth="1" min="19" max="19" width="21.57"/>
    <col customWidth="1" min="20" max="20" width="37.71"/>
    <col customWidth="1" min="21" max="21" width="35.14"/>
  </cols>
  <sheetData>
    <row r="1" ht="12.75" customHeight="1">
      <c r="B1" s="1"/>
      <c r="E1" s="1"/>
      <c r="F1" s="2"/>
      <c r="G1" s="1"/>
      <c r="I1" s="3" t="s">
        <v>0</v>
      </c>
      <c r="J1" s="4"/>
      <c r="K1" s="4"/>
      <c r="L1" s="4"/>
      <c r="M1" s="4"/>
      <c r="N1" s="4"/>
      <c r="O1" s="4"/>
      <c r="P1" s="4"/>
      <c r="Q1" s="5"/>
    </row>
    <row r="2" ht="12.75" customHeight="1">
      <c r="B2" s="1"/>
      <c r="E2" s="1"/>
      <c r="F2" s="2"/>
      <c r="G2" s="1"/>
      <c r="I2" s="6" t="s">
        <v>1</v>
      </c>
      <c r="J2" s="7" t="s">
        <v>2</v>
      </c>
      <c r="K2" s="8"/>
      <c r="L2" s="8"/>
      <c r="M2" s="8"/>
      <c r="N2" s="8"/>
      <c r="O2" s="8"/>
      <c r="P2" s="8"/>
      <c r="Q2" s="9"/>
    </row>
    <row r="3" ht="12.75" customHeight="1">
      <c r="A3" s="10" t="s">
        <v>3</v>
      </c>
      <c r="B3" s="10" t="s">
        <v>4</v>
      </c>
      <c r="C3" s="10" t="s">
        <v>4</v>
      </c>
      <c r="D3" s="11" t="s">
        <v>5</v>
      </c>
      <c r="E3" s="10" t="s">
        <v>6</v>
      </c>
      <c r="F3" s="12" t="s">
        <v>6</v>
      </c>
      <c r="G3" s="13" t="s">
        <v>7</v>
      </c>
      <c r="H3" s="14" t="s">
        <v>8</v>
      </c>
      <c r="I3" s="15"/>
      <c r="J3" s="16" t="s">
        <v>9</v>
      </c>
      <c r="K3" s="17" t="s">
        <v>10</v>
      </c>
      <c r="L3" s="18"/>
      <c r="M3" s="19" t="s">
        <v>11</v>
      </c>
      <c r="N3" s="20" t="s">
        <v>12</v>
      </c>
      <c r="O3" s="20" t="s">
        <v>13</v>
      </c>
      <c r="P3" s="20" t="s">
        <v>14</v>
      </c>
      <c r="Q3" s="21" t="s">
        <v>15</v>
      </c>
    </row>
    <row r="4" ht="12.75" customHeight="1">
      <c r="A4" s="22"/>
      <c r="B4" s="22"/>
      <c r="C4" s="22"/>
      <c r="D4" s="23"/>
      <c r="E4" s="22"/>
      <c r="F4" s="24"/>
      <c r="G4" s="25"/>
      <c r="H4" s="26"/>
      <c r="I4" s="27" t="s">
        <v>16</v>
      </c>
      <c r="J4" s="28"/>
      <c r="K4" s="29"/>
      <c r="L4" s="30"/>
      <c r="M4" s="31"/>
      <c r="N4" s="32"/>
      <c r="O4" s="32"/>
      <c r="P4" s="32"/>
      <c r="Q4" s="33"/>
      <c r="S4" s="1"/>
      <c r="T4" s="1"/>
      <c r="U4" s="34"/>
    </row>
    <row r="5" ht="12.75" customHeight="1">
      <c r="A5" s="35"/>
      <c r="B5" s="35"/>
      <c r="C5" s="35"/>
      <c r="D5" s="36"/>
      <c r="E5" s="35" t="s">
        <v>6</v>
      </c>
      <c r="F5" s="37"/>
      <c r="G5" s="38"/>
      <c r="H5" s="39"/>
      <c r="I5" s="40" t="s">
        <v>17</v>
      </c>
      <c r="J5" s="41"/>
      <c r="K5" s="32" t="s">
        <v>18</v>
      </c>
      <c r="L5" s="42" t="s">
        <v>19</v>
      </c>
      <c r="M5" s="43"/>
      <c r="N5" s="41"/>
      <c r="O5" s="41"/>
      <c r="P5" s="41"/>
      <c r="Q5" s="44"/>
      <c r="S5" s="2"/>
      <c r="T5" s="2"/>
      <c r="U5" s="2"/>
    </row>
    <row r="6" ht="12.75" customHeight="1">
      <c r="A6" s="45" t="s">
        <v>20</v>
      </c>
      <c r="B6" s="46" t="str">
        <f t="shared" ref="B6:B68" si="1">(TODAY()-C6)/365</f>
        <v>43.7</v>
      </c>
      <c r="C6" s="47">
        <v>27560.0</v>
      </c>
      <c r="D6" s="45" t="s">
        <v>21</v>
      </c>
      <c r="E6" s="46" t="str">
        <f t="shared" ref="E6:E68" si="2">(TODAY()-F6)/365</f>
        <v>13.7</v>
      </c>
      <c r="F6" s="48">
        <v>38538.0</v>
      </c>
      <c r="G6" s="49" t="s">
        <v>22</v>
      </c>
      <c r="H6" s="50" t="s">
        <v>23</v>
      </c>
      <c r="I6" s="51" t="s">
        <v>24</v>
      </c>
      <c r="J6" s="52">
        <v>9.0</v>
      </c>
      <c r="K6" s="52">
        <v>85.1</v>
      </c>
      <c r="L6" s="52">
        <v>66.9</v>
      </c>
      <c r="M6" s="52">
        <v>2.0</v>
      </c>
      <c r="N6" s="53" t="str">
        <f t="shared" ref="N6:N68" si="3">IF(M6=0,0,20*LOG(1/M6*((10^(K6/20))+(10^(L6/20)))))</f>
        <v>80</v>
      </c>
      <c r="O6" s="53" t="str">
        <f t="shared" ref="O6:O68" si="4">IF(N6=0,0,9/(2^((N6-85)/5)))</f>
        <v>18</v>
      </c>
      <c r="P6" s="54" t="str">
        <f t="shared" ref="P6:P68" si="5">IF(O6=0,0,+(J6/O6))</f>
        <v>0.51</v>
      </c>
      <c r="Q6" s="55" t="str">
        <f t="shared" ref="Q6:Q68" si="6">IF(P6=0,0,+IF(P6&gt;1,"Alta Exposición",IF(AND(P6&lt;=1,P6&gt;0.5),"Mediana Exposición",IF(P6&lt;=0.5,"Baja Exposición"))))</f>
        <v>Mediana Exposición</v>
      </c>
      <c r="R6" s="56"/>
      <c r="S6" s="57"/>
      <c r="T6" s="57"/>
      <c r="U6" s="57"/>
    </row>
    <row r="7" ht="12.75" customHeight="1">
      <c r="A7" s="56" t="s">
        <v>20</v>
      </c>
      <c r="B7" s="58" t="str">
        <f t="shared" si="1"/>
        <v>26.7</v>
      </c>
      <c r="C7" s="59">
        <v>33774.0</v>
      </c>
      <c r="D7" s="56" t="s">
        <v>25</v>
      </c>
      <c r="E7" s="58" t="str">
        <f t="shared" si="2"/>
        <v>1.6</v>
      </c>
      <c r="F7" s="60">
        <v>42941.0</v>
      </c>
      <c r="G7" s="61" t="s">
        <v>22</v>
      </c>
      <c r="H7" s="50" t="s">
        <v>26</v>
      </c>
      <c r="I7" s="51" t="s">
        <v>27</v>
      </c>
      <c r="J7" s="52">
        <v>9.0</v>
      </c>
      <c r="K7" s="52">
        <v>70.8</v>
      </c>
      <c r="L7" s="52">
        <v>55.8</v>
      </c>
      <c r="M7" s="52">
        <v>2.0</v>
      </c>
      <c r="N7" s="53" t="str">
        <f t="shared" si="3"/>
        <v>66</v>
      </c>
      <c r="O7" s="53" t="str">
        <f t="shared" si="4"/>
        <v>122</v>
      </c>
      <c r="P7" s="54" t="str">
        <f t="shared" si="5"/>
        <v>0.07</v>
      </c>
      <c r="Q7" s="55" t="str">
        <f t="shared" si="6"/>
        <v>Baja Exposición</v>
      </c>
      <c r="R7" s="56"/>
      <c r="S7" s="56"/>
      <c r="T7" s="56"/>
      <c r="U7" s="56"/>
    </row>
    <row r="8" ht="12.75" customHeight="1">
      <c r="A8" s="56" t="s">
        <v>20</v>
      </c>
      <c r="B8" s="58" t="str">
        <f t="shared" si="1"/>
        <v>35.1</v>
      </c>
      <c r="C8" s="59">
        <v>30721.0</v>
      </c>
      <c r="D8" s="56" t="s">
        <v>28</v>
      </c>
      <c r="E8" s="58" t="str">
        <f t="shared" si="2"/>
        <v>4.2</v>
      </c>
      <c r="F8" s="60">
        <v>41974.0</v>
      </c>
      <c r="G8" s="61" t="s">
        <v>22</v>
      </c>
      <c r="H8" s="50" t="s">
        <v>29</v>
      </c>
      <c r="I8" s="51" t="s">
        <v>30</v>
      </c>
      <c r="J8" s="52">
        <v>9.0</v>
      </c>
      <c r="K8" s="52">
        <v>63.0</v>
      </c>
      <c r="L8" s="52">
        <v>52.8</v>
      </c>
      <c r="M8" s="52">
        <v>2.0</v>
      </c>
      <c r="N8" s="53" t="str">
        <f t="shared" si="3"/>
        <v>59</v>
      </c>
      <c r="O8" s="53" t="str">
        <f t="shared" si="4"/>
        <v>317</v>
      </c>
      <c r="P8" s="54" t="str">
        <f t="shared" si="5"/>
        <v>0.03</v>
      </c>
      <c r="Q8" s="55" t="str">
        <f t="shared" si="6"/>
        <v>Baja Exposición</v>
      </c>
      <c r="R8" s="56"/>
      <c r="S8" s="56"/>
      <c r="T8" s="56"/>
      <c r="U8" s="56"/>
    </row>
    <row r="9" ht="12.75" customHeight="1">
      <c r="A9" s="56" t="s">
        <v>20</v>
      </c>
      <c r="B9" s="58" t="str">
        <f t="shared" si="1"/>
        <v>26.3</v>
      </c>
      <c r="C9" s="59">
        <v>33907.0</v>
      </c>
      <c r="D9" s="56" t="s">
        <v>25</v>
      </c>
      <c r="E9" s="58" t="str">
        <f t="shared" si="2"/>
        <v>2.0</v>
      </c>
      <c r="F9" s="62">
        <v>42806.0</v>
      </c>
      <c r="G9" s="63" t="s">
        <v>22</v>
      </c>
      <c r="H9" s="50" t="s">
        <v>31</v>
      </c>
      <c r="I9" s="51" t="s">
        <v>32</v>
      </c>
      <c r="J9" s="52">
        <v>9.0</v>
      </c>
      <c r="K9" s="52">
        <v>54.0</v>
      </c>
      <c r="L9" s="52">
        <v>53.6</v>
      </c>
      <c r="M9" s="52">
        <v>2.0</v>
      </c>
      <c r="N9" s="53" t="str">
        <f t="shared" si="3"/>
        <v>54</v>
      </c>
      <c r="O9" s="53" t="str">
        <f t="shared" si="4"/>
        <v>680</v>
      </c>
      <c r="P9" s="54" t="str">
        <f t="shared" si="5"/>
        <v>0.01</v>
      </c>
      <c r="Q9" s="55" t="str">
        <f t="shared" si="6"/>
        <v>Baja Exposición</v>
      </c>
      <c r="R9" s="56"/>
      <c r="S9" s="56"/>
      <c r="T9" s="56"/>
      <c r="U9" s="56"/>
    </row>
    <row r="10" ht="12.75" customHeight="1">
      <c r="A10" s="56" t="s">
        <v>20</v>
      </c>
      <c r="B10" s="58" t="str">
        <f t="shared" si="1"/>
        <v>45.0</v>
      </c>
      <c r="C10" s="59">
        <v>27081.0</v>
      </c>
      <c r="D10" s="56" t="s">
        <v>21</v>
      </c>
      <c r="E10" s="58" t="str">
        <f t="shared" si="2"/>
        <v>8.8</v>
      </c>
      <c r="F10" s="62">
        <v>40309.0</v>
      </c>
      <c r="G10" s="63" t="s">
        <v>33</v>
      </c>
      <c r="H10" s="50" t="s">
        <v>34</v>
      </c>
      <c r="I10" s="51" t="s">
        <v>35</v>
      </c>
      <c r="J10" s="52">
        <v>9.0</v>
      </c>
      <c r="K10" s="52">
        <v>81.8</v>
      </c>
      <c r="L10" s="52">
        <v>78.5</v>
      </c>
      <c r="M10" s="52">
        <v>2.0</v>
      </c>
      <c r="N10" s="53" t="str">
        <f t="shared" si="3"/>
        <v>80</v>
      </c>
      <c r="O10" s="53" t="str">
        <f t="shared" si="4"/>
        <v>17</v>
      </c>
      <c r="P10" s="54" t="str">
        <f t="shared" si="5"/>
        <v>0.52</v>
      </c>
      <c r="Q10" s="55" t="str">
        <f t="shared" si="6"/>
        <v>Mediana Exposición</v>
      </c>
      <c r="R10" s="56"/>
      <c r="S10" s="56"/>
      <c r="T10" s="56"/>
      <c r="U10" s="56"/>
    </row>
    <row r="11" ht="12.75" customHeight="1">
      <c r="A11" s="56" t="s">
        <v>20</v>
      </c>
      <c r="B11" s="58" t="str">
        <f t="shared" si="1"/>
        <v>29.8</v>
      </c>
      <c r="C11" s="59">
        <v>32647.0</v>
      </c>
      <c r="D11" s="56" t="s">
        <v>25</v>
      </c>
      <c r="E11" s="58" t="str">
        <f t="shared" si="2"/>
        <v>2.0</v>
      </c>
      <c r="F11" s="62">
        <v>42779.0</v>
      </c>
      <c r="G11" s="63" t="s">
        <v>22</v>
      </c>
      <c r="H11" s="50" t="s">
        <v>36</v>
      </c>
      <c r="I11" s="51" t="s">
        <v>37</v>
      </c>
      <c r="J11" s="52">
        <v>9.0</v>
      </c>
      <c r="K11" s="52">
        <v>82.3</v>
      </c>
      <c r="L11" s="52">
        <v>76.9</v>
      </c>
      <c r="M11" s="52">
        <v>2.0</v>
      </c>
      <c r="N11" s="53" t="str">
        <f t="shared" si="3"/>
        <v>80</v>
      </c>
      <c r="O11" s="53" t="str">
        <f t="shared" si="4"/>
        <v>18</v>
      </c>
      <c r="P11" s="54" t="str">
        <f t="shared" si="5"/>
        <v>0.50</v>
      </c>
      <c r="Q11" s="55" t="str">
        <f t="shared" si="6"/>
        <v>Mediana Exposición</v>
      </c>
      <c r="R11" s="56"/>
      <c r="S11" s="56"/>
      <c r="T11" s="56"/>
      <c r="U11" s="56"/>
    </row>
    <row r="12" ht="12.75" customHeight="1">
      <c r="A12" s="56" t="s">
        <v>20</v>
      </c>
      <c r="B12" s="58" t="str">
        <f t="shared" si="1"/>
        <v>44.1</v>
      </c>
      <c r="C12" s="59">
        <v>27443.0</v>
      </c>
      <c r="D12" s="56" t="s">
        <v>25</v>
      </c>
      <c r="E12" s="58" t="str">
        <f t="shared" si="2"/>
        <v>4.4</v>
      </c>
      <c r="F12" s="62">
        <v>41913.0</v>
      </c>
      <c r="G12" s="63" t="s">
        <v>22</v>
      </c>
      <c r="H12" s="50" t="s">
        <v>38</v>
      </c>
      <c r="I12" s="51" t="s">
        <v>39</v>
      </c>
      <c r="J12" s="52">
        <v>9.0</v>
      </c>
      <c r="K12" s="52">
        <v>68.2</v>
      </c>
      <c r="L12" s="52">
        <v>52.2</v>
      </c>
      <c r="M12" s="52">
        <v>2.0</v>
      </c>
      <c r="N12" s="53" t="str">
        <f t="shared" si="3"/>
        <v>63</v>
      </c>
      <c r="O12" s="53" t="str">
        <f t="shared" si="4"/>
        <v>178</v>
      </c>
      <c r="P12" s="54" t="str">
        <f t="shared" si="5"/>
        <v>0.05</v>
      </c>
      <c r="Q12" s="55" t="str">
        <f t="shared" si="6"/>
        <v>Baja Exposición</v>
      </c>
      <c r="R12" s="56"/>
      <c r="S12" s="56"/>
      <c r="T12" s="56"/>
      <c r="U12" s="56"/>
    </row>
    <row r="13" ht="12.75" customHeight="1">
      <c r="A13" s="56" t="s">
        <v>20</v>
      </c>
      <c r="B13" s="58" t="str">
        <f t="shared" si="1"/>
        <v>57.3</v>
      </c>
      <c r="C13" s="59">
        <v>22596.0</v>
      </c>
      <c r="D13" s="56" t="s">
        <v>21</v>
      </c>
      <c r="E13" s="58" t="str">
        <f t="shared" si="2"/>
        <v>12.5</v>
      </c>
      <c r="F13" s="62">
        <v>38945.0</v>
      </c>
      <c r="G13" s="63" t="s">
        <v>33</v>
      </c>
      <c r="H13" s="50" t="s">
        <v>40</v>
      </c>
      <c r="I13" s="51" t="s">
        <v>41</v>
      </c>
      <c r="J13" s="52">
        <v>9.0</v>
      </c>
      <c r="K13" s="52">
        <v>84.4</v>
      </c>
      <c r="L13" s="52">
        <v>78.0</v>
      </c>
      <c r="M13" s="52">
        <v>2.0</v>
      </c>
      <c r="N13" s="53" t="str">
        <f t="shared" si="3"/>
        <v>82</v>
      </c>
      <c r="O13" s="53" t="str">
        <f t="shared" si="4"/>
        <v>14</v>
      </c>
      <c r="P13" s="54" t="str">
        <f t="shared" si="5"/>
        <v>0.64</v>
      </c>
      <c r="Q13" s="55" t="str">
        <f t="shared" si="6"/>
        <v>Mediana Exposición</v>
      </c>
      <c r="R13" s="56"/>
      <c r="S13" s="56"/>
      <c r="T13" s="56"/>
      <c r="U13" s="56"/>
    </row>
    <row r="14" ht="12.75" customHeight="1">
      <c r="A14" s="56" t="s">
        <v>20</v>
      </c>
      <c r="B14" s="58" t="str">
        <f t="shared" si="1"/>
        <v>31.6</v>
      </c>
      <c r="C14" s="59">
        <v>31990.0</v>
      </c>
      <c r="D14" s="56" t="s">
        <v>25</v>
      </c>
      <c r="E14" s="58" t="str">
        <f t="shared" si="2"/>
        <v>3.1</v>
      </c>
      <c r="F14" s="62">
        <v>42381.0</v>
      </c>
      <c r="G14" s="63" t="s">
        <v>22</v>
      </c>
      <c r="H14" s="50" t="s">
        <v>42</v>
      </c>
      <c r="I14" s="51" t="s">
        <v>43</v>
      </c>
      <c r="J14" s="52">
        <v>9.0</v>
      </c>
      <c r="K14" s="52">
        <v>67.3</v>
      </c>
      <c r="L14" s="52">
        <v>57.3</v>
      </c>
      <c r="M14" s="52">
        <v>2.0</v>
      </c>
      <c r="N14" s="53" t="str">
        <f t="shared" si="3"/>
        <v>64</v>
      </c>
      <c r="O14" s="53" t="str">
        <f t="shared" si="4"/>
        <v>173</v>
      </c>
      <c r="P14" s="54" t="str">
        <f t="shared" si="5"/>
        <v>0.05</v>
      </c>
      <c r="Q14" s="55" t="str">
        <f t="shared" si="6"/>
        <v>Baja Exposición</v>
      </c>
      <c r="R14" s="56"/>
      <c r="S14" s="56"/>
      <c r="T14" s="56"/>
      <c r="U14" s="56"/>
    </row>
    <row r="15" ht="12.75" customHeight="1">
      <c r="A15" s="64" t="s">
        <v>44</v>
      </c>
      <c r="B15" s="65" t="str">
        <f t="shared" si="1"/>
        <v>56.6</v>
      </c>
      <c r="C15" s="66">
        <v>22847.0</v>
      </c>
      <c r="D15" s="64" t="s">
        <v>21</v>
      </c>
      <c r="E15" s="65" t="str">
        <f t="shared" si="2"/>
        <v>23.2</v>
      </c>
      <c r="F15" s="67">
        <v>35065.0</v>
      </c>
      <c r="G15" s="68" t="s">
        <v>33</v>
      </c>
      <c r="H15" s="69" t="s">
        <v>45</v>
      </c>
      <c r="I15" s="70" t="s">
        <v>46</v>
      </c>
      <c r="J15" s="71">
        <v>9.0</v>
      </c>
      <c r="K15" s="71">
        <v>68.6</v>
      </c>
      <c r="L15" s="71">
        <v>59.2</v>
      </c>
      <c r="M15" s="71">
        <v>2.0</v>
      </c>
      <c r="N15" s="72" t="str">
        <f t="shared" si="3"/>
        <v>65</v>
      </c>
      <c r="O15" s="72" t="str">
        <f t="shared" si="4"/>
        <v>142</v>
      </c>
      <c r="P15" s="73" t="str">
        <f t="shared" si="5"/>
        <v>0.06</v>
      </c>
      <c r="Q15" s="74" t="str">
        <f t="shared" si="6"/>
        <v>Baja Exposición</v>
      </c>
      <c r="R15" s="64"/>
      <c r="S15" s="64"/>
      <c r="T15" s="64"/>
      <c r="U15" s="64"/>
    </row>
    <row r="16" ht="12.75" customHeight="1">
      <c r="A16" s="64" t="s">
        <v>44</v>
      </c>
      <c r="B16" s="65" t="str">
        <f t="shared" si="1"/>
        <v>56.5</v>
      </c>
      <c r="C16" s="66">
        <v>22895.0</v>
      </c>
      <c r="D16" s="64" t="s">
        <v>21</v>
      </c>
      <c r="E16" s="65" t="str">
        <f t="shared" si="2"/>
        <v>32.5</v>
      </c>
      <c r="F16" s="67">
        <v>31677.0</v>
      </c>
      <c r="G16" s="68" t="s">
        <v>33</v>
      </c>
      <c r="H16" s="69" t="s">
        <v>47</v>
      </c>
      <c r="I16" s="70" t="s">
        <v>48</v>
      </c>
      <c r="J16" s="71">
        <v>9.0</v>
      </c>
      <c r="K16" s="71">
        <v>62.0</v>
      </c>
      <c r="L16" s="71">
        <v>52.5</v>
      </c>
      <c r="M16" s="71">
        <v>2.0</v>
      </c>
      <c r="N16" s="72" t="str">
        <f t="shared" si="3"/>
        <v>58</v>
      </c>
      <c r="O16" s="72" t="str">
        <f t="shared" si="4"/>
        <v>355</v>
      </c>
      <c r="P16" s="73" t="str">
        <f t="shared" si="5"/>
        <v>0.03</v>
      </c>
      <c r="Q16" s="74" t="str">
        <f t="shared" si="6"/>
        <v>Baja Exposición</v>
      </c>
      <c r="R16" s="64"/>
      <c r="S16" s="64"/>
      <c r="T16" s="64"/>
      <c r="U16" s="64"/>
    </row>
    <row r="17" ht="12.75" customHeight="1">
      <c r="A17" s="64" t="s">
        <v>44</v>
      </c>
      <c r="B17" s="65" t="str">
        <f t="shared" si="1"/>
        <v>49.3</v>
      </c>
      <c r="C17" s="66">
        <v>25515.0</v>
      </c>
      <c r="D17" s="64" t="s">
        <v>21</v>
      </c>
      <c r="E17" s="65" t="str">
        <f t="shared" si="2"/>
        <v>3.1</v>
      </c>
      <c r="F17" s="75">
        <v>42373.0</v>
      </c>
      <c r="G17" s="76" t="s">
        <v>33</v>
      </c>
      <c r="H17" s="69" t="s">
        <v>49</v>
      </c>
      <c r="I17" s="70" t="s">
        <v>50</v>
      </c>
      <c r="J17" s="71">
        <v>9.0</v>
      </c>
      <c r="K17" s="71">
        <v>62.0</v>
      </c>
      <c r="L17" s="71">
        <v>52.5</v>
      </c>
      <c r="M17" s="71">
        <v>2.0</v>
      </c>
      <c r="N17" s="72" t="str">
        <f t="shared" si="3"/>
        <v>58</v>
      </c>
      <c r="O17" s="72" t="str">
        <f t="shared" si="4"/>
        <v>355</v>
      </c>
      <c r="P17" s="73" t="str">
        <f t="shared" si="5"/>
        <v>0.03</v>
      </c>
      <c r="Q17" s="74" t="str">
        <f t="shared" si="6"/>
        <v>Baja Exposición</v>
      </c>
      <c r="R17" s="64"/>
      <c r="S17" s="64"/>
      <c r="T17" s="64"/>
      <c r="U17" s="64"/>
    </row>
    <row r="18" ht="12.75" customHeight="1">
      <c r="A18" s="77" t="s">
        <v>51</v>
      </c>
      <c r="B18" s="78" t="str">
        <f t="shared" si="1"/>
        <v>26.8</v>
      </c>
      <c r="C18" s="79">
        <v>33756.0</v>
      </c>
      <c r="D18" s="77" t="s">
        <v>21</v>
      </c>
      <c r="E18" s="78" t="str">
        <f t="shared" si="2"/>
        <v>3.3</v>
      </c>
      <c r="F18" s="80">
        <v>42311.0</v>
      </c>
      <c r="G18" s="81" t="s">
        <v>22</v>
      </c>
      <c r="H18" s="82" t="s">
        <v>52</v>
      </c>
      <c r="I18" s="83" t="s">
        <v>53</v>
      </c>
      <c r="J18" s="84">
        <v>9.0</v>
      </c>
      <c r="K18" s="84">
        <v>83.6</v>
      </c>
      <c r="L18" s="84">
        <v>75.0</v>
      </c>
      <c r="M18" s="84">
        <v>2.0</v>
      </c>
      <c r="N18" s="85" t="str">
        <f t="shared" si="3"/>
        <v>80</v>
      </c>
      <c r="O18" s="85" t="str">
        <f t="shared" si="4"/>
        <v>17</v>
      </c>
      <c r="P18" s="86" t="str">
        <f t="shared" si="5"/>
        <v>0.52</v>
      </c>
      <c r="Q18" s="87" t="str">
        <f t="shared" si="6"/>
        <v>Mediana Exposición</v>
      </c>
      <c r="R18" s="77"/>
      <c r="S18" s="77"/>
      <c r="T18" s="77"/>
      <c r="U18" s="77"/>
    </row>
    <row r="19" ht="12.75" customHeight="1">
      <c r="A19" s="77" t="s">
        <v>51</v>
      </c>
      <c r="B19" s="78" t="str">
        <f t="shared" si="1"/>
        <v>30.9</v>
      </c>
      <c r="C19" s="79">
        <v>32227.0</v>
      </c>
      <c r="D19" s="77" t="s">
        <v>21</v>
      </c>
      <c r="E19" s="78" t="str">
        <f t="shared" si="2"/>
        <v>7.8</v>
      </c>
      <c r="F19" s="80">
        <v>40686.0</v>
      </c>
      <c r="G19" s="81" t="s">
        <v>22</v>
      </c>
      <c r="H19" s="82" t="s">
        <v>54</v>
      </c>
      <c r="I19" s="83" t="s">
        <v>55</v>
      </c>
      <c r="J19" s="84">
        <v>9.0</v>
      </c>
      <c r="K19" s="84">
        <v>82.3</v>
      </c>
      <c r="L19" s="84">
        <v>77.5</v>
      </c>
      <c r="M19" s="84">
        <v>2.0</v>
      </c>
      <c r="N19" s="85" t="str">
        <f t="shared" si="3"/>
        <v>80</v>
      </c>
      <c r="O19" s="85" t="str">
        <f t="shared" si="4"/>
        <v>17</v>
      </c>
      <c r="P19" s="86" t="str">
        <f t="shared" si="5"/>
        <v>0.52</v>
      </c>
      <c r="Q19" s="87" t="str">
        <f t="shared" si="6"/>
        <v>Mediana Exposición</v>
      </c>
      <c r="R19" s="77"/>
      <c r="S19" s="77"/>
      <c r="T19" s="77"/>
      <c r="U19" s="77"/>
    </row>
    <row r="20" ht="12.75" customHeight="1">
      <c r="A20" s="88" t="s">
        <v>56</v>
      </c>
      <c r="B20" s="89" t="str">
        <f t="shared" si="1"/>
        <v>27.7</v>
      </c>
      <c r="C20" s="90">
        <v>33405.0</v>
      </c>
      <c r="D20" s="88" t="s">
        <v>21</v>
      </c>
      <c r="E20" s="89" t="str">
        <f t="shared" si="2"/>
        <v>4.6</v>
      </c>
      <c r="F20" s="91">
        <v>41855.0</v>
      </c>
      <c r="G20" s="92" t="s">
        <v>33</v>
      </c>
      <c r="H20" s="93" t="s">
        <v>57</v>
      </c>
      <c r="I20" s="94" t="s">
        <v>58</v>
      </c>
      <c r="J20" s="95">
        <v>9.0</v>
      </c>
      <c r="K20" s="95">
        <v>57.9</v>
      </c>
      <c r="L20" s="95">
        <v>53.0</v>
      </c>
      <c r="M20" s="95">
        <v>2.0</v>
      </c>
      <c r="N20" s="96" t="str">
        <f t="shared" si="3"/>
        <v>56</v>
      </c>
      <c r="O20" s="96" t="str">
        <f t="shared" si="4"/>
        <v>516</v>
      </c>
      <c r="P20" s="97" t="str">
        <f t="shared" si="5"/>
        <v>0.02</v>
      </c>
      <c r="Q20" s="98" t="str">
        <f t="shared" si="6"/>
        <v>Baja Exposición</v>
      </c>
      <c r="R20" s="88"/>
      <c r="S20" s="88"/>
      <c r="T20" s="88"/>
      <c r="U20" s="88"/>
    </row>
    <row r="21" ht="12.75" customHeight="1">
      <c r="A21" s="88" t="s">
        <v>56</v>
      </c>
      <c r="B21" s="89" t="str">
        <f t="shared" si="1"/>
        <v>26.7</v>
      </c>
      <c r="C21" s="90">
        <v>33766.0</v>
      </c>
      <c r="D21" s="88" t="s">
        <v>21</v>
      </c>
      <c r="E21" s="89" t="str">
        <f t="shared" si="2"/>
        <v>2.2</v>
      </c>
      <c r="F21" s="91">
        <v>42716.0</v>
      </c>
      <c r="G21" s="92" t="s">
        <v>33</v>
      </c>
      <c r="H21" s="93" t="s">
        <v>59</v>
      </c>
      <c r="I21" s="94" t="s">
        <v>60</v>
      </c>
      <c r="J21" s="95">
        <v>9.0</v>
      </c>
      <c r="K21" s="95">
        <v>58.8</v>
      </c>
      <c r="L21" s="95">
        <v>56.8</v>
      </c>
      <c r="M21" s="95">
        <v>2.0</v>
      </c>
      <c r="N21" s="96" t="str">
        <f t="shared" si="3"/>
        <v>58</v>
      </c>
      <c r="O21" s="96" t="str">
        <f t="shared" si="4"/>
        <v>388</v>
      </c>
      <c r="P21" s="97" t="str">
        <f t="shared" si="5"/>
        <v>0.02</v>
      </c>
      <c r="Q21" s="98" t="str">
        <f t="shared" si="6"/>
        <v>Baja Exposición</v>
      </c>
      <c r="R21" s="88"/>
      <c r="S21" s="88"/>
      <c r="T21" s="88"/>
      <c r="U21" s="88"/>
    </row>
    <row r="22" ht="12.75" customHeight="1">
      <c r="A22" s="88" t="s">
        <v>56</v>
      </c>
      <c r="B22" s="89" t="str">
        <f t="shared" si="1"/>
        <v>26.7</v>
      </c>
      <c r="C22" s="90">
        <v>33766.0</v>
      </c>
      <c r="D22" s="88" t="s">
        <v>21</v>
      </c>
      <c r="E22" s="89" t="str">
        <f t="shared" si="2"/>
        <v>2.2</v>
      </c>
      <c r="F22" s="91">
        <v>42716.0</v>
      </c>
      <c r="G22" s="92" t="s">
        <v>22</v>
      </c>
      <c r="H22" s="93" t="s">
        <v>61</v>
      </c>
      <c r="I22" s="94" t="s">
        <v>58</v>
      </c>
      <c r="J22" s="95">
        <v>9.0</v>
      </c>
      <c r="K22" s="95">
        <v>69.3</v>
      </c>
      <c r="L22" s="95">
        <v>58.7</v>
      </c>
      <c r="M22" s="95">
        <v>2.0</v>
      </c>
      <c r="N22" s="96" t="str">
        <f t="shared" si="3"/>
        <v>66</v>
      </c>
      <c r="O22" s="96" t="str">
        <f t="shared" si="4"/>
        <v>134</v>
      </c>
      <c r="P22" s="97" t="str">
        <f t="shared" si="5"/>
        <v>0.07</v>
      </c>
      <c r="Q22" s="98" t="str">
        <f t="shared" si="6"/>
        <v>Baja Exposición</v>
      </c>
      <c r="R22" s="88"/>
      <c r="S22" s="88"/>
      <c r="T22" s="88"/>
      <c r="U22" s="88"/>
    </row>
    <row r="23" ht="12.75" customHeight="1">
      <c r="A23" s="88" t="s">
        <v>56</v>
      </c>
      <c r="B23" s="89" t="str">
        <f t="shared" si="1"/>
        <v>26.8</v>
      </c>
      <c r="C23" s="90">
        <v>33750.0</v>
      </c>
      <c r="D23" s="88" t="s">
        <v>21</v>
      </c>
      <c r="E23" s="89" t="str">
        <f t="shared" si="2"/>
        <v>2.2</v>
      </c>
      <c r="F23" s="91">
        <v>42716.0</v>
      </c>
      <c r="G23" s="92" t="s">
        <v>33</v>
      </c>
      <c r="H23" s="99" t="s">
        <v>62</v>
      </c>
      <c r="I23" s="94" t="s">
        <v>58</v>
      </c>
      <c r="J23" s="95">
        <v>9.0</v>
      </c>
      <c r="K23" s="95">
        <v>65.4</v>
      </c>
      <c r="L23" s="95">
        <v>58.4</v>
      </c>
      <c r="M23" s="95">
        <v>2.0</v>
      </c>
      <c r="N23" s="96" t="str">
        <f t="shared" si="3"/>
        <v>63</v>
      </c>
      <c r="O23" s="96" t="str">
        <f t="shared" si="4"/>
        <v>201</v>
      </c>
      <c r="P23" s="97" t="str">
        <f t="shared" si="5"/>
        <v>0.04</v>
      </c>
      <c r="Q23" s="98" t="str">
        <f t="shared" si="6"/>
        <v>Baja Exposición</v>
      </c>
      <c r="R23" s="88"/>
      <c r="S23" s="88"/>
      <c r="T23" s="88"/>
      <c r="U23" s="88"/>
    </row>
    <row r="24" ht="12.75" customHeight="1">
      <c r="A24" s="88" t="s">
        <v>56</v>
      </c>
      <c r="B24" s="89" t="str">
        <f t="shared" si="1"/>
        <v>35.8</v>
      </c>
      <c r="C24" s="90">
        <v>30439.0</v>
      </c>
      <c r="D24" s="88" t="s">
        <v>21</v>
      </c>
      <c r="E24" s="89" t="str">
        <f t="shared" si="2"/>
        <v>10.1</v>
      </c>
      <c r="F24" s="91">
        <v>39839.0</v>
      </c>
      <c r="G24" s="92" t="s">
        <v>33</v>
      </c>
      <c r="H24" s="93" t="s">
        <v>63</v>
      </c>
      <c r="I24" s="94" t="s">
        <v>58</v>
      </c>
      <c r="J24" s="95">
        <v>9.0</v>
      </c>
      <c r="K24" s="95">
        <v>77.0</v>
      </c>
      <c r="L24" s="95">
        <v>59.9</v>
      </c>
      <c r="M24" s="95">
        <v>2.0</v>
      </c>
      <c r="N24" s="96" t="str">
        <f t="shared" si="3"/>
        <v>72</v>
      </c>
      <c r="O24" s="96" t="str">
        <f t="shared" si="4"/>
        <v>54</v>
      </c>
      <c r="P24" s="97" t="str">
        <f t="shared" si="5"/>
        <v>0.17</v>
      </c>
      <c r="Q24" s="98" t="str">
        <f t="shared" si="6"/>
        <v>Baja Exposición</v>
      </c>
      <c r="R24" s="88"/>
      <c r="S24" s="88"/>
      <c r="T24" s="88"/>
      <c r="U24" s="88"/>
    </row>
    <row r="25" ht="12.75" customHeight="1">
      <c r="A25" s="88" t="s">
        <v>56</v>
      </c>
      <c r="B25" s="89" t="str">
        <f t="shared" si="1"/>
        <v>26.7</v>
      </c>
      <c r="C25" s="90">
        <v>33760.0</v>
      </c>
      <c r="D25" s="88" t="s">
        <v>21</v>
      </c>
      <c r="E25" s="89" t="str">
        <f t="shared" si="2"/>
        <v>2.2</v>
      </c>
      <c r="F25" s="91">
        <v>42716.0</v>
      </c>
      <c r="G25" s="92" t="s">
        <v>33</v>
      </c>
      <c r="H25" s="100" t="s">
        <v>64</v>
      </c>
      <c r="I25" s="94" t="s">
        <v>58</v>
      </c>
      <c r="J25" s="95">
        <v>9.0</v>
      </c>
      <c r="K25" s="95">
        <v>59.3</v>
      </c>
      <c r="L25" s="95">
        <v>54.4</v>
      </c>
      <c r="M25" s="95">
        <v>2.0</v>
      </c>
      <c r="N25" s="96" t="str">
        <f t="shared" si="3"/>
        <v>57</v>
      </c>
      <c r="O25" s="96" t="str">
        <f t="shared" si="4"/>
        <v>425</v>
      </c>
      <c r="P25" s="97" t="str">
        <f t="shared" si="5"/>
        <v>0.02</v>
      </c>
      <c r="Q25" s="98" t="str">
        <f t="shared" si="6"/>
        <v>Baja Exposición</v>
      </c>
      <c r="R25" s="88"/>
      <c r="S25" s="88"/>
      <c r="T25" s="88"/>
      <c r="U25" s="88"/>
    </row>
    <row r="26" ht="12.75" customHeight="1">
      <c r="A26" s="88" t="s">
        <v>56</v>
      </c>
      <c r="B26" s="89" t="str">
        <f t="shared" si="1"/>
        <v>27.9</v>
      </c>
      <c r="C26" s="90">
        <v>33352.0</v>
      </c>
      <c r="D26" s="88" t="s">
        <v>21</v>
      </c>
      <c r="E26" s="89" t="str">
        <f t="shared" si="2"/>
        <v>4.0</v>
      </c>
      <c r="F26" s="91">
        <v>42058.0</v>
      </c>
      <c r="G26" s="92" t="s">
        <v>33</v>
      </c>
      <c r="H26" s="93" t="s">
        <v>65</v>
      </c>
      <c r="I26" s="94" t="s">
        <v>58</v>
      </c>
      <c r="J26" s="95">
        <v>9.0</v>
      </c>
      <c r="K26" s="95">
        <v>66.1</v>
      </c>
      <c r="L26" s="95">
        <v>56.3</v>
      </c>
      <c r="M26" s="95">
        <v>2.0</v>
      </c>
      <c r="N26" s="96" t="str">
        <f t="shared" si="3"/>
        <v>63</v>
      </c>
      <c r="O26" s="96" t="str">
        <f t="shared" si="4"/>
        <v>203</v>
      </c>
      <c r="P26" s="97" t="str">
        <f t="shared" si="5"/>
        <v>0.04</v>
      </c>
      <c r="Q26" s="98" t="str">
        <f t="shared" si="6"/>
        <v>Baja Exposición</v>
      </c>
      <c r="R26" s="88"/>
      <c r="S26" s="88"/>
      <c r="T26" s="88"/>
      <c r="U26" s="88"/>
    </row>
    <row r="27" ht="12.75" customHeight="1">
      <c r="A27" s="88" t="s">
        <v>56</v>
      </c>
      <c r="B27" s="89" t="str">
        <f t="shared" si="1"/>
        <v>33.5</v>
      </c>
      <c r="C27" s="90">
        <v>31289.0</v>
      </c>
      <c r="D27" s="88" t="s">
        <v>21</v>
      </c>
      <c r="E27" s="89" t="str">
        <f t="shared" si="2"/>
        <v>10.1</v>
      </c>
      <c r="F27" s="91">
        <v>39839.0</v>
      </c>
      <c r="G27" s="92" t="s">
        <v>22</v>
      </c>
      <c r="H27" s="93" t="s">
        <v>66</v>
      </c>
      <c r="I27" s="94" t="s">
        <v>58</v>
      </c>
      <c r="J27" s="95">
        <v>9.0</v>
      </c>
      <c r="K27" s="95">
        <v>75.5</v>
      </c>
      <c r="L27" s="95">
        <v>56.8</v>
      </c>
      <c r="M27" s="95">
        <v>2.0</v>
      </c>
      <c r="N27" s="96" t="str">
        <f t="shared" si="3"/>
        <v>70</v>
      </c>
      <c r="O27" s="96" t="str">
        <f t="shared" si="4"/>
        <v>68</v>
      </c>
      <c r="P27" s="97" t="str">
        <f t="shared" si="5"/>
        <v>0.13</v>
      </c>
      <c r="Q27" s="98" t="str">
        <f t="shared" si="6"/>
        <v>Baja Exposición</v>
      </c>
      <c r="R27" s="88"/>
      <c r="S27" s="88"/>
      <c r="T27" s="88"/>
      <c r="U27" s="88"/>
    </row>
    <row r="28" ht="12.75" customHeight="1">
      <c r="A28" s="101" t="s">
        <v>67</v>
      </c>
      <c r="B28" s="102" t="str">
        <f t="shared" si="1"/>
        <v>23.4</v>
      </c>
      <c r="C28" s="103">
        <v>34989.0</v>
      </c>
      <c r="D28" s="101" t="s">
        <v>25</v>
      </c>
      <c r="E28" s="102" t="str">
        <f t="shared" si="2"/>
        <v>2.4</v>
      </c>
      <c r="F28" s="104">
        <v>42632.0</v>
      </c>
      <c r="G28" s="105" t="s">
        <v>22</v>
      </c>
      <c r="H28" s="106" t="s">
        <v>68</v>
      </c>
      <c r="I28" s="107" t="s">
        <v>69</v>
      </c>
      <c r="J28" s="108">
        <v>9.0</v>
      </c>
      <c r="K28" s="108">
        <v>63.9</v>
      </c>
      <c r="L28" s="108">
        <v>49.7</v>
      </c>
      <c r="M28" s="108">
        <v>2.0</v>
      </c>
      <c r="N28" s="109" t="str">
        <f t="shared" si="3"/>
        <v>59</v>
      </c>
      <c r="O28" s="109" t="str">
        <f t="shared" si="4"/>
        <v>312</v>
      </c>
      <c r="P28" s="110" t="str">
        <f t="shared" si="5"/>
        <v>0.03</v>
      </c>
      <c r="Q28" s="111" t="str">
        <f t="shared" si="6"/>
        <v>Baja Exposición</v>
      </c>
      <c r="R28" s="101"/>
      <c r="S28" s="101"/>
      <c r="T28" s="101"/>
      <c r="U28" s="101"/>
    </row>
    <row r="29" ht="12.75" customHeight="1">
      <c r="A29" s="101" t="s">
        <v>67</v>
      </c>
      <c r="B29" s="102" t="str">
        <f t="shared" si="1"/>
        <v>30.1</v>
      </c>
      <c r="C29" s="103">
        <v>32527.0</v>
      </c>
      <c r="D29" s="101" t="s">
        <v>25</v>
      </c>
      <c r="E29" s="102" t="str">
        <f t="shared" si="2"/>
        <v>3.4</v>
      </c>
      <c r="F29" s="104">
        <v>42282.0</v>
      </c>
      <c r="G29" s="105" t="s">
        <v>33</v>
      </c>
      <c r="H29" s="106" t="s">
        <v>70</v>
      </c>
      <c r="I29" s="107" t="s">
        <v>71</v>
      </c>
      <c r="J29" s="108">
        <v>9.0</v>
      </c>
      <c r="K29" s="108">
        <v>55.9</v>
      </c>
      <c r="L29" s="108">
        <v>46.0</v>
      </c>
      <c r="M29" s="108">
        <v>2.0</v>
      </c>
      <c r="N29" s="109" t="str">
        <f t="shared" si="3"/>
        <v>52</v>
      </c>
      <c r="O29" s="109" t="str">
        <f t="shared" si="4"/>
        <v>839</v>
      </c>
      <c r="P29" s="110" t="str">
        <f t="shared" si="5"/>
        <v>0.01</v>
      </c>
      <c r="Q29" s="111" t="str">
        <f t="shared" si="6"/>
        <v>Baja Exposición</v>
      </c>
      <c r="R29" s="101"/>
      <c r="S29" s="101"/>
      <c r="T29" s="101"/>
      <c r="U29" s="101"/>
    </row>
    <row r="30" ht="12.75" customHeight="1">
      <c r="A30" s="101" t="s">
        <v>67</v>
      </c>
      <c r="B30" s="102" t="str">
        <f t="shared" si="1"/>
        <v>57.0</v>
      </c>
      <c r="C30" s="103">
        <v>22718.0</v>
      </c>
      <c r="D30" s="101" t="s">
        <v>25</v>
      </c>
      <c r="E30" s="102" t="str">
        <f t="shared" si="2"/>
        <v>28.0</v>
      </c>
      <c r="F30" s="104">
        <v>33298.0</v>
      </c>
      <c r="G30" s="105" t="s">
        <v>22</v>
      </c>
      <c r="H30" s="106" t="s">
        <v>72</v>
      </c>
      <c r="I30" s="107" t="s">
        <v>73</v>
      </c>
      <c r="J30" s="108">
        <v>9.0</v>
      </c>
      <c r="K30" s="108">
        <v>71.4</v>
      </c>
      <c r="L30" s="108">
        <v>53.6</v>
      </c>
      <c r="M30" s="108">
        <v>2.0</v>
      </c>
      <c r="N30" s="109" t="str">
        <f t="shared" si="3"/>
        <v>66</v>
      </c>
      <c r="O30" s="109" t="str">
        <f t="shared" si="4"/>
        <v>118</v>
      </c>
      <c r="P30" s="110" t="str">
        <f t="shared" si="5"/>
        <v>0.08</v>
      </c>
      <c r="Q30" s="111" t="str">
        <f t="shared" si="6"/>
        <v>Baja Exposición</v>
      </c>
      <c r="R30" s="101"/>
      <c r="S30" s="101"/>
      <c r="T30" s="101"/>
      <c r="U30" s="101"/>
    </row>
    <row r="31" ht="12.75" customHeight="1">
      <c r="A31" s="101" t="s">
        <v>67</v>
      </c>
      <c r="B31" s="102" t="str">
        <f t="shared" si="1"/>
        <v>28.0</v>
      </c>
      <c r="C31" s="103">
        <v>33291.0</v>
      </c>
      <c r="D31" s="101" t="s">
        <v>25</v>
      </c>
      <c r="E31" s="102" t="str">
        <f t="shared" si="2"/>
        <v>8.6</v>
      </c>
      <c r="F31" s="104">
        <v>40366.0</v>
      </c>
      <c r="G31" s="105" t="s">
        <v>33</v>
      </c>
      <c r="H31" s="106" t="s">
        <v>74</v>
      </c>
      <c r="I31" s="112" t="s">
        <v>75</v>
      </c>
      <c r="J31" s="108">
        <v>9.0</v>
      </c>
      <c r="K31" s="108">
        <v>76.9</v>
      </c>
      <c r="L31" s="108">
        <v>57.1</v>
      </c>
      <c r="M31" s="108">
        <v>2.0</v>
      </c>
      <c r="N31" s="109" t="str">
        <f t="shared" si="3"/>
        <v>72</v>
      </c>
      <c r="O31" s="109" t="str">
        <f t="shared" si="4"/>
        <v>57</v>
      </c>
      <c r="P31" s="110" t="str">
        <f t="shared" si="5"/>
        <v>0.16</v>
      </c>
      <c r="Q31" s="111" t="str">
        <f t="shared" si="6"/>
        <v>Baja Exposición</v>
      </c>
      <c r="R31" s="101"/>
      <c r="S31" s="101"/>
      <c r="T31" s="101"/>
      <c r="U31" s="101"/>
    </row>
    <row r="32" ht="12.75" customHeight="1">
      <c r="A32" s="101" t="s">
        <v>67</v>
      </c>
      <c r="B32" s="102" t="str">
        <f t="shared" si="1"/>
        <v>25.5</v>
      </c>
      <c r="C32" s="103">
        <v>34227.0</v>
      </c>
      <c r="D32" s="101" t="s">
        <v>25</v>
      </c>
      <c r="E32" s="102" t="str">
        <f t="shared" si="2"/>
        <v>2.4</v>
      </c>
      <c r="F32" s="104">
        <v>42632.0</v>
      </c>
      <c r="G32" s="105" t="s">
        <v>22</v>
      </c>
      <c r="H32" s="106" t="s">
        <v>76</v>
      </c>
      <c r="I32" s="107" t="s">
        <v>71</v>
      </c>
      <c r="J32" s="108">
        <v>9.0</v>
      </c>
      <c r="K32" s="108">
        <v>63.2</v>
      </c>
      <c r="L32" s="108">
        <v>49.3</v>
      </c>
      <c r="M32" s="108">
        <v>2.0</v>
      </c>
      <c r="N32" s="109" t="str">
        <f t="shared" si="3"/>
        <v>59</v>
      </c>
      <c r="O32" s="109" t="str">
        <f t="shared" si="4"/>
        <v>341</v>
      </c>
      <c r="P32" s="110" t="str">
        <f t="shared" si="5"/>
        <v>0.03</v>
      </c>
      <c r="Q32" s="111" t="str">
        <f t="shared" si="6"/>
        <v>Baja Exposición</v>
      </c>
      <c r="R32" s="101"/>
      <c r="S32" s="101"/>
      <c r="T32" s="101"/>
      <c r="U32" s="101"/>
    </row>
    <row r="33" ht="12.75" customHeight="1">
      <c r="A33" s="101" t="s">
        <v>67</v>
      </c>
      <c r="B33" s="102" t="str">
        <f t="shared" si="1"/>
        <v>28.5</v>
      </c>
      <c r="C33" s="103">
        <v>33136.0</v>
      </c>
      <c r="D33" s="101" t="s">
        <v>25</v>
      </c>
      <c r="E33" s="102" t="str">
        <f t="shared" si="2"/>
        <v>3.7</v>
      </c>
      <c r="F33" s="104">
        <v>42186.0</v>
      </c>
      <c r="G33" s="105" t="s">
        <v>22</v>
      </c>
      <c r="H33" s="106" t="s">
        <v>77</v>
      </c>
      <c r="I33" s="107" t="s">
        <v>75</v>
      </c>
      <c r="J33" s="108">
        <v>9.0</v>
      </c>
      <c r="K33" s="108">
        <v>59.7</v>
      </c>
      <c r="L33" s="108">
        <v>47.0</v>
      </c>
      <c r="M33" s="108">
        <v>2.0</v>
      </c>
      <c r="N33" s="109" t="str">
        <f t="shared" si="3"/>
        <v>55</v>
      </c>
      <c r="O33" s="109" t="str">
        <f t="shared" si="4"/>
        <v>538</v>
      </c>
      <c r="P33" s="110" t="str">
        <f t="shared" si="5"/>
        <v>0.02</v>
      </c>
      <c r="Q33" s="111" t="str">
        <f t="shared" si="6"/>
        <v>Baja Exposición</v>
      </c>
      <c r="R33" s="101"/>
      <c r="S33" s="101"/>
      <c r="T33" s="101"/>
      <c r="U33" s="101"/>
    </row>
    <row r="34" ht="12.75" customHeight="1">
      <c r="A34" s="113" t="s">
        <v>78</v>
      </c>
      <c r="B34" s="114" t="str">
        <f t="shared" si="1"/>
        <v>27.9</v>
      </c>
      <c r="C34" s="115">
        <v>33353.0</v>
      </c>
      <c r="D34" s="113" t="s">
        <v>21</v>
      </c>
      <c r="E34" s="114" t="str">
        <f t="shared" si="2"/>
        <v>2.2</v>
      </c>
      <c r="F34" s="116">
        <v>42723.0</v>
      </c>
      <c r="G34" s="117" t="s">
        <v>33</v>
      </c>
      <c r="H34" s="118" t="s">
        <v>79</v>
      </c>
      <c r="I34" s="119" t="s">
        <v>58</v>
      </c>
      <c r="J34" s="120">
        <v>9.0</v>
      </c>
      <c r="K34" s="120">
        <v>62.4</v>
      </c>
      <c r="L34" s="120">
        <v>52.1</v>
      </c>
      <c r="M34" s="120">
        <v>2.0</v>
      </c>
      <c r="N34" s="121" t="str">
        <f t="shared" si="3"/>
        <v>59</v>
      </c>
      <c r="O34" s="121" t="str">
        <f t="shared" si="4"/>
        <v>345</v>
      </c>
      <c r="P34" s="122" t="str">
        <f t="shared" si="5"/>
        <v>0.03</v>
      </c>
      <c r="Q34" s="123" t="str">
        <f t="shared" si="6"/>
        <v>Baja Exposición</v>
      </c>
      <c r="R34" s="113"/>
      <c r="S34" s="113"/>
      <c r="T34" s="113"/>
      <c r="U34" s="113"/>
    </row>
    <row r="35" ht="12.75" customHeight="1">
      <c r="A35" s="113" t="s">
        <v>78</v>
      </c>
      <c r="B35" s="114" t="str">
        <f t="shared" si="1"/>
        <v>59.7</v>
      </c>
      <c r="C35" s="115">
        <v>21743.0</v>
      </c>
      <c r="D35" s="113" t="s">
        <v>80</v>
      </c>
      <c r="E35" s="114" t="str">
        <f t="shared" si="2"/>
        <v>30.3</v>
      </c>
      <c r="F35" s="116">
        <v>32456.0</v>
      </c>
      <c r="G35" s="117" t="s">
        <v>33</v>
      </c>
      <c r="H35" s="118" t="s">
        <v>81</v>
      </c>
      <c r="I35" s="119" t="s">
        <v>82</v>
      </c>
      <c r="J35" s="120">
        <v>9.0</v>
      </c>
      <c r="K35" s="120">
        <v>67.5</v>
      </c>
      <c r="L35" s="120">
        <v>55.6</v>
      </c>
      <c r="M35" s="120">
        <v>2.0</v>
      </c>
      <c r="N35" s="121" t="str">
        <f t="shared" si="3"/>
        <v>63</v>
      </c>
      <c r="O35" s="121" t="str">
        <f t="shared" si="4"/>
        <v>179</v>
      </c>
      <c r="P35" s="122" t="str">
        <f t="shared" si="5"/>
        <v>0.05</v>
      </c>
      <c r="Q35" s="123" t="str">
        <f t="shared" si="6"/>
        <v>Baja Exposición</v>
      </c>
      <c r="R35" s="113"/>
      <c r="S35" s="113"/>
      <c r="T35" s="113"/>
      <c r="U35" s="113"/>
    </row>
    <row r="36" ht="12.75" customHeight="1">
      <c r="A36" s="113" t="s">
        <v>78</v>
      </c>
      <c r="B36" s="114" t="str">
        <f t="shared" si="1"/>
        <v>28.5</v>
      </c>
      <c r="C36" s="115">
        <v>33111.0</v>
      </c>
      <c r="D36" s="113" t="s">
        <v>21</v>
      </c>
      <c r="E36" s="114" t="str">
        <f t="shared" si="2"/>
        <v>4.6</v>
      </c>
      <c r="F36" s="116">
        <v>41857.0</v>
      </c>
      <c r="G36" s="117" t="s">
        <v>33</v>
      </c>
      <c r="H36" s="118" t="s">
        <v>83</v>
      </c>
      <c r="I36" s="119" t="s">
        <v>58</v>
      </c>
      <c r="J36" s="120">
        <v>9.0</v>
      </c>
      <c r="K36" s="120">
        <v>56.8</v>
      </c>
      <c r="L36" s="120">
        <v>49.6</v>
      </c>
      <c r="M36" s="120">
        <v>2.0</v>
      </c>
      <c r="N36" s="121" t="str">
        <f t="shared" si="3"/>
        <v>54</v>
      </c>
      <c r="O36" s="121" t="str">
        <f t="shared" si="4"/>
        <v>669</v>
      </c>
      <c r="P36" s="122" t="str">
        <f t="shared" si="5"/>
        <v>0.01</v>
      </c>
      <c r="Q36" s="123" t="str">
        <f t="shared" si="6"/>
        <v>Baja Exposición</v>
      </c>
      <c r="R36" s="113"/>
      <c r="S36" s="113"/>
      <c r="T36" s="113"/>
      <c r="U36" s="113"/>
    </row>
    <row r="37" ht="12.75" customHeight="1">
      <c r="A37" s="113" t="s">
        <v>78</v>
      </c>
      <c r="B37" s="114" t="str">
        <f t="shared" si="1"/>
        <v>26.7</v>
      </c>
      <c r="C37" s="115">
        <v>33766.0</v>
      </c>
      <c r="D37" s="113" t="s">
        <v>21</v>
      </c>
      <c r="E37" s="114" t="str">
        <f t="shared" si="2"/>
        <v>3.2</v>
      </c>
      <c r="F37" s="116">
        <v>42366.0</v>
      </c>
      <c r="G37" s="117" t="s">
        <v>33</v>
      </c>
      <c r="H37" s="118" t="s">
        <v>84</v>
      </c>
      <c r="I37" s="119" t="s">
        <v>58</v>
      </c>
      <c r="J37" s="120">
        <v>9.0</v>
      </c>
      <c r="K37" s="120">
        <v>66.5</v>
      </c>
      <c r="L37" s="120">
        <v>51.7</v>
      </c>
      <c r="M37" s="120">
        <v>2.0</v>
      </c>
      <c r="N37" s="121" t="str">
        <f t="shared" si="3"/>
        <v>62</v>
      </c>
      <c r="O37" s="121" t="str">
        <f t="shared" si="4"/>
        <v>220</v>
      </c>
      <c r="P37" s="122" t="str">
        <f t="shared" si="5"/>
        <v>0.04</v>
      </c>
      <c r="Q37" s="123" t="str">
        <f t="shared" si="6"/>
        <v>Baja Exposición</v>
      </c>
      <c r="R37" s="113"/>
      <c r="S37" s="113"/>
      <c r="T37" s="113"/>
      <c r="U37" s="113"/>
    </row>
    <row r="38" ht="12.75" customHeight="1">
      <c r="A38" s="113" t="s">
        <v>78</v>
      </c>
      <c r="B38" s="114" t="str">
        <f t="shared" si="1"/>
        <v>27.9</v>
      </c>
      <c r="C38" s="115">
        <v>33345.0</v>
      </c>
      <c r="D38" s="113" t="s">
        <v>21</v>
      </c>
      <c r="E38" s="114" t="str">
        <f t="shared" si="2"/>
        <v>3.2</v>
      </c>
      <c r="F38" s="116">
        <v>42366.0</v>
      </c>
      <c r="G38" s="117" t="s">
        <v>33</v>
      </c>
      <c r="H38" s="118" t="s">
        <v>85</v>
      </c>
      <c r="I38" s="119" t="s">
        <v>58</v>
      </c>
      <c r="J38" s="120">
        <v>9.0</v>
      </c>
      <c r="K38" s="120">
        <v>68.5</v>
      </c>
      <c r="L38" s="120">
        <v>52.9</v>
      </c>
      <c r="M38" s="120">
        <v>2.0</v>
      </c>
      <c r="N38" s="121" t="str">
        <f t="shared" si="3"/>
        <v>64</v>
      </c>
      <c r="O38" s="121" t="str">
        <f t="shared" si="4"/>
        <v>170</v>
      </c>
      <c r="P38" s="122" t="str">
        <f t="shared" si="5"/>
        <v>0.05</v>
      </c>
      <c r="Q38" s="123" t="str">
        <f t="shared" si="6"/>
        <v>Baja Exposición</v>
      </c>
      <c r="R38" s="113"/>
      <c r="S38" s="113"/>
      <c r="T38" s="113"/>
      <c r="U38" s="113"/>
    </row>
    <row r="39" ht="12.75" customHeight="1">
      <c r="A39" s="113" t="s">
        <v>78</v>
      </c>
      <c r="B39" s="114" t="str">
        <f t="shared" si="1"/>
        <v>29.2</v>
      </c>
      <c r="C39" s="115">
        <v>32876.0</v>
      </c>
      <c r="D39" s="113" t="s">
        <v>21</v>
      </c>
      <c r="E39" s="114" t="str">
        <f t="shared" si="2"/>
        <v>3.2</v>
      </c>
      <c r="F39" s="116">
        <v>42366.0</v>
      </c>
      <c r="G39" s="117" t="s">
        <v>33</v>
      </c>
      <c r="H39" s="118" t="s">
        <v>86</v>
      </c>
      <c r="I39" s="119" t="s">
        <v>58</v>
      </c>
      <c r="J39" s="120">
        <v>9.0</v>
      </c>
      <c r="K39" s="120">
        <v>62.1</v>
      </c>
      <c r="L39" s="120">
        <v>54.0</v>
      </c>
      <c r="M39" s="120">
        <v>2.0</v>
      </c>
      <c r="N39" s="121" t="str">
        <f t="shared" si="3"/>
        <v>59</v>
      </c>
      <c r="O39" s="121" t="str">
        <f t="shared" si="4"/>
        <v>333</v>
      </c>
      <c r="P39" s="122" t="str">
        <f t="shared" si="5"/>
        <v>0.03</v>
      </c>
      <c r="Q39" s="123" t="str">
        <f t="shared" si="6"/>
        <v>Baja Exposición</v>
      </c>
      <c r="R39" s="113"/>
      <c r="S39" s="113"/>
      <c r="T39" s="113"/>
      <c r="U39" s="113"/>
    </row>
    <row r="40" ht="12.75" customHeight="1">
      <c r="A40" s="113" t="s">
        <v>78</v>
      </c>
      <c r="B40" s="114" t="str">
        <f t="shared" si="1"/>
        <v>39.3</v>
      </c>
      <c r="C40" s="115">
        <v>29177.0</v>
      </c>
      <c r="D40" s="113" t="s">
        <v>21</v>
      </c>
      <c r="E40" s="114" t="str">
        <f t="shared" si="2"/>
        <v>12.9</v>
      </c>
      <c r="F40" s="116">
        <v>38804.0</v>
      </c>
      <c r="G40" s="117" t="s">
        <v>33</v>
      </c>
      <c r="H40" s="118" t="s">
        <v>87</v>
      </c>
      <c r="I40" s="119" t="s">
        <v>58</v>
      </c>
      <c r="J40" s="120">
        <v>9.0</v>
      </c>
      <c r="K40" s="120">
        <v>65.8</v>
      </c>
      <c r="L40" s="120">
        <v>54.9</v>
      </c>
      <c r="M40" s="120">
        <v>2.0</v>
      </c>
      <c r="N40" s="121" t="str">
        <f t="shared" si="3"/>
        <v>62</v>
      </c>
      <c r="O40" s="121" t="str">
        <f t="shared" si="4"/>
        <v>220</v>
      </c>
      <c r="P40" s="122" t="str">
        <f t="shared" si="5"/>
        <v>0.04</v>
      </c>
      <c r="Q40" s="123" t="str">
        <f t="shared" si="6"/>
        <v>Baja Exposición</v>
      </c>
      <c r="R40" s="113"/>
      <c r="S40" s="113"/>
      <c r="T40" s="113"/>
      <c r="U40" s="113"/>
    </row>
    <row r="41" ht="12.75" customHeight="1">
      <c r="A41" s="113" t="s">
        <v>78</v>
      </c>
      <c r="B41" s="114" t="str">
        <f t="shared" si="1"/>
        <v>35.6</v>
      </c>
      <c r="C41" s="115">
        <v>30511.0</v>
      </c>
      <c r="D41" s="113" t="s">
        <v>21</v>
      </c>
      <c r="E41" s="114" t="str">
        <f t="shared" si="2"/>
        <v>6.1</v>
      </c>
      <c r="F41" s="116">
        <v>41309.0</v>
      </c>
      <c r="G41" s="117" t="s">
        <v>22</v>
      </c>
      <c r="H41" s="118" t="s">
        <v>88</v>
      </c>
      <c r="I41" s="119" t="s">
        <v>58</v>
      </c>
      <c r="J41" s="120">
        <v>9.0</v>
      </c>
      <c r="K41" s="120">
        <v>65.5</v>
      </c>
      <c r="L41" s="120">
        <v>56.9</v>
      </c>
      <c r="M41" s="120">
        <v>2.0</v>
      </c>
      <c r="N41" s="121" t="str">
        <f t="shared" si="3"/>
        <v>62</v>
      </c>
      <c r="O41" s="121" t="str">
        <f t="shared" si="4"/>
        <v>212</v>
      </c>
      <c r="P41" s="122" t="str">
        <f t="shared" si="5"/>
        <v>0.04</v>
      </c>
      <c r="Q41" s="123" t="str">
        <f t="shared" si="6"/>
        <v>Baja Exposición</v>
      </c>
      <c r="R41" s="113"/>
      <c r="S41" s="113"/>
      <c r="T41" s="113"/>
      <c r="U41" s="113"/>
    </row>
    <row r="42" ht="12.75" customHeight="1">
      <c r="A42" s="113" t="s">
        <v>78</v>
      </c>
      <c r="B42" s="114" t="str">
        <f t="shared" si="1"/>
        <v>40.6</v>
      </c>
      <c r="C42" s="115">
        <v>28715.0</v>
      </c>
      <c r="D42" s="113" t="s">
        <v>21</v>
      </c>
      <c r="E42" s="114" t="str">
        <f t="shared" si="2"/>
        <v>10.5</v>
      </c>
      <c r="F42" s="116">
        <v>39692.0</v>
      </c>
      <c r="G42" s="117" t="s">
        <v>33</v>
      </c>
      <c r="H42" s="118" t="s">
        <v>89</v>
      </c>
      <c r="I42" s="119" t="s">
        <v>58</v>
      </c>
      <c r="J42" s="120">
        <v>9.0</v>
      </c>
      <c r="K42" s="120">
        <v>80.4</v>
      </c>
      <c r="L42" s="120">
        <v>56.1</v>
      </c>
      <c r="M42" s="120">
        <v>2.0</v>
      </c>
      <c r="N42" s="121" t="str">
        <f t="shared" si="3"/>
        <v>75</v>
      </c>
      <c r="O42" s="121" t="str">
        <f t="shared" si="4"/>
        <v>37</v>
      </c>
      <c r="P42" s="122" t="str">
        <f t="shared" si="5"/>
        <v>0.25</v>
      </c>
      <c r="Q42" s="123" t="str">
        <f t="shared" si="6"/>
        <v>Baja Exposición</v>
      </c>
      <c r="R42" s="113"/>
      <c r="S42" s="113"/>
      <c r="T42" s="113"/>
      <c r="U42" s="113"/>
    </row>
    <row r="43" ht="12.75" customHeight="1">
      <c r="A43" s="113" t="s">
        <v>78</v>
      </c>
      <c r="B43" s="114" t="str">
        <f t="shared" si="1"/>
        <v>24.4</v>
      </c>
      <c r="C43" s="115">
        <v>34604.0</v>
      </c>
      <c r="D43" s="113" t="s">
        <v>21</v>
      </c>
      <c r="E43" s="114" t="str">
        <f t="shared" si="2"/>
        <v>2.2</v>
      </c>
      <c r="F43" s="116">
        <v>42723.0</v>
      </c>
      <c r="G43" s="117" t="s">
        <v>33</v>
      </c>
      <c r="H43" s="118" t="s">
        <v>90</v>
      </c>
      <c r="I43" s="119" t="s">
        <v>58</v>
      </c>
      <c r="J43" s="120">
        <v>9.0</v>
      </c>
      <c r="K43" s="120">
        <v>67.0</v>
      </c>
      <c r="L43" s="120">
        <v>51.8</v>
      </c>
      <c r="M43" s="120">
        <v>2.0</v>
      </c>
      <c r="N43" s="121" t="str">
        <f t="shared" si="3"/>
        <v>62</v>
      </c>
      <c r="O43" s="121" t="str">
        <f t="shared" si="4"/>
        <v>207</v>
      </c>
      <c r="P43" s="122" t="str">
        <f t="shared" si="5"/>
        <v>0.04</v>
      </c>
      <c r="Q43" s="123" t="str">
        <f t="shared" si="6"/>
        <v>Baja Exposición</v>
      </c>
      <c r="R43" s="113"/>
      <c r="S43" s="113"/>
      <c r="T43" s="113"/>
      <c r="U43" s="113"/>
    </row>
    <row r="44" ht="12.75" customHeight="1">
      <c r="A44" s="113" t="s">
        <v>78</v>
      </c>
      <c r="B44" s="114" t="str">
        <f t="shared" si="1"/>
        <v>27.1</v>
      </c>
      <c r="C44" s="115">
        <v>33648.0</v>
      </c>
      <c r="D44" s="113" t="s">
        <v>21</v>
      </c>
      <c r="E44" s="114" t="str">
        <f t="shared" si="2"/>
        <v>4.0</v>
      </c>
      <c r="F44" s="116">
        <v>42059.0</v>
      </c>
      <c r="G44" s="117" t="s">
        <v>33</v>
      </c>
      <c r="H44" s="118" t="s">
        <v>91</v>
      </c>
      <c r="I44" s="119" t="s">
        <v>58</v>
      </c>
      <c r="J44" s="120">
        <v>9.0</v>
      </c>
      <c r="K44" s="120">
        <v>64.7</v>
      </c>
      <c r="L44" s="120">
        <v>50.6</v>
      </c>
      <c r="M44" s="120">
        <v>2.0</v>
      </c>
      <c r="N44" s="121" t="str">
        <f t="shared" si="3"/>
        <v>60</v>
      </c>
      <c r="O44" s="121" t="str">
        <f t="shared" si="4"/>
        <v>278</v>
      </c>
      <c r="P44" s="122" t="str">
        <f t="shared" si="5"/>
        <v>0.03</v>
      </c>
      <c r="Q44" s="123" t="str">
        <f t="shared" si="6"/>
        <v>Baja Exposición</v>
      </c>
      <c r="R44" s="113"/>
      <c r="S44" s="113"/>
      <c r="T44" s="113"/>
      <c r="U44" s="113"/>
    </row>
    <row r="45" ht="12.75" customHeight="1">
      <c r="A45" s="113" t="s">
        <v>78</v>
      </c>
      <c r="B45" s="114" t="str">
        <f t="shared" si="1"/>
        <v>20.1</v>
      </c>
      <c r="C45" s="115">
        <v>36194.0</v>
      </c>
      <c r="D45" s="113" t="s">
        <v>21</v>
      </c>
      <c r="E45" s="114" t="str">
        <f t="shared" si="2"/>
        <v>3.2</v>
      </c>
      <c r="F45" s="116">
        <v>42366.0</v>
      </c>
      <c r="G45" s="117" t="s">
        <v>33</v>
      </c>
      <c r="H45" s="118" t="s">
        <v>92</v>
      </c>
      <c r="I45" s="119" t="s">
        <v>58</v>
      </c>
      <c r="J45" s="120">
        <v>9.0</v>
      </c>
      <c r="K45" s="120">
        <v>64.0</v>
      </c>
      <c r="L45" s="120">
        <v>49.4</v>
      </c>
      <c r="M45" s="120">
        <v>2.0</v>
      </c>
      <c r="N45" s="121" t="str">
        <f t="shared" si="3"/>
        <v>59</v>
      </c>
      <c r="O45" s="121" t="str">
        <f t="shared" si="4"/>
        <v>310</v>
      </c>
      <c r="P45" s="122" t="str">
        <f t="shared" si="5"/>
        <v>0.03</v>
      </c>
      <c r="Q45" s="123" t="str">
        <f t="shared" si="6"/>
        <v>Baja Exposición</v>
      </c>
      <c r="R45" s="113"/>
      <c r="S45" s="113"/>
      <c r="T45" s="113"/>
      <c r="U45" s="113"/>
    </row>
    <row r="46" ht="12.75" customHeight="1">
      <c r="A46" s="113" t="s">
        <v>78</v>
      </c>
      <c r="B46" s="114" t="str">
        <f t="shared" si="1"/>
        <v>26.5</v>
      </c>
      <c r="C46" s="115">
        <v>33860.0</v>
      </c>
      <c r="D46" s="113" t="s">
        <v>21</v>
      </c>
      <c r="E46" s="114" t="str">
        <f t="shared" si="2"/>
        <v>2.2</v>
      </c>
      <c r="F46" s="116">
        <v>42723.0</v>
      </c>
      <c r="G46" s="117" t="s">
        <v>33</v>
      </c>
      <c r="H46" s="118" t="s">
        <v>93</v>
      </c>
      <c r="I46" s="119" t="s">
        <v>58</v>
      </c>
      <c r="J46" s="120">
        <v>9.0</v>
      </c>
      <c r="K46" s="120">
        <v>59.8</v>
      </c>
      <c r="L46" s="120">
        <v>52.6</v>
      </c>
      <c r="M46" s="120">
        <v>2.0</v>
      </c>
      <c r="N46" s="121" t="str">
        <f t="shared" si="3"/>
        <v>57</v>
      </c>
      <c r="O46" s="121" t="str">
        <f t="shared" si="4"/>
        <v>441</v>
      </c>
      <c r="P46" s="122" t="str">
        <f t="shared" si="5"/>
        <v>0.02</v>
      </c>
      <c r="Q46" s="123" t="str">
        <f t="shared" si="6"/>
        <v>Baja Exposición</v>
      </c>
      <c r="R46" s="113"/>
      <c r="S46" s="113"/>
      <c r="T46" s="113"/>
      <c r="U46" s="113"/>
    </row>
    <row r="47" ht="12.75" customHeight="1">
      <c r="A47" s="124" t="s">
        <v>94</v>
      </c>
      <c r="B47" s="125" t="str">
        <f t="shared" si="1"/>
        <v>31.1</v>
      </c>
      <c r="C47" s="126">
        <v>32167.0</v>
      </c>
      <c r="D47" s="124" t="s">
        <v>21</v>
      </c>
      <c r="E47" s="125" t="str">
        <f t="shared" si="2"/>
        <v>3.2</v>
      </c>
      <c r="F47" s="127">
        <v>42366.0</v>
      </c>
      <c r="G47" s="128" t="s">
        <v>33</v>
      </c>
      <c r="H47" s="129" t="s">
        <v>95</v>
      </c>
      <c r="I47" s="130" t="s">
        <v>96</v>
      </c>
      <c r="J47" s="131">
        <v>9.0</v>
      </c>
      <c r="K47" s="131">
        <v>71.8</v>
      </c>
      <c r="L47" s="131">
        <v>54.6</v>
      </c>
      <c r="M47" s="131">
        <v>2.0</v>
      </c>
      <c r="N47" s="132" t="str">
        <f t="shared" si="3"/>
        <v>67</v>
      </c>
      <c r="O47" s="132" t="str">
        <f t="shared" si="4"/>
        <v>111</v>
      </c>
      <c r="P47" s="133" t="str">
        <f t="shared" si="5"/>
        <v>0.08</v>
      </c>
      <c r="Q47" s="134" t="str">
        <f t="shared" si="6"/>
        <v>Baja Exposición</v>
      </c>
      <c r="R47" s="124"/>
      <c r="S47" s="124"/>
      <c r="T47" s="124"/>
      <c r="U47" s="124"/>
    </row>
    <row r="48" ht="12.75" customHeight="1">
      <c r="A48" s="124" t="s">
        <v>94</v>
      </c>
      <c r="B48" s="125" t="str">
        <f t="shared" si="1"/>
        <v>41.6</v>
      </c>
      <c r="C48" s="126">
        <v>28351.0</v>
      </c>
      <c r="D48" s="124" t="s">
        <v>25</v>
      </c>
      <c r="E48" s="125" t="str">
        <f t="shared" si="2"/>
        <v>8.1</v>
      </c>
      <c r="F48" s="127">
        <v>40570.0</v>
      </c>
      <c r="G48" s="128" t="s">
        <v>33</v>
      </c>
      <c r="H48" s="129" t="s">
        <v>97</v>
      </c>
      <c r="I48" s="130" t="s">
        <v>98</v>
      </c>
      <c r="J48" s="131">
        <v>9.0</v>
      </c>
      <c r="K48" s="131">
        <v>63.6</v>
      </c>
      <c r="L48" s="131">
        <v>53.5</v>
      </c>
      <c r="M48" s="131">
        <v>2.0</v>
      </c>
      <c r="N48" s="132" t="str">
        <f t="shared" si="3"/>
        <v>60</v>
      </c>
      <c r="O48" s="132" t="str">
        <f t="shared" si="4"/>
        <v>290</v>
      </c>
      <c r="P48" s="133" t="str">
        <f t="shared" si="5"/>
        <v>0.03</v>
      </c>
      <c r="Q48" s="134" t="str">
        <f t="shared" si="6"/>
        <v>Baja Exposición</v>
      </c>
      <c r="R48" s="124"/>
      <c r="S48" s="124"/>
      <c r="T48" s="124"/>
      <c r="U48" s="124"/>
    </row>
    <row r="49" ht="12.75" customHeight="1">
      <c r="A49" s="124" t="s">
        <v>94</v>
      </c>
      <c r="B49" s="125" t="str">
        <f t="shared" si="1"/>
        <v>46.0</v>
      </c>
      <c r="C49" s="126">
        <v>26745.0</v>
      </c>
      <c r="D49" s="124" t="s">
        <v>25</v>
      </c>
      <c r="E49" s="125" t="str">
        <f t="shared" si="2"/>
        <v>12.1</v>
      </c>
      <c r="F49" s="127">
        <v>39097.0</v>
      </c>
      <c r="G49" s="128" t="s">
        <v>33</v>
      </c>
      <c r="H49" s="135" t="s">
        <v>99</v>
      </c>
      <c r="I49" s="130" t="s">
        <v>98</v>
      </c>
      <c r="J49" s="131">
        <v>9.0</v>
      </c>
      <c r="K49" s="131">
        <v>68.3</v>
      </c>
      <c r="L49" s="131">
        <v>49.0</v>
      </c>
      <c r="M49" s="131">
        <v>2.0</v>
      </c>
      <c r="N49" s="132" t="str">
        <f t="shared" si="3"/>
        <v>63</v>
      </c>
      <c r="O49" s="132" t="str">
        <f t="shared" si="4"/>
        <v>185</v>
      </c>
      <c r="P49" s="133" t="str">
        <f t="shared" si="5"/>
        <v>0.05</v>
      </c>
      <c r="Q49" s="134" t="str">
        <f t="shared" si="6"/>
        <v>Baja Exposición</v>
      </c>
      <c r="R49" s="124"/>
      <c r="S49" s="124"/>
      <c r="T49" s="124"/>
      <c r="U49" s="124"/>
    </row>
    <row r="50" ht="12.75" customHeight="1">
      <c r="A50" s="124" t="s">
        <v>94</v>
      </c>
      <c r="B50" s="125" t="str">
        <f t="shared" si="1"/>
        <v>28.9</v>
      </c>
      <c r="C50" s="126">
        <v>32982.0</v>
      </c>
      <c r="D50" s="124" t="s">
        <v>25</v>
      </c>
      <c r="E50" s="125" t="str">
        <f t="shared" si="2"/>
        <v>10.7</v>
      </c>
      <c r="F50" s="127">
        <v>39602.0</v>
      </c>
      <c r="G50" s="128" t="s">
        <v>33</v>
      </c>
      <c r="H50" s="135" t="s">
        <v>100</v>
      </c>
      <c r="I50" s="130" t="s">
        <v>98</v>
      </c>
      <c r="J50" s="131">
        <v>9.0</v>
      </c>
      <c r="K50" s="131">
        <v>63.1</v>
      </c>
      <c r="L50" s="131">
        <v>50.2</v>
      </c>
      <c r="M50" s="131">
        <v>2.0</v>
      </c>
      <c r="N50" s="132" t="str">
        <f t="shared" si="3"/>
        <v>59</v>
      </c>
      <c r="O50" s="132" t="str">
        <f t="shared" si="4"/>
        <v>338</v>
      </c>
      <c r="P50" s="133" t="str">
        <f t="shared" si="5"/>
        <v>0.03</v>
      </c>
      <c r="Q50" s="134" t="str">
        <f t="shared" si="6"/>
        <v>Baja Exposición</v>
      </c>
      <c r="R50" s="124"/>
      <c r="S50" s="124"/>
      <c r="T50" s="124"/>
      <c r="U50" s="124"/>
    </row>
    <row r="51" ht="12.75" customHeight="1">
      <c r="A51" s="124" t="s">
        <v>94</v>
      </c>
      <c r="B51" s="125" t="str">
        <f t="shared" si="1"/>
        <v>33.8</v>
      </c>
      <c r="C51" s="126">
        <v>31201.0</v>
      </c>
      <c r="D51" s="124" t="s">
        <v>25</v>
      </c>
      <c r="E51" s="125" t="str">
        <f t="shared" si="2"/>
        <v>5.9</v>
      </c>
      <c r="F51" s="127">
        <v>41373.0</v>
      </c>
      <c r="G51" s="128" t="s">
        <v>33</v>
      </c>
      <c r="H51" s="135" t="s">
        <v>101</v>
      </c>
      <c r="I51" s="130" t="s">
        <v>98</v>
      </c>
      <c r="J51" s="131">
        <v>9.0</v>
      </c>
      <c r="K51" s="131">
        <v>65.2</v>
      </c>
      <c r="L51" s="131">
        <v>53.0</v>
      </c>
      <c r="M51" s="131">
        <v>2.0</v>
      </c>
      <c r="N51" s="132" t="str">
        <f t="shared" si="3"/>
        <v>61</v>
      </c>
      <c r="O51" s="132" t="str">
        <f t="shared" si="4"/>
        <v>248</v>
      </c>
      <c r="P51" s="133" t="str">
        <f t="shared" si="5"/>
        <v>0.04</v>
      </c>
      <c r="Q51" s="134" t="str">
        <f t="shared" si="6"/>
        <v>Baja Exposición</v>
      </c>
      <c r="R51" s="124"/>
      <c r="S51" s="124"/>
      <c r="T51" s="124"/>
      <c r="U51" s="124"/>
    </row>
    <row r="52" ht="12.75" customHeight="1">
      <c r="A52" s="124" t="s">
        <v>94</v>
      </c>
      <c r="B52" s="125" t="str">
        <f t="shared" si="1"/>
        <v>30.1</v>
      </c>
      <c r="C52" s="126">
        <v>32527.0</v>
      </c>
      <c r="D52" s="124" t="s">
        <v>21</v>
      </c>
      <c r="E52" s="125" t="str">
        <f t="shared" si="2"/>
        <v>4.0</v>
      </c>
      <c r="F52" s="127">
        <v>42058.0</v>
      </c>
      <c r="G52" s="128" t="s">
        <v>33</v>
      </c>
      <c r="H52" s="135" t="s">
        <v>102</v>
      </c>
      <c r="I52" s="130" t="s">
        <v>96</v>
      </c>
      <c r="J52" s="131">
        <v>9.0</v>
      </c>
      <c r="K52" s="131">
        <v>83.8</v>
      </c>
      <c r="L52" s="131">
        <v>57.3</v>
      </c>
      <c r="M52" s="131">
        <v>2.0</v>
      </c>
      <c r="N52" s="132" t="str">
        <f t="shared" si="3"/>
        <v>78</v>
      </c>
      <c r="O52" s="132" t="str">
        <f t="shared" si="4"/>
        <v>23</v>
      </c>
      <c r="P52" s="133" t="str">
        <f t="shared" si="5"/>
        <v>0.39</v>
      </c>
      <c r="Q52" s="134" t="str">
        <f t="shared" si="6"/>
        <v>Baja Exposición</v>
      </c>
      <c r="R52" s="124"/>
      <c r="S52" s="124"/>
      <c r="T52" s="124"/>
      <c r="U52" s="124"/>
    </row>
    <row r="53" ht="12.75" customHeight="1">
      <c r="A53" s="124" t="s">
        <v>94</v>
      </c>
      <c r="B53" s="125" t="str">
        <f t="shared" si="1"/>
        <v>29.4</v>
      </c>
      <c r="C53" s="126">
        <v>32791.0</v>
      </c>
      <c r="D53" s="124" t="s">
        <v>25</v>
      </c>
      <c r="E53" s="125" t="str">
        <f t="shared" si="2"/>
        <v>5.5</v>
      </c>
      <c r="F53" s="127">
        <v>41506.0</v>
      </c>
      <c r="G53" s="128" t="s">
        <v>22</v>
      </c>
      <c r="H53" s="135" t="s">
        <v>103</v>
      </c>
      <c r="I53" s="130" t="s">
        <v>104</v>
      </c>
      <c r="J53" s="131">
        <v>9.0</v>
      </c>
      <c r="K53" s="131">
        <v>72.0</v>
      </c>
      <c r="L53" s="131">
        <v>55.1</v>
      </c>
      <c r="M53" s="131">
        <v>2.0</v>
      </c>
      <c r="N53" s="132" t="str">
        <f t="shared" si="3"/>
        <v>67</v>
      </c>
      <c r="O53" s="132" t="str">
        <f t="shared" si="4"/>
        <v>107</v>
      </c>
      <c r="P53" s="133" t="str">
        <f t="shared" si="5"/>
        <v>0.08</v>
      </c>
      <c r="Q53" s="134" t="str">
        <f t="shared" si="6"/>
        <v>Baja Exposición</v>
      </c>
      <c r="R53" s="124"/>
      <c r="S53" s="124"/>
      <c r="T53" s="124"/>
      <c r="U53" s="124"/>
    </row>
    <row r="54" ht="12.75" customHeight="1">
      <c r="A54" s="124" t="s">
        <v>94</v>
      </c>
      <c r="B54" s="125" t="str">
        <f t="shared" si="1"/>
        <v>33.7</v>
      </c>
      <c r="C54" s="126">
        <v>31222.0</v>
      </c>
      <c r="D54" s="124" t="s">
        <v>25</v>
      </c>
      <c r="E54" s="125" t="str">
        <f t="shared" si="2"/>
        <v>9.0</v>
      </c>
      <c r="F54" s="127">
        <v>40239.0</v>
      </c>
      <c r="G54" s="128" t="s">
        <v>33</v>
      </c>
      <c r="H54" s="135" t="s">
        <v>105</v>
      </c>
      <c r="I54" s="130" t="s">
        <v>98</v>
      </c>
      <c r="J54" s="131">
        <v>9.0</v>
      </c>
      <c r="K54" s="131">
        <v>66.7</v>
      </c>
      <c r="L54" s="131">
        <v>58.3</v>
      </c>
      <c r="M54" s="131">
        <v>2.0</v>
      </c>
      <c r="N54" s="132" t="str">
        <f t="shared" si="3"/>
        <v>63</v>
      </c>
      <c r="O54" s="132" t="str">
        <f t="shared" si="4"/>
        <v>178</v>
      </c>
      <c r="P54" s="133" t="str">
        <f t="shared" si="5"/>
        <v>0.05</v>
      </c>
      <c r="Q54" s="134" t="str">
        <f t="shared" si="6"/>
        <v>Baja Exposición</v>
      </c>
      <c r="R54" s="124"/>
      <c r="S54" s="124"/>
      <c r="T54" s="124"/>
      <c r="U54" s="124"/>
    </row>
    <row r="55" ht="12.75" customHeight="1">
      <c r="A55" s="124" t="s">
        <v>94</v>
      </c>
      <c r="B55" s="125" t="str">
        <f t="shared" si="1"/>
        <v>30.4</v>
      </c>
      <c r="C55" s="126">
        <v>32412.0</v>
      </c>
      <c r="D55" s="124" t="s">
        <v>25</v>
      </c>
      <c r="E55" s="125" t="str">
        <f t="shared" si="2"/>
        <v>4.5</v>
      </c>
      <c r="F55" s="127">
        <v>41883.0</v>
      </c>
      <c r="G55" s="128" t="s">
        <v>33</v>
      </c>
      <c r="H55" s="135" t="s">
        <v>106</v>
      </c>
      <c r="I55" s="130" t="s">
        <v>98</v>
      </c>
      <c r="J55" s="131">
        <v>9.0</v>
      </c>
      <c r="K55" s="131">
        <v>59.2</v>
      </c>
      <c r="L55" s="131">
        <v>49.5</v>
      </c>
      <c r="M55" s="131">
        <v>2.0</v>
      </c>
      <c r="N55" s="132" t="str">
        <f t="shared" si="3"/>
        <v>56</v>
      </c>
      <c r="O55" s="132" t="str">
        <f t="shared" si="4"/>
        <v>527</v>
      </c>
      <c r="P55" s="133" t="str">
        <f t="shared" si="5"/>
        <v>0.02</v>
      </c>
      <c r="Q55" s="134" t="str">
        <f t="shared" si="6"/>
        <v>Baja Exposición</v>
      </c>
      <c r="R55" s="124"/>
      <c r="S55" s="124"/>
      <c r="T55" s="124"/>
      <c r="U55" s="124"/>
    </row>
    <row r="56" ht="12.75" customHeight="1">
      <c r="A56" s="124" t="s">
        <v>94</v>
      </c>
      <c r="B56" s="125" t="str">
        <f t="shared" si="1"/>
        <v>28.2</v>
      </c>
      <c r="C56" s="126">
        <v>33238.0</v>
      </c>
      <c r="D56" s="124" t="s">
        <v>21</v>
      </c>
      <c r="E56" s="125" t="str">
        <f t="shared" si="2"/>
        <v>3.2</v>
      </c>
      <c r="F56" s="127">
        <v>42366.0</v>
      </c>
      <c r="G56" s="128" t="s">
        <v>33</v>
      </c>
      <c r="H56" s="129" t="s">
        <v>107</v>
      </c>
      <c r="I56" s="130" t="s">
        <v>58</v>
      </c>
      <c r="J56" s="131">
        <v>9.0</v>
      </c>
      <c r="K56" s="131">
        <v>64.8</v>
      </c>
      <c r="L56" s="131">
        <v>57.1</v>
      </c>
      <c r="M56" s="131">
        <v>2.0</v>
      </c>
      <c r="N56" s="132" t="str">
        <f t="shared" si="3"/>
        <v>62</v>
      </c>
      <c r="O56" s="132" t="str">
        <f t="shared" si="4"/>
        <v>225</v>
      </c>
      <c r="P56" s="133" t="str">
        <f t="shared" si="5"/>
        <v>0.04</v>
      </c>
      <c r="Q56" s="134" t="str">
        <f t="shared" si="6"/>
        <v>Baja Exposición</v>
      </c>
      <c r="R56" s="124"/>
      <c r="S56" s="124"/>
      <c r="T56" s="124"/>
      <c r="U56" s="124"/>
    </row>
    <row r="57" ht="12.75" customHeight="1">
      <c r="A57" s="124" t="s">
        <v>94</v>
      </c>
      <c r="B57" s="125" t="str">
        <f t="shared" si="1"/>
        <v>32.6</v>
      </c>
      <c r="C57" s="126">
        <v>31617.0</v>
      </c>
      <c r="D57" s="124" t="s">
        <v>25</v>
      </c>
      <c r="E57" s="125" t="str">
        <f t="shared" si="2"/>
        <v>4.0</v>
      </c>
      <c r="F57" s="127">
        <v>42051.0</v>
      </c>
      <c r="G57" s="128" t="s">
        <v>22</v>
      </c>
      <c r="H57" s="135" t="s">
        <v>108</v>
      </c>
      <c r="I57" s="130" t="s">
        <v>104</v>
      </c>
      <c r="J57" s="131">
        <v>9.0</v>
      </c>
      <c r="K57" s="131">
        <v>65.8</v>
      </c>
      <c r="L57" s="131">
        <v>54.5</v>
      </c>
      <c r="M57" s="131">
        <v>2.0</v>
      </c>
      <c r="N57" s="132" t="str">
        <f t="shared" si="3"/>
        <v>62</v>
      </c>
      <c r="O57" s="132" t="str">
        <f t="shared" si="4"/>
        <v>222</v>
      </c>
      <c r="P57" s="133" t="str">
        <f t="shared" si="5"/>
        <v>0.04</v>
      </c>
      <c r="Q57" s="134" t="str">
        <f t="shared" si="6"/>
        <v>Baja Exposición</v>
      </c>
      <c r="R57" s="124"/>
      <c r="S57" s="124"/>
      <c r="T57" s="124"/>
      <c r="U57" s="124"/>
    </row>
    <row r="58" ht="12.75" customHeight="1">
      <c r="A58" s="124" t="s">
        <v>94</v>
      </c>
      <c r="B58" s="125" t="str">
        <f t="shared" si="1"/>
        <v>66.3</v>
      </c>
      <c r="C58" s="126">
        <v>19329.0</v>
      </c>
      <c r="D58" s="124" t="s">
        <v>25</v>
      </c>
      <c r="E58" s="125" t="str">
        <f t="shared" si="2"/>
        <v>33.4</v>
      </c>
      <c r="F58" s="127">
        <v>31329.0</v>
      </c>
      <c r="G58" s="128" t="s">
        <v>33</v>
      </c>
      <c r="H58" s="136" t="s">
        <v>109</v>
      </c>
      <c r="I58" s="130" t="s">
        <v>98</v>
      </c>
      <c r="J58" s="131">
        <v>9.0</v>
      </c>
      <c r="K58" s="131">
        <v>77.5</v>
      </c>
      <c r="L58" s="131">
        <v>54.1</v>
      </c>
      <c r="M58" s="131">
        <v>2.0</v>
      </c>
      <c r="N58" s="132" t="str">
        <f t="shared" si="3"/>
        <v>72</v>
      </c>
      <c r="O58" s="132" t="str">
        <f t="shared" si="4"/>
        <v>54</v>
      </c>
      <c r="P58" s="133" t="str">
        <f t="shared" si="5"/>
        <v>0.17</v>
      </c>
      <c r="Q58" s="134" t="str">
        <f t="shared" si="6"/>
        <v>Baja Exposición</v>
      </c>
      <c r="R58" s="124"/>
      <c r="S58" s="124"/>
      <c r="T58" s="124"/>
      <c r="U58" s="124"/>
    </row>
    <row r="59" ht="12.75" customHeight="1">
      <c r="A59" s="137" t="s">
        <v>110</v>
      </c>
      <c r="B59" s="138" t="str">
        <f t="shared" si="1"/>
        <v>43.6</v>
      </c>
      <c r="C59" s="139">
        <v>27594.0</v>
      </c>
      <c r="D59" s="137" t="s">
        <v>21</v>
      </c>
      <c r="E59" s="138" t="str">
        <f t="shared" si="2"/>
        <v>20.6</v>
      </c>
      <c r="F59" s="140">
        <v>36010.0</v>
      </c>
      <c r="G59" s="141" t="s">
        <v>33</v>
      </c>
      <c r="H59" s="142" t="s">
        <v>111</v>
      </c>
      <c r="I59" s="143" t="s">
        <v>112</v>
      </c>
      <c r="J59" s="144">
        <v>9.0</v>
      </c>
      <c r="K59" s="144">
        <v>73.4</v>
      </c>
      <c r="L59" s="144">
        <v>54.6</v>
      </c>
      <c r="M59" s="144">
        <v>2.0</v>
      </c>
      <c r="N59" s="145" t="str">
        <f t="shared" si="3"/>
        <v>68</v>
      </c>
      <c r="O59" s="145" t="str">
        <f t="shared" si="4"/>
        <v>91</v>
      </c>
      <c r="P59" s="146" t="str">
        <f t="shared" si="5"/>
        <v>0.10</v>
      </c>
      <c r="Q59" s="147" t="str">
        <f t="shared" si="6"/>
        <v>Baja Exposición</v>
      </c>
      <c r="R59" s="137"/>
      <c r="S59" s="137"/>
      <c r="T59" s="137"/>
      <c r="U59" s="137"/>
    </row>
    <row r="60" ht="12.75" customHeight="1">
      <c r="A60" s="137" t="s">
        <v>110</v>
      </c>
      <c r="B60" s="138" t="str">
        <f t="shared" si="1"/>
        <v>28.2</v>
      </c>
      <c r="C60" s="139">
        <v>33211.0</v>
      </c>
      <c r="D60" s="137" t="s">
        <v>21</v>
      </c>
      <c r="E60" s="138" t="str">
        <f t="shared" si="2"/>
        <v>1.4</v>
      </c>
      <c r="F60" s="140">
        <v>43003.0</v>
      </c>
      <c r="G60" s="141" t="s">
        <v>33</v>
      </c>
      <c r="H60" s="148" t="s">
        <v>113</v>
      </c>
      <c r="I60" s="143" t="s">
        <v>58</v>
      </c>
      <c r="J60" s="144">
        <v>9.0</v>
      </c>
      <c r="K60" s="144">
        <v>59.4</v>
      </c>
      <c r="L60" s="144">
        <v>48.7</v>
      </c>
      <c r="M60" s="144">
        <v>2.0</v>
      </c>
      <c r="N60" s="145" t="str">
        <f t="shared" si="3"/>
        <v>56</v>
      </c>
      <c r="O60" s="145" t="str">
        <f t="shared" si="4"/>
        <v>530</v>
      </c>
      <c r="P60" s="146" t="str">
        <f t="shared" si="5"/>
        <v>0.02</v>
      </c>
      <c r="Q60" s="147" t="str">
        <f t="shared" si="6"/>
        <v>Baja Exposición</v>
      </c>
      <c r="R60" s="137"/>
      <c r="S60" s="137"/>
      <c r="T60" s="137"/>
      <c r="U60" s="137"/>
    </row>
    <row r="61" ht="12.75" customHeight="1">
      <c r="A61" s="137" t="s">
        <v>110</v>
      </c>
      <c r="B61" s="138" t="str">
        <f t="shared" si="1"/>
        <v>31.9</v>
      </c>
      <c r="C61" s="139">
        <v>31882.0</v>
      </c>
      <c r="D61" s="137" t="s">
        <v>21</v>
      </c>
      <c r="E61" s="138" t="str">
        <f t="shared" si="2"/>
        <v>5.9</v>
      </c>
      <c r="F61" s="140">
        <v>41386.0</v>
      </c>
      <c r="G61" s="141" t="s">
        <v>22</v>
      </c>
      <c r="H61" s="142" t="s">
        <v>114</v>
      </c>
      <c r="I61" s="143" t="s">
        <v>58</v>
      </c>
      <c r="J61" s="144">
        <v>9.0</v>
      </c>
      <c r="K61" s="144">
        <v>65.5</v>
      </c>
      <c r="L61" s="144">
        <v>58.1</v>
      </c>
      <c r="M61" s="144">
        <v>2.0</v>
      </c>
      <c r="N61" s="145" t="str">
        <f t="shared" si="3"/>
        <v>63</v>
      </c>
      <c r="O61" s="145" t="str">
        <f t="shared" si="4"/>
        <v>202</v>
      </c>
      <c r="P61" s="146" t="str">
        <f t="shared" si="5"/>
        <v>0.04</v>
      </c>
      <c r="Q61" s="147" t="str">
        <f t="shared" si="6"/>
        <v>Baja Exposición</v>
      </c>
      <c r="R61" s="137"/>
      <c r="S61" s="137"/>
      <c r="T61" s="137"/>
      <c r="U61" s="137"/>
    </row>
    <row r="62" ht="12.75" customHeight="1">
      <c r="A62" s="137" t="s">
        <v>110</v>
      </c>
      <c r="B62" s="138" t="str">
        <f t="shared" si="1"/>
        <v>42.5</v>
      </c>
      <c r="C62" s="139">
        <v>28019.0</v>
      </c>
      <c r="D62" s="137" t="s">
        <v>21</v>
      </c>
      <c r="E62" s="138" t="str">
        <f t="shared" si="2"/>
        <v>20.6</v>
      </c>
      <c r="F62" s="140">
        <v>36010.0</v>
      </c>
      <c r="G62" s="141" t="s">
        <v>33</v>
      </c>
      <c r="H62" s="142" t="s">
        <v>115</v>
      </c>
      <c r="I62" s="143" t="s">
        <v>116</v>
      </c>
      <c r="J62" s="144">
        <v>9.0</v>
      </c>
      <c r="K62" s="144">
        <v>65.4</v>
      </c>
      <c r="L62" s="144">
        <v>51.9</v>
      </c>
      <c r="M62" s="144">
        <v>2.0</v>
      </c>
      <c r="N62" s="145" t="str">
        <f t="shared" si="3"/>
        <v>61</v>
      </c>
      <c r="O62" s="145" t="str">
        <f t="shared" si="4"/>
        <v>249</v>
      </c>
      <c r="P62" s="146" t="str">
        <f t="shared" si="5"/>
        <v>0.04</v>
      </c>
      <c r="Q62" s="147" t="str">
        <f t="shared" si="6"/>
        <v>Baja Exposición</v>
      </c>
      <c r="R62" s="137"/>
      <c r="S62" s="137"/>
      <c r="T62" s="137"/>
      <c r="U62" s="137"/>
    </row>
    <row r="63" ht="12.75" customHeight="1">
      <c r="A63" s="137" t="s">
        <v>110</v>
      </c>
      <c r="B63" s="138" t="str">
        <f t="shared" si="1"/>
        <v>32.8</v>
      </c>
      <c r="C63" s="139">
        <v>31556.0</v>
      </c>
      <c r="D63" s="137" t="s">
        <v>21</v>
      </c>
      <c r="E63" s="138" t="str">
        <f t="shared" si="2"/>
        <v>10.5</v>
      </c>
      <c r="F63" s="140">
        <v>39692.0</v>
      </c>
      <c r="G63" s="141" t="s">
        <v>33</v>
      </c>
      <c r="H63" s="148" t="s">
        <v>117</v>
      </c>
      <c r="I63" s="143" t="s">
        <v>58</v>
      </c>
      <c r="J63" s="144">
        <v>9.0</v>
      </c>
      <c r="K63" s="144">
        <v>73.6</v>
      </c>
      <c r="L63" s="144">
        <v>60.4</v>
      </c>
      <c r="M63" s="144">
        <v>2.0</v>
      </c>
      <c r="N63" s="145" t="str">
        <f t="shared" si="3"/>
        <v>69</v>
      </c>
      <c r="O63" s="145" t="str">
        <f t="shared" si="4"/>
        <v>79</v>
      </c>
      <c r="P63" s="146" t="str">
        <f t="shared" si="5"/>
        <v>0.11</v>
      </c>
      <c r="Q63" s="147" t="str">
        <f t="shared" si="6"/>
        <v>Baja Exposición</v>
      </c>
      <c r="R63" s="137"/>
      <c r="S63" s="137"/>
      <c r="T63" s="137"/>
      <c r="U63" s="137"/>
    </row>
    <row r="64" ht="12.75" customHeight="1">
      <c r="A64" s="137" t="s">
        <v>110</v>
      </c>
      <c r="B64" s="138" t="str">
        <f t="shared" si="1"/>
        <v>52.6</v>
      </c>
      <c r="C64" s="139">
        <v>24336.0</v>
      </c>
      <c r="D64" s="137" t="s">
        <v>21</v>
      </c>
      <c r="E64" s="138" t="str">
        <f t="shared" si="2"/>
        <v>14.9</v>
      </c>
      <c r="F64" s="140">
        <v>38096.0</v>
      </c>
      <c r="G64" s="141" t="s">
        <v>33</v>
      </c>
      <c r="H64" s="142" t="s">
        <v>118</v>
      </c>
      <c r="I64" s="143" t="s">
        <v>119</v>
      </c>
      <c r="J64" s="144">
        <v>9.0</v>
      </c>
      <c r="K64" s="144">
        <v>63.9</v>
      </c>
      <c r="L64" s="144">
        <v>52.8</v>
      </c>
      <c r="M64" s="144">
        <v>2.0</v>
      </c>
      <c r="N64" s="145" t="str">
        <f t="shared" si="3"/>
        <v>60</v>
      </c>
      <c r="O64" s="145" t="str">
        <f t="shared" si="4"/>
        <v>287</v>
      </c>
      <c r="P64" s="146" t="str">
        <f t="shared" si="5"/>
        <v>0.03</v>
      </c>
      <c r="Q64" s="147" t="str">
        <f t="shared" si="6"/>
        <v>Baja Exposición</v>
      </c>
      <c r="R64" s="137"/>
      <c r="S64" s="137"/>
      <c r="T64" s="137"/>
      <c r="U64" s="137"/>
    </row>
    <row r="65" ht="12.75" customHeight="1">
      <c r="A65" s="137" t="s">
        <v>110</v>
      </c>
      <c r="B65" s="138" t="str">
        <f t="shared" si="1"/>
        <v>31.8</v>
      </c>
      <c r="C65" s="139">
        <v>31909.0</v>
      </c>
      <c r="D65" s="137" t="s">
        <v>21</v>
      </c>
      <c r="E65" s="138" t="str">
        <f t="shared" si="2"/>
        <v>3.7</v>
      </c>
      <c r="F65" s="140">
        <v>42177.0</v>
      </c>
      <c r="G65" s="141" t="s">
        <v>33</v>
      </c>
      <c r="H65" s="142" t="s">
        <v>120</v>
      </c>
      <c r="I65" s="143" t="s">
        <v>58</v>
      </c>
      <c r="J65" s="144">
        <v>9.0</v>
      </c>
      <c r="K65" s="144">
        <v>73.6</v>
      </c>
      <c r="L65" s="144">
        <v>53.6</v>
      </c>
      <c r="M65" s="144">
        <v>2.0</v>
      </c>
      <c r="N65" s="145" t="str">
        <f t="shared" si="3"/>
        <v>68</v>
      </c>
      <c r="O65" s="145" t="str">
        <f t="shared" si="4"/>
        <v>90</v>
      </c>
      <c r="P65" s="146" t="str">
        <f t="shared" si="5"/>
        <v>0.10</v>
      </c>
      <c r="Q65" s="147" t="str">
        <f t="shared" si="6"/>
        <v>Baja Exposición</v>
      </c>
      <c r="R65" s="137"/>
      <c r="S65" s="137"/>
      <c r="T65" s="137"/>
      <c r="U65" s="137"/>
    </row>
    <row r="66" ht="12.75" customHeight="1">
      <c r="A66" s="137" t="s">
        <v>110</v>
      </c>
      <c r="B66" s="138" t="str">
        <f t="shared" si="1"/>
        <v>36.7</v>
      </c>
      <c r="C66" s="139">
        <v>30123.0</v>
      </c>
      <c r="D66" s="137" t="s">
        <v>21</v>
      </c>
      <c r="E66" s="138" t="str">
        <f t="shared" si="2"/>
        <v>4.0</v>
      </c>
      <c r="F66" s="140">
        <v>42058.0</v>
      </c>
      <c r="G66" s="141" t="s">
        <v>33</v>
      </c>
      <c r="H66" s="142" t="s">
        <v>121</v>
      </c>
      <c r="I66" s="143" t="s">
        <v>58</v>
      </c>
      <c r="J66" s="144">
        <v>9.0</v>
      </c>
      <c r="K66" s="144">
        <v>65.9</v>
      </c>
      <c r="L66" s="144">
        <v>54.3</v>
      </c>
      <c r="M66" s="144">
        <v>2.0</v>
      </c>
      <c r="N66" s="145" t="str">
        <f t="shared" si="3"/>
        <v>62</v>
      </c>
      <c r="O66" s="145" t="str">
        <f t="shared" si="4"/>
        <v>221</v>
      </c>
      <c r="P66" s="146" t="str">
        <f t="shared" si="5"/>
        <v>0.04</v>
      </c>
      <c r="Q66" s="147" t="str">
        <f t="shared" si="6"/>
        <v>Baja Exposición</v>
      </c>
      <c r="R66" s="137"/>
      <c r="S66" s="137"/>
      <c r="T66" s="137"/>
      <c r="U66" s="137"/>
    </row>
    <row r="67" ht="12.75" customHeight="1">
      <c r="A67" s="137" t="s">
        <v>110</v>
      </c>
      <c r="B67" s="138" t="str">
        <f t="shared" si="1"/>
        <v>34.7</v>
      </c>
      <c r="C67" s="139">
        <v>30861.0</v>
      </c>
      <c r="D67" s="137" t="s">
        <v>21</v>
      </c>
      <c r="E67" s="138" t="str">
        <f t="shared" si="2"/>
        <v>4.6</v>
      </c>
      <c r="F67" s="140">
        <v>41855.0</v>
      </c>
      <c r="G67" s="141" t="s">
        <v>33</v>
      </c>
      <c r="H67" s="142" t="s">
        <v>122</v>
      </c>
      <c r="I67" s="143" t="s">
        <v>58</v>
      </c>
      <c r="J67" s="144">
        <v>9.0</v>
      </c>
      <c r="K67" s="144">
        <v>67.1</v>
      </c>
      <c r="L67" s="144">
        <v>52.8</v>
      </c>
      <c r="M67" s="144">
        <v>2.0</v>
      </c>
      <c r="N67" s="145" t="str">
        <f t="shared" si="3"/>
        <v>63</v>
      </c>
      <c r="O67" s="145" t="str">
        <f t="shared" si="4"/>
        <v>201</v>
      </c>
      <c r="P67" s="146" t="str">
        <f t="shared" si="5"/>
        <v>0.04</v>
      </c>
      <c r="Q67" s="147" t="str">
        <f t="shared" si="6"/>
        <v>Baja Exposición</v>
      </c>
      <c r="R67" s="137"/>
      <c r="S67" s="137"/>
      <c r="T67" s="137"/>
      <c r="U67" s="137"/>
    </row>
    <row r="68" ht="12.75" customHeight="1">
      <c r="A68" s="137" t="s">
        <v>110</v>
      </c>
      <c r="B68" s="138" t="str">
        <f t="shared" si="1"/>
        <v>35.0</v>
      </c>
      <c r="C68" s="139">
        <v>30754.0</v>
      </c>
      <c r="D68" s="137" t="s">
        <v>21</v>
      </c>
      <c r="E68" s="138" t="str">
        <f t="shared" si="2"/>
        <v>3.1</v>
      </c>
      <c r="F68" s="140">
        <v>42373.0</v>
      </c>
      <c r="G68" s="141" t="s">
        <v>33</v>
      </c>
      <c r="H68" s="137" t="s">
        <v>123</v>
      </c>
      <c r="I68" s="143" t="s">
        <v>124</v>
      </c>
      <c r="J68" s="144">
        <v>9.0</v>
      </c>
      <c r="K68" s="144">
        <v>55.8</v>
      </c>
      <c r="L68" s="144">
        <v>48.9</v>
      </c>
      <c r="M68" s="144">
        <v>2.0</v>
      </c>
      <c r="N68" s="145" t="str">
        <f t="shared" si="3"/>
        <v>53</v>
      </c>
      <c r="O68" s="145" t="str">
        <f t="shared" si="4"/>
        <v>758</v>
      </c>
      <c r="P68" s="146" t="str">
        <f t="shared" si="5"/>
        <v>0.01</v>
      </c>
      <c r="Q68" s="147" t="str">
        <f t="shared" si="6"/>
        <v>Baja Exposición</v>
      </c>
      <c r="R68" s="137"/>
      <c r="S68" s="137"/>
      <c r="T68" s="137"/>
      <c r="U68" s="137"/>
    </row>
    <row r="69" ht="12.75" customHeight="1">
      <c r="B69" s="1"/>
      <c r="E69" s="1"/>
      <c r="F69" s="2"/>
      <c r="G69" s="1"/>
      <c r="I69" s="149"/>
    </row>
    <row r="70" ht="12.75" customHeight="1">
      <c r="B70" s="1"/>
      <c r="E70" s="1"/>
      <c r="F70" s="2"/>
      <c r="G70" s="1"/>
      <c r="I70" s="149"/>
    </row>
    <row r="71" ht="12.75" customHeight="1">
      <c r="B71" s="1"/>
      <c r="D71" s="150" t="s">
        <v>5</v>
      </c>
      <c r="E71" s="151"/>
      <c r="F71" s="2"/>
      <c r="G71" s="1"/>
      <c r="I71" s="149"/>
    </row>
    <row r="72" ht="12.75" customHeight="1">
      <c r="B72" s="1"/>
      <c r="D72" s="152" t="s">
        <v>28</v>
      </c>
      <c r="E72" s="153">
        <v>1.0</v>
      </c>
      <c r="F72" s="2"/>
      <c r="G72" s="1"/>
      <c r="I72" s="149"/>
      <c r="L72" s="154" t="s">
        <v>125</v>
      </c>
    </row>
    <row r="73" ht="12.75" customHeight="1">
      <c r="B73" s="1"/>
      <c r="D73" s="152" t="s">
        <v>21</v>
      </c>
      <c r="E73" s="153">
        <v>41.0</v>
      </c>
      <c r="F73" s="2"/>
      <c r="G73" s="1"/>
      <c r="L73" s="154" t="s">
        <v>126</v>
      </c>
    </row>
    <row r="74" ht="12.75" customHeight="1">
      <c r="B74" s="1"/>
      <c r="D74" s="152" t="s">
        <v>25</v>
      </c>
      <c r="E74" s="153">
        <v>21.0</v>
      </c>
      <c r="F74" s="2"/>
      <c r="G74" s="1"/>
      <c r="L74" s="154" t="s">
        <v>127</v>
      </c>
    </row>
    <row r="75" ht="12.75" customHeight="1">
      <c r="B75" s="1"/>
      <c r="D75" s="153" t="s">
        <v>128</v>
      </c>
      <c r="E75" s="153" t="str">
        <f>SUM(E72:E74)</f>
        <v>63</v>
      </c>
      <c r="F75" s="2"/>
      <c r="G75" s="1"/>
    </row>
    <row r="76" ht="12.75" customHeight="1">
      <c r="B76" s="1"/>
      <c r="D76" s="2"/>
      <c r="E76" s="154"/>
      <c r="F76" s="2"/>
      <c r="G76" s="1"/>
      <c r="I76" s="149"/>
    </row>
    <row r="77" ht="12.75" customHeight="1">
      <c r="B77" s="1"/>
      <c r="F77" s="2"/>
      <c r="G77" s="1"/>
      <c r="I77" s="149"/>
    </row>
    <row r="78" ht="12.75" customHeight="1">
      <c r="B78" s="1"/>
      <c r="D78" s="150" t="s">
        <v>129</v>
      </c>
      <c r="E78" s="151"/>
      <c r="F78" s="2"/>
      <c r="G78" s="1"/>
      <c r="I78" s="149"/>
    </row>
    <row r="79" ht="12.75" customHeight="1">
      <c r="B79" s="1"/>
      <c r="D79" s="153" t="s">
        <v>130</v>
      </c>
      <c r="E79" s="153">
        <v>30.0</v>
      </c>
      <c r="F79" s="2"/>
      <c r="G79" s="1"/>
      <c r="I79" s="149"/>
    </row>
    <row r="80" ht="12.75" customHeight="1">
      <c r="B80" s="1"/>
      <c r="D80" s="152" t="s">
        <v>131</v>
      </c>
      <c r="E80" s="153">
        <v>17.0</v>
      </c>
      <c r="F80" s="2"/>
      <c r="G80" s="1"/>
      <c r="I80" s="149"/>
    </row>
    <row r="81" ht="12.75" customHeight="1">
      <c r="B81" s="1"/>
      <c r="D81" s="153" t="s">
        <v>132</v>
      </c>
      <c r="E81" s="153">
        <v>9.0</v>
      </c>
      <c r="F81" s="2"/>
      <c r="G81" s="1"/>
      <c r="I81" s="149"/>
    </row>
    <row r="82" ht="12.75" customHeight="1">
      <c r="B82" s="1"/>
      <c r="D82" s="152" t="s">
        <v>133</v>
      </c>
      <c r="E82" s="153">
        <v>7.0</v>
      </c>
      <c r="F82" s="2"/>
      <c r="G82" s="1"/>
      <c r="I82" s="149"/>
    </row>
    <row r="83" ht="12.75" customHeight="1">
      <c r="B83" s="1"/>
      <c r="D83" s="153" t="s">
        <v>128</v>
      </c>
      <c r="E83" s="153" t="str">
        <f>SUBTOTAL(9,E79:E82)</f>
        <v>63</v>
      </c>
      <c r="F83" s="2"/>
      <c r="G83" s="1"/>
      <c r="I83" s="149"/>
    </row>
    <row r="84" ht="12.75" customHeight="1">
      <c r="B84" s="1"/>
      <c r="F84" s="2"/>
      <c r="G84" s="1"/>
      <c r="I84" s="149"/>
    </row>
    <row r="85" ht="12.75" customHeight="1">
      <c r="B85" s="1"/>
      <c r="F85" s="2"/>
      <c r="G85" s="1"/>
      <c r="I85" s="149"/>
    </row>
    <row r="86" ht="12.75" customHeight="1">
      <c r="B86" s="1"/>
      <c r="D86" s="150" t="s">
        <v>134</v>
      </c>
      <c r="E86" s="151"/>
      <c r="F86" s="2"/>
      <c r="G86" s="1"/>
      <c r="I86" s="149"/>
      <c r="L86" s="154" t="s">
        <v>135</v>
      </c>
    </row>
    <row r="87" ht="12.75" customHeight="1">
      <c r="B87" s="1"/>
      <c r="D87" s="153" t="s">
        <v>136</v>
      </c>
      <c r="E87" s="153">
        <v>43.0</v>
      </c>
      <c r="F87" s="2"/>
      <c r="G87" s="1"/>
      <c r="I87" s="149"/>
      <c r="L87" s="154" t="s">
        <v>137</v>
      </c>
    </row>
    <row r="88" ht="12.75" customHeight="1">
      <c r="B88" s="1"/>
      <c r="D88" s="155" t="s">
        <v>138</v>
      </c>
      <c r="E88" s="153">
        <v>13.0</v>
      </c>
      <c r="F88" s="2"/>
      <c r="G88" s="1"/>
      <c r="I88" s="149"/>
      <c r="L88" s="154" t="s">
        <v>139</v>
      </c>
    </row>
    <row r="89" ht="12.75" customHeight="1">
      <c r="B89" s="1"/>
      <c r="D89" s="156" t="s">
        <v>140</v>
      </c>
      <c r="E89" s="153">
        <v>3.0</v>
      </c>
      <c r="F89" s="2"/>
      <c r="G89" s="1"/>
      <c r="I89" s="149"/>
      <c r="L89" s="154" t="s">
        <v>141</v>
      </c>
    </row>
    <row r="90" ht="12.75" customHeight="1">
      <c r="B90" s="1"/>
      <c r="D90" s="152" t="s">
        <v>142</v>
      </c>
      <c r="E90" s="153">
        <v>4.0</v>
      </c>
      <c r="F90" s="2"/>
      <c r="G90" s="1"/>
      <c r="I90" s="149"/>
    </row>
    <row r="91" ht="12.75" customHeight="1">
      <c r="B91" s="1"/>
      <c r="D91" s="153" t="s">
        <v>128</v>
      </c>
      <c r="E91" s="153" t="str">
        <f>SUBTOTAL(9,E87:E90)</f>
        <v>63</v>
      </c>
      <c r="F91" s="2"/>
      <c r="G91" s="1"/>
      <c r="I91" s="149"/>
      <c r="L91" s="154" t="s">
        <v>143</v>
      </c>
    </row>
    <row r="92" ht="12.75" customHeight="1">
      <c r="B92" s="1"/>
      <c r="E92" s="1"/>
      <c r="F92" s="2"/>
      <c r="G92" s="1"/>
      <c r="I92" s="149"/>
    </row>
    <row r="93" ht="12.75" customHeight="1">
      <c r="B93" s="1"/>
      <c r="E93" s="1"/>
      <c r="F93" s="2"/>
      <c r="G93" s="1"/>
      <c r="I93" s="149"/>
    </row>
    <row r="94" ht="12.75" customHeight="1">
      <c r="B94" s="1"/>
      <c r="E94" s="1"/>
      <c r="F94" s="2"/>
      <c r="G94" s="1"/>
      <c r="I94" s="149"/>
    </row>
    <row r="95" ht="12.75" customHeight="1">
      <c r="B95" s="1"/>
      <c r="D95" s="150" t="s">
        <v>144</v>
      </c>
      <c r="E95" s="151"/>
      <c r="F95" s="157"/>
      <c r="G95" s="1"/>
      <c r="I95" s="149"/>
    </row>
    <row r="96" ht="12.75" customHeight="1">
      <c r="B96" s="1"/>
      <c r="D96" s="152" t="s">
        <v>145</v>
      </c>
      <c r="E96" s="153">
        <v>44.0</v>
      </c>
      <c r="F96" s="2"/>
      <c r="G96" s="1"/>
      <c r="I96" s="149"/>
    </row>
    <row r="97" ht="12.75" customHeight="1">
      <c r="B97" s="1"/>
      <c r="D97" s="152" t="s">
        <v>146</v>
      </c>
      <c r="E97" s="153" t="str">
        <f>+E98-E96</f>
        <v>19</v>
      </c>
      <c r="F97" s="2"/>
      <c r="G97" s="1"/>
      <c r="I97" s="149"/>
    </row>
    <row r="98" ht="12.75" customHeight="1">
      <c r="B98" s="1"/>
      <c r="D98" s="152" t="s">
        <v>147</v>
      </c>
      <c r="E98" s="153">
        <v>63.0</v>
      </c>
      <c r="F98" s="2"/>
      <c r="G98" s="1"/>
      <c r="I98" s="149"/>
    </row>
    <row r="99" ht="12.75" customHeight="1">
      <c r="B99" s="1"/>
      <c r="E99" s="1"/>
      <c r="F99" s="2"/>
      <c r="G99" s="1"/>
      <c r="I99" s="149"/>
      <c r="L99" s="154" t="s">
        <v>148</v>
      </c>
    </row>
    <row r="100" ht="12.75" customHeight="1">
      <c r="B100" s="1"/>
      <c r="E100" s="1"/>
      <c r="F100" s="2"/>
      <c r="G100" s="1"/>
      <c r="I100" s="149"/>
      <c r="L100" s="154" t="s">
        <v>149</v>
      </c>
    </row>
    <row r="101" ht="12.75" customHeight="1">
      <c r="B101" s="1"/>
      <c r="E101" s="1"/>
      <c r="F101" s="2"/>
      <c r="G101" s="1"/>
      <c r="I101" s="149"/>
      <c r="L101" s="154" t="s">
        <v>150</v>
      </c>
    </row>
    <row r="102" ht="12.75" customHeight="1">
      <c r="B102" s="1"/>
      <c r="E102" s="1"/>
      <c r="F102" s="2"/>
      <c r="G102" s="1"/>
      <c r="I102" s="149"/>
      <c r="L102" s="154" t="s">
        <v>151</v>
      </c>
    </row>
    <row r="103" ht="12.75" customHeight="1">
      <c r="B103" s="1"/>
      <c r="E103" s="1"/>
      <c r="F103" s="2"/>
      <c r="G103" s="1"/>
      <c r="I103" s="149"/>
    </row>
    <row r="104" ht="12.75" customHeight="1">
      <c r="B104" s="1"/>
      <c r="E104" s="1"/>
      <c r="F104" s="2"/>
      <c r="G104" s="1"/>
      <c r="I104" s="149"/>
    </row>
    <row r="105" ht="12.75" customHeight="1">
      <c r="B105" s="1"/>
      <c r="E105" s="1"/>
      <c r="F105" s="2"/>
      <c r="G105" s="1"/>
      <c r="I105" s="149"/>
    </row>
    <row r="106" ht="12.75" customHeight="1">
      <c r="B106" s="1"/>
      <c r="E106" s="1"/>
      <c r="F106" s="2"/>
      <c r="G106" s="1"/>
      <c r="I106" s="149"/>
    </row>
    <row r="107" ht="12.75" customHeight="1">
      <c r="B107" s="1"/>
      <c r="E107" s="1"/>
      <c r="F107" s="2"/>
      <c r="G107" s="1"/>
      <c r="I107" s="149"/>
    </row>
    <row r="108" ht="12.75" customHeight="1">
      <c r="B108" s="1"/>
      <c r="E108" s="1"/>
      <c r="F108" s="2"/>
      <c r="G108" s="1"/>
      <c r="I108" s="149"/>
    </row>
    <row r="109" ht="12.75" customHeight="1">
      <c r="B109" s="1"/>
      <c r="E109" s="1"/>
      <c r="F109" s="2"/>
      <c r="G109" s="1"/>
      <c r="I109" s="149"/>
    </row>
    <row r="110" ht="12.75" customHeight="1">
      <c r="B110" s="1"/>
      <c r="E110" s="1"/>
      <c r="F110" s="2"/>
      <c r="G110" s="1"/>
      <c r="I110" s="149"/>
    </row>
    <row r="111" ht="12.75" customHeight="1">
      <c r="B111" s="1"/>
      <c r="E111" s="1"/>
      <c r="F111" s="2"/>
      <c r="G111" s="1"/>
      <c r="I111" s="149"/>
    </row>
    <row r="112" ht="12.75" customHeight="1">
      <c r="B112" s="1"/>
      <c r="E112" s="1"/>
      <c r="F112" s="2"/>
      <c r="G112" s="1"/>
      <c r="I112" s="149"/>
    </row>
    <row r="113" ht="12.75" customHeight="1">
      <c r="B113" s="1"/>
      <c r="E113" s="1"/>
      <c r="F113" s="2"/>
      <c r="G113" s="1"/>
      <c r="I113" s="149"/>
    </row>
    <row r="114" ht="12.75" customHeight="1">
      <c r="B114" s="1"/>
      <c r="E114" s="1"/>
      <c r="F114" s="2"/>
      <c r="G114" s="1"/>
      <c r="I114" s="149"/>
    </row>
    <row r="115" ht="12.75" customHeight="1">
      <c r="B115" s="1"/>
      <c r="E115" s="1"/>
      <c r="F115" s="2"/>
      <c r="G115" s="1"/>
      <c r="I115" s="149"/>
    </row>
    <row r="116" ht="12.75" customHeight="1">
      <c r="B116" s="1"/>
      <c r="E116" s="1"/>
      <c r="F116" s="2"/>
      <c r="G116" s="1"/>
      <c r="I116" s="149"/>
    </row>
    <row r="117" ht="12.75" customHeight="1">
      <c r="B117" s="1"/>
      <c r="E117" s="1"/>
      <c r="F117" s="2"/>
      <c r="G117" s="1"/>
      <c r="I117" s="149"/>
    </row>
    <row r="118" ht="12.75" customHeight="1">
      <c r="B118" s="1"/>
      <c r="E118" s="1"/>
      <c r="F118" s="2"/>
      <c r="G118" s="1"/>
      <c r="I118" s="149"/>
    </row>
    <row r="119" ht="12.75" customHeight="1">
      <c r="B119" s="1"/>
      <c r="E119" s="1"/>
      <c r="F119" s="2"/>
      <c r="G119" s="1"/>
      <c r="I119" s="149"/>
    </row>
    <row r="120" ht="12.75" customHeight="1">
      <c r="B120" s="1"/>
      <c r="E120" s="1"/>
      <c r="F120" s="2"/>
      <c r="G120" s="1"/>
      <c r="I120" s="149"/>
    </row>
    <row r="121" ht="12.75" customHeight="1">
      <c r="B121" s="1"/>
      <c r="E121" s="1"/>
      <c r="F121" s="2"/>
      <c r="G121" s="1"/>
      <c r="I121" s="149"/>
    </row>
    <row r="122" ht="12.75" customHeight="1">
      <c r="B122" s="1"/>
      <c r="E122" s="1"/>
      <c r="F122" s="2"/>
      <c r="G122" s="1"/>
      <c r="I122" s="149"/>
    </row>
    <row r="123" ht="12.75" customHeight="1">
      <c r="B123" s="1"/>
      <c r="E123" s="1"/>
      <c r="F123" s="2"/>
      <c r="G123" s="1"/>
      <c r="I123" s="149"/>
    </row>
    <row r="124" ht="12.75" customHeight="1">
      <c r="B124" s="1"/>
      <c r="E124" s="1"/>
      <c r="F124" s="2"/>
      <c r="G124" s="1"/>
      <c r="I124" s="149"/>
    </row>
    <row r="125" ht="12.75" customHeight="1">
      <c r="B125" s="1"/>
      <c r="E125" s="1"/>
      <c r="F125" s="2"/>
      <c r="G125" s="1"/>
      <c r="I125" s="149"/>
    </row>
    <row r="126" ht="12.75" customHeight="1">
      <c r="B126" s="1"/>
      <c r="E126" s="1"/>
      <c r="F126" s="2"/>
      <c r="G126" s="1"/>
      <c r="I126" s="149"/>
    </row>
    <row r="127" ht="12.75" customHeight="1">
      <c r="B127" s="1"/>
      <c r="E127" s="1"/>
      <c r="F127" s="2"/>
      <c r="G127" s="1"/>
      <c r="I127" s="149"/>
    </row>
    <row r="128" ht="12.75" customHeight="1">
      <c r="B128" s="1"/>
      <c r="E128" s="1"/>
      <c r="F128" s="2"/>
      <c r="G128" s="1"/>
      <c r="I128" s="149"/>
    </row>
    <row r="129" ht="12.75" customHeight="1">
      <c r="B129" s="1"/>
      <c r="E129" s="1"/>
      <c r="F129" s="2"/>
      <c r="G129" s="1"/>
      <c r="I129" s="149"/>
    </row>
    <row r="130" ht="12.75" customHeight="1">
      <c r="B130" s="1"/>
      <c r="E130" s="1"/>
      <c r="F130" s="2"/>
      <c r="G130" s="1"/>
      <c r="I130" s="149"/>
    </row>
    <row r="131" ht="12.75" customHeight="1">
      <c r="B131" s="1"/>
      <c r="E131" s="1"/>
      <c r="F131" s="2"/>
      <c r="G131" s="1"/>
      <c r="I131" s="149"/>
    </row>
    <row r="132" ht="12.75" customHeight="1">
      <c r="B132" s="1"/>
      <c r="E132" s="1"/>
      <c r="F132" s="2"/>
      <c r="G132" s="1"/>
      <c r="I132" s="149"/>
    </row>
    <row r="133" ht="12.75" customHeight="1">
      <c r="B133" s="1"/>
      <c r="E133" s="1"/>
      <c r="F133" s="2"/>
      <c r="G133" s="1"/>
      <c r="I133" s="149"/>
    </row>
    <row r="134" ht="12.75" customHeight="1">
      <c r="B134" s="1"/>
      <c r="E134" s="1"/>
      <c r="F134" s="2"/>
      <c r="G134" s="1"/>
      <c r="I134" s="149"/>
    </row>
    <row r="135" ht="12.75" customHeight="1">
      <c r="B135" s="1"/>
      <c r="E135" s="1"/>
      <c r="F135" s="2"/>
      <c r="G135" s="1"/>
      <c r="I135" s="149"/>
    </row>
    <row r="136" ht="12.75" customHeight="1">
      <c r="B136" s="1"/>
      <c r="E136" s="1"/>
      <c r="F136" s="2"/>
      <c r="G136" s="1"/>
      <c r="I136" s="149"/>
    </row>
    <row r="137" ht="12.75" customHeight="1">
      <c r="B137" s="1"/>
      <c r="E137" s="1"/>
      <c r="F137" s="2"/>
      <c r="G137" s="1"/>
      <c r="I137" s="149"/>
    </row>
    <row r="138" ht="12.75" customHeight="1">
      <c r="B138" s="1"/>
      <c r="E138" s="1"/>
      <c r="F138" s="2"/>
      <c r="G138" s="1"/>
      <c r="I138" s="149"/>
    </row>
    <row r="139" ht="12.75" customHeight="1">
      <c r="B139" s="1"/>
      <c r="E139" s="1"/>
      <c r="F139" s="2"/>
      <c r="G139" s="1"/>
      <c r="I139" s="149"/>
    </row>
    <row r="140" ht="12.75" customHeight="1">
      <c r="B140" s="1"/>
      <c r="E140" s="1"/>
      <c r="F140" s="2"/>
      <c r="G140" s="1"/>
      <c r="I140" s="149"/>
    </row>
    <row r="141" ht="12.75" customHeight="1">
      <c r="B141" s="1"/>
      <c r="E141" s="1"/>
      <c r="F141" s="2"/>
      <c r="G141" s="1"/>
      <c r="I141" s="149"/>
    </row>
    <row r="142" ht="12.75" customHeight="1">
      <c r="B142" s="1"/>
      <c r="E142" s="1"/>
      <c r="F142" s="2"/>
      <c r="G142" s="1"/>
      <c r="I142" s="149"/>
    </row>
    <row r="143" ht="12.75" customHeight="1">
      <c r="B143" s="1"/>
      <c r="E143" s="1"/>
      <c r="F143" s="2"/>
      <c r="G143" s="1"/>
      <c r="I143" s="149"/>
    </row>
    <row r="144" ht="12.75" customHeight="1">
      <c r="B144" s="1"/>
      <c r="E144" s="1"/>
      <c r="F144" s="2"/>
      <c r="G144" s="1"/>
      <c r="I144" s="149"/>
    </row>
    <row r="145" ht="12.75" customHeight="1">
      <c r="B145" s="1"/>
      <c r="E145" s="1"/>
      <c r="F145" s="2"/>
      <c r="G145" s="1"/>
      <c r="I145" s="149"/>
    </row>
    <row r="146" ht="12.75" customHeight="1">
      <c r="B146" s="1"/>
      <c r="E146" s="1"/>
      <c r="F146" s="2"/>
      <c r="G146" s="1"/>
      <c r="I146" s="149"/>
    </row>
    <row r="147" ht="12.75" customHeight="1">
      <c r="B147" s="1"/>
      <c r="E147" s="1"/>
      <c r="F147" s="2"/>
      <c r="G147" s="1"/>
      <c r="I147" s="149"/>
    </row>
    <row r="148" ht="12.75" customHeight="1">
      <c r="B148" s="1"/>
      <c r="E148" s="1"/>
      <c r="F148" s="2"/>
      <c r="G148" s="1"/>
      <c r="I148" s="149"/>
    </row>
    <row r="149" ht="12.75" customHeight="1">
      <c r="B149" s="1"/>
      <c r="E149" s="1"/>
      <c r="F149" s="2"/>
      <c r="G149" s="1"/>
      <c r="I149" s="149"/>
    </row>
    <row r="150" ht="12.75" customHeight="1">
      <c r="B150" s="1"/>
      <c r="E150" s="1"/>
      <c r="F150" s="2"/>
      <c r="G150" s="1"/>
      <c r="I150" s="149"/>
    </row>
    <row r="151" ht="12.75" customHeight="1">
      <c r="B151" s="1"/>
      <c r="E151" s="1"/>
      <c r="F151" s="2"/>
      <c r="G151" s="1"/>
      <c r="I151" s="149"/>
    </row>
  </sheetData>
  <autoFilter ref="$A$5:$U$68"/>
  <mergeCells count="7">
    <mergeCell ref="D95:E95"/>
    <mergeCell ref="D71:E71"/>
    <mergeCell ref="I1:Q1"/>
    <mergeCell ref="K3:L4"/>
    <mergeCell ref="J2:Q2"/>
    <mergeCell ref="D78:E78"/>
    <mergeCell ref="D86:E86"/>
  </mergeCells>
  <printOptions/>
  <pageMargins bottom="1.0" footer="0.0" header="0.0" left="0.75" right="0.75" top="1.0"/>
  <pageSetup orientation="portrait"/>
  <headerFooter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16.43"/>
    <col customWidth="1" min="4" max="4" width="37.14"/>
    <col customWidth="1" min="5" max="5" width="35.0"/>
    <col customWidth="1" min="6" max="9" width="10.71"/>
    <col customWidth="1" min="10" max="10" width="19.86"/>
    <col customWidth="1" min="11" max="11" width="17.14"/>
    <col customWidth="1" min="12" max="12" width="24.29"/>
    <col customWidth="1" min="13" max="13" width="10.71"/>
    <col customWidth="1" min="14" max="14" width="24.29"/>
    <col customWidth="1" min="15" max="18" width="10.71"/>
  </cols>
  <sheetData>
    <row r="1" ht="12.75" customHeight="1">
      <c r="B1" s="158" t="s">
        <v>0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60"/>
    </row>
    <row r="2" ht="12.75" customHeight="1">
      <c r="B2" s="161" t="s">
        <v>2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60"/>
    </row>
    <row r="3" ht="33.0" customHeight="1">
      <c r="C3" s="162" t="s">
        <v>152</v>
      </c>
      <c r="D3" s="162" t="s">
        <v>8</v>
      </c>
      <c r="E3" s="162" t="s">
        <v>17</v>
      </c>
      <c r="F3" s="162" t="s">
        <v>153</v>
      </c>
      <c r="G3" s="162" t="s">
        <v>154</v>
      </c>
      <c r="H3" s="162" t="s">
        <v>155</v>
      </c>
      <c r="I3" s="162" t="s">
        <v>156</v>
      </c>
      <c r="J3" s="162" t="s">
        <v>157</v>
      </c>
      <c r="K3" s="162"/>
      <c r="L3" s="162" t="s">
        <v>158</v>
      </c>
      <c r="M3" s="162" t="s">
        <v>159</v>
      </c>
      <c r="N3" s="162" t="s">
        <v>160</v>
      </c>
    </row>
    <row r="4" ht="12.75" hidden="1" customHeight="1">
      <c r="B4" s="163">
        <v>1.0</v>
      </c>
      <c r="C4" s="163" t="s">
        <v>20</v>
      </c>
      <c r="D4" s="164" t="s">
        <v>23</v>
      </c>
      <c r="E4" s="165" t="s">
        <v>24</v>
      </c>
      <c r="F4" s="163">
        <v>821.0</v>
      </c>
      <c r="G4" s="166" t="str">
        <f t="shared" ref="G4:G66" si="1">(F4+H4)/2</f>
        <v>911</v>
      </c>
      <c r="H4" s="163">
        <v>1000.0</v>
      </c>
      <c r="I4" s="166" t="str">
        <f t="shared" ref="I4:I66" si="2">AVERAGE(F4:H4)</f>
        <v>911</v>
      </c>
      <c r="J4" s="167" t="str">
        <f t="shared" ref="J4:J5" si="3">F4/(AVERAGE(F4:H4))</f>
        <v>0.90</v>
      </c>
      <c r="K4" s="168" t="str">
        <f>AVERAGE(J4:J8,J10,J12)</f>
        <v>0.87</v>
      </c>
      <c r="L4" t="str">
        <f t="shared" ref="L4:L66" si="4">IF(I4=0,0,+IF(I4&gt;1000,"ILUMINACION EXCESIVA",IF(AND(I4&lt;1000,I4&gt;500),"ILUMINACION OPTIMA",IF(I4&lt;=500,"ILUMINACION DEFICIENTE"))))</f>
        <v>ILUMINACION OPTIMA</v>
      </c>
      <c r="M4" s="169" t="str">
        <f>AVERAGE(F4:H12)</f>
        <v>1087</v>
      </c>
      <c r="N4" s="170" t="str">
        <f>IF(M4=0,0,+IF(M4&gt;1000,"ILUMINACION EXCESIVA",IF(AND(M4&lt;1000,M4&gt;500),"ILUMINACION OPTIMA",IF(M4&lt;=500,"ILUMINACION DEFICIENTE"))))</f>
        <v>ILUMINACION EXCESIVA</v>
      </c>
    </row>
    <row r="5" ht="12.75" hidden="1" customHeight="1">
      <c r="B5" s="163">
        <v>2.0</v>
      </c>
      <c r="C5" s="163" t="s">
        <v>20</v>
      </c>
      <c r="D5" s="171" t="s">
        <v>26</v>
      </c>
      <c r="E5" s="165" t="s">
        <v>27</v>
      </c>
      <c r="F5" s="163">
        <v>470.0</v>
      </c>
      <c r="G5" s="166" t="str">
        <f t="shared" si="1"/>
        <v>522</v>
      </c>
      <c r="H5" s="163">
        <v>573.0</v>
      </c>
      <c r="I5" s="166" t="str">
        <f t="shared" si="2"/>
        <v>522</v>
      </c>
      <c r="J5" s="167" t="str">
        <f t="shared" si="3"/>
        <v>0.90</v>
      </c>
      <c r="K5" s="168"/>
      <c r="L5" t="str">
        <f t="shared" si="4"/>
        <v>ILUMINACION OPTIMA</v>
      </c>
      <c r="M5" s="172"/>
    </row>
    <row r="6" ht="12.75" customHeight="1">
      <c r="B6" s="163">
        <v>3.0</v>
      </c>
      <c r="C6" s="163" t="s">
        <v>20</v>
      </c>
      <c r="D6" s="171" t="s">
        <v>161</v>
      </c>
      <c r="E6" s="165" t="s">
        <v>30</v>
      </c>
      <c r="F6" s="163">
        <v>456.0</v>
      </c>
      <c r="G6" s="166" t="str">
        <f t="shared" si="1"/>
        <v>428</v>
      </c>
      <c r="H6" s="163">
        <v>400.0</v>
      </c>
      <c r="I6" s="166" t="str">
        <f t="shared" si="2"/>
        <v>428</v>
      </c>
      <c r="J6" s="167" t="str">
        <f t="shared" ref="J6:J7" si="5">H6/(AVERAGE(F6:H6))</f>
        <v>0.93</v>
      </c>
      <c r="K6" s="168" t="str">
        <f>AVERAGE(J9,J11)</f>
        <v>0.61</v>
      </c>
      <c r="L6" t="str">
        <f t="shared" si="4"/>
        <v>ILUMINACION DEFICIENTE</v>
      </c>
      <c r="M6" s="172"/>
    </row>
    <row r="7" ht="12.75" customHeight="1">
      <c r="B7" s="163">
        <v>4.0</v>
      </c>
      <c r="C7" s="163" t="s">
        <v>20</v>
      </c>
      <c r="D7" s="171" t="s">
        <v>162</v>
      </c>
      <c r="E7" s="165" t="s">
        <v>163</v>
      </c>
      <c r="F7" s="163">
        <v>544.0</v>
      </c>
      <c r="G7" s="166" t="str">
        <f t="shared" si="1"/>
        <v>497</v>
      </c>
      <c r="H7" s="163">
        <v>449.0</v>
      </c>
      <c r="I7" s="166" t="str">
        <f t="shared" si="2"/>
        <v>497</v>
      </c>
      <c r="J7" s="167" t="str">
        <f t="shared" si="5"/>
        <v>0.90</v>
      </c>
      <c r="K7" s="168"/>
      <c r="L7" t="str">
        <f t="shared" si="4"/>
        <v>ILUMINACION DEFICIENTE</v>
      </c>
      <c r="M7" s="172"/>
    </row>
    <row r="8" ht="12.75" hidden="1" customHeight="1">
      <c r="B8" s="163">
        <v>5.0</v>
      </c>
      <c r="C8" s="163" t="s">
        <v>20</v>
      </c>
      <c r="D8" s="171" t="s">
        <v>34</v>
      </c>
      <c r="E8" s="165" t="s">
        <v>35</v>
      </c>
      <c r="F8" s="163">
        <v>952.0</v>
      </c>
      <c r="G8" s="166" t="str">
        <f t="shared" si="1"/>
        <v>1216</v>
      </c>
      <c r="H8" s="163">
        <v>1480.0</v>
      </c>
      <c r="I8" s="166" t="str">
        <f t="shared" si="2"/>
        <v>1216</v>
      </c>
      <c r="J8" s="167" t="str">
        <f t="shared" ref="J8:J9" si="6">F8/(AVERAGE(F8:H8))</f>
        <v>0.78</v>
      </c>
      <c r="K8" s="168"/>
      <c r="L8" t="str">
        <f t="shared" si="4"/>
        <v>ILUMINACION EXCESIVA</v>
      </c>
      <c r="M8" s="172"/>
    </row>
    <row r="9" ht="12.75" hidden="1" customHeight="1">
      <c r="B9" s="163">
        <v>6.0</v>
      </c>
      <c r="C9" s="163" t="s">
        <v>20</v>
      </c>
      <c r="D9" s="171" t="s">
        <v>164</v>
      </c>
      <c r="E9" s="165" t="s">
        <v>37</v>
      </c>
      <c r="F9" s="163">
        <v>1511.0</v>
      </c>
      <c r="G9" s="166" t="str">
        <f t="shared" si="1"/>
        <v>2406</v>
      </c>
      <c r="H9" s="163">
        <v>3300.0</v>
      </c>
      <c r="I9" s="166" t="str">
        <f t="shared" si="2"/>
        <v>2406</v>
      </c>
      <c r="J9" s="173" t="str">
        <f t="shared" si="6"/>
        <v>0.63</v>
      </c>
      <c r="K9" s="168" t="str">
        <f>AVERAGE(J4:J12)</f>
        <v>0.81</v>
      </c>
      <c r="L9" t="str">
        <f t="shared" si="4"/>
        <v>ILUMINACION EXCESIVA</v>
      </c>
      <c r="M9" s="172"/>
    </row>
    <row r="10" ht="12.75" hidden="1" customHeight="1">
      <c r="B10" s="163">
        <v>7.0</v>
      </c>
      <c r="C10" s="163" t="s">
        <v>20</v>
      </c>
      <c r="D10" s="171" t="s">
        <v>38</v>
      </c>
      <c r="E10" s="165" t="s">
        <v>39</v>
      </c>
      <c r="F10" s="163">
        <v>727.0</v>
      </c>
      <c r="G10" s="166" t="str">
        <f t="shared" si="1"/>
        <v>564</v>
      </c>
      <c r="H10" s="163">
        <v>400.0</v>
      </c>
      <c r="I10" s="166" t="str">
        <f t="shared" si="2"/>
        <v>564</v>
      </c>
      <c r="J10" s="167" t="str">
        <f t="shared" ref="J10:J11" si="7">H10/(AVERAGE(F10:H10))</f>
        <v>0.71</v>
      </c>
      <c r="K10" s="168"/>
      <c r="L10" t="str">
        <f t="shared" si="4"/>
        <v>ILUMINACION OPTIMA</v>
      </c>
      <c r="M10" s="172"/>
    </row>
    <row r="11" ht="12.75" hidden="1" customHeight="1">
      <c r="B11" s="163">
        <v>8.0</v>
      </c>
      <c r="C11" s="163" t="s">
        <v>20</v>
      </c>
      <c r="D11" s="171" t="s">
        <v>40</v>
      </c>
      <c r="E11" s="165" t="s">
        <v>41</v>
      </c>
      <c r="F11" s="163">
        <v>3988.0</v>
      </c>
      <c r="G11" s="166" t="str">
        <f t="shared" si="1"/>
        <v>2838</v>
      </c>
      <c r="H11" s="163">
        <v>1687.0</v>
      </c>
      <c r="I11" s="166" t="str">
        <f t="shared" si="2"/>
        <v>2838</v>
      </c>
      <c r="J11" s="173" t="str">
        <f t="shared" si="7"/>
        <v>0.59</v>
      </c>
      <c r="K11" s="168"/>
      <c r="L11" t="str">
        <f t="shared" si="4"/>
        <v>ILUMINACION EXCESIVA</v>
      </c>
      <c r="M11" s="172"/>
    </row>
    <row r="12" ht="12.75" customHeight="1">
      <c r="B12" s="163">
        <v>9.0</v>
      </c>
      <c r="C12" s="163" t="s">
        <v>20</v>
      </c>
      <c r="D12" s="171" t="s">
        <v>165</v>
      </c>
      <c r="E12" s="165" t="s">
        <v>43</v>
      </c>
      <c r="F12" s="163">
        <v>368.0</v>
      </c>
      <c r="G12" s="166" t="str">
        <f t="shared" si="1"/>
        <v>400</v>
      </c>
      <c r="H12" s="163">
        <v>431.0</v>
      </c>
      <c r="I12" s="166" t="str">
        <f t="shared" si="2"/>
        <v>400</v>
      </c>
      <c r="J12" s="167" t="str">
        <f t="shared" ref="J12:J17" si="8">F12/(AVERAGE(F12:H12))</f>
        <v>0.92</v>
      </c>
      <c r="K12" s="168"/>
      <c r="L12" t="str">
        <f t="shared" si="4"/>
        <v>ILUMINACION DEFICIENTE</v>
      </c>
      <c r="M12" s="174"/>
    </row>
    <row r="13" ht="12.75" customHeight="1">
      <c r="B13" s="175">
        <v>10.0</v>
      </c>
      <c r="C13" s="175" t="s">
        <v>44</v>
      </c>
      <c r="D13" s="176" t="s">
        <v>166</v>
      </c>
      <c r="E13" s="177" t="s">
        <v>46</v>
      </c>
      <c r="F13" s="175">
        <v>272.0</v>
      </c>
      <c r="G13" s="178" t="str">
        <f t="shared" si="1"/>
        <v>308</v>
      </c>
      <c r="H13" s="175">
        <v>343.0</v>
      </c>
      <c r="I13" s="178" t="str">
        <f t="shared" si="2"/>
        <v>308</v>
      </c>
      <c r="J13" s="167" t="str">
        <f t="shared" si="8"/>
        <v>0.88</v>
      </c>
      <c r="K13" s="167"/>
      <c r="L13" t="str">
        <f t="shared" si="4"/>
        <v>ILUMINACION DEFICIENTE</v>
      </c>
      <c r="M13" s="179" t="str">
        <f>AVERAGE(F13:H15)</f>
        <v>376</v>
      </c>
      <c r="N13" s="170" t="str">
        <f>IF(M13=0,0,+IF(M13&gt;1000,"ILUMINACION EXCESIVA",IF(AND(M13&lt;1000,M13&gt;500),"ILUMINACION OPTIMA",IF(M13&lt;=500,"ILUMINACION DEFICIENTE"))))</f>
        <v>ILUMINACION DEFICIENTE</v>
      </c>
    </row>
    <row r="14" ht="12.75" customHeight="1">
      <c r="B14" s="175">
        <v>11.0</v>
      </c>
      <c r="C14" s="175" t="s">
        <v>44</v>
      </c>
      <c r="D14" s="176" t="s">
        <v>167</v>
      </c>
      <c r="E14" s="177" t="s">
        <v>48</v>
      </c>
      <c r="F14" s="175">
        <v>380.0</v>
      </c>
      <c r="G14" s="178" t="str">
        <f t="shared" si="1"/>
        <v>464</v>
      </c>
      <c r="H14" s="175">
        <v>548.0</v>
      </c>
      <c r="I14" s="180" t="str">
        <f t="shared" si="2"/>
        <v>464</v>
      </c>
      <c r="J14" s="167" t="str">
        <f t="shared" si="8"/>
        <v>0.82</v>
      </c>
      <c r="K14" s="168" t="str">
        <f>AVERAGE(J13:J15)</f>
        <v>0.89</v>
      </c>
      <c r="L14" t="str">
        <f t="shared" si="4"/>
        <v>ILUMINACION DEFICIENTE</v>
      </c>
      <c r="M14" s="172"/>
    </row>
    <row r="15" ht="12.75" customHeight="1">
      <c r="B15" s="175">
        <v>12.0</v>
      </c>
      <c r="C15" s="175" t="s">
        <v>44</v>
      </c>
      <c r="D15" s="176" t="s">
        <v>49</v>
      </c>
      <c r="E15" s="177" t="s">
        <v>50</v>
      </c>
      <c r="F15" s="175">
        <v>347.0</v>
      </c>
      <c r="G15" s="178" t="str">
        <f t="shared" si="1"/>
        <v>358</v>
      </c>
      <c r="H15" s="175">
        <v>368.0</v>
      </c>
      <c r="I15" s="178" t="str">
        <f t="shared" si="2"/>
        <v>358</v>
      </c>
      <c r="J15" s="167" t="str">
        <f t="shared" si="8"/>
        <v>0.97</v>
      </c>
      <c r="K15" s="167"/>
      <c r="L15" t="str">
        <f t="shared" si="4"/>
        <v>ILUMINACION DEFICIENTE</v>
      </c>
      <c r="M15" s="174"/>
    </row>
    <row r="16" ht="12.75" customHeight="1">
      <c r="B16" s="181">
        <v>13.0</v>
      </c>
      <c r="C16" s="181" t="s">
        <v>51</v>
      </c>
      <c r="D16" s="182" t="s">
        <v>52</v>
      </c>
      <c r="E16" s="183" t="s">
        <v>168</v>
      </c>
      <c r="F16" s="181">
        <v>190.0</v>
      </c>
      <c r="G16" s="184" t="str">
        <f t="shared" si="1"/>
        <v>213</v>
      </c>
      <c r="H16" s="181">
        <v>235.0</v>
      </c>
      <c r="I16" s="184" t="str">
        <f t="shared" si="2"/>
        <v>213</v>
      </c>
      <c r="J16" s="167" t="str">
        <f t="shared" si="8"/>
        <v>0.89</v>
      </c>
      <c r="K16" s="167"/>
      <c r="L16" t="str">
        <f t="shared" si="4"/>
        <v>ILUMINACION DEFICIENTE</v>
      </c>
      <c r="M16" s="185" t="str">
        <f>AVERAGE(F16:H17)</f>
        <v>259</v>
      </c>
      <c r="N16" s="170" t="str">
        <f>IF(M16=0,0,+IF(M16&gt;1000,"ILUMINACION EXCESIVA",IF(AND(M16&lt;1000,M16&gt;500),"ILUMINACION OPTIMA",IF(M16&lt;=500,"ILUMINACION DEFICIENTE"))))</f>
        <v>ILUMINACION DEFICIENTE</v>
      </c>
      <c r="Q16">
        <v>63.0</v>
      </c>
      <c r="R16">
        <v>100.0</v>
      </c>
    </row>
    <row r="17" ht="12.75" customHeight="1">
      <c r="B17" s="181">
        <v>14.0</v>
      </c>
      <c r="C17" s="181" t="s">
        <v>51</v>
      </c>
      <c r="D17" s="182" t="s">
        <v>54</v>
      </c>
      <c r="E17" s="183" t="s">
        <v>55</v>
      </c>
      <c r="F17" s="181">
        <v>271.0</v>
      </c>
      <c r="G17" s="184" t="str">
        <f t="shared" si="1"/>
        <v>305</v>
      </c>
      <c r="H17" s="181">
        <v>339.0</v>
      </c>
      <c r="I17" s="184" t="str">
        <f t="shared" si="2"/>
        <v>305</v>
      </c>
      <c r="J17" s="167" t="str">
        <f t="shared" si="8"/>
        <v>0.89</v>
      </c>
      <c r="K17" s="168" t="str">
        <f>AVERAGE(J16:J17)</f>
        <v>0.89</v>
      </c>
      <c r="L17" t="str">
        <f t="shared" si="4"/>
        <v>ILUMINACION DEFICIENTE</v>
      </c>
      <c r="M17" s="174"/>
      <c r="Q17" s="186" t="str">
        <f>+Q16*R17/R16</f>
        <v>7</v>
      </c>
      <c r="R17">
        <v>11.0</v>
      </c>
    </row>
    <row r="18" ht="12.75" customHeight="1">
      <c r="B18" s="187">
        <v>15.0</v>
      </c>
      <c r="C18" s="187" t="s">
        <v>56</v>
      </c>
      <c r="D18" s="188" t="s">
        <v>169</v>
      </c>
      <c r="E18" s="189" t="s">
        <v>58</v>
      </c>
      <c r="F18" s="187">
        <v>536.0</v>
      </c>
      <c r="G18" s="190" t="str">
        <f t="shared" si="1"/>
        <v>456</v>
      </c>
      <c r="H18" s="187">
        <v>375.0</v>
      </c>
      <c r="I18" s="190" t="str">
        <f t="shared" si="2"/>
        <v>456</v>
      </c>
      <c r="J18" s="167" t="str">
        <f>H18/(AVERAGE(F18:H18))</f>
        <v>0.82</v>
      </c>
      <c r="K18" s="167"/>
      <c r="L18" t="str">
        <f t="shared" si="4"/>
        <v>ILUMINACION DEFICIENTE</v>
      </c>
      <c r="M18" s="191" t="str">
        <f>AVERAGE(F18:H25)</f>
        <v>606</v>
      </c>
      <c r="N18" s="170" t="str">
        <f>IF(M18=0,0,+IF(M18&gt;1000,"ILUMINACION EXCESIVA",IF(AND(M18&lt;1000,M18&gt;500),"ILUMINACION OPTIMA",IF(M18&lt;=500,"ILUMINACION DEFICIENTE"))))</f>
        <v>ILUMINACION OPTIMA</v>
      </c>
    </row>
    <row r="19" ht="12.75" hidden="1" customHeight="1">
      <c r="B19" s="187">
        <v>16.0</v>
      </c>
      <c r="C19" s="187" t="s">
        <v>56</v>
      </c>
      <c r="D19" s="188" t="s">
        <v>170</v>
      </c>
      <c r="E19" s="189" t="s">
        <v>60</v>
      </c>
      <c r="F19" s="187">
        <v>668.0</v>
      </c>
      <c r="G19" s="190" t="str">
        <f t="shared" si="1"/>
        <v>673</v>
      </c>
      <c r="H19" s="187">
        <v>678.0</v>
      </c>
      <c r="I19" s="190" t="str">
        <f t="shared" si="2"/>
        <v>673</v>
      </c>
      <c r="J19" s="167" t="str">
        <f>F19/(AVERAGE(F19:H19))</f>
        <v>0.99</v>
      </c>
      <c r="K19" s="167"/>
      <c r="L19" t="str">
        <f t="shared" si="4"/>
        <v>ILUMINACION OPTIMA</v>
      </c>
      <c r="M19" s="172"/>
    </row>
    <row r="20" ht="12.75" hidden="1" customHeight="1">
      <c r="B20" s="187">
        <v>17.0</v>
      </c>
      <c r="C20" s="187" t="s">
        <v>56</v>
      </c>
      <c r="D20" s="188" t="s">
        <v>171</v>
      </c>
      <c r="E20" s="189" t="s">
        <v>58</v>
      </c>
      <c r="F20" s="187">
        <v>801.0</v>
      </c>
      <c r="G20" s="190" t="str">
        <f t="shared" si="1"/>
        <v>754</v>
      </c>
      <c r="H20" s="187">
        <v>707.0</v>
      </c>
      <c r="I20" s="190" t="str">
        <f t="shared" si="2"/>
        <v>754</v>
      </c>
      <c r="J20" s="167" t="str">
        <f>H20/(AVERAGE(F20:H20))</f>
        <v>0.94</v>
      </c>
      <c r="K20" s="167"/>
      <c r="L20" t="str">
        <f t="shared" si="4"/>
        <v>ILUMINACION OPTIMA</v>
      </c>
      <c r="M20" s="172"/>
    </row>
    <row r="21" ht="12.75" hidden="1" customHeight="1">
      <c r="B21" s="187">
        <v>18.0</v>
      </c>
      <c r="C21" s="187" t="s">
        <v>56</v>
      </c>
      <c r="D21" s="192" t="s">
        <v>62</v>
      </c>
      <c r="E21" s="189" t="s">
        <v>58</v>
      </c>
      <c r="F21" s="187">
        <v>613.0</v>
      </c>
      <c r="G21" s="190" t="str">
        <f t="shared" si="1"/>
        <v>664</v>
      </c>
      <c r="H21" s="187">
        <v>714.0</v>
      </c>
      <c r="I21" s="190" t="str">
        <f t="shared" si="2"/>
        <v>664</v>
      </c>
      <c r="J21" s="167" t="str">
        <f>F21/(AVERAGE(F21:H21))</f>
        <v>0.92</v>
      </c>
      <c r="K21" s="168" t="str">
        <f>AVERAGE(J18:J25)</f>
        <v>0.89</v>
      </c>
      <c r="L21" t="str">
        <f t="shared" si="4"/>
        <v>ILUMINACION OPTIMA</v>
      </c>
      <c r="M21" s="172"/>
    </row>
    <row r="22" ht="12.75" hidden="1" customHeight="1">
      <c r="B22" s="187">
        <v>19.0</v>
      </c>
      <c r="C22" s="187" t="s">
        <v>56</v>
      </c>
      <c r="D22" s="188" t="s">
        <v>63</v>
      </c>
      <c r="E22" s="189" t="s">
        <v>58</v>
      </c>
      <c r="F22" s="187">
        <v>643.0</v>
      </c>
      <c r="G22" s="190" t="str">
        <f t="shared" si="1"/>
        <v>518</v>
      </c>
      <c r="H22" s="187">
        <v>393.0</v>
      </c>
      <c r="I22" s="190" t="str">
        <f t="shared" si="2"/>
        <v>518</v>
      </c>
      <c r="J22" s="167" t="str">
        <f t="shared" ref="J22:J24" si="9">H22/(AVERAGE(F22:H22))</f>
        <v>0.76</v>
      </c>
      <c r="K22" s="167"/>
      <c r="L22" t="str">
        <f t="shared" si="4"/>
        <v>ILUMINACION OPTIMA</v>
      </c>
      <c r="M22" s="172"/>
    </row>
    <row r="23" ht="12.75" hidden="1" customHeight="1">
      <c r="B23" s="187">
        <v>20.0</v>
      </c>
      <c r="C23" s="187" t="s">
        <v>56</v>
      </c>
      <c r="D23" s="193" t="s">
        <v>172</v>
      </c>
      <c r="E23" s="189" t="s">
        <v>58</v>
      </c>
      <c r="F23" s="187">
        <v>739.0</v>
      </c>
      <c r="G23" s="190" t="str">
        <f t="shared" si="1"/>
        <v>705</v>
      </c>
      <c r="H23" s="187">
        <v>670.0</v>
      </c>
      <c r="I23" s="190" t="str">
        <f t="shared" si="2"/>
        <v>705</v>
      </c>
      <c r="J23" s="167" t="str">
        <f t="shared" si="9"/>
        <v>0.95</v>
      </c>
      <c r="K23" s="167"/>
      <c r="L23" t="str">
        <f t="shared" si="4"/>
        <v>ILUMINACION OPTIMA</v>
      </c>
      <c r="M23" s="172"/>
    </row>
    <row r="24" ht="12.75" hidden="1" customHeight="1">
      <c r="B24" s="187">
        <v>21.0</v>
      </c>
      <c r="C24" s="187" t="s">
        <v>56</v>
      </c>
      <c r="D24" s="188" t="s">
        <v>65</v>
      </c>
      <c r="E24" s="189" t="s">
        <v>58</v>
      </c>
      <c r="F24" s="187">
        <v>679.0</v>
      </c>
      <c r="G24" s="190" t="str">
        <f t="shared" si="1"/>
        <v>635</v>
      </c>
      <c r="H24" s="187">
        <v>590.0</v>
      </c>
      <c r="I24" s="190" t="str">
        <f t="shared" si="2"/>
        <v>635</v>
      </c>
      <c r="J24" s="167" t="str">
        <f t="shared" si="9"/>
        <v>0.93</v>
      </c>
      <c r="K24" s="167"/>
      <c r="L24" t="str">
        <f t="shared" si="4"/>
        <v>ILUMINACION OPTIMA</v>
      </c>
      <c r="M24" s="172"/>
    </row>
    <row r="25" ht="12.75" customHeight="1">
      <c r="B25" s="187">
        <v>22.0</v>
      </c>
      <c r="C25" s="187" t="s">
        <v>56</v>
      </c>
      <c r="D25" s="188" t="s">
        <v>66</v>
      </c>
      <c r="E25" s="189" t="s">
        <v>58</v>
      </c>
      <c r="F25" s="187">
        <v>370.0</v>
      </c>
      <c r="G25" s="190" t="str">
        <f t="shared" si="1"/>
        <v>442</v>
      </c>
      <c r="H25" s="187">
        <v>513.0</v>
      </c>
      <c r="I25" s="190" t="str">
        <f t="shared" si="2"/>
        <v>442</v>
      </c>
      <c r="J25" s="167" t="str">
        <f t="shared" ref="J25:J26" si="10">F25/(AVERAGE(F25:H25))</f>
        <v>0.84</v>
      </c>
      <c r="K25" s="167"/>
      <c r="L25" t="str">
        <f t="shared" si="4"/>
        <v>ILUMINACION DEFICIENTE</v>
      </c>
      <c r="M25" s="174"/>
    </row>
    <row r="26" ht="12.75" customHeight="1">
      <c r="B26" s="194">
        <v>23.0</v>
      </c>
      <c r="C26" s="194" t="s">
        <v>67</v>
      </c>
      <c r="D26" s="195" t="s">
        <v>68</v>
      </c>
      <c r="E26" s="196" t="s">
        <v>69</v>
      </c>
      <c r="F26" s="194">
        <v>315.0</v>
      </c>
      <c r="G26" s="197" t="str">
        <f t="shared" si="1"/>
        <v>330</v>
      </c>
      <c r="H26" s="194">
        <v>345.0</v>
      </c>
      <c r="I26" s="197" t="str">
        <f t="shared" si="2"/>
        <v>330</v>
      </c>
      <c r="J26" s="167" t="str">
        <f t="shared" si="10"/>
        <v>0.95</v>
      </c>
      <c r="K26" s="167"/>
      <c r="L26" t="str">
        <f t="shared" si="4"/>
        <v>ILUMINACION DEFICIENTE</v>
      </c>
      <c r="M26" s="198" t="str">
        <f>AVERAGE(F26:H31)</f>
        <v>270</v>
      </c>
      <c r="N26" s="170" t="str">
        <f>IF(M26=0,0,+IF(M26&gt;1000,"ILUMINACION EXCESIVA",IF(AND(M26&lt;1000,M26&gt;500),"ILUMINACION OPTIMA",IF(M26&lt;=500,"ILUMINACION DEFICIENTE"))))</f>
        <v>ILUMINACION DEFICIENTE</v>
      </c>
    </row>
    <row r="27" ht="12.75" customHeight="1">
      <c r="B27" s="194">
        <v>24.0</v>
      </c>
      <c r="C27" s="194" t="s">
        <v>67</v>
      </c>
      <c r="D27" s="195" t="s">
        <v>70</v>
      </c>
      <c r="E27" s="196" t="s">
        <v>71</v>
      </c>
      <c r="F27" s="194">
        <v>396.0</v>
      </c>
      <c r="G27" s="197" t="str">
        <f t="shared" si="1"/>
        <v>382</v>
      </c>
      <c r="H27" s="194">
        <v>367.0</v>
      </c>
      <c r="I27" s="197" t="str">
        <f t="shared" si="2"/>
        <v>382</v>
      </c>
      <c r="J27" s="167" t="str">
        <f t="shared" ref="J27:J32" si="11">H27/(AVERAGE(F27:H27))</f>
        <v>0.96</v>
      </c>
      <c r="K27" s="167"/>
      <c r="L27" t="str">
        <f t="shared" si="4"/>
        <v>ILUMINACION DEFICIENTE</v>
      </c>
      <c r="M27" s="172"/>
    </row>
    <row r="28" ht="12.75" customHeight="1">
      <c r="B28" s="194">
        <v>25.0</v>
      </c>
      <c r="C28" s="194" t="s">
        <v>67</v>
      </c>
      <c r="D28" s="195" t="s">
        <v>72</v>
      </c>
      <c r="E28" s="196" t="s">
        <v>73</v>
      </c>
      <c r="F28" s="194">
        <v>279.0</v>
      </c>
      <c r="G28" s="197" t="str">
        <f t="shared" si="1"/>
        <v>230</v>
      </c>
      <c r="H28" s="194">
        <v>181.0</v>
      </c>
      <c r="I28" s="197" t="str">
        <f t="shared" si="2"/>
        <v>230</v>
      </c>
      <c r="J28" s="167" t="str">
        <f t="shared" si="11"/>
        <v>0.79</v>
      </c>
      <c r="K28" s="168" t="str">
        <f>AVERAGE(J26:J30)</f>
        <v>0.90</v>
      </c>
      <c r="L28" t="str">
        <f t="shared" si="4"/>
        <v>ILUMINACION DEFICIENTE</v>
      </c>
      <c r="M28" s="172"/>
    </row>
    <row r="29" ht="12.75" customHeight="1">
      <c r="B29" s="194">
        <v>26.0</v>
      </c>
      <c r="C29" s="194" t="s">
        <v>67</v>
      </c>
      <c r="D29" s="195" t="s">
        <v>74</v>
      </c>
      <c r="E29" s="199" t="s">
        <v>75</v>
      </c>
      <c r="F29" s="194">
        <v>146.0</v>
      </c>
      <c r="G29" s="197" t="str">
        <f t="shared" si="1"/>
        <v>134</v>
      </c>
      <c r="H29" s="194">
        <v>121.0</v>
      </c>
      <c r="I29" s="197" t="str">
        <f t="shared" si="2"/>
        <v>134</v>
      </c>
      <c r="J29" s="167" t="str">
        <f t="shared" si="11"/>
        <v>0.91</v>
      </c>
      <c r="K29" s="167"/>
      <c r="L29" t="str">
        <f t="shared" si="4"/>
        <v>ILUMINACION DEFICIENTE</v>
      </c>
      <c r="M29" s="172"/>
    </row>
    <row r="30" ht="12.75" customHeight="1">
      <c r="B30" s="194">
        <v>27.0</v>
      </c>
      <c r="C30" s="194" t="s">
        <v>67</v>
      </c>
      <c r="D30" s="195" t="s">
        <v>76</v>
      </c>
      <c r="E30" s="196" t="s">
        <v>71</v>
      </c>
      <c r="F30" s="194">
        <v>372.0</v>
      </c>
      <c r="G30" s="197" t="str">
        <f t="shared" si="1"/>
        <v>342</v>
      </c>
      <c r="H30" s="194">
        <v>312.0</v>
      </c>
      <c r="I30" s="197" t="str">
        <f t="shared" si="2"/>
        <v>342</v>
      </c>
      <c r="J30" s="167" t="str">
        <f t="shared" si="11"/>
        <v>0.91</v>
      </c>
      <c r="K30" s="167"/>
      <c r="L30" t="str">
        <f t="shared" si="4"/>
        <v>ILUMINACION DEFICIENTE</v>
      </c>
      <c r="M30" s="172"/>
    </row>
    <row r="31" ht="12.75" customHeight="1">
      <c r="B31" s="194">
        <v>28.0</v>
      </c>
      <c r="C31" s="194" t="s">
        <v>67</v>
      </c>
      <c r="D31" s="195" t="s">
        <v>173</v>
      </c>
      <c r="E31" s="196" t="s">
        <v>75</v>
      </c>
      <c r="F31" s="194">
        <v>270.0</v>
      </c>
      <c r="G31" s="197" t="str">
        <f t="shared" si="1"/>
        <v>205</v>
      </c>
      <c r="H31" s="194">
        <v>140.0</v>
      </c>
      <c r="I31" s="197" t="str">
        <f t="shared" si="2"/>
        <v>205</v>
      </c>
      <c r="J31" s="173" t="str">
        <f t="shared" si="11"/>
        <v>0.68</v>
      </c>
      <c r="K31" s="173"/>
      <c r="L31" t="str">
        <f t="shared" si="4"/>
        <v>ILUMINACION DEFICIENTE</v>
      </c>
      <c r="M31" s="174"/>
    </row>
    <row r="32" ht="12.75" customHeight="1">
      <c r="B32" s="200">
        <v>29.0</v>
      </c>
      <c r="C32" s="200" t="s">
        <v>174</v>
      </c>
      <c r="D32" s="201" t="s">
        <v>175</v>
      </c>
      <c r="E32" s="202" t="s">
        <v>58</v>
      </c>
      <c r="F32" s="200">
        <v>429.0</v>
      </c>
      <c r="G32" s="203" t="str">
        <f t="shared" si="1"/>
        <v>410</v>
      </c>
      <c r="H32" s="200">
        <v>390.0</v>
      </c>
      <c r="I32" s="203" t="str">
        <f t="shared" si="2"/>
        <v>410</v>
      </c>
      <c r="J32" s="167" t="str">
        <f t="shared" si="11"/>
        <v>0.95</v>
      </c>
      <c r="K32" s="167"/>
      <c r="L32" t="str">
        <f t="shared" si="4"/>
        <v>ILUMINACION DEFICIENTE</v>
      </c>
      <c r="M32" s="204" t="str">
        <f>AVERAGE(F32:H44)</f>
        <v>500</v>
      </c>
      <c r="N32" s="170" t="str">
        <f>IF(M32=0,0,+IF(M32&gt;1000,"ILUMINACION EXCESIVA",IF(AND(M32&lt;1000,M32&gt;500),"ILUMINACION OPTIMA",IF(M32&lt;=500,"ILUMINACION DEFICIENTE"))))</f>
        <v>ILUMINACION OPTIMA</v>
      </c>
    </row>
    <row r="33" ht="12.75" customHeight="1">
      <c r="B33" s="200">
        <v>30.0</v>
      </c>
      <c r="C33" s="200" t="s">
        <v>174</v>
      </c>
      <c r="D33" s="205" t="s">
        <v>176</v>
      </c>
      <c r="E33" s="202" t="s">
        <v>177</v>
      </c>
      <c r="F33" s="200">
        <v>420.0</v>
      </c>
      <c r="G33" s="203" t="str">
        <f t="shared" si="1"/>
        <v>435</v>
      </c>
      <c r="H33" s="200">
        <v>450.0</v>
      </c>
      <c r="I33" s="203" t="str">
        <f t="shared" si="2"/>
        <v>435</v>
      </c>
      <c r="J33" s="167" t="str">
        <f t="shared" ref="J33:J34" si="12">F33/(AVERAGE(F33:H33))</f>
        <v>0.97</v>
      </c>
      <c r="K33" s="167"/>
      <c r="L33" t="str">
        <f t="shared" si="4"/>
        <v>ILUMINACION DEFICIENTE</v>
      </c>
      <c r="M33" s="172"/>
    </row>
    <row r="34" ht="12.75" customHeight="1">
      <c r="B34" s="200">
        <v>31.0</v>
      </c>
      <c r="C34" s="200" t="s">
        <v>174</v>
      </c>
      <c r="D34" s="201" t="s">
        <v>178</v>
      </c>
      <c r="E34" s="202" t="s">
        <v>58</v>
      </c>
      <c r="F34" s="200">
        <v>323.0</v>
      </c>
      <c r="G34" s="203" t="str">
        <f t="shared" si="1"/>
        <v>361</v>
      </c>
      <c r="H34" s="200">
        <v>398.0</v>
      </c>
      <c r="I34" s="203" t="str">
        <f t="shared" si="2"/>
        <v>361</v>
      </c>
      <c r="J34" s="167" t="str">
        <f t="shared" si="12"/>
        <v>0.90</v>
      </c>
      <c r="K34" s="167"/>
      <c r="L34" t="str">
        <f t="shared" si="4"/>
        <v>ILUMINACION DEFICIENTE</v>
      </c>
      <c r="M34" s="172"/>
    </row>
    <row r="35" ht="12.75" customHeight="1">
      <c r="B35" s="200">
        <v>32.0</v>
      </c>
      <c r="C35" s="200" t="s">
        <v>174</v>
      </c>
      <c r="D35" s="205" t="s">
        <v>179</v>
      </c>
      <c r="E35" s="202" t="s">
        <v>58</v>
      </c>
      <c r="F35" s="200">
        <v>278.0</v>
      </c>
      <c r="G35" s="203" t="str">
        <f t="shared" si="1"/>
        <v>248</v>
      </c>
      <c r="H35" s="200">
        <v>218.0</v>
      </c>
      <c r="I35" s="203" t="str">
        <f t="shared" si="2"/>
        <v>248</v>
      </c>
      <c r="J35" s="167" t="str">
        <f>H35/(AVERAGE(F35:H35))</f>
        <v>0.88</v>
      </c>
      <c r="K35" s="168" t="str">
        <f>AVERAGE(J32:J37,J39:J44)</f>
        <v>0.88</v>
      </c>
      <c r="L35" t="str">
        <f t="shared" si="4"/>
        <v>ILUMINACION DEFICIENTE</v>
      </c>
      <c r="M35" s="172"/>
    </row>
    <row r="36" ht="12.75" customHeight="1">
      <c r="B36" s="200">
        <v>33.0</v>
      </c>
      <c r="C36" s="200" t="s">
        <v>174</v>
      </c>
      <c r="D36" s="205" t="s">
        <v>85</v>
      </c>
      <c r="E36" s="202" t="s">
        <v>58</v>
      </c>
      <c r="F36" s="200">
        <v>173.0</v>
      </c>
      <c r="G36" s="203" t="str">
        <f t="shared" si="1"/>
        <v>198</v>
      </c>
      <c r="H36" s="200">
        <v>223.0</v>
      </c>
      <c r="I36" s="203" t="str">
        <f t="shared" si="2"/>
        <v>198</v>
      </c>
      <c r="J36" s="167" t="str">
        <f t="shared" ref="J36:J38" si="13">F36/(AVERAGE(F36:H36))</f>
        <v>0.87</v>
      </c>
      <c r="K36" s="167"/>
      <c r="L36" t="str">
        <f t="shared" si="4"/>
        <v>ILUMINACION DEFICIENTE</v>
      </c>
      <c r="M36" s="172"/>
    </row>
    <row r="37" ht="12.75" customHeight="1">
      <c r="B37" s="200">
        <v>34.0</v>
      </c>
      <c r="C37" s="200" t="s">
        <v>174</v>
      </c>
      <c r="D37" s="205" t="s">
        <v>180</v>
      </c>
      <c r="E37" s="202" t="s">
        <v>58</v>
      </c>
      <c r="F37" s="200">
        <v>318.0</v>
      </c>
      <c r="G37" s="203" t="str">
        <f t="shared" si="1"/>
        <v>457</v>
      </c>
      <c r="H37" s="200">
        <v>596.0</v>
      </c>
      <c r="I37" s="203" t="str">
        <f t="shared" si="2"/>
        <v>457</v>
      </c>
      <c r="J37" s="167" t="str">
        <f t="shared" si="13"/>
        <v>0.70</v>
      </c>
      <c r="K37" s="167"/>
      <c r="L37" t="str">
        <f t="shared" si="4"/>
        <v>ILUMINACION DEFICIENTE</v>
      </c>
      <c r="M37" s="172"/>
    </row>
    <row r="38" ht="12.75" customHeight="1">
      <c r="B38" s="200">
        <v>35.0</v>
      </c>
      <c r="C38" s="200" t="s">
        <v>174</v>
      </c>
      <c r="D38" s="205" t="s">
        <v>181</v>
      </c>
      <c r="E38" s="202" t="s">
        <v>58</v>
      </c>
      <c r="F38" s="200">
        <v>299.0</v>
      </c>
      <c r="G38" s="203" t="str">
        <f t="shared" si="1"/>
        <v>454</v>
      </c>
      <c r="H38" s="200">
        <v>609.0</v>
      </c>
      <c r="I38" s="203" t="str">
        <f t="shared" si="2"/>
        <v>454</v>
      </c>
      <c r="J38" s="173" t="str">
        <f t="shared" si="13"/>
        <v>0.66</v>
      </c>
      <c r="K38" s="173"/>
      <c r="L38" t="str">
        <f t="shared" si="4"/>
        <v>ILUMINACION DEFICIENTE</v>
      </c>
      <c r="M38" s="172"/>
    </row>
    <row r="39" ht="12.75" customHeight="1">
      <c r="B39" s="200">
        <v>36.0</v>
      </c>
      <c r="C39" s="200" t="s">
        <v>174</v>
      </c>
      <c r="D39" s="205" t="s">
        <v>88</v>
      </c>
      <c r="E39" s="202" t="s">
        <v>58</v>
      </c>
      <c r="F39" s="200">
        <v>387.0</v>
      </c>
      <c r="G39" s="203" t="str">
        <f t="shared" si="1"/>
        <v>358</v>
      </c>
      <c r="H39" s="200">
        <v>328.0</v>
      </c>
      <c r="I39" s="203" t="str">
        <f t="shared" si="2"/>
        <v>358</v>
      </c>
      <c r="J39" s="167" t="str">
        <f>H39/(AVERAGE(F39:H39))</f>
        <v>0.92</v>
      </c>
      <c r="K39" s="167"/>
      <c r="L39" t="str">
        <f t="shared" si="4"/>
        <v>ILUMINACION DEFICIENTE</v>
      </c>
      <c r="M39" s="172"/>
    </row>
    <row r="40" ht="12.75" hidden="1" customHeight="1">
      <c r="B40" s="200">
        <v>37.0</v>
      </c>
      <c r="C40" s="200" t="s">
        <v>174</v>
      </c>
      <c r="D40" s="205" t="s">
        <v>182</v>
      </c>
      <c r="E40" s="202" t="s">
        <v>58</v>
      </c>
      <c r="F40" s="200">
        <v>1144.0</v>
      </c>
      <c r="G40" s="203" t="str">
        <f t="shared" si="1"/>
        <v>1301</v>
      </c>
      <c r="H40" s="200">
        <v>1458.0</v>
      </c>
      <c r="I40" s="203" t="str">
        <f t="shared" si="2"/>
        <v>1301</v>
      </c>
      <c r="J40" s="167" t="str">
        <f t="shared" ref="J40:J41" si="14">F40/(AVERAGE(F40:H40))</f>
        <v>0.88</v>
      </c>
      <c r="K40" s="167"/>
      <c r="L40" t="str">
        <f t="shared" si="4"/>
        <v>ILUMINACION EXCESIVA</v>
      </c>
      <c r="M40" s="172"/>
    </row>
    <row r="41" ht="12.75" customHeight="1">
      <c r="B41" s="200">
        <v>38.0</v>
      </c>
      <c r="C41" s="200" t="s">
        <v>174</v>
      </c>
      <c r="D41" s="205" t="s">
        <v>183</v>
      </c>
      <c r="E41" s="202" t="s">
        <v>58</v>
      </c>
      <c r="F41" s="200">
        <v>319.0</v>
      </c>
      <c r="G41" s="203" t="str">
        <f t="shared" si="1"/>
        <v>355</v>
      </c>
      <c r="H41" s="200">
        <v>390.0</v>
      </c>
      <c r="I41" s="203" t="str">
        <f t="shared" si="2"/>
        <v>355</v>
      </c>
      <c r="J41" s="167" t="str">
        <f t="shared" si="14"/>
        <v>0.90</v>
      </c>
      <c r="K41" s="167"/>
      <c r="L41" t="str">
        <f t="shared" si="4"/>
        <v>ILUMINACION DEFICIENTE</v>
      </c>
      <c r="M41" s="172"/>
    </row>
    <row r="42" ht="12.75" hidden="1" customHeight="1">
      <c r="B42" s="200">
        <v>39.0</v>
      </c>
      <c r="C42" s="200" t="s">
        <v>174</v>
      </c>
      <c r="D42" s="205" t="s">
        <v>91</v>
      </c>
      <c r="E42" s="202" t="s">
        <v>58</v>
      </c>
      <c r="F42" s="200">
        <v>1600.0</v>
      </c>
      <c r="G42" s="203" t="str">
        <f t="shared" si="1"/>
        <v>1325</v>
      </c>
      <c r="H42" s="200">
        <v>1050.0</v>
      </c>
      <c r="I42" s="203" t="str">
        <f t="shared" si="2"/>
        <v>1325</v>
      </c>
      <c r="J42" s="167" t="str">
        <f t="shared" ref="J42:J43" si="15">H42/(AVERAGE(F42:H42))</f>
        <v>0.79</v>
      </c>
      <c r="K42" s="167"/>
      <c r="L42" t="str">
        <f t="shared" si="4"/>
        <v>ILUMINACION EXCESIVA</v>
      </c>
      <c r="M42" s="172"/>
    </row>
    <row r="43" ht="12.75" customHeight="1">
      <c r="B43" s="200">
        <v>40.0</v>
      </c>
      <c r="C43" s="200" t="s">
        <v>174</v>
      </c>
      <c r="D43" s="205" t="s">
        <v>184</v>
      </c>
      <c r="E43" s="202" t="s">
        <v>58</v>
      </c>
      <c r="F43" s="200">
        <v>363.0</v>
      </c>
      <c r="G43" s="203" t="str">
        <f t="shared" si="1"/>
        <v>324</v>
      </c>
      <c r="H43" s="200">
        <v>284.0</v>
      </c>
      <c r="I43" s="203" t="str">
        <f t="shared" si="2"/>
        <v>324</v>
      </c>
      <c r="J43" s="167" t="str">
        <f t="shared" si="15"/>
        <v>0.88</v>
      </c>
      <c r="K43" s="167"/>
      <c r="L43" t="str">
        <f t="shared" si="4"/>
        <v>ILUMINACION DEFICIENTE</v>
      </c>
      <c r="M43" s="172"/>
    </row>
    <row r="44" ht="12.75" customHeight="1">
      <c r="B44" s="200">
        <v>41.0</v>
      </c>
      <c r="C44" s="200" t="s">
        <v>174</v>
      </c>
      <c r="D44" s="205" t="s">
        <v>185</v>
      </c>
      <c r="E44" s="202" t="s">
        <v>58</v>
      </c>
      <c r="F44" s="200">
        <v>263.0</v>
      </c>
      <c r="G44" s="203" t="str">
        <f t="shared" si="1"/>
        <v>278</v>
      </c>
      <c r="H44" s="200">
        <v>292.0</v>
      </c>
      <c r="I44" s="203" t="str">
        <f t="shared" si="2"/>
        <v>278</v>
      </c>
      <c r="J44" s="167" t="str">
        <f>F44/(AVERAGE(F44:H44))</f>
        <v>0.95</v>
      </c>
      <c r="K44" s="167"/>
      <c r="L44" t="str">
        <f t="shared" si="4"/>
        <v>ILUMINACION DEFICIENTE</v>
      </c>
      <c r="M44" s="174"/>
    </row>
    <row r="45" ht="12.75" hidden="1" customHeight="1">
      <c r="B45" s="206">
        <v>42.0</v>
      </c>
      <c r="C45" s="206" t="s">
        <v>94</v>
      </c>
      <c r="D45" s="207" t="s">
        <v>186</v>
      </c>
      <c r="E45" s="208" t="s">
        <v>96</v>
      </c>
      <c r="F45" s="206">
        <v>661.0</v>
      </c>
      <c r="G45" s="209" t="str">
        <f t="shared" si="1"/>
        <v>553</v>
      </c>
      <c r="H45" s="206">
        <v>444.0</v>
      </c>
      <c r="I45" s="209" t="str">
        <f t="shared" si="2"/>
        <v>553</v>
      </c>
      <c r="J45" s="167" t="str">
        <f t="shared" ref="J45:J48" si="16">H45/(AVERAGE(F45:H45))</f>
        <v>0.80</v>
      </c>
      <c r="K45" s="167"/>
      <c r="L45" t="str">
        <f t="shared" si="4"/>
        <v>ILUMINACION OPTIMA</v>
      </c>
      <c r="M45" s="210" t="str">
        <f>AVERAGE(F45:H56)</f>
        <v>594</v>
      </c>
      <c r="N45" s="170" t="str">
        <f>IF(M45=0,0,+IF(M45&gt;1000,"ILUMINACION EXCESIVA",IF(AND(M45&lt;1000,M45&gt;500),"ILUMINACION OPTIMA",IF(M45&lt;=500,"ILUMINACION DEFICIENTE"))))</f>
        <v>ILUMINACION OPTIMA</v>
      </c>
    </row>
    <row r="46" ht="12.75" hidden="1" customHeight="1">
      <c r="B46" s="206">
        <v>43.0</v>
      </c>
      <c r="C46" s="206" t="s">
        <v>94</v>
      </c>
      <c r="D46" s="207" t="s">
        <v>97</v>
      </c>
      <c r="E46" s="208" t="s">
        <v>187</v>
      </c>
      <c r="F46" s="206">
        <v>829.0</v>
      </c>
      <c r="G46" s="209" t="str">
        <f t="shared" si="1"/>
        <v>810</v>
      </c>
      <c r="H46" s="206">
        <v>790.0</v>
      </c>
      <c r="I46" s="209" t="str">
        <f t="shared" si="2"/>
        <v>810</v>
      </c>
      <c r="J46" s="167" t="str">
        <f t="shared" si="16"/>
        <v>0.98</v>
      </c>
      <c r="K46" s="167"/>
      <c r="L46" t="str">
        <f t="shared" si="4"/>
        <v>ILUMINACION OPTIMA</v>
      </c>
      <c r="M46" s="172"/>
    </row>
    <row r="47" ht="12.75" hidden="1" customHeight="1">
      <c r="B47" s="206">
        <v>44.0</v>
      </c>
      <c r="C47" s="206" t="s">
        <v>94</v>
      </c>
      <c r="D47" s="207" t="s">
        <v>188</v>
      </c>
      <c r="E47" s="208" t="s">
        <v>187</v>
      </c>
      <c r="F47" s="206">
        <v>628.0</v>
      </c>
      <c r="G47" s="209" t="str">
        <f t="shared" si="1"/>
        <v>571</v>
      </c>
      <c r="H47" s="206">
        <v>514.0</v>
      </c>
      <c r="I47" s="209" t="str">
        <f t="shared" si="2"/>
        <v>571</v>
      </c>
      <c r="J47" s="167" t="str">
        <f t="shared" si="16"/>
        <v>0.90</v>
      </c>
      <c r="K47" s="167"/>
      <c r="L47" t="str">
        <f t="shared" si="4"/>
        <v>ILUMINACION OPTIMA</v>
      </c>
      <c r="M47" s="172"/>
    </row>
    <row r="48" ht="12.75" hidden="1" customHeight="1">
      <c r="B48" s="206">
        <v>45.0</v>
      </c>
      <c r="C48" s="206" t="s">
        <v>94</v>
      </c>
      <c r="D48" s="207" t="s">
        <v>189</v>
      </c>
      <c r="E48" s="208" t="s">
        <v>187</v>
      </c>
      <c r="F48" s="206">
        <v>650.0</v>
      </c>
      <c r="G48" s="209" t="str">
        <f t="shared" si="1"/>
        <v>635</v>
      </c>
      <c r="H48" s="206">
        <v>620.0</v>
      </c>
      <c r="I48" s="209" t="str">
        <f t="shared" si="2"/>
        <v>635</v>
      </c>
      <c r="J48" s="167" t="str">
        <f t="shared" si="16"/>
        <v>0.98</v>
      </c>
      <c r="K48" s="168" t="str">
        <f>AVERAGE(J45:J56)</f>
        <v>0.91</v>
      </c>
      <c r="L48" t="str">
        <f t="shared" si="4"/>
        <v>ILUMINACION OPTIMA</v>
      </c>
      <c r="M48" s="172"/>
    </row>
    <row r="49" ht="12.75" hidden="1" customHeight="1">
      <c r="B49" s="206">
        <v>46.0</v>
      </c>
      <c r="C49" s="206" t="s">
        <v>94</v>
      </c>
      <c r="D49" s="207" t="s">
        <v>101</v>
      </c>
      <c r="E49" s="208" t="s">
        <v>187</v>
      </c>
      <c r="F49" s="206">
        <v>626.0</v>
      </c>
      <c r="G49" s="209" t="str">
        <f t="shared" si="1"/>
        <v>639</v>
      </c>
      <c r="H49" s="206">
        <v>651.0</v>
      </c>
      <c r="I49" s="209" t="str">
        <f t="shared" si="2"/>
        <v>639</v>
      </c>
      <c r="J49" s="167" t="str">
        <f t="shared" ref="J49:J50" si="17">F49/(AVERAGE(F49:H49))</f>
        <v>0.98</v>
      </c>
      <c r="K49" s="167"/>
      <c r="L49" t="str">
        <f t="shared" si="4"/>
        <v>ILUMINACION OPTIMA</v>
      </c>
      <c r="M49" s="172"/>
    </row>
    <row r="50" ht="12.75" customHeight="1">
      <c r="B50" s="206">
        <v>47.0</v>
      </c>
      <c r="C50" s="206" t="s">
        <v>94</v>
      </c>
      <c r="D50" s="207" t="s">
        <v>190</v>
      </c>
      <c r="E50" s="208" t="s">
        <v>96</v>
      </c>
      <c r="F50" s="206">
        <v>365.0</v>
      </c>
      <c r="G50" s="209" t="str">
        <f t="shared" si="1"/>
        <v>429</v>
      </c>
      <c r="H50" s="206">
        <v>493.0</v>
      </c>
      <c r="I50" s="209" t="str">
        <f t="shared" si="2"/>
        <v>429</v>
      </c>
      <c r="J50" s="167" t="str">
        <f t="shared" si="17"/>
        <v>0.85</v>
      </c>
      <c r="K50" s="167"/>
      <c r="L50" t="str">
        <f t="shared" si="4"/>
        <v>ILUMINACION DEFICIENTE</v>
      </c>
      <c r="M50" s="172"/>
    </row>
    <row r="51" ht="12.75" hidden="1" customHeight="1">
      <c r="B51" s="206">
        <v>48.0</v>
      </c>
      <c r="C51" s="206" t="s">
        <v>94</v>
      </c>
      <c r="D51" s="207" t="s">
        <v>103</v>
      </c>
      <c r="E51" s="208" t="s">
        <v>104</v>
      </c>
      <c r="F51" s="206">
        <v>665.0</v>
      </c>
      <c r="G51" s="209" t="str">
        <f t="shared" si="1"/>
        <v>625</v>
      </c>
      <c r="H51" s="206">
        <v>584.0</v>
      </c>
      <c r="I51" s="209" t="str">
        <f t="shared" si="2"/>
        <v>625</v>
      </c>
      <c r="J51" s="167" t="str">
        <f>H51/(AVERAGE(F51:H51))</f>
        <v>0.94</v>
      </c>
      <c r="K51" s="167"/>
      <c r="L51" t="str">
        <f t="shared" si="4"/>
        <v>ILUMINACION OPTIMA</v>
      </c>
      <c r="M51" s="172"/>
    </row>
    <row r="52" ht="12.75" hidden="1" customHeight="1">
      <c r="B52" s="206">
        <v>49.0</v>
      </c>
      <c r="C52" s="206" t="s">
        <v>94</v>
      </c>
      <c r="D52" s="207" t="s">
        <v>105</v>
      </c>
      <c r="E52" s="208" t="s">
        <v>187</v>
      </c>
      <c r="F52" s="206">
        <v>725.0</v>
      </c>
      <c r="G52" s="209" t="str">
        <f t="shared" si="1"/>
        <v>733</v>
      </c>
      <c r="H52" s="206">
        <v>741.0</v>
      </c>
      <c r="I52" s="209" t="str">
        <f t="shared" si="2"/>
        <v>733</v>
      </c>
      <c r="J52" s="167" t="str">
        <f t="shared" ref="J52:J56" si="18">F52/(AVERAGE(F52:H52))</f>
        <v>0.99</v>
      </c>
      <c r="K52" s="167"/>
      <c r="L52" t="str">
        <f t="shared" si="4"/>
        <v>ILUMINACION OPTIMA</v>
      </c>
      <c r="M52" s="172"/>
    </row>
    <row r="53" ht="12.75" customHeight="1">
      <c r="B53" s="206">
        <v>50.0</v>
      </c>
      <c r="C53" s="206" t="s">
        <v>94</v>
      </c>
      <c r="D53" s="207" t="s">
        <v>106</v>
      </c>
      <c r="E53" s="208" t="s">
        <v>187</v>
      </c>
      <c r="F53" s="206">
        <v>440.0</v>
      </c>
      <c r="G53" s="209" t="str">
        <f t="shared" si="1"/>
        <v>485</v>
      </c>
      <c r="H53" s="206">
        <v>529.0</v>
      </c>
      <c r="I53" s="209" t="str">
        <f t="shared" si="2"/>
        <v>485</v>
      </c>
      <c r="J53" s="167" t="str">
        <f t="shared" si="18"/>
        <v>0.91</v>
      </c>
      <c r="K53" s="167"/>
      <c r="L53" t="str">
        <f t="shared" si="4"/>
        <v>ILUMINACION DEFICIENTE</v>
      </c>
      <c r="M53" s="172"/>
    </row>
    <row r="54" ht="12.75" hidden="1" customHeight="1">
      <c r="B54" s="206">
        <v>51.0</v>
      </c>
      <c r="C54" s="206" t="s">
        <v>94</v>
      </c>
      <c r="D54" s="207" t="s">
        <v>107</v>
      </c>
      <c r="E54" s="208" t="s">
        <v>58</v>
      </c>
      <c r="F54" s="206">
        <v>578.0</v>
      </c>
      <c r="G54" s="209" t="str">
        <f t="shared" si="1"/>
        <v>647</v>
      </c>
      <c r="H54" s="206">
        <v>716.0</v>
      </c>
      <c r="I54" s="209" t="str">
        <f t="shared" si="2"/>
        <v>647</v>
      </c>
      <c r="J54" s="167" t="str">
        <f t="shared" si="18"/>
        <v>0.89</v>
      </c>
      <c r="K54" s="167"/>
      <c r="L54" t="str">
        <f t="shared" si="4"/>
        <v>ILUMINACION OPTIMA</v>
      </c>
      <c r="M54" s="172"/>
    </row>
    <row r="55" ht="12.75" hidden="1" customHeight="1">
      <c r="B55" s="206">
        <v>52.0</v>
      </c>
      <c r="C55" s="206" t="s">
        <v>94</v>
      </c>
      <c r="D55" s="207" t="s">
        <v>191</v>
      </c>
      <c r="E55" s="208" t="s">
        <v>104</v>
      </c>
      <c r="F55" s="206">
        <v>529.0</v>
      </c>
      <c r="G55" s="209" t="str">
        <f t="shared" si="1"/>
        <v>562</v>
      </c>
      <c r="H55" s="206">
        <v>594.0</v>
      </c>
      <c r="I55" s="209" t="str">
        <f t="shared" si="2"/>
        <v>562</v>
      </c>
      <c r="J55" s="167" t="str">
        <f t="shared" si="18"/>
        <v>0.94</v>
      </c>
      <c r="K55" s="167"/>
      <c r="L55" t="str">
        <f t="shared" si="4"/>
        <v>ILUMINACION OPTIMA</v>
      </c>
      <c r="M55" s="172"/>
    </row>
    <row r="56" ht="12.75" customHeight="1">
      <c r="B56" s="206">
        <v>53.0</v>
      </c>
      <c r="C56" s="206" t="s">
        <v>94</v>
      </c>
      <c r="D56" s="211" t="s">
        <v>192</v>
      </c>
      <c r="E56" s="208" t="s">
        <v>187</v>
      </c>
      <c r="F56" s="206">
        <v>341.0</v>
      </c>
      <c r="G56" s="209" t="str">
        <f t="shared" si="1"/>
        <v>443</v>
      </c>
      <c r="H56" s="206">
        <v>545.0</v>
      </c>
      <c r="I56" s="209" t="str">
        <f t="shared" si="2"/>
        <v>443</v>
      </c>
      <c r="J56" s="167" t="str">
        <f t="shared" si="18"/>
        <v>0.77</v>
      </c>
      <c r="K56" s="167"/>
      <c r="L56" t="str">
        <f t="shared" si="4"/>
        <v>ILUMINACION DEFICIENTE</v>
      </c>
      <c r="M56" s="174"/>
    </row>
    <row r="57" ht="12.75" customHeight="1">
      <c r="B57" s="212">
        <v>54.0</v>
      </c>
      <c r="C57" s="212" t="s">
        <v>110</v>
      </c>
      <c r="D57" s="213" t="s">
        <v>111</v>
      </c>
      <c r="E57" s="214" t="s">
        <v>193</v>
      </c>
      <c r="F57" s="212">
        <v>414.0</v>
      </c>
      <c r="G57" s="215" t="str">
        <f t="shared" si="1"/>
        <v>389</v>
      </c>
      <c r="H57" s="212">
        <v>364.0</v>
      </c>
      <c r="I57" s="215" t="str">
        <f t="shared" si="2"/>
        <v>389</v>
      </c>
      <c r="J57" s="167" t="str">
        <f>H57/(AVERAGE(F57:H57))</f>
        <v>0.94</v>
      </c>
      <c r="K57" s="167"/>
      <c r="L57" t="str">
        <f t="shared" si="4"/>
        <v>ILUMINACION DEFICIENTE</v>
      </c>
      <c r="M57" s="216" t="str">
        <f>AVERAGE(F57:H66)</f>
        <v>315</v>
      </c>
      <c r="N57" s="170" t="str">
        <f>IF(M57=0,0,+IF(M57&gt;1000,"ILUMINACION EXCESIVA",IF(AND(M57&lt;1000,M57&gt;500),"ILUMINACION OPTIMA",IF(M57&lt;=500,"ILUMINACION DEFICIENTE"))))</f>
        <v>ILUMINACION DEFICIENTE</v>
      </c>
    </row>
    <row r="58" ht="12.75" customHeight="1">
      <c r="B58" s="212">
        <v>55.0</v>
      </c>
      <c r="C58" s="212" t="s">
        <v>110</v>
      </c>
      <c r="D58" s="213" t="s">
        <v>113</v>
      </c>
      <c r="E58" s="214" t="s">
        <v>58</v>
      </c>
      <c r="F58" s="212">
        <v>317.0</v>
      </c>
      <c r="G58" s="215" t="str">
        <f t="shared" si="1"/>
        <v>371</v>
      </c>
      <c r="H58" s="212">
        <v>425.0</v>
      </c>
      <c r="I58" s="215" t="str">
        <f t="shared" si="2"/>
        <v>371</v>
      </c>
      <c r="J58" s="167" t="str">
        <f>F58/(AVERAGE(F58:H58))</f>
        <v>0.85</v>
      </c>
      <c r="K58" s="167"/>
      <c r="L58" t="str">
        <f t="shared" si="4"/>
        <v>ILUMINACION DEFICIENTE</v>
      </c>
      <c r="M58" s="172"/>
    </row>
    <row r="59" ht="12.75" customHeight="1">
      <c r="B59" s="212">
        <v>56.0</v>
      </c>
      <c r="C59" s="212" t="s">
        <v>110</v>
      </c>
      <c r="D59" s="213" t="s">
        <v>114</v>
      </c>
      <c r="E59" s="214" t="s">
        <v>58</v>
      </c>
      <c r="F59" s="212">
        <v>296.0</v>
      </c>
      <c r="G59" s="215" t="str">
        <f t="shared" si="1"/>
        <v>292</v>
      </c>
      <c r="H59" s="212">
        <v>287.0</v>
      </c>
      <c r="I59" s="215" t="str">
        <f t="shared" si="2"/>
        <v>292</v>
      </c>
      <c r="J59" s="167" t="str">
        <f t="shared" ref="J59:J61" si="19">H59/(AVERAGE(F59:H59))</f>
        <v>0.98</v>
      </c>
      <c r="K59" s="167"/>
      <c r="L59" t="str">
        <f t="shared" si="4"/>
        <v>ILUMINACION DEFICIENTE</v>
      </c>
      <c r="M59" s="172"/>
    </row>
    <row r="60" ht="12.75" customHeight="1">
      <c r="B60" s="212">
        <v>57.0</v>
      </c>
      <c r="C60" s="212" t="s">
        <v>110</v>
      </c>
      <c r="D60" s="213" t="s">
        <v>115</v>
      </c>
      <c r="E60" s="214" t="s">
        <v>116</v>
      </c>
      <c r="F60" s="212">
        <v>333.0</v>
      </c>
      <c r="G60" s="215" t="str">
        <f t="shared" si="1"/>
        <v>329</v>
      </c>
      <c r="H60" s="212">
        <v>324.0</v>
      </c>
      <c r="I60" s="215" t="str">
        <f t="shared" si="2"/>
        <v>329</v>
      </c>
      <c r="J60" s="167" t="str">
        <f t="shared" si="19"/>
        <v>0.99</v>
      </c>
      <c r="K60" s="167"/>
      <c r="L60" t="str">
        <f t="shared" si="4"/>
        <v>ILUMINACION DEFICIENTE</v>
      </c>
      <c r="M60" s="172"/>
    </row>
    <row r="61" ht="12.75" customHeight="1">
      <c r="B61" s="212">
        <v>58.0</v>
      </c>
      <c r="C61" s="212" t="s">
        <v>110</v>
      </c>
      <c r="D61" s="213" t="s">
        <v>117</v>
      </c>
      <c r="E61" s="214" t="s">
        <v>58</v>
      </c>
      <c r="F61" s="212">
        <v>233.0</v>
      </c>
      <c r="G61" s="215" t="str">
        <f t="shared" si="1"/>
        <v>224</v>
      </c>
      <c r="H61" s="212">
        <v>215.0</v>
      </c>
      <c r="I61" s="215" t="str">
        <f t="shared" si="2"/>
        <v>224</v>
      </c>
      <c r="J61" s="167" t="str">
        <f t="shared" si="19"/>
        <v>0.96</v>
      </c>
      <c r="K61" s="167"/>
      <c r="L61" t="str">
        <f t="shared" si="4"/>
        <v>ILUMINACION DEFICIENTE</v>
      </c>
      <c r="M61" s="172"/>
    </row>
    <row r="62" ht="12.75" customHeight="1">
      <c r="B62" s="212">
        <v>59.0</v>
      </c>
      <c r="C62" s="212" t="s">
        <v>110</v>
      </c>
      <c r="D62" s="213" t="s">
        <v>194</v>
      </c>
      <c r="E62" s="214" t="s">
        <v>195</v>
      </c>
      <c r="F62" s="212">
        <v>273.0</v>
      </c>
      <c r="G62" s="215" t="str">
        <f t="shared" si="1"/>
        <v>322</v>
      </c>
      <c r="H62" s="212">
        <v>370.0</v>
      </c>
      <c r="I62" s="215" t="str">
        <f t="shared" si="2"/>
        <v>322</v>
      </c>
      <c r="J62" s="167" t="str">
        <f t="shared" ref="J62:J63" si="20">F62/(AVERAGE(F62:H62))</f>
        <v>0.85</v>
      </c>
      <c r="K62" s="168" t="str">
        <f>AVERAGE(J57:J66)</f>
        <v>0.93</v>
      </c>
      <c r="L62" t="str">
        <f t="shared" si="4"/>
        <v>ILUMINACION DEFICIENTE</v>
      </c>
      <c r="M62" s="172"/>
    </row>
    <row r="63" ht="12.75" customHeight="1">
      <c r="B63" s="212">
        <v>60.0</v>
      </c>
      <c r="C63" s="212" t="s">
        <v>110</v>
      </c>
      <c r="D63" s="213" t="s">
        <v>196</v>
      </c>
      <c r="E63" s="214" t="s">
        <v>58</v>
      </c>
      <c r="F63" s="212">
        <v>264.0</v>
      </c>
      <c r="G63" s="215" t="str">
        <f t="shared" si="1"/>
        <v>270</v>
      </c>
      <c r="H63" s="212">
        <v>275.0</v>
      </c>
      <c r="I63" s="215" t="str">
        <f t="shared" si="2"/>
        <v>270</v>
      </c>
      <c r="J63" s="167" t="str">
        <f t="shared" si="20"/>
        <v>0.98</v>
      </c>
      <c r="K63" s="167"/>
      <c r="L63" t="str">
        <f t="shared" si="4"/>
        <v>ILUMINACION DEFICIENTE</v>
      </c>
      <c r="M63" s="172"/>
    </row>
    <row r="64" ht="12.75" customHeight="1">
      <c r="B64" s="212">
        <v>61.0</v>
      </c>
      <c r="C64" s="212" t="s">
        <v>110</v>
      </c>
      <c r="D64" s="217" t="s">
        <v>121</v>
      </c>
      <c r="E64" s="214" t="s">
        <v>58</v>
      </c>
      <c r="F64" s="212">
        <v>374.0</v>
      </c>
      <c r="G64" s="215" t="str">
        <f t="shared" si="1"/>
        <v>318</v>
      </c>
      <c r="H64" s="212">
        <v>262.0</v>
      </c>
      <c r="I64" s="215" t="str">
        <f t="shared" si="2"/>
        <v>318</v>
      </c>
      <c r="J64" s="167" t="str">
        <f>H64/(AVERAGE(F64:H64))</f>
        <v>0.82</v>
      </c>
      <c r="K64" s="167"/>
      <c r="L64" t="str">
        <f t="shared" si="4"/>
        <v>ILUMINACION DEFICIENTE</v>
      </c>
      <c r="M64" s="172"/>
    </row>
    <row r="65" ht="12.75" customHeight="1">
      <c r="B65" s="212">
        <v>62.0</v>
      </c>
      <c r="C65" s="212" t="s">
        <v>110</v>
      </c>
      <c r="D65" s="218" t="s">
        <v>197</v>
      </c>
      <c r="E65" s="219" t="s">
        <v>58</v>
      </c>
      <c r="F65" s="212">
        <v>257.0</v>
      </c>
      <c r="G65" s="215" t="str">
        <f t="shared" si="1"/>
        <v>273</v>
      </c>
      <c r="H65" s="212">
        <v>288.0</v>
      </c>
      <c r="I65" s="215" t="str">
        <f t="shared" si="2"/>
        <v>273</v>
      </c>
      <c r="J65" s="167" t="str">
        <f>F65/(AVERAGE(F65:H65))</f>
        <v>0.94</v>
      </c>
      <c r="K65" s="167"/>
      <c r="L65" t="str">
        <f t="shared" si="4"/>
        <v>ILUMINACION DEFICIENTE</v>
      </c>
      <c r="M65" s="172"/>
    </row>
    <row r="66" ht="12.75" customHeight="1">
      <c r="B66" s="212">
        <v>63.0</v>
      </c>
      <c r="C66" s="212" t="s">
        <v>110</v>
      </c>
      <c r="D66" s="212" t="s">
        <v>123</v>
      </c>
      <c r="E66" s="219" t="s">
        <v>124</v>
      </c>
      <c r="F66" s="212">
        <v>371.0</v>
      </c>
      <c r="G66" s="215" t="str">
        <f t="shared" si="1"/>
        <v>361</v>
      </c>
      <c r="H66" s="212">
        <v>350.0</v>
      </c>
      <c r="I66" s="215" t="str">
        <f t="shared" si="2"/>
        <v>361</v>
      </c>
      <c r="J66" s="167" t="str">
        <f>H66/(AVERAGE(F66:H66))</f>
        <v>0.97</v>
      </c>
      <c r="K66" s="167"/>
      <c r="L66" t="str">
        <f t="shared" si="4"/>
        <v>ILUMINACION DEFICIENTE</v>
      </c>
      <c r="M66" s="174"/>
    </row>
    <row r="67" ht="12.75" customHeight="1"/>
    <row r="68" ht="12.75" customHeight="1"/>
    <row r="69" ht="12.75" customHeight="1"/>
    <row r="70" ht="12.75" customHeight="1">
      <c r="L70">
        <v>63.0</v>
      </c>
      <c r="M70">
        <v>100.0</v>
      </c>
    </row>
    <row r="71" ht="12.75" customHeight="1">
      <c r="L71">
        <v>40.0</v>
      </c>
      <c r="M71" s="186" t="str">
        <f>+M70*L71/L70</f>
        <v>63</v>
      </c>
    </row>
    <row r="72" ht="12.75" customHeight="1">
      <c r="J72">
        <v>29.0</v>
      </c>
      <c r="K72" s="154" t="s">
        <v>198</v>
      </c>
    </row>
    <row r="73" ht="12.75" customHeight="1">
      <c r="J73">
        <v>8.0</v>
      </c>
      <c r="K73" s="154" t="s">
        <v>199</v>
      </c>
    </row>
    <row r="74" ht="12.75" customHeight="1">
      <c r="J74">
        <v>63.0</v>
      </c>
      <c r="K74" s="154" t="s">
        <v>200</v>
      </c>
    </row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autoFilter ref="$B$3:$L$66">
    <filterColumn colId="10">
      <filters>
        <filter val="ILUMINACION DEFICIENTE"/>
      </filters>
    </filterColumn>
  </autoFilter>
  <mergeCells count="18">
    <mergeCell ref="M13:M15"/>
    <mergeCell ref="N4:N12"/>
    <mergeCell ref="N13:N15"/>
    <mergeCell ref="M4:M12"/>
    <mergeCell ref="N16:N17"/>
    <mergeCell ref="N18:N25"/>
    <mergeCell ref="N26:N31"/>
    <mergeCell ref="N32:N44"/>
    <mergeCell ref="M57:M66"/>
    <mergeCell ref="M45:M56"/>
    <mergeCell ref="N57:N66"/>
    <mergeCell ref="M26:M31"/>
    <mergeCell ref="M18:M25"/>
    <mergeCell ref="M16:M17"/>
    <mergeCell ref="N45:N56"/>
    <mergeCell ref="B1:N1"/>
    <mergeCell ref="B2:N2"/>
    <mergeCell ref="M32:M44"/>
  </mergeCells>
  <conditionalFormatting sqref="L4:L66">
    <cfRule type="containsText" dxfId="0" priority="1" stopIfTrue="1" operator="containsText" text="ILUMINACION DEFICIENTE">
      <formula>NOT(ISERROR(SEARCH(("ILUMINACION DEFICIENTE"),(L4))))</formula>
    </cfRule>
  </conditionalFormatting>
  <conditionalFormatting sqref="L4:L66">
    <cfRule type="containsText" dxfId="1" priority="2" stopIfTrue="1" operator="containsText" text="ILUMINACION OPTIMA">
      <formula>NOT(ISERROR(SEARCH(("ILUMINACION OPTIMA"),(L4))))</formula>
    </cfRule>
  </conditionalFormatting>
  <conditionalFormatting sqref="L4:L66">
    <cfRule type="containsText" dxfId="2" priority="3" stopIfTrue="1" operator="containsText" text="ILUMINACION EXCESIVA">
      <formula>NOT(ISERROR(SEARCH(("ILUMINACION EXCESIVA"),(L4))))</formula>
    </cfRule>
  </conditionalFormatting>
  <conditionalFormatting sqref="N4">
    <cfRule type="containsText" dxfId="0" priority="4" stopIfTrue="1" operator="containsText" text="ILUMINACION DEFICIENTE">
      <formula>NOT(ISERROR(SEARCH(("ILUMINACION DEFICIENTE"),(N4))))</formula>
    </cfRule>
  </conditionalFormatting>
  <conditionalFormatting sqref="N4">
    <cfRule type="containsText" dxfId="1" priority="5" stopIfTrue="1" operator="containsText" text="ILUMINACION OPTIMA">
      <formula>NOT(ISERROR(SEARCH(("ILUMINACION OPTIMA"),(N4))))</formula>
    </cfRule>
  </conditionalFormatting>
  <conditionalFormatting sqref="N4">
    <cfRule type="containsText" dxfId="2" priority="6" stopIfTrue="1" operator="containsText" text="ILUMINACION EXCESIVA">
      <formula>NOT(ISERROR(SEARCH(("ILUMINACION EXCESIVA"),(N4))))</formula>
    </cfRule>
  </conditionalFormatting>
  <conditionalFormatting sqref="N13">
    <cfRule type="containsText" dxfId="0" priority="7" stopIfTrue="1" operator="containsText" text="ILUMINACION DEFICIENTE">
      <formula>NOT(ISERROR(SEARCH(("ILUMINACION DEFICIENTE"),(N13))))</formula>
    </cfRule>
  </conditionalFormatting>
  <conditionalFormatting sqref="N13">
    <cfRule type="containsText" dxfId="1" priority="8" stopIfTrue="1" operator="containsText" text="ILUMINACION OPTIMA">
      <formula>NOT(ISERROR(SEARCH(("ILUMINACION OPTIMA"),(N13))))</formula>
    </cfRule>
  </conditionalFormatting>
  <conditionalFormatting sqref="N13">
    <cfRule type="containsText" dxfId="2" priority="9" stopIfTrue="1" operator="containsText" text="ILUMINACION EXCESIVA">
      <formula>NOT(ISERROR(SEARCH(("ILUMINACION EXCESIVA"),(N13))))</formula>
    </cfRule>
  </conditionalFormatting>
  <conditionalFormatting sqref="N16">
    <cfRule type="containsText" dxfId="0" priority="10" stopIfTrue="1" operator="containsText" text="ILUMINACION DEFICIENTE">
      <formula>NOT(ISERROR(SEARCH(("ILUMINACION DEFICIENTE"),(N16))))</formula>
    </cfRule>
  </conditionalFormatting>
  <conditionalFormatting sqref="N16">
    <cfRule type="containsText" dxfId="1" priority="11" stopIfTrue="1" operator="containsText" text="ILUMINACION OPTIMA">
      <formula>NOT(ISERROR(SEARCH(("ILUMINACION OPTIMA"),(N16))))</formula>
    </cfRule>
  </conditionalFormatting>
  <conditionalFormatting sqref="N16">
    <cfRule type="containsText" dxfId="2" priority="12" stopIfTrue="1" operator="containsText" text="ILUMINACION EXCESIVA">
      <formula>NOT(ISERROR(SEARCH(("ILUMINACION EXCESIVA"),(N16))))</formula>
    </cfRule>
  </conditionalFormatting>
  <conditionalFormatting sqref="N18">
    <cfRule type="containsText" dxfId="0" priority="13" stopIfTrue="1" operator="containsText" text="ILUMINACION DEFICIENTE">
      <formula>NOT(ISERROR(SEARCH(("ILUMINACION DEFICIENTE"),(N18))))</formula>
    </cfRule>
  </conditionalFormatting>
  <conditionalFormatting sqref="N18">
    <cfRule type="containsText" dxfId="1" priority="14" stopIfTrue="1" operator="containsText" text="ILUMINACION OPTIMA">
      <formula>NOT(ISERROR(SEARCH(("ILUMINACION OPTIMA"),(N18))))</formula>
    </cfRule>
  </conditionalFormatting>
  <conditionalFormatting sqref="N18">
    <cfRule type="containsText" dxfId="2" priority="15" stopIfTrue="1" operator="containsText" text="ILUMINACION EXCESIVA">
      <formula>NOT(ISERROR(SEARCH(("ILUMINACION EXCESIVA"),(N18))))</formula>
    </cfRule>
  </conditionalFormatting>
  <conditionalFormatting sqref="N26">
    <cfRule type="containsText" dxfId="0" priority="16" stopIfTrue="1" operator="containsText" text="ILUMINACION DEFICIENTE">
      <formula>NOT(ISERROR(SEARCH(("ILUMINACION DEFICIENTE"),(N26))))</formula>
    </cfRule>
  </conditionalFormatting>
  <conditionalFormatting sqref="N26">
    <cfRule type="containsText" dxfId="1" priority="17" stopIfTrue="1" operator="containsText" text="ILUMINACION OPTIMA">
      <formula>NOT(ISERROR(SEARCH(("ILUMINACION OPTIMA"),(N26))))</formula>
    </cfRule>
  </conditionalFormatting>
  <conditionalFormatting sqref="N26">
    <cfRule type="containsText" dxfId="2" priority="18" stopIfTrue="1" operator="containsText" text="ILUMINACION EXCESIVA">
      <formula>NOT(ISERROR(SEARCH(("ILUMINACION EXCESIVA"),(N26))))</formula>
    </cfRule>
  </conditionalFormatting>
  <conditionalFormatting sqref="N32">
    <cfRule type="containsText" dxfId="0" priority="19" stopIfTrue="1" operator="containsText" text="ILUMINACION DEFICIENTE">
      <formula>NOT(ISERROR(SEARCH(("ILUMINACION DEFICIENTE"),(N32))))</formula>
    </cfRule>
  </conditionalFormatting>
  <conditionalFormatting sqref="N32">
    <cfRule type="containsText" dxfId="1" priority="20" stopIfTrue="1" operator="containsText" text="ILUMINACION OPTIMA">
      <formula>NOT(ISERROR(SEARCH(("ILUMINACION OPTIMA"),(N32))))</formula>
    </cfRule>
  </conditionalFormatting>
  <conditionalFormatting sqref="N32">
    <cfRule type="containsText" dxfId="2" priority="21" stopIfTrue="1" operator="containsText" text="ILUMINACION EXCESIVA">
      <formula>NOT(ISERROR(SEARCH(("ILUMINACION EXCESIVA"),(N32))))</formula>
    </cfRule>
  </conditionalFormatting>
  <conditionalFormatting sqref="N45">
    <cfRule type="containsText" dxfId="0" priority="22" stopIfTrue="1" operator="containsText" text="ILUMINACION DEFICIENTE">
      <formula>NOT(ISERROR(SEARCH(("ILUMINACION DEFICIENTE"),(N45))))</formula>
    </cfRule>
  </conditionalFormatting>
  <conditionalFormatting sqref="N45">
    <cfRule type="containsText" dxfId="1" priority="23" stopIfTrue="1" operator="containsText" text="ILUMINACION OPTIMA">
      <formula>NOT(ISERROR(SEARCH(("ILUMINACION OPTIMA"),(N45))))</formula>
    </cfRule>
  </conditionalFormatting>
  <conditionalFormatting sqref="N45">
    <cfRule type="containsText" dxfId="2" priority="24" stopIfTrue="1" operator="containsText" text="ILUMINACION EXCESIVA">
      <formula>NOT(ISERROR(SEARCH(("ILUMINACION EXCESIVA"),(N45))))</formula>
    </cfRule>
  </conditionalFormatting>
  <conditionalFormatting sqref="N57">
    <cfRule type="containsText" dxfId="0" priority="25" stopIfTrue="1" operator="containsText" text="ILUMINACION DEFICIENTE">
      <formula>NOT(ISERROR(SEARCH(("ILUMINACION DEFICIENTE"),(N57))))</formula>
    </cfRule>
  </conditionalFormatting>
  <conditionalFormatting sqref="N57">
    <cfRule type="containsText" dxfId="1" priority="26" stopIfTrue="1" operator="containsText" text="ILUMINACION OPTIMA">
      <formula>NOT(ISERROR(SEARCH(("ILUMINACION OPTIMA"),(N57))))</formula>
    </cfRule>
  </conditionalFormatting>
  <conditionalFormatting sqref="N57">
    <cfRule type="containsText" dxfId="2" priority="27" stopIfTrue="1" operator="containsText" text="ILUMINACION EXCESIVA">
      <formula>NOT(ISERROR(SEARCH(("ILUMINACION EXCESIVA"),(N57))))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7.43"/>
    <col customWidth="1" min="2" max="2" width="24.71"/>
    <col customWidth="1" hidden="1" min="3" max="3" width="30.71"/>
    <col customWidth="1" min="4" max="7" width="10.71"/>
    <col customWidth="1" min="8" max="8" width="15.0"/>
    <col customWidth="1" min="9" max="9" width="10.71"/>
    <col customWidth="1" min="10" max="10" width="13.43"/>
    <col customWidth="1" min="11" max="11" width="20.43"/>
    <col customWidth="1" min="12" max="12" width="4.86"/>
    <col customWidth="1" min="13" max="13" width="7.43"/>
    <col customWidth="1" min="14" max="14" width="10.71"/>
    <col customWidth="1" min="15" max="15" width="17.29"/>
    <col customWidth="1" min="16" max="16" width="22.0"/>
    <col customWidth="1" min="17" max="17" width="15.57"/>
    <col customWidth="1" min="18" max="27" width="10.71"/>
  </cols>
  <sheetData>
    <row r="1" ht="12.75" customHeight="1">
      <c r="B1" s="220" t="s">
        <v>8</v>
      </c>
      <c r="C1" s="15"/>
      <c r="D1" s="16" t="s">
        <v>9</v>
      </c>
      <c r="E1" s="17" t="s">
        <v>10</v>
      </c>
      <c r="F1" s="18"/>
      <c r="G1" s="19" t="s">
        <v>11</v>
      </c>
      <c r="H1" s="221" t="s">
        <v>12</v>
      </c>
      <c r="I1" s="20" t="s">
        <v>13</v>
      </c>
      <c r="J1" s="221" t="s">
        <v>14</v>
      </c>
      <c r="K1" s="21" t="s">
        <v>15</v>
      </c>
      <c r="L1" s="222"/>
      <c r="M1" s="222"/>
    </row>
    <row r="2" ht="12.75" customHeight="1">
      <c r="B2" s="223"/>
      <c r="C2" s="27" t="s">
        <v>16</v>
      </c>
      <c r="D2" s="28"/>
      <c r="E2" s="29"/>
      <c r="F2" s="30"/>
      <c r="G2" s="31"/>
      <c r="H2" s="224"/>
      <c r="I2" s="32"/>
      <c r="J2" s="224"/>
      <c r="K2" s="33"/>
      <c r="L2" s="222"/>
      <c r="M2" s="222"/>
      <c r="O2" s="1"/>
      <c r="P2" s="1"/>
      <c r="Q2" s="34"/>
    </row>
    <row r="3" ht="12.75" customHeight="1">
      <c r="A3" s="154" t="s">
        <v>3</v>
      </c>
      <c r="B3" s="225"/>
      <c r="C3" s="226" t="s">
        <v>17</v>
      </c>
      <c r="D3" s="41"/>
      <c r="E3" s="41" t="s">
        <v>18</v>
      </c>
      <c r="F3" s="227" t="s">
        <v>19</v>
      </c>
      <c r="G3" s="43"/>
      <c r="H3" s="228"/>
      <c r="I3" s="41"/>
      <c r="J3" s="228"/>
      <c r="K3" s="44"/>
      <c r="L3" s="222"/>
      <c r="M3" s="222"/>
      <c r="O3" s="2"/>
      <c r="P3" s="2"/>
      <c r="Q3" s="2"/>
    </row>
    <row r="4" ht="12.75" customHeight="1">
      <c r="A4" s="163" t="s">
        <v>20</v>
      </c>
      <c r="B4" s="229" t="s">
        <v>201</v>
      </c>
      <c r="C4" s="230" t="s">
        <v>24</v>
      </c>
      <c r="D4" s="231">
        <v>9.0</v>
      </c>
      <c r="E4" s="231">
        <v>85.1</v>
      </c>
      <c r="F4" s="231">
        <v>66.9</v>
      </c>
      <c r="G4" s="231">
        <v>2.0</v>
      </c>
      <c r="H4" s="232" t="str">
        <f t="shared" ref="H4:H66" si="1">IF(G4=0,0,20*LOG(1/G4*((10^(E4/20))+(10^(F4/20)))))</f>
        <v>80</v>
      </c>
      <c r="I4" s="232" t="str">
        <f t="shared" ref="I4:I66" si="2">IF(H4=0,0,9/(2^((H4-85)/5)))</f>
        <v>18</v>
      </c>
      <c r="J4" s="233" t="str">
        <f t="shared" ref="J4:J66" si="3">IF(I4=0,0,+(D4/I4))</f>
        <v>0.51</v>
      </c>
      <c r="K4" s="234" t="str">
        <f t="shared" ref="K4:K66" si="4">IF(J4=0,0,+IF(J4&gt;1,"Alta Exposición",IF(AND(J4&lt;=1,J4&gt;0.5),"Mediana Exposición",IF(J4&lt;=0.5,"Baja Exposición"))))</f>
        <v>Mediana Exposición</v>
      </c>
      <c r="L4" s="235">
        <v>9.0</v>
      </c>
      <c r="M4" s="235">
        <v>100.0</v>
      </c>
      <c r="N4" s="236" t="str">
        <f t="shared" ref="N4:N12" si="5">AVERAGE($J$4,$J$8:$J$9,$J$11)</f>
        <v>0.54</v>
      </c>
      <c r="O4" s="236" t="str">
        <f t="shared" ref="O4:O12" si="6">AVERAGE($N$4,$J$5:$J$7,$J$10,$J$12)</f>
        <v>0.13</v>
      </c>
      <c r="P4" s="1"/>
      <c r="Q4" s="2"/>
    </row>
    <row r="5" ht="12.75" customHeight="1">
      <c r="A5" s="163" t="s">
        <v>20</v>
      </c>
      <c r="B5" s="237" t="s">
        <v>202</v>
      </c>
      <c r="C5" s="238" t="s">
        <v>27</v>
      </c>
      <c r="D5" s="239">
        <v>9.0</v>
      </c>
      <c r="E5" s="239">
        <v>70.8</v>
      </c>
      <c r="F5" s="239">
        <v>55.8</v>
      </c>
      <c r="G5" s="239">
        <v>2.0</v>
      </c>
      <c r="H5" s="240" t="str">
        <f t="shared" si="1"/>
        <v>66</v>
      </c>
      <c r="I5" s="240" t="str">
        <f t="shared" si="2"/>
        <v>122</v>
      </c>
      <c r="J5" s="241" t="str">
        <f t="shared" si="3"/>
        <v>0.07</v>
      </c>
      <c r="K5" s="242" t="str">
        <f t="shared" si="4"/>
        <v>Baja Exposición</v>
      </c>
      <c r="L5" s="235">
        <v>5.0</v>
      </c>
      <c r="M5" s="243" t="str">
        <f>+L5*M4/L4</f>
        <v>56</v>
      </c>
      <c r="N5" s="236" t="str">
        <f t="shared" si="5"/>
        <v>0.54</v>
      </c>
      <c r="O5" s="236" t="str">
        <f t="shared" si="6"/>
        <v>0.13</v>
      </c>
      <c r="P5" s="1"/>
      <c r="Q5" s="2"/>
    </row>
    <row r="6" ht="12.75" customHeight="1">
      <c r="A6" s="163" t="s">
        <v>20</v>
      </c>
      <c r="B6" s="237" t="s">
        <v>203</v>
      </c>
      <c r="C6" s="238" t="s">
        <v>30</v>
      </c>
      <c r="D6" s="239">
        <v>9.0</v>
      </c>
      <c r="E6" s="239">
        <v>63.0</v>
      </c>
      <c r="F6" s="239">
        <v>52.8</v>
      </c>
      <c r="G6" s="239">
        <v>2.0</v>
      </c>
      <c r="H6" s="240" t="str">
        <f t="shared" si="1"/>
        <v>59</v>
      </c>
      <c r="I6" s="240" t="str">
        <f t="shared" si="2"/>
        <v>317</v>
      </c>
      <c r="J6" s="241" t="str">
        <f t="shared" si="3"/>
        <v>0.03</v>
      </c>
      <c r="K6" s="242" t="str">
        <f t="shared" si="4"/>
        <v>Baja Exposición</v>
      </c>
      <c r="L6" s="235">
        <v>4.0</v>
      </c>
      <c r="M6" s="243" t="str">
        <f>+L6*M4/L4</f>
        <v>44</v>
      </c>
      <c r="N6" s="236" t="str">
        <f t="shared" si="5"/>
        <v>0.54</v>
      </c>
      <c r="O6" s="236" t="str">
        <f t="shared" si="6"/>
        <v>0.13</v>
      </c>
      <c r="P6" s="1"/>
      <c r="Q6" s="2"/>
    </row>
    <row r="7" ht="12.75" customHeight="1">
      <c r="A7" s="163" t="s">
        <v>20</v>
      </c>
      <c r="B7" s="237" t="s">
        <v>204</v>
      </c>
      <c r="C7" s="238" t="s">
        <v>32</v>
      </c>
      <c r="D7" s="239">
        <v>9.0</v>
      </c>
      <c r="E7" s="239">
        <v>54.0</v>
      </c>
      <c r="F7" s="239">
        <v>53.6</v>
      </c>
      <c r="G7" s="239">
        <v>2.0</v>
      </c>
      <c r="H7" s="240" t="str">
        <f t="shared" si="1"/>
        <v>54</v>
      </c>
      <c r="I7" s="240" t="str">
        <f t="shared" si="2"/>
        <v>680</v>
      </c>
      <c r="J7" s="241" t="str">
        <f t="shared" si="3"/>
        <v>0.01</v>
      </c>
      <c r="K7" s="242" t="str">
        <f t="shared" si="4"/>
        <v>Baja Exposición</v>
      </c>
      <c r="L7" s="235"/>
      <c r="M7" s="235"/>
      <c r="N7" s="236" t="str">
        <f t="shared" si="5"/>
        <v>0.54</v>
      </c>
      <c r="O7" s="236" t="str">
        <f t="shared" si="6"/>
        <v>0.13</v>
      </c>
      <c r="P7" s="1"/>
      <c r="Q7" s="2"/>
    </row>
    <row r="8" ht="12.75" customHeight="1">
      <c r="A8" s="163" t="s">
        <v>20</v>
      </c>
      <c r="B8" s="237" t="s">
        <v>205</v>
      </c>
      <c r="C8" s="238" t="s">
        <v>35</v>
      </c>
      <c r="D8" s="239">
        <v>9.0</v>
      </c>
      <c r="E8" s="239">
        <v>81.8</v>
      </c>
      <c r="F8" s="239">
        <v>78.5</v>
      </c>
      <c r="G8" s="239">
        <v>2.0</v>
      </c>
      <c r="H8" s="240" t="str">
        <f t="shared" si="1"/>
        <v>80</v>
      </c>
      <c r="I8" s="240" t="str">
        <f t="shared" si="2"/>
        <v>17</v>
      </c>
      <c r="J8" s="241" t="str">
        <f t="shared" si="3"/>
        <v>0.52</v>
      </c>
      <c r="K8" s="242" t="str">
        <f t="shared" si="4"/>
        <v>Mediana Exposición</v>
      </c>
      <c r="L8" s="235"/>
      <c r="M8" s="235"/>
      <c r="N8" s="236" t="str">
        <f t="shared" si="5"/>
        <v>0.54</v>
      </c>
      <c r="O8" s="236" t="str">
        <f t="shared" si="6"/>
        <v>0.13</v>
      </c>
      <c r="P8" s="1"/>
      <c r="Q8" s="2"/>
    </row>
    <row r="9" ht="12.75" customHeight="1">
      <c r="A9" s="163" t="s">
        <v>20</v>
      </c>
      <c r="B9" s="237" t="s">
        <v>206</v>
      </c>
      <c r="C9" s="238" t="s">
        <v>37</v>
      </c>
      <c r="D9" s="239">
        <v>9.0</v>
      </c>
      <c r="E9" s="239">
        <v>82.3</v>
      </c>
      <c r="F9" s="239">
        <v>76.9</v>
      </c>
      <c r="G9" s="239">
        <v>2.0</v>
      </c>
      <c r="H9" s="240" t="str">
        <f t="shared" si="1"/>
        <v>80</v>
      </c>
      <c r="I9" s="240" t="str">
        <f t="shared" si="2"/>
        <v>18</v>
      </c>
      <c r="J9" s="241" t="str">
        <f t="shared" si="3"/>
        <v>0.50</v>
      </c>
      <c r="K9" s="242" t="str">
        <f t="shared" si="4"/>
        <v>Mediana Exposición</v>
      </c>
      <c r="L9" s="235"/>
      <c r="M9" s="235"/>
      <c r="N9" s="236" t="str">
        <f t="shared" si="5"/>
        <v>0.54</v>
      </c>
      <c r="O9" s="236" t="str">
        <f t="shared" si="6"/>
        <v>0.13</v>
      </c>
      <c r="P9" s="1"/>
      <c r="Q9" s="2"/>
    </row>
    <row r="10" ht="12.75" customHeight="1">
      <c r="A10" s="163" t="s">
        <v>20</v>
      </c>
      <c r="B10" s="237" t="s">
        <v>207</v>
      </c>
      <c r="C10" s="238" t="s">
        <v>39</v>
      </c>
      <c r="D10" s="239">
        <v>9.0</v>
      </c>
      <c r="E10" s="239">
        <v>68.2</v>
      </c>
      <c r="F10" s="239">
        <v>52.2</v>
      </c>
      <c r="G10" s="239">
        <v>2.0</v>
      </c>
      <c r="H10" s="240" t="str">
        <f t="shared" si="1"/>
        <v>63</v>
      </c>
      <c r="I10" s="240" t="str">
        <f t="shared" si="2"/>
        <v>178</v>
      </c>
      <c r="J10" s="241" t="str">
        <f t="shared" si="3"/>
        <v>0.05</v>
      </c>
      <c r="K10" s="242" t="str">
        <f t="shared" si="4"/>
        <v>Baja Exposición</v>
      </c>
      <c r="L10" s="235"/>
      <c r="M10" s="235"/>
      <c r="N10" s="236" t="str">
        <f t="shared" si="5"/>
        <v>0.54</v>
      </c>
      <c r="O10" s="236" t="str">
        <f t="shared" si="6"/>
        <v>0.13</v>
      </c>
      <c r="P10" s="1"/>
      <c r="Q10" s="2"/>
    </row>
    <row r="11" ht="12.75" customHeight="1">
      <c r="A11" s="163" t="s">
        <v>20</v>
      </c>
      <c r="B11" s="237" t="s">
        <v>208</v>
      </c>
      <c r="C11" s="238" t="s">
        <v>41</v>
      </c>
      <c r="D11" s="239">
        <v>9.0</v>
      </c>
      <c r="E11" s="239">
        <v>84.4</v>
      </c>
      <c r="F11" s="239">
        <v>78.0</v>
      </c>
      <c r="G11" s="239">
        <v>2.0</v>
      </c>
      <c r="H11" s="240" t="str">
        <f t="shared" si="1"/>
        <v>82</v>
      </c>
      <c r="I11" s="240" t="str">
        <f t="shared" si="2"/>
        <v>14</v>
      </c>
      <c r="J11" s="241" t="str">
        <f t="shared" si="3"/>
        <v>0.64</v>
      </c>
      <c r="K11" s="242" t="str">
        <f t="shared" si="4"/>
        <v>Mediana Exposición</v>
      </c>
      <c r="L11" s="235"/>
      <c r="M11" s="235"/>
      <c r="N11" s="236" t="str">
        <f t="shared" si="5"/>
        <v>0.54</v>
      </c>
      <c r="O11" s="236" t="str">
        <f t="shared" si="6"/>
        <v>0.13</v>
      </c>
      <c r="P11" s="1"/>
      <c r="Q11" s="2"/>
    </row>
    <row r="12" ht="12.75" customHeight="1">
      <c r="A12" s="163" t="s">
        <v>20</v>
      </c>
      <c r="B12" s="244" t="s">
        <v>209</v>
      </c>
      <c r="C12" s="245" t="s">
        <v>43</v>
      </c>
      <c r="D12" s="246">
        <v>9.0</v>
      </c>
      <c r="E12" s="246">
        <v>67.3</v>
      </c>
      <c r="F12" s="246">
        <v>57.3</v>
      </c>
      <c r="G12" s="246">
        <v>2.0</v>
      </c>
      <c r="H12" s="247" t="str">
        <f t="shared" si="1"/>
        <v>64</v>
      </c>
      <c r="I12" s="247" t="str">
        <f t="shared" si="2"/>
        <v>173</v>
      </c>
      <c r="J12" s="248" t="str">
        <f t="shared" si="3"/>
        <v>0.05</v>
      </c>
      <c r="K12" s="249" t="str">
        <f t="shared" si="4"/>
        <v>Baja Exposición</v>
      </c>
      <c r="L12" s="235"/>
      <c r="M12" s="235"/>
      <c r="N12" s="236" t="str">
        <f t="shared" si="5"/>
        <v>0.54</v>
      </c>
      <c r="O12" s="236" t="str">
        <f t="shared" si="6"/>
        <v>0.13</v>
      </c>
      <c r="P12" s="1"/>
      <c r="Q12" s="2"/>
    </row>
    <row r="13" ht="12.75" customHeight="1">
      <c r="A13" s="175" t="s">
        <v>44</v>
      </c>
      <c r="B13" s="250" t="s">
        <v>210</v>
      </c>
      <c r="C13" s="251" t="s">
        <v>46</v>
      </c>
      <c r="D13" s="252">
        <v>9.0</v>
      </c>
      <c r="E13" s="252">
        <v>68.6</v>
      </c>
      <c r="F13" s="252">
        <v>59.2</v>
      </c>
      <c r="G13" s="252">
        <v>2.0</v>
      </c>
      <c r="H13" s="253" t="str">
        <f t="shared" si="1"/>
        <v>65</v>
      </c>
      <c r="I13" s="253" t="str">
        <f t="shared" si="2"/>
        <v>142</v>
      </c>
      <c r="J13" s="254" t="str">
        <f t="shared" si="3"/>
        <v>0.06</v>
      </c>
      <c r="K13" s="255" t="str">
        <f t="shared" si="4"/>
        <v>Baja Exposición</v>
      </c>
      <c r="L13" s="235"/>
      <c r="M13" s="235"/>
      <c r="N13" s="236"/>
    </row>
    <row r="14" ht="12.75" customHeight="1">
      <c r="A14" s="175" t="s">
        <v>44</v>
      </c>
      <c r="B14" s="256" t="s">
        <v>211</v>
      </c>
      <c r="C14" s="257" t="s">
        <v>48</v>
      </c>
      <c r="D14" s="239">
        <v>9.0</v>
      </c>
      <c r="E14" s="239">
        <v>62.0</v>
      </c>
      <c r="F14" s="239">
        <v>52.5</v>
      </c>
      <c r="G14" s="239">
        <v>2.0</v>
      </c>
      <c r="H14" s="240" t="str">
        <f t="shared" si="1"/>
        <v>58</v>
      </c>
      <c r="I14" s="240" t="str">
        <f t="shared" si="2"/>
        <v>355</v>
      </c>
      <c r="J14" s="241" t="str">
        <f t="shared" si="3"/>
        <v>0.03</v>
      </c>
      <c r="K14" s="242" t="str">
        <f t="shared" si="4"/>
        <v>Baja Exposición</v>
      </c>
      <c r="L14" s="235"/>
      <c r="M14" s="243"/>
    </row>
    <row r="15" ht="12.75" customHeight="1">
      <c r="A15" s="175" t="s">
        <v>44</v>
      </c>
      <c r="B15" s="258" t="s">
        <v>49</v>
      </c>
      <c r="C15" s="259" t="s">
        <v>50</v>
      </c>
      <c r="D15" s="260">
        <v>9.0</v>
      </c>
      <c r="E15" s="260">
        <v>62.0</v>
      </c>
      <c r="F15" s="260">
        <v>52.5</v>
      </c>
      <c r="G15" s="260">
        <v>2.0</v>
      </c>
      <c r="H15" s="261" t="str">
        <f t="shared" si="1"/>
        <v>58</v>
      </c>
      <c r="I15" s="261" t="str">
        <f t="shared" si="2"/>
        <v>355</v>
      </c>
      <c r="J15" s="262" t="str">
        <f t="shared" si="3"/>
        <v>0.03</v>
      </c>
      <c r="K15" s="263" t="str">
        <f t="shared" si="4"/>
        <v>Baja Exposición</v>
      </c>
      <c r="L15" s="235"/>
      <c r="M15" s="243"/>
    </row>
    <row r="16" ht="12.75" customHeight="1">
      <c r="A16" s="181" t="s">
        <v>51</v>
      </c>
      <c r="B16" s="264" t="s">
        <v>212</v>
      </c>
      <c r="C16" s="265" t="s">
        <v>53</v>
      </c>
      <c r="D16" s="252">
        <v>9.0</v>
      </c>
      <c r="E16" s="252">
        <v>83.6</v>
      </c>
      <c r="F16" s="252">
        <v>75.0</v>
      </c>
      <c r="G16" s="252">
        <v>2.0</v>
      </c>
      <c r="H16" s="253" t="str">
        <f t="shared" si="1"/>
        <v>80</v>
      </c>
      <c r="I16" s="253" t="str">
        <f t="shared" si="2"/>
        <v>17</v>
      </c>
      <c r="J16" s="254" t="str">
        <f t="shared" si="3"/>
        <v>0.52</v>
      </c>
      <c r="K16" s="255" t="str">
        <f t="shared" si="4"/>
        <v>Mediana Exposición</v>
      </c>
      <c r="L16" s="235"/>
      <c r="M16" s="235"/>
      <c r="O16">
        <v>9.0</v>
      </c>
      <c r="P16">
        <v>0.27</v>
      </c>
    </row>
    <row r="17" ht="12.75" customHeight="1">
      <c r="A17" s="181" t="s">
        <v>51</v>
      </c>
      <c r="B17" s="266" t="s">
        <v>213</v>
      </c>
      <c r="C17" s="267" t="s">
        <v>55</v>
      </c>
      <c r="D17" s="260">
        <v>9.0</v>
      </c>
      <c r="E17" s="260">
        <v>82.3</v>
      </c>
      <c r="F17" s="260">
        <v>77.5</v>
      </c>
      <c r="G17" s="260">
        <v>2.0</v>
      </c>
      <c r="H17" s="261" t="str">
        <f t="shared" si="1"/>
        <v>80</v>
      </c>
      <c r="I17" s="261" t="str">
        <f t="shared" si="2"/>
        <v>17</v>
      </c>
      <c r="J17" s="262" t="str">
        <f t="shared" si="3"/>
        <v>0.52</v>
      </c>
      <c r="K17" s="263" t="str">
        <f t="shared" si="4"/>
        <v>Mediana Exposición</v>
      </c>
      <c r="L17" s="235"/>
      <c r="M17" s="243"/>
      <c r="O17">
        <v>5.0</v>
      </c>
      <c r="P17">
        <v>0.54</v>
      </c>
      <c r="Q17">
        <v>0.54</v>
      </c>
    </row>
    <row r="18" ht="12.75" customHeight="1">
      <c r="A18" s="187" t="s">
        <v>56</v>
      </c>
      <c r="B18" s="268" t="s">
        <v>214</v>
      </c>
      <c r="C18" s="269" t="s">
        <v>58</v>
      </c>
      <c r="D18" s="252">
        <v>9.0</v>
      </c>
      <c r="E18" s="252">
        <v>57.9</v>
      </c>
      <c r="F18" s="252">
        <v>53.0</v>
      </c>
      <c r="G18" s="252">
        <v>2.0</v>
      </c>
      <c r="H18" s="253" t="str">
        <f t="shared" si="1"/>
        <v>56</v>
      </c>
      <c r="I18" s="253" t="str">
        <f t="shared" si="2"/>
        <v>516</v>
      </c>
      <c r="J18" s="254" t="str">
        <f t="shared" si="3"/>
        <v>0.02</v>
      </c>
      <c r="K18" s="255" t="str">
        <f t="shared" si="4"/>
        <v>Baja Exposición</v>
      </c>
      <c r="L18" s="235"/>
      <c r="M18" s="243"/>
      <c r="O18">
        <v>4.0</v>
      </c>
      <c r="P18">
        <v>0.13</v>
      </c>
      <c r="Q18">
        <v>0.13</v>
      </c>
    </row>
    <row r="19" ht="12.75" customHeight="1">
      <c r="A19" s="187" t="s">
        <v>56</v>
      </c>
      <c r="B19" s="270" t="s">
        <v>215</v>
      </c>
      <c r="C19" s="143" t="s">
        <v>60</v>
      </c>
      <c r="D19" s="239">
        <v>9.0</v>
      </c>
      <c r="E19" s="239">
        <v>58.8</v>
      </c>
      <c r="F19" s="239">
        <v>56.8</v>
      </c>
      <c r="G19" s="239">
        <v>2.0</v>
      </c>
      <c r="H19" s="240" t="str">
        <f t="shared" si="1"/>
        <v>58</v>
      </c>
      <c r="I19" s="240" t="str">
        <f t="shared" si="2"/>
        <v>388</v>
      </c>
      <c r="J19" s="241" t="str">
        <f t="shared" si="3"/>
        <v>0.02</v>
      </c>
      <c r="K19" s="242" t="str">
        <f t="shared" si="4"/>
        <v>Baja Exposición</v>
      </c>
      <c r="L19" s="235"/>
      <c r="M19" s="235"/>
    </row>
    <row r="20" ht="12.75" customHeight="1">
      <c r="A20" s="187" t="s">
        <v>56</v>
      </c>
      <c r="B20" s="270" t="s">
        <v>216</v>
      </c>
      <c r="C20" s="143" t="s">
        <v>58</v>
      </c>
      <c r="D20" s="239">
        <v>9.0</v>
      </c>
      <c r="E20" s="239">
        <v>69.3</v>
      </c>
      <c r="F20" s="239">
        <v>58.7</v>
      </c>
      <c r="G20" s="239">
        <v>2.0</v>
      </c>
      <c r="H20" s="240" t="str">
        <f t="shared" si="1"/>
        <v>66</v>
      </c>
      <c r="I20" s="240" t="str">
        <f t="shared" si="2"/>
        <v>134</v>
      </c>
      <c r="J20" s="241" t="str">
        <f t="shared" si="3"/>
        <v>0.07</v>
      </c>
      <c r="K20" s="242" t="str">
        <f t="shared" si="4"/>
        <v>Baja Exposición</v>
      </c>
      <c r="L20" s="235"/>
      <c r="M20" s="235"/>
    </row>
    <row r="21" ht="12.75" customHeight="1">
      <c r="A21" s="187" t="s">
        <v>56</v>
      </c>
      <c r="B21" s="271" t="s">
        <v>217</v>
      </c>
      <c r="C21" s="143" t="s">
        <v>58</v>
      </c>
      <c r="D21" s="239">
        <v>9.0</v>
      </c>
      <c r="E21" s="239">
        <v>65.4</v>
      </c>
      <c r="F21" s="239">
        <v>58.4</v>
      </c>
      <c r="G21" s="239">
        <v>2.0</v>
      </c>
      <c r="H21" s="240" t="str">
        <f t="shared" si="1"/>
        <v>63</v>
      </c>
      <c r="I21" s="240" t="str">
        <f t="shared" si="2"/>
        <v>201</v>
      </c>
      <c r="J21" s="241" t="str">
        <f t="shared" si="3"/>
        <v>0.04</v>
      </c>
      <c r="K21" s="242" t="str">
        <f t="shared" si="4"/>
        <v>Baja Exposición</v>
      </c>
      <c r="L21" s="235"/>
      <c r="M21" s="235"/>
    </row>
    <row r="22" ht="12.75" customHeight="1">
      <c r="A22" s="187" t="s">
        <v>56</v>
      </c>
      <c r="B22" s="270" t="s">
        <v>218</v>
      </c>
      <c r="C22" s="143" t="s">
        <v>58</v>
      </c>
      <c r="D22" s="239">
        <v>9.0</v>
      </c>
      <c r="E22" s="239">
        <v>77.0</v>
      </c>
      <c r="F22" s="239">
        <v>59.9</v>
      </c>
      <c r="G22" s="239">
        <v>2.0</v>
      </c>
      <c r="H22" s="240" t="str">
        <f t="shared" si="1"/>
        <v>72</v>
      </c>
      <c r="I22" s="240" t="str">
        <f t="shared" si="2"/>
        <v>54</v>
      </c>
      <c r="J22" s="241" t="str">
        <f t="shared" si="3"/>
        <v>0.17</v>
      </c>
      <c r="K22" s="242" t="str">
        <f t="shared" si="4"/>
        <v>Baja Exposición</v>
      </c>
      <c r="L22" s="235"/>
      <c r="M22" s="243"/>
    </row>
    <row r="23" ht="12.75" customHeight="1">
      <c r="A23" s="187" t="s">
        <v>56</v>
      </c>
      <c r="B23" s="272" t="s">
        <v>219</v>
      </c>
      <c r="C23" s="143" t="s">
        <v>58</v>
      </c>
      <c r="D23" s="239">
        <v>9.0</v>
      </c>
      <c r="E23" s="239">
        <v>59.3</v>
      </c>
      <c r="F23" s="239">
        <v>54.4</v>
      </c>
      <c r="G23" s="239">
        <v>2.0</v>
      </c>
      <c r="H23" s="240" t="str">
        <f t="shared" si="1"/>
        <v>57</v>
      </c>
      <c r="I23" s="240" t="str">
        <f t="shared" si="2"/>
        <v>425</v>
      </c>
      <c r="J23" s="241" t="str">
        <f t="shared" si="3"/>
        <v>0.02</v>
      </c>
      <c r="K23" s="242" t="str">
        <f t="shared" si="4"/>
        <v>Baja Exposición</v>
      </c>
      <c r="L23" s="235"/>
      <c r="M23" s="243"/>
    </row>
    <row r="24" ht="12.75" customHeight="1">
      <c r="A24" s="187" t="s">
        <v>56</v>
      </c>
      <c r="B24" s="270" t="s">
        <v>220</v>
      </c>
      <c r="C24" s="143" t="s">
        <v>58</v>
      </c>
      <c r="D24" s="239">
        <v>9.0</v>
      </c>
      <c r="E24" s="239">
        <v>66.1</v>
      </c>
      <c r="F24" s="239">
        <v>56.3</v>
      </c>
      <c r="G24" s="239">
        <v>2.0</v>
      </c>
      <c r="H24" s="240" t="str">
        <f t="shared" si="1"/>
        <v>63</v>
      </c>
      <c r="I24" s="240" t="str">
        <f t="shared" si="2"/>
        <v>203</v>
      </c>
      <c r="J24" s="241" t="str">
        <f t="shared" si="3"/>
        <v>0.04</v>
      </c>
      <c r="K24" s="242" t="str">
        <f t="shared" si="4"/>
        <v>Baja Exposición</v>
      </c>
      <c r="L24" s="235"/>
      <c r="M24" s="235"/>
    </row>
    <row r="25" ht="12.75" customHeight="1">
      <c r="A25" s="187" t="s">
        <v>56</v>
      </c>
      <c r="B25" s="273" t="s">
        <v>221</v>
      </c>
      <c r="C25" s="274" t="s">
        <v>58</v>
      </c>
      <c r="D25" s="260">
        <v>9.0</v>
      </c>
      <c r="E25" s="260">
        <v>75.5</v>
      </c>
      <c r="F25" s="260">
        <v>56.8</v>
      </c>
      <c r="G25" s="260">
        <v>2.0</v>
      </c>
      <c r="H25" s="261" t="str">
        <f t="shared" si="1"/>
        <v>70</v>
      </c>
      <c r="I25" s="261" t="str">
        <f t="shared" si="2"/>
        <v>68</v>
      </c>
      <c r="J25" s="262" t="str">
        <f t="shared" si="3"/>
        <v>0.13</v>
      </c>
      <c r="K25" s="263" t="str">
        <f t="shared" si="4"/>
        <v>Baja Exposición</v>
      </c>
      <c r="L25" s="235"/>
      <c r="M25" s="235"/>
    </row>
    <row r="26" ht="12.75" customHeight="1">
      <c r="A26" s="194" t="s">
        <v>67</v>
      </c>
      <c r="B26" s="275" t="s">
        <v>222</v>
      </c>
      <c r="C26" s="276" t="s">
        <v>69</v>
      </c>
      <c r="D26" s="252">
        <v>9.0</v>
      </c>
      <c r="E26" s="252">
        <v>63.9</v>
      </c>
      <c r="F26" s="252">
        <v>49.7</v>
      </c>
      <c r="G26" s="252">
        <v>2.0</v>
      </c>
      <c r="H26" s="253" t="str">
        <f t="shared" si="1"/>
        <v>59</v>
      </c>
      <c r="I26" s="253" t="str">
        <f t="shared" si="2"/>
        <v>312</v>
      </c>
      <c r="J26" s="254" t="str">
        <f t="shared" si="3"/>
        <v>0.03</v>
      </c>
      <c r="K26" s="255" t="str">
        <f t="shared" si="4"/>
        <v>Baja Exposición</v>
      </c>
      <c r="L26" s="235"/>
      <c r="M26" s="235"/>
    </row>
    <row r="27" ht="12.75" customHeight="1">
      <c r="A27" s="194" t="s">
        <v>67</v>
      </c>
      <c r="B27" s="277" t="s">
        <v>223</v>
      </c>
      <c r="C27" s="107" t="s">
        <v>71</v>
      </c>
      <c r="D27" s="239">
        <v>9.0</v>
      </c>
      <c r="E27" s="239">
        <v>55.9</v>
      </c>
      <c r="F27" s="239">
        <v>46.0</v>
      </c>
      <c r="G27" s="239">
        <v>2.0</v>
      </c>
      <c r="H27" s="240" t="str">
        <f t="shared" si="1"/>
        <v>52</v>
      </c>
      <c r="I27" s="240" t="str">
        <f t="shared" si="2"/>
        <v>839</v>
      </c>
      <c r="J27" s="241" t="str">
        <f t="shared" si="3"/>
        <v>0.01</v>
      </c>
      <c r="K27" s="242" t="str">
        <f t="shared" si="4"/>
        <v>Baja Exposición</v>
      </c>
      <c r="L27" s="235"/>
      <c r="M27" s="243"/>
    </row>
    <row r="28" ht="12.75" customHeight="1">
      <c r="A28" s="194" t="s">
        <v>67</v>
      </c>
      <c r="B28" s="277" t="s">
        <v>224</v>
      </c>
      <c r="C28" s="107" t="s">
        <v>73</v>
      </c>
      <c r="D28" s="239">
        <v>9.0</v>
      </c>
      <c r="E28" s="239">
        <v>71.4</v>
      </c>
      <c r="F28" s="239">
        <v>53.6</v>
      </c>
      <c r="G28" s="239">
        <v>2.0</v>
      </c>
      <c r="H28" s="240" t="str">
        <f t="shared" si="1"/>
        <v>66</v>
      </c>
      <c r="I28" s="240" t="str">
        <f t="shared" si="2"/>
        <v>118</v>
      </c>
      <c r="J28" s="241" t="str">
        <f t="shared" si="3"/>
        <v>0.08</v>
      </c>
      <c r="K28" s="242" t="str">
        <f t="shared" si="4"/>
        <v>Baja Exposición</v>
      </c>
      <c r="L28" s="235"/>
      <c r="M28" s="243"/>
    </row>
    <row r="29" ht="12.75" customHeight="1">
      <c r="A29" s="194" t="s">
        <v>67</v>
      </c>
      <c r="B29" s="277" t="s">
        <v>225</v>
      </c>
      <c r="C29" s="112" t="s">
        <v>75</v>
      </c>
      <c r="D29" s="239">
        <v>9.0</v>
      </c>
      <c r="E29" s="239">
        <v>76.9</v>
      </c>
      <c r="F29" s="239">
        <v>57.1</v>
      </c>
      <c r="G29" s="239">
        <v>2.0</v>
      </c>
      <c r="H29" s="240" t="str">
        <f t="shared" si="1"/>
        <v>72</v>
      </c>
      <c r="I29" s="240" t="str">
        <f t="shared" si="2"/>
        <v>57</v>
      </c>
      <c r="J29" s="241" t="str">
        <f t="shared" si="3"/>
        <v>0.16</v>
      </c>
      <c r="K29" s="242" t="str">
        <f t="shared" si="4"/>
        <v>Baja Exposición</v>
      </c>
      <c r="L29" s="235"/>
      <c r="M29" s="235"/>
    </row>
    <row r="30" ht="12.75" customHeight="1">
      <c r="A30" s="194" t="s">
        <v>67</v>
      </c>
      <c r="B30" s="277" t="s">
        <v>226</v>
      </c>
      <c r="C30" s="107" t="s">
        <v>71</v>
      </c>
      <c r="D30" s="239">
        <v>9.0</v>
      </c>
      <c r="E30" s="239">
        <v>63.2</v>
      </c>
      <c r="F30" s="239">
        <v>49.3</v>
      </c>
      <c r="G30" s="239">
        <v>2.0</v>
      </c>
      <c r="H30" s="240" t="str">
        <f t="shared" si="1"/>
        <v>59</v>
      </c>
      <c r="I30" s="240" t="str">
        <f t="shared" si="2"/>
        <v>341</v>
      </c>
      <c r="J30" s="241" t="str">
        <f t="shared" si="3"/>
        <v>0.03</v>
      </c>
      <c r="K30" s="242" t="str">
        <f t="shared" si="4"/>
        <v>Baja Exposición</v>
      </c>
      <c r="L30" s="235"/>
      <c r="M30" s="235"/>
    </row>
    <row r="31" ht="12.75" customHeight="1">
      <c r="A31" s="194" t="s">
        <v>67</v>
      </c>
      <c r="B31" s="278" t="s">
        <v>227</v>
      </c>
      <c r="C31" s="279" t="s">
        <v>75</v>
      </c>
      <c r="D31" s="260">
        <v>9.0</v>
      </c>
      <c r="E31" s="260">
        <v>59.7</v>
      </c>
      <c r="F31" s="260">
        <v>47.0</v>
      </c>
      <c r="G31" s="260">
        <v>2.0</v>
      </c>
      <c r="H31" s="261" t="str">
        <f t="shared" si="1"/>
        <v>55</v>
      </c>
      <c r="I31" s="261" t="str">
        <f t="shared" si="2"/>
        <v>538</v>
      </c>
      <c r="J31" s="262" t="str">
        <f t="shared" si="3"/>
        <v>0.02</v>
      </c>
      <c r="K31" s="263" t="str">
        <f t="shared" si="4"/>
        <v>Baja Exposición</v>
      </c>
      <c r="L31" s="235"/>
      <c r="M31" s="235"/>
    </row>
    <row r="32" ht="12.75" customHeight="1">
      <c r="A32" s="200" t="s">
        <v>78</v>
      </c>
      <c r="B32" s="280" t="s">
        <v>228</v>
      </c>
      <c r="C32" s="281" t="s">
        <v>58</v>
      </c>
      <c r="D32" s="252">
        <v>9.0</v>
      </c>
      <c r="E32" s="252">
        <v>62.4</v>
      </c>
      <c r="F32" s="252">
        <v>52.1</v>
      </c>
      <c r="G32" s="252">
        <v>2.0</v>
      </c>
      <c r="H32" s="253" t="str">
        <f t="shared" si="1"/>
        <v>59</v>
      </c>
      <c r="I32" s="253" t="str">
        <f t="shared" si="2"/>
        <v>345</v>
      </c>
      <c r="J32" s="254" t="str">
        <f t="shared" si="3"/>
        <v>0.03</v>
      </c>
      <c r="K32" s="255" t="str">
        <f t="shared" si="4"/>
        <v>Baja Exposición</v>
      </c>
      <c r="L32" s="235"/>
      <c r="M32" s="235"/>
    </row>
    <row r="33" ht="12.75" customHeight="1">
      <c r="A33" s="200" t="s">
        <v>78</v>
      </c>
      <c r="B33" s="282" t="s">
        <v>229</v>
      </c>
      <c r="C33" s="283" t="s">
        <v>82</v>
      </c>
      <c r="D33" s="239">
        <v>9.0</v>
      </c>
      <c r="E33" s="239">
        <v>67.5</v>
      </c>
      <c r="F33" s="239">
        <v>55.6</v>
      </c>
      <c r="G33" s="239">
        <v>2.0</v>
      </c>
      <c r="H33" s="240" t="str">
        <f t="shared" si="1"/>
        <v>63</v>
      </c>
      <c r="I33" s="240" t="str">
        <f t="shared" si="2"/>
        <v>179</v>
      </c>
      <c r="J33" s="241" t="str">
        <f t="shared" si="3"/>
        <v>0.05</v>
      </c>
      <c r="K33" s="242" t="str">
        <f t="shared" si="4"/>
        <v>Baja Exposición</v>
      </c>
      <c r="L33" s="235"/>
      <c r="M33" s="243"/>
    </row>
    <row r="34" ht="12.75" customHeight="1">
      <c r="A34" s="200" t="s">
        <v>78</v>
      </c>
      <c r="B34" s="282" t="s">
        <v>230</v>
      </c>
      <c r="C34" s="283" t="s">
        <v>58</v>
      </c>
      <c r="D34" s="239">
        <v>9.0</v>
      </c>
      <c r="E34" s="239">
        <v>56.8</v>
      </c>
      <c r="F34" s="239">
        <v>49.6</v>
      </c>
      <c r="G34" s="239">
        <v>2.0</v>
      </c>
      <c r="H34" s="240" t="str">
        <f t="shared" si="1"/>
        <v>54</v>
      </c>
      <c r="I34" s="240" t="str">
        <f t="shared" si="2"/>
        <v>669</v>
      </c>
      <c r="J34" s="241" t="str">
        <f t="shared" si="3"/>
        <v>0.01</v>
      </c>
      <c r="K34" s="242" t="str">
        <f t="shared" si="4"/>
        <v>Baja Exposición</v>
      </c>
      <c r="L34" s="235"/>
      <c r="M34" s="243"/>
    </row>
    <row r="35" ht="12.75" customHeight="1">
      <c r="A35" s="200" t="s">
        <v>78</v>
      </c>
      <c r="B35" s="282" t="s">
        <v>231</v>
      </c>
      <c r="C35" s="283" t="s">
        <v>58</v>
      </c>
      <c r="D35" s="239">
        <v>9.0</v>
      </c>
      <c r="E35" s="239">
        <v>66.5</v>
      </c>
      <c r="F35" s="239">
        <v>51.7</v>
      </c>
      <c r="G35" s="239">
        <v>2.0</v>
      </c>
      <c r="H35" s="240" t="str">
        <f t="shared" si="1"/>
        <v>62</v>
      </c>
      <c r="I35" s="240" t="str">
        <f t="shared" si="2"/>
        <v>220</v>
      </c>
      <c r="J35" s="241" t="str">
        <f t="shared" si="3"/>
        <v>0.04</v>
      </c>
      <c r="K35" s="242" t="str">
        <f t="shared" si="4"/>
        <v>Baja Exposición</v>
      </c>
      <c r="L35" s="235"/>
      <c r="M35" s="235"/>
    </row>
    <row r="36" ht="12.75" customHeight="1">
      <c r="A36" s="200" t="s">
        <v>78</v>
      </c>
      <c r="B36" s="282" t="s">
        <v>232</v>
      </c>
      <c r="C36" s="283" t="s">
        <v>58</v>
      </c>
      <c r="D36" s="239">
        <v>9.0</v>
      </c>
      <c r="E36" s="239">
        <v>68.5</v>
      </c>
      <c r="F36" s="239">
        <v>52.9</v>
      </c>
      <c r="G36" s="239">
        <v>2.0</v>
      </c>
      <c r="H36" s="240" t="str">
        <f t="shared" si="1"/>
        <v>64</v>
      </c>
      <c r="I36" s="240" t="str">
        <f t="shared" si="2"/>
        <v>170</v>
      </c>
      <c r="J36" s="241" t="str">
        <f t="shared" si="3"/>
        <v>0.05</v>
      </c>
      <c r="K36" s="242" t="str">
        <f t="shared" si="4"/>
        <v>Baja Exposición</v>
      </c>
      <c r="L36" s="235"/>
      <c r="M36" s="235"/>
    </row>
    <row r="37" ht="12.75" customHeight="1">
      <c r="A37" s="200" t="s">
        <v>78</v>
      </c>
      <c r="B37" s="282" t="s">
        <v>233</v>
      </c>
      <c r="C37" s="283" t="s">
        <v>58</v>
      </c>
      <c r="D37" s="239">
        <v>9.0</v>
      </c>
      <c r="E37" s="239">
        <v>62.1</v>
      </c>
      <c r="F37" s="239">
        <v>54.0</v>
      </c>
      <c r="G37" s="239">
        <v>2.0</v>
      </c>
      <c r="H37" s="240" t="str">
        <f t="shared" si="1"/>
        <v>59</v>
      </c>
      <c r="I37" s="240" t="str">
        <f t="shared" si="2"/>
        <v>333</v>
      </c>
      <c r="J37" s="241" t="str">
        <f t="shared" si="3"/>
        <v>0.03</v>
      </c>
      <c r="K37" s="242" t="str">
        <f t="shared" si="4"/>
        <v>Baja Exposición</v>
      </c>
      <c r="L37" s="235"/>
      <c r="M37" s="235"/>
    </row>
    <row r="38" ht="12.75" customHeight="1">
      <c r="A38" s="200" t="s">
        <v>78</v>
      </c>
      <c r="B38" s="282" t="s">
        <v>234</v>
      </c>
      <c r="C38" s="283" t="s">
        <v>58</v>
      </c>
      <c r="D38" s="239">
        <v>9.0</v>
      </c>
      <c r="E38" s="239">
        <v>65.8</v>
      </c>
      <c r="F38" s="239">
        <v>54.9</v>
      </c>
      <c r="G38" s="239">
        <v>2.0</v>
      </c>
      <c r="H38" s="240" t="str">
        <f t="shared" si="1"/>
        <v>62</v>
      </c>
      <c r="I38" s="240" t="str">
        <f t="shared" si="2"/>
        <v>220</v>
      </c>
      <c r="J38" s="241" t="str">
        <f t="shared" si="3"/>
        <v>0.04</v>
      </c>
      <c r="K38" s="242" t="str">
        <f t="shared" si="4"/>
        <v>Baja Exposición</v>
      </c>
      <c r="L38" s="235"/>
      <c r="M38" s="235"/>
    </row>
    <row r="39" ht="12.75" customHeight="1">
      <c r="A39" s="200" t="s">
        <v>78</v>
      </c>
      <c r="B39" s="282" t="s">
        <v>235</v>
      </c>
      <c r="C39" s="283" t="s">
        <v>58</v>
      </c>
      <c r="D39" s="239">
        <v>9.0</v>
      </c>
      <c r="E39" s="239">
        <v>65.5</v>
      </c>
      <c r="F39" s="239">
        <v>56.9</v>
      </c>
      <c r="G39" s="239">
        <v>2.0</v>
      </c>
      <c r="H39" s="240" t="str">
        <f t="shared" si="1"/>
        <v>62</v>
      </c>
      <c r="I39" s="240" t="str">
        <f t="shared" si="2"/>
        <v>212</v>
      </c>
      <c r="J39" s="241" t="str">
        <f t="shared" si="3"/>
        <v>0.04</v>
      </c>
      <c r="K39" s="242" t="str">
        <f t="shared" si="4"/>
        <v>Baja Exposición</v>
      </c>
      <c r="L39" s="235"/>
      <c r="M39" s="235"/>
    </row>
    <row r="40" ht="12.75" customHeight="1">
      <c r="A40" s="200" t="s">
        <v>78</v>
      </c>
      <c r="B40" s="282" t="s">
        <v>236</v>
      </c>
      <c r="C40" s="283" t="s">
        <v>58</v>
      </c>
      <c r="D40" s="239">
        <v>9.0</v>
      </c>
      <c r="E40" s="239">
        <v>80.4</v>
      </c>
      <c r="F40" s="239">
        <v>56.1</v>
      </c>
      <c r="G40" s="239">
        <v>2.0</v>
      </c>
      <c r="H40" s="240" t="str">
        <f t="shared" si="1"/>
        <v>75</v>
      </c>
      <c r="I40" s="240" t="str">
        <f t="shared" si="2"/>
        <v>37</v>
      </c>
      <c r="J40" s="241" t="str">
        <f t="shared" si="3"/>
        <v>0.25</v>
      </c>
      <c r="K40" s="242" t="str">
        <f t="shared" si="4"/>
        <v>Baja Exposición</v>
      </c>
      <c r="L40" s="235"/>
      <c r="M40" s="235"/>
    </row>
    <row r="41" ht="12.75" customHeight="1">
      <c r="A41" s="200" t="s">
        <v>78</v>
      </c>
      <c r="B41" s="282" t="s">
        <v>237</v>
      </c>
      <c r="C41" s="283" t="s">
        <v>58</v>
      </c>
      <c r="D41" s="239">
        <v>9.0</v>
      </c>
      <c r="E41" s="239">
        <v>67.0</v>
      </c>
      <c r="F41" s="239">
        <v>51.8</v>
      </c>
      <c r="G41" s="239">
        <v>2.0</v>
      </c>
      <c r="H41" s="240" t="str">
        <f t="shared" si="1"/>
        <v>62</v>
      </c>
      <c r="I41" s="240" t="str">
        <f t="shared" si="2"/>
        <v>207</v>
      </c>
      <c r="J41" s="241" t="str">
        <f t="shared" si="3"/>
        <v>0.04</v>
      </c>
      <c r="K41" s="242" t="str">
        <f t="shared" si="4"/>
        <v>Baja Exposición</v>
      </c>
      <c r="L41" s="235"/>
      <c r="M41" s="235"/>
    </row>
    <row r="42" ht="12.75" customHeight="1">
      <c r="A42" s="200" t="s">
        <v>78</v>
      </c>
      <c r="B42" s="282" t="s">
        <v>238</v>
      </c>
      <c r="C42" s="283" t="s">
        <v>58</v>
      </c>
      <c r="D42" s="239">
        <v>9.0</v>
      </c>
      <c r="E42" s="239">
        <v>64.7</v>
      </c>
      <c r="F42" s="239">
        <v>50.6</v>
      </c>
      <c r="G42" s="239">
        <v>2.0</v>
      </c>
      <c r="H42" s="240" t="str">
        <f t="shared" si="1"/>
        <v>60</v>
      </c>
      <c r="I42" s="240" t="str">
        <f t="shared" si="2"/>
        <v>278</v>
      </c>
      <c r="J42" s="241" t="str">
        <f t="shared" si="3"/>
        <v>0.03</v>
      </c>
      <c r="K42" s="242" t="str">
        <f t="shared" si="4"/>
        <v>Baja Exposición</v>
      </c>
      <c r="L42" s="235"/>
      <c r="M42" s="235"/>
    </row>
    <row r="43" ht="12.75" customHeight="1">
      <c r="A43" s="200" t="s">
        <v>78</v>
      </c>
      <c r="B43" s="282" t="s">
        <v>239</v>
      </c>
      <c r="C43" s="283" t="s">
        <v>58</v>
      </c>
      <c r="D43" s="239">
        <v>9.0</v>
      </c>
      <c r="E43" s="239">
        <v>64.0</v>
      </c>
      <c r="F43" s="239">
        <v>49.4</v>
      </c>
      <c r="G43" s="239">
        <v>2.0</v>
      </c>
      <c r="H43" s="240" t="str">
        <f t="shared" si="1"/>
        <v>59</v>
      </c>
      <c r="I43" s="240" t="str">
        <f t="shared" si="2"/>
        <v>310</v>
      </c>
      <c r="J43" s="241" t="str">
        <f t="shared" si="3"/>
        <v>0.03</v>
      </c>
      <c r="K43" s="242" t="str">
        <f t="shared" si="4"/>
        <v>Baja Exposición</v>
      </c>
      <c r="L43" s="235"/>
      <c r="M43" s="235"/>
    </row>
    <row r="44" ht="12.75" customHeight="1">
      <c r="A44" s="200" t="s">
        <v>78</v>
      </c>
      <c r="B44" s="284" t="s">
        <v>240</v>
      </c>
      <c r="C44" s="285" t="s">
        <v>58</v>
      </c>
      <c r="D44" s="260">
        <v>9.0</v>
      </c>
      <c r="E44" s="260">
        <v>59.8</v>
      </c>
      <c r="F44" s="260">
        <v>52.6</v>
      </c>
      <c r="G44" s="260">
        <v>2.0</v>
      </c>
      <c r="H44" s="261" t="str">
        <f t="shared" si="1"/>
        <v>57</v>
      </c>
      <c r="I44" s="261" t="str">
        <f t="shared" si="2"/>
        <v>441</v>
      </c>
      <c r="J44" s="262" t="str">
        <f t="shared" si="3"/>
        <v>0.02</v>
      </c>
      <c r="K44" s="263" t="str">
        <f t="shared" si="4"/>
        <v>Baja Exposición</v>
      </c>
      <c r="L44" s="235"/>
      <c r="M44" s="235"/>
    </row>
    <row r="45" ht="12.75" customHeight="1">
      <c r="A45" s="206" t="s">
        <v>94</v>
      </c>
      <c r="B45" s="286" t="s">
        <v>241</v>
      </c>
      <c r="C45" s="287" t="s">
        <v>96</v>
      </c>
      <c r="D45" s="252">
        <v>9.0</v>
      </c>
      <c r="E45" s="252">
        <v>71.8</v>
      </c>
      <c r="F45" s="252">
        <v>54.6</v>
      </c>
      <c r="G45" s="252">
        <v>2.0</v>
      </c>
      <c r="H45" s="253" t="str">
        <f t="shared" si="1"/>
        <v>67</v>
      </c>
      <c r="I45" s="253" t="str">
        <f t="shared" si="2"/>
        <v>111</v>
      </c>
      <c r="J45" s="254" t="str">
        <f t="shared" si="3"/>
        <v>0.08</v>
      </c>
      <c r="K45" s="255" t="str">
        <f t="shared" si="4"/>
        <v>Baja Exposición</v>
      </c>
      <c r="L45" s="235"/>
      <c r="M45" s="235"/>
    </row>
    <row r="46" ht="12.75" customHeight="1">
      <c r="A46" s="206" t="s">
        <v>94</v>
      </c>
      <c r="B46" s="288" t="s">
        <v>242</v>
      </c>
      <c r="C46" s="289" t="s">
        <v>98</v>
      </c>
      <c r="D46" s="239">
        <v>9.0</v>
      </c>
      <c r="E46" s="239">
        <v>63.6</v>
      </c>
      <c r="F46" s="239">
        <v>53.5</v>
      </c>
      <c r="G46" s="239">
        <v>2.0</v>
      </c>
      <c r="H46" s="240" t="str">
        <f t="shared" si="1"/>
        <v>60</v>
      </c>
      <c r="I46" s="240" t="str">
        <f t="shared" si="2"/>
        <v>290</v>
      </c>
      <c r="J46" s="241" t="str">
        <f t="shared" si="3"/>
        <v>0.03</v>
      </c>
      <c r="K46" s="242" t="str">
        <f t="shared" si="4"/>
        <v>Baja Exposición</v>
      </c>
      <c r="L46" s="235"/>
      <c r="M46" s="243"/>
    </row>
    <row r="47" ht="12.75" customHeight="1">
      <c r="A47" s="206" t="s">
        <v>94</v>
      </c>
      <c r="B47" s="288" t="s">
        <v>243</v>
      </c>
      <c r="C47" s="289" t="s">
        <v>98</v>
      </c>
      <c r="D47" s="239">
        <v>9.0</v>
      </c>
      <c r="E47" s="239">
        <v>68.3</v>
      </c>
      <c r="F47" s="239">
        <v>49.0</v>
      </c>
      <c r="G47" s="239">
        <v>2.0</v>
      </c>
      <c r="H47" s="240" t="str">
        <f t="shared" si="1"/>
        <v>63</v>
      </c>
      <c r="I47" s="240" t="str">
        <f t="shared" si="2"/>
        <v>185</v>
      </c>
      <c r="J47" s="241" t="str">
        <f t="shared" si="3"/>
        <v>0.05</v>
      </c>
      <c r="K47" s="242" t="str">
        <f t="shared" si="4"/>
        <v>Baja Exposición</v>
      </c>
      <c r="L47" s="235"/>
      <c r="M47" s="243"/>
    </row>
    <row r="48" ht="12.75" customHeight="1">
      <c r="A48" s="206" t="s">
        <v>94</v>
      </c>
      <c r="B48" s="288" t="s">
        <v>244</v>
      </c>
      <c r="C48" s="289" t="s">
        <v>98</v>
      </c>
      <c r="D48" s="239">
        <v>9.0</v>
      </c>
      <c r="E48" s="239">
        <v>63.1</v>
      </c>
      <c r="F48" s="239">
        <v>50.2</v>
      </c>
      <c r="G48" s="239">
        <v>2.0</v>
      </c>
      <c r="H48" s="240" t="str">
        <f t="shared" si="1"/>
        <v>59</v>
      </c>
      <c r="I48" s="240" t="str">
        <f t="shared" si="2"/>
        <v>338</v>
      </c>
      <c r="J48" s="241" t="str">
        <f t="shared" si="3"/>
        <v>0.03</v>
      </c>
      <c r="K48" s="242" t="str">
        <f t="shared" si="4"/>
        <v>Baja Exposición</v>
      </c>
      <c r="L48" s="235"/>
      <c r="M48" s="235"/>
    </row>
    <row r="49" ht="12.75" customHeight="1">
      <c r="A49" s="206" t="s">
        <v>94</v>
      </c>
      <c r="B49" s="288" t="s">
        <v>245</v>
      </c>
      <c r="C49" s="289" t="s">
        <v>98</v>
      </c>
      <c r="D49" s="239">
        <v>9.0</v>
      </c>
      <c r="E49" s="239">
        <v>65.2</v>
      </c>
      <c r="F49" s="239">
        <v>53.0</v>
      </c>
      <c r="G49" s="239">
        <v>2.0</v>
      </c>
      <c r="H49" s="240" t="str">
        <f t="shared" si="1"/>
        <v>61</v>
      </c>
      <c r="I49" s="240" t="str">
        <f t="shared" si="2"/>
        <v>248</v>
      </c>
      <c r="J49" s="241" t="str">
        <f t="shared" si="3"/>
        <v>0.04</v>
      </c>
      <c r="K49" s="242" t="str">
        <f t="shared" si="4"/>
        <v>Baja Exposición</v>
      </c>
      <c r="L49" s="235"/>
      <c r="M49" s="235"/>
    </row>
    <row r="50" ht="12.75" customHeight="1">
      <c r="A50" s="206" t="s">
        <v>94</v>
      </c>
      <c r="B50" s="288" t="s">
        <v>246</v>
      </c>
      <c r="C50" s="289" t="s">
        <v>96</v>
      </c>
      <c r="D50" s="239">
        <v>9.0</v>
      </c>
      <c r="E50" s="239">
        <v>83.8</v>
      </c>
      <c r="F50" s="239">
        <v>57.3</v>
      </c>
      <c r="G50" s="239">
        <v>2.0</v>
      </c>
      <c r="H50" s="240" t="str">
        <f t="shared" si="1"/>
        <v>78</v>
      </c>
      <c r="I50" s="240" t="str">
        <f t="shared" si="2"/>
        <v>23</v>
      </c>
      <c r="J50" s="241" t="str">
        <f t="shared" si="3"/>
        <v>0.39</v>
      </c>
      <c r="K50" s="242" t="str">
        <f t="shared" si="4"/>
        <v>Baja Exposición</v>
      </c>
      <c r="L50" s="235"/>
      <c r="M50" s="235"/>
    </row>
    <row r="51" ht="12.75" customHeight="1">
      <c r="A51" s="206" t="s">
        <v>94</v>
      </c>
      <c r="B51" s="288" t="s">
        <v>247</v>
      </c>
      <c r="C51" s="289" t="s">
        <v>104</v>
      </c>
      <c r="D51" s="239">
        <v>9.0</v>
      </c>
      <c r="E51" s="239">
        <v>72.0</v>
      </c>
      <c r="F51" s="239">
        <v>55.1</v>
      </c>
      <c r="G51" s="239">
        <v>2.0</v>
      </c>
      <c r="H51" s="240" t="str">
        <f t="shared" si="1"/>
        <v>67</v>
      </c>
      <c r="I51" s="240" t="str">
        <f t="shared" si="2"/>
        <v>107</v>
      </c>
      <c r="J51" s="241" t="str">
        <f t="shared" si="3"/>
        <v>0.08</v>
      </c>
      <c r="K51" s="242" t="str">
        <f t="shared" si="4"/>
        <v>Baja Exposición</v>
      </c>
      <c r="L51" s="235"/>
      <c r="M51" s="235"/>
    </row>
    <row r="52" ht="12.75" customHeight="1">
      <c r="A52" s="206" t="s">
        <v>94</v>
      </c>
      <c r="B52" s="288" t="s">
        <v>248</v>
      </c>
      <c r="C52" s="289" t="s">
        <v>98</v>
      </c>
      <c r="D52" s="239">
        <v>9.0</v>
      </c>
      <c r="E52" s="239">
        <v>66.7</v>
      </c>
      <c r="F52" s="239">
        <v>58.3</v>
      </c>
      <c r="G52" s="239">
        <v>2.0</v>
      </c>
      <c r="H52" s="240" t="str">
        <f t="shared" si="1"/>
        <v>63</v>
      </c>
      <c r="I52" s="240" t="str">
        <f t="shared" si="2"/>
        <v>178</v>
      </c>
      <c r="J52" s="241" t="str">
        <f t="shared" si="3"/>
        <v>0.05</v>
      </c>
      <c r="K52" s="242" t="str">
        <f t="shared" si="4"/>
        <v>Baja Exposición</v>
      </c>
      <c r="L52" s="235"/>
      <c r="M52" s="235"/>
    </row>
    <row r="53" ht="12.75" customHeight="1">
      <c r="A53" s="206" t="s">
        <v>94</v>
      </c>
      <c r="B53" s="288" t="s">
        <v>249</v>
      </c>
      <c r="C53" s="289" t="s">
        <v>98</v>
      </c>
      <c r="D53" s="239">
        <v>9.0</v>
      </c>
      <c r="E53" s="239">
        <v>59.2</v>
      </c>
      <c r="F53" s="239">
        <v>49.5</v>
      </c>
      <c r="G53" s="239">
        <v>2.0</v>
      </c>
      <c r="H53" s="240" t="str">
        <f t="shared" si="1"/>
        <v>56</v>
      </c>
      <c r="I53" s="240" t="str">
        <f t="shared" si="2"/>
        <v>527</v>
      </c>
      <c r="J53" s="241" t="str">
        <f t="shared" si="3"/>
        <v>0.02</v>
      </c>
      <c r="K53" s="242" t="str">
        <f t="shared" si="4"/>
        <v>Baja Exposición</v>
      </c>
      <c r="L53" s="235"/>
      <c r="M53" s="235"/>
    </row>
    <row r="54" ht="12.75" customHeight="1">
      <c r="A54" s="206" t="s">
        <v>94</v>
      </c>
      <c r="B54" s="288" t="s">
        <v>250</v>
      </c>
      <c r="C54" s="289" t="s">
        <v>58</v>
      </c>
      <c r="D54" s="239">
        <v>9.0</v>
      </c>
      <c r="E54" s="239">
        <v>64.8</v>
      </c>
      <c r="F54" s="239">
        <v>57.1</v>
      </c>
      <c r="G54" s="239">
        <v>2.0</v>
      </c>
      <c r="H54" s="240" t="str">
        <f t="shared" si="1"/>
        <v>62</v>
      </c>
      <c r="I54" s="240" t="str">
        <f t="shared" si="2"/>
        <v>225</v>
      </c>
      <c r="J54" s="241" t="str">
        <f t="shared" si="3"/>
        <v>0.04</v>
      </c>
      <c r="K54" s="242" t="str">
        <f t="shared" si="4"/>
        <v>Baja Exposición</v>
      </c>
      <c r="L54" s="235"/>
      <c r="M54" s="235"/>
    </row>
    <row r="55" ht="12.75" customHeight="1">
      <c r="A55" s="206" t="s">
        <v>94</v>
      </c>
      <c r="B55" s="288" t="s">
        <v>251</v>
      </c>
      <c r="C55" s="289" t="s">
        <v>104</v>
      </c>
      <c r="D55" s="239">
        <v>9.0</v>
      </c>
      <c r="E55" s="239">
        <v>65.8</v>
      </c>
      <c r="F55" s="239">
        <v>54.5</v>
      </c>
      <c r="G55" s="239">
        <v>2.0</v>
      </c>
      <c r="H55" s="240" t="str">
        <f t="shared" si="1"/>
        <v>62</v>
      </c>
      <c r="I55" s="240" t="str">
        <f t="shared" si="2"/>
        <v>222</v>
      </c>
      <c r="J55" s="241" t="str">
        <f t="shared" si="3"/>
        <v>0.04</v>
      </c>
      <c r="K55" s="242" t="str">
        <f t="shared" si="4"/>
        <v>Baja Exposición</v>
      </c>
      <c r="L55" s="235"/>
      <c r="M55" s="235"/>
    </row>
    <row r="56" ht="12.75" customHeight="1">
      <c r="A56" s="206" t="s">
        <v>94</v>
      </c>
      <c r="B56" s="290" t="s">
        <v>192</v>
      </c>
      <c r="C56" s="291" t="s">
        <v>98</v>
      </c>
      <c r="D56" s="260">
        <v>9.0</v>
      </c>
      <c r="E56" s="260">
        <v>77.5</v>
      </c>
      <c r="F56" s="260">
        <v>54.1</v>
      </c>
      <c r="G56" s="260">
        <v>2.0</v>
      </c>
      <c r="H56" s="261" t="str">
        <f t="shared" si="1"/>
        <v>72</v>
      </c>
      <c r="I56" s="261" t="str">
        <f t="shared" si="2"/>
        <v>54</v>
      </c>
      <c r="J56" s="262" t="str">
        <f t="shared" si="3"/>
        <v>0.17</v>
      </c>
      <c r="K56" s="263" t="str">
        <f t="shared" si="4"/>
        <v>Baja Exposición</v>
      </c>
      <c r="L56" s="235"/>
      <c r="M56" s="235"/>
    </row>
    <row r="57" ht="12.75" customHeight="1">
      <c r="A57" s="212" t="s">
        <v>110</v>
      </c>
      <c r="B57" s="292" t="s">
        <v>252</v>
      </c>
      <c r="C57" s="293" t="s">
        <v>112</v>
      </c>
      <c r="D57" s="252">
        <v>9.0</v>
      </c>
      <c r="E57" s="252">
        <v>73.4</v>
      </c>
      <c r="F57" s="252">
        <v>54.6</v>
      </c>
      <c r="G57" s="252">
        <v>2.0</v>
      </c>
      <c r="H57" s="253" t="str">
        <f t="shared" si="1"/>
        <v>68</v>
      </c>
      <c r="I57" s="253" t="str">
        <f t="shared" si="2"/>
        <v>91</v>
      </c>
      <c r="J57" s="254" t="str">
        <f t="shared" si="3"/>
        <v>0.10</v>
      </c>
      <c r="K57" s="255" t="str">
        <f t="shared" si="4"/>
        <v>Baja Exposición</v>
      </c>
      <c r="L57" s="235"/>
      <c r="M57" s="235"/>
    </row>
    <row r="58" ht="12.75" customHeight="1">
      <c r="A58" s="212" t="s">
        <v>110</v>
      </c>
      <c r="B58" s="294" t="s">
        <v>253</v>
      </c>
      <c r="C58" s="51" t="s">
        <v>58</v>
      </c>
      <c r="D58" s="239">
        <v>9.0</v>
      </c>
      <c r="E58" s="239">
        <v>59.4</v>
      </c>
      <c r="F58" s="239">
        <v>48.7</v>
      </c>
      <c r="G58" s="239">
        <v>2.0</v>
      </c>
      <c r="H58" s="240" t="str">
        <f t="shared" si="1"/>
        <v>56</v>
      </c>
      <c r="I58" s="240" t="str">
        <f t="shared" si="2"/>
        <v>530</v>
      </c>
      <c r="J58" s="241" t="str">
        <f t="shared" si="3"/>
        <v>0.02</v>
      </c>
      <c r="K58" s="242" t="str">
        <f t="shared" si="4"/>
        <v>Baja Exposición</v>
      </c>
      <c r="L58" s="235"/>
      <c r="M58" s="243"/>
    </row>
    <row r="59" ht="12.75" customHeight="1">
      <c r="A59" s="212" t="s">
        <v>110</v>
      </c>
      <c r="B59" s="294" t="s">
        <v>254</v>
      </c>
      <c r="C59" s="51" t="s">
        <v>58</v>
      </c>
      <c r="D59" s="239">
        <v>9.0</v>
      </c>
      <c r="E59" s="239">
        <v>65.5</v>
      </c>
      <c r="F59" s="239">
        <v>58.1</v>
      </c>
      <c r="G59" s="239">
        <v>2.0</v>
      </c>
      <c r="H59" s="240" t="str">
        <f t="shared" si="1"/>
        <v>63</v>
      </c>
      <c r="I59" s="240" t="str">
        <f t="shared" si="2"/>
        <v>202</v>
      </c>
      <c r="J59" s="241" t="str">
        <f t="shared" si="3"/>
        <v>0.04</v>
      </c>
      <c r="K59" s="242" t="str">
        <f t="shared" si="4"/>
        <v>Baja Exposición</v>
      </c>
      <c r="L59" s="235"/>
      <c r="M59" s="243"/>
    </row>
    <row r="60" ht="12.75" customHeight="1">
      <c r="A60" s="212" t="s">
        <v>110</v>
      </c>
      <c r="B60" s="294" t="s">
        <v>255</v>
      </c>
      <c r="C60" s="51" t="s">
        <v>116</v>
      </c>
      <c r="D60" s="239">
        <v>9.0</v>
      </c>
      <c r="E60" s="239">
        <v>65.4</v>
      </c>
      <c r="F60" s="239">
        <v>51.9</v>
      </c>
      <c r="G60" s="239">
        <v>2.0</v>
      </c>
      <c r="H60" s="240" t="str">
        <f t="shared" si="1"/>
        <v>61</v>
      </c>
      <c r="I60" s="240" t="str">
        <f t="shared" si="2"/>
        <v>249</v>
      </c>
      <c r="J60" s="241" t="str">
        <f t="shared" si="3"/>
        <v>0.04</v>
      </c>
      <c r="K60" s="242" t="str">
        <f t="shared" si="4"/>
        <v>Baja Exposición</v>
      </c>
      <c r="L60" s="235"/>
      <c r="M60" s="235"/>
    </row>
    <row r="61" ht="12.75" customHeight="1">
      <c r="A61" s="212" t="s">
        <v>110</v>
      </c>
      <c r="B61" s="294" t="s">
        <v>256</v>
      </c>
      <c r="C61" s="51" t="s">
        <v>58</v>
      </c>
      <c r="D61" s="239">
        <v>9.0</v>
      </c>
      <c r="E61" s="239">
        <v>73.6</v>
      </c>
      <c r="F61" s="239">
        <v>60.4</v>
      </c>
      <c r="G61" s="239">
        <v>2.0</v>
      </c>
      <c r="H61" s="240" t="str">
        <f t="shared" si="1"/>
        <v>69</v>
      </c>
      <c r="I61" s="240" t="str">
        <f t="shared" si="2"/>
        <v>79</v>
      </c>
      <c r="J61" s="241" t="str">
        <f t="shared" si="3"/>
        <v>0.11</v>
      </c>
      <c r="K61" s="242" t="str">
        <f t="shared" si="4"/>
        <v>Baja Exposición</v>
      </c>
      <c r="L61" s="235"/>
      <c r="M61" s="235"/>
    </row>
    <row r="62" ht="12.75" customHeight="1">
      <c r="A62" s="212" t="s">
        <v>110</v>
      </c>
      <c r="B62" s="294" t="s">
        <v>257</v>
      </c>
      <c r="C62" s="51" t="s">
        <v>119</v>
      </c>
      <c r="D62" s="239">
        <v>9.0</v>
      </c>
      <c r="E62" s="239">
        <v>63.9</v>
      </c>
      <c r="F62" s="239">
        <v>52.8</v>
      </c>
      <c r="G62" s="239">
        <v>2.0</v>
      </c>
      <c r="H62" s="240" t="str">
        <f t="shared" si="1"/>
        <v>60</v>
      </c>
      <c r="I62" s="240" t="str">
        <f t="shared" si="2"/>
        <v>287</v>
      </c>
      <c r="J62" s="241" t="str">
        <f t="shared" si="3"/>
        <v>0.03</v>
      </c>
      <c r="K62" s="242" t="str">
        <f t="shared" si="4"/>
        <v>Baja Exposición</v>
      </c>
      <c r="L62" s="235"/>
      <c r="M62" s="235"/>
    </row>
    <row r="63" ht="12.75" customHeight="1">
      <c r="A63" s="212" t="s">
        <v>110</v>
      </c>
      <c r="B63" s="294" t="s">
        <v>258</v>
      </c>
      <c r="C63" s="51" t="s">
        <v>58</v>
      </c>
      <c r="D63" s="239">
        <v>9.0</v>
      </c>
      <c r="E63" s="239">
        <v>73.6</v>
      </c>
      <c r="F63" s="239">
        <v>53.6</v>
      </c>
      <c r="G63" s="239">
        <v>2.0</v>
      </c>
      <c r="H63" s="240" t="str">
        <f t="shared" si="1"/>
        <v>68</v>
      </c>
      <c r="I63" s="240" t="str">
        <f t="shared" si="2"/>
        <v>90</v>
      </c>
      <c r="J63" s="241" t="str">
        <f t="shared" si="3"/>
        <v>0.10</v>
      </c>
      <c r="K63" s="242" t="str">
        <f t="shared" si="4"/>
        <v>Baja Exposición</v>
      </c>
      <c r="L63" s="235"/>
      <c r="M63" s="235"/>
    </row>
    <row r="64" ht="12.75" customHeight="1">
      <c r="A64" s="212" t="s">
        <v>110</v>
      </c>
      <c r="B64" s="294" t="s">
        <v>259</v>
      </c>
      <c r="C64" s="51" t="s">
        <v>58</v>
      </c>
      <c r="D64" s="239">
        <v>9.0</v>
      </c>
      <c r="E64" s="239">
        <v>65.9</v>
      </c>
      <c r="F64" s="239">
        <v>54.3</v>
      </c>
      <c r="G64" s="239">
        <v>2.0</v>
      </c>
      <c r="H64" s="240" t="str">
        <f t="shared" si="1"/>
        <v>62</v>
      </c>
      <c r="I64" s="240" t="str">
        <f t="shared" si="2"/>
        <v>221</v>
      </c>
      <c r="J64" s="241" t="str">
        <f t="shared" si="3"/>
        <v>0.04</v>
      </c>
      <c r="K64" s="242" t="str">
        <f t="shared" si="4"/>
        <v>Baja Exposición</v>
      </c>
      <c r="L64" s="235"/>
      <c r="M64" s="235"/>
    </row>
    <row r="65" ht="12.75" customHeight="1">
      <c r="A65" s="212" t="s">
        <v>110</v>
      </c>
      <c r="B65" s="294" t="s">
        <v>260</v>
      </c>
      <c r="C65" s="51" t="s">
        <v>58</v>
      </c>
      <c r="D65" s="239">
        <v>9.0</v>
      </c>
      <c r="E65" s="239">
        <v>67.1</v>
      </c>
      <c r="F65" s="239">
        <v>52.8</v>
      </c>
      <c r="G65" s="239">
        <v>2.0</v>
      </c>
      <c r="H65" s="240" t="str">
        <f t="shared" si="1"/>
        <v>63</v>
      </c>
      <c r="I65" s="240" t="str">
        <f t="shared" si="2"/>
        <v>201</v>
      </c>
      <c r="J65" s="241" t="str">
        <f t="shared" si="3"/>
        <v>0.04</v>
      </c>
      <c r="K65" s="242" t="str">
        <f t="shared" si="4"/>
        <v>Baja Exposición</v>
      </c>
      <c r="L65" s="235"/>
      <c r="M65" s="235"/>
    </row>
    <row r="66" ht="12.75" customHeight="1">
      <c r="A66" s="212" t="s">
        <v>110</v>
      </c>
      <c r="B66" s="295" t="s">
        <v>123</v>
      </c>
      <c r="C66" s="296" t="s">
        <v>124</v>
      </c>
      <c r="D66" s="260">
        <v>9.0</v>
      </c>
      <c r="E66" s="260">
        <v>55.8</v>
      </c>
      <c r="F66" s="260">
        <v>48.9</v>
      </c>
      <c r="G66" s="260">
        <v>2.0</v>
      </c>
      <c r="H66" s="261" t="str">
        <f t="shared" si="1"/>
        <v>53</v>
      </c>
      <c r="I66" s="261" t="str">
        <f t="shared" si="2"/>
        <v>758</v>
      </c>
      <c r="J66" s="262" t="str">
        <f t="shared" si="3"/>
        <v>0.01</v>
      </c>
      <c r="K66" s="263" t="str">
        <f t="shared" si="4"/>
        <v>Baja Exposición</v>
      </c>
      <c r="L66" s="235"/>
      <c r="M66" s="235"/>
    </row>
    <row r="67" ht="12.75" customHeight="1">
      <c r="C67" s="149"/>
    </row>
    <row r="68" ht="12.75" customHeight="1">
      <c r="C68" s="149"/>
    </row>
    <row r="69" ht="12.75" customHeight="1">
      <c r="C69" s="149"/>
    </row>
    <row r="70" ht="12.75" customHeight="1">
      <c r="C70" s="149"/>
    </row>
    <row r="71" ht="12.75" customHeight="1">
      <c r="C71" s="149"/>
    </row>
    <row r="72" ht="12.75" customHeight="1">
      <c r="C72" s="149"/>
    </row>
    <row r="73" ht="12.75" customHeight="1">
      <c r="C73" s="149"/>
    </row>
    <row r="74" ht="12.75" customHeight="1">
      <c r="C74" s="149"/>
    </row>
    <row r="75" ht="12.75" customHeight="1">
      <c r="C75" s="149"/>
    </row>
    <row r="76" ht="12.75" customHeight="1">
      <c r="C76" s="149"/>
    </row>
    <row r="77" ht="12.75" customHeight="1">
      <c r="C77" s="149"/>
    </row>
    <row r="78" ht="12.75" customHeight="1">
      <c r="C78" s="149"/>
    </row>
    <row r="79" ht="12.75" customHeight="1">
      <c r="C79" s="149"/>
    </row>
    <row r="80" ht="12.75" customHeight="1">
      <c r="C80" s="149"/>
    </row>
    <row r="81" ht="12.75" customHeight="1">
      <c r="C81" s="149"/>
    </row>
    <row r="82" ht="12.75" customHeight="1">
      <c r="C82" s="149"/>
    </row>
    <row r="83" ht="12.75" customHeight="1">
      <c r="C83" s="149"/>
    </row>
    <row r="84" ht="12.75" customHeight="1">
      <c r="C84" s="149"/>
    </row>
    <row r="85" ht="12.75" customHeight="1">
      <c r="C85" s="149"/>
    </row>
    <row r="86" ht="12.75" customHeight="1">
      <c r="C86" s="149"/>
    </row>
    <row r="87" ht="12.75" customHeight="1">
      <c r="C87" s="149"/>
    </row>
    <row r="88" ht="12.75" customHeight="1">
      <c r="C88" s="149"/>
    </row>
    <row r="89" ht="12.75" customHeight="1">
      <c r="C89" s="149"/>
    </row>
    <row r="90" ht="12.75" customHeight="1">
      <c r="C90" s="149"/>
    </row>
    <row r="91" ht="12.75" customHeight="1">
      <c r="C91" s="149"/>
    </row>
    <row r="92" ht="12.75" customHeight="1">
      <c r="C92" s="149"/>
    </row>
    <row r="93" ht="12.75" customHeight="1">
      <c r="C93" s="149"/>
    </row>
    <row r="94" ht="12.75" customHeight="1">
      <c r="C94" s="149"/>
    </row>
    <row r="95" ht="12.75" customHeight="1">
      <c r="C95" s="149"/>
    </row>
    <row r="96" ht="12.75" customHeight="1">
      <c r="C96" s="149"/>
    </row>
    <row r="97" ht="12.75" customHeight="1">
      <c r="C97" s="149"/>
    </row>
    <row r="98" ht="12.75" customHeight="1">
      <c r="C98" s="149"/>
    </row>
    <row r="99" ht="12.75" customHeight="1">
      <c r="C99" s="149"/>
    </row>
    <row r="100" ht="12.75" customHeight="1">
      <c r="C100" s="149"/>
    </row>
    <row r="101" ht="12.75" customHeight="1">
      <c r="C101" s="149"/>
    </row>
    <row r="102" ht="12.75" customHeight="1">
      <c r="C102" s="149"/>
    </row>
    <row r="103" ht="12.75" customHeight="1">
      <c r="C103" s="149"/>
    </row>
    <row r="104" ht="12.75" customHeight="1">
      <c r="C104" s="149"/>
    </row>
    <row r="105" ht="12.75" customHeight="1">
      <c r="C105" s="149"/>
    </row>
    <row r="106" ht="12.75" customHeight="1">
      <c r="C106" s="149"/>
    </row>
    <row r="107" ht="12.75" customHeight="1">
      <c r="C107" s="149"/>
    </row>
    <row r="108" ht="12.75" customHeight="1">
      <c r="C108" s="149"/>
    </row>
    <row r="109" ht="12.75" customHeight="1">
      <c r="C109" s="149"/>
    </row>
    <row r="110" ht="12.75" customHeight="1">
      <c r="C110" s="149"/>
    </row>
    <row r="111" ht="12.75" customHeight="1">
      <c r="C111" s="149"/>
    </row>
    <row r="112" ht="12.75" customHeight="1">
      <c r="C112" s="149"/>
    </row>
    <row r="113" ht="12.75" customHeight="1">
      <c r="C113" s="149"/>
    </row>
    <row r="114" ht="12.75" customHeight="1">
      <c r="C114" s="149"/>
    </row>
    <row r="115" ht="12.75" customHeight="1">
      <c r="C115" s="149"/>
    </row>
    <row r="116" ht="12.75" customHeight="1">
      <c r="C116" s="149"/>
    </row>
    <row r="117" ht="12.75" customHeight="1">
      <c r="C117" s="149"/>
    </row>
    <row r="118" ht="12.75" customHeight="1">
      <c r="C118" s="149"/>
    </row>
    <row r="119" ht="12.75" customHeight="1">
      <c r="C119" s="149"/>
    </row>
    <row r="120" ht="12.75" customHeight="1">
      <c r="C120" s="149"/>
    </row>
    <row r="121" ht="12.75" customHeight="1">
      <c r="C121" s="149"/>
    </row>
    <row r="122" ht="12.75" customHeight="1">
      <c r="C122" s="149"/>
    </row>
    <row r="123" ht="12.75" customHeight="1">
      <c r="C123" s="149"/>
    </row>
    <row r="124" ht="12.75" customHeight="1">
      <c r="C124" s="149"/>
    </row>
    <row r="125" ht="12.75" customHeight="1">
      <c r="C125" s="149"/>
    </row>
    <row r="126" ht="12.75" customHeight="1">
      <c r="C126" s="149"/>
    </row>
    <row r="127" ht="12.75" customHeight="1">
      <c r="C127" s="149"/>
    </row>
    <row r="128" ht="12.75" customHeight="1">
      <c r="C128" s="149"/>
    </row>
    <row r="129" ht="12.75" customHeight="1">
      <c r="C129" s="149"/>
    </row>
    <row r="130" ht="12.75" customHeight="1">
      <c r="C130" s="149"/>
    </row>
    <row r="131" ht="12.75" customHeight="1">
      <c r="C131" s="149"/>
    </row>
    <row r="132" ht="12.75" customHeight="1">
      <c r="C132" s="149"/>
    </row>
    <row r="133" ht="12.75" customHeight="1">
      <c r="C133" s="149"/>
    </row>
    <row r="134" ht="12.75" customHeight="1">
      <c r="C134" s="149"/>
    </row>
    <row r="135" ht="12.75" customHeight="1">
      <c r="C135" s="149"/>
    </row>
    <row r="136" ht="12.75" customHeight="1">
      <c r="C136" s="149"/>
    </row>
    <row r="137" ht="12.75" customHeight="1">
      <c r="C137" s="149"/>
    </row>
    <row r="138" ht="12.75" customHeight="1">
      <c r="C138" s="149"/>
    </row>
    <row r="139" ht="12.75" customHeight="1">
      <c r="C139" s="149"/>
    </row>
    <row r="140" ht="12.75" customHeight="1">
      <c r="C140" s="149"/>
    </row>
    <row r="141" ht="12.75" customHeight="1">
      <c r="C141" s="149"/>
    </row>
    <row r="142" ht="12.75" customHeight="1">
      <c r="C142" s="149"/>
    </row>
    <row r="143" ht="12.75" customHeight="1">
      <c r="C143" s="149"/>
    </row>
    <row r="144" ht="12.75" customHeight="1">
      <c r="C144" s="149"/>
    </row>
  </sheetData>
  <autoFilter ref="$A$3:$Q$66"/>
  <mergeCells count="1">
    <mergeCell ref="E1:F2"/>
  </mergeCells>
  <printOptions/>
  <pageMargins bottom="1.0" footer="0.0" header="0.0" left="0.75" right="0.75" top="1.0"/>
  <pageSetup orientation="portrait"/>
  <headerFooter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16.43"/>
    <col customWidth="1" min="4" max="4" width="37.14"/>
    <col customWidth="1" min="5" max="5" width="35.0"/>
    <col customWidth="1" min="6" max="8" width="11.43"/>
    <col customWidth="1" min="9" max="11" width="10.71"/>
    <col customWidth="1" min="12" max="12" width="24.29"/>
    <col customWidth="1" min="13" max="13" width="10.71"/>
    <col customWidth="1" min="14" max="14" width="24.29"/>
    <col customWidth="1" min="15" max="16" width="10.71"/>
    <col customWidth="1" min="17" max="17" width="15.43"/>
    <col customWidth="1" min="18" max="25" width="10.71"/>
  </cols>
  <sheetData>
    <row r="1" ht="12.75" customHeight="1">
      <c r="B1" s="158" t="s">
        <v>0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60"/>
    </row>
    <row r="2" ht="12.75" customHeight="1">
      <c r="B2" s="161" t="s">
        <v>261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60"/>
    </row>
    <row r="3" ht="33.0" customHeight="1">
      <c r="C3" s="162" t="s">
        <v>152</v>
      </c>
      <c r="D3" s="162" t="s">
        <v>8</v>
      </c>
      <c r="E3" s="162" t="s">
        <v>17</v>
      </c>
      <c r="F3" s="162" t="s">
        <v>153</v>
      </c>
      <c r="G3" s="162" t="s">
        <v>154</v>
      </c>
      <c r="H3" s="162" t="s">
        <v>155</v>
      </c>
      <c r="I3" s="162" t="s">
        <v>156</v>
      </c>
      <c r="J3" s="162"/>
      <c r="K3" s="162"/>
      <c r="L3" s="162" t="s">
        <v>158</v>
      </c>
      <c r="M3" s="162" t="s">
        <v>159</v>
      </c>
      <c r="N3" s="162" t="s">
        <v>160</v>
      </c>
      <c r="O3" s="297" t="s">
        <v>157</v>
      </c>
    </row>
    <row r="4" ht="12.75" hidden="1" customHeight="1">
      <c r="B4" s="163">
        <v>1.0</v>
      </c>
      <c r="C4" s="163" t="s">
        <v>20</v>
      </c>
      <c r="D4" s="229" t="s">
        <v>201</v>
      </c>
      <c r="E4" s="165" t="s">
        <v>24</v>
      </c>
      <c r="F4" s="163">
        <v>821.0</v>
      </c>
      <c r="G4" s="166" t="str">
        <f t="shared" ref="G4:G66" si="1">(F4+H4)/2</f>
        <v>911</v>
      </c>
      <c r="H4" s="163">
        <v>1000.0</v>
      </c>
      <c r="I4" s="166" t="str">
        <f t="shared" ref="I4:I66" si="2">AVERAGE(F4:H4)</f>
        <v>911</v>
      </c>
      <c r="J4" s="166">
        <v>12.0</v>
      </c>
      <c r="K4" s="166">
        <v>100.0</v>
      </c>
      <c r="L4" t="str">
        <f t="shared" ref="L4:L66" si="3">IF(I4=0,0,+IF(I4&gt;1000,"ILUMINACION EXCESIVA",IF(AND(I4&lt;1000,I4&gt;500),"ILUMINACION OPTIMA",IF(I4&lt;=500,"ILUMINACION DEFICIENTE"))))</f>
        <v>ILUMINACION OPTIMA</v>
      </c>
      <c r="M4" s="169" t="str">
        <f>AVERAGE(F4:H12)</f>
        <v>1087</v>
      </c>
      <c r="N4" s="170" t="str">
        <f>IF(M4=0,0,+IF(M4&gt;1000,"ILUMINACION EXCESIVA",IF(AND(M4&lt;1000,M4&gt;500),"ILUMINACION OPTIMA",IF(M4&lt;=500,"ILUMINACION DEFICIENTE"))))</f>
        <v>ILUMINACION EXCESIVA</v>
      </c>
      <c r="O4" s="236" t="str">
        <f t="shared" ref="O4:O7" si="4">+I4/$M$4</f>
        <v>0.84</v>
      </c>
      <c r="P4" s="170" t="str">
        <f t="shared" ref="P4:P66" si="5">IF(O4&gt;=0.66,"1",IF(O4&lt;0.66,0))</f>
        <v>1</v>
      </c>
      <c r="Q4" s="298" t="s">
        <v>262</v>
      </c>
      <c r="R4">
        <v>500.0</v>
      </c>
      <c r="S4">
        <v>750.0</v>
      </c>
      <c r="T4">
        <v>1000.0</v>
      </c>
    </row>
    <row r="5" ht="12.75" hidden="1" customHeight="1">
      <c r="B5" s="163">
        <v>2.0</v>
      </c>
      <c r="C5" s="163" t="s">
        <v>20</v>
      </c>
      <c r="D5" s="237" t="s">
        <v>202</v>
      </c>
      <c r="E5" s="165" t="s">
        <v>27</v>
      </c>
      <c r="F5" s="163">
        <v>470.0</v>
      </c>
      <c r="G5" s="166" t="str">
        <f t="shared" si="1"/>
        <v>522</v>
      </c>
      <c r="H5" s="163">
        <v>573.0</v>
      </c>
      <c r="I5" s="166" t="str">
        <f t="shared" si="2"/>
        <v>522</v>
      </c>
      <c r="J5" s="166">
        <v>3.0</v>
      </c>
      <c r="K5" s="168" t="str">
        <f>+K4*J5/J4</f>
        <v>25.00</v>
      </c>
      <c r="L5" t="str">
        <f t="shared" si="3"/>
        <v>ILUMINACION OPTIMA</v>
      </c>
      <c r="M5" s="172"/>
      <c r="O5" s="236" t="str">
        <f t="shared" si="4"/>
        <v>0.48</v>
      </c>
      <c r="P5" s="170" t="str">
        <f t="shared" si="5"/>
        <v>0</v>
      </c>
      <c r="R5">
        <v>500.0</v>
      </c>
      <c r="S5">
        <v>750.0</v>
      </c>
      <c r="T5">
        <v>1000.0</v>
      </c>
    </row>
    <row r="6" ht="12.75" customHeight="1">
      <c r="B6" s="163">
        <v>3.0</v>
      </c>
      <c r="C6" s="163" t="s">
        <v>20</v>
      </c>
      <c r="D6" s="237" t="s">
        <v>203</v>
      </c>
      <c r="E6" s="165" t="s">
        <v>30</v>
      </c>
      <c r="F6" s="163">
        <v>456.0</v>
      </c>
      <c r="G6" s="166" t="str">
        <f t="shared" si="1"/>
        <v>428</v>
      </c>
      <c r="H6" s="163">
        <v>400.0</v>
      </c>
      <c r="I6" s="166" t="str">
        <f t="shared" si="2"/>
        <v>428</v>
      </c>
      <c r="J6" s="166"/>
      <c r="K6" s="166"/>
      <c r="L6" t="str">
        <f t="shared" si="3"/>
        <v>ILUMINACION DEFICIENTE</v>
      </c>
      <c r="M6" s="172"/>
      <c r="O6" s="236" t="str">
        <f t="shared" si="4"/>
        <v>0.39</v>
      </c>
      <c r="P6" s="170" t="str">
        <f t="shared" si="5"/>
        <v>0</v>
      </c>
      <c r="R6">
        <v>500.0</v>
      </c>
      <c r="S6">
        <v>750.0</v>
      </c>
      <c r="T6">
        <v>1000.0</v>
      </c>
    </row>
    <row r="7" ht="12.75" customHeight="1">
      <c r="B7" s="163">
        <v>4.0</v>
      </c>
      <c r="C7" s="163" t="s">
        <v>20</v>
      </c>
      <c r="D7" s="237" t="s">
        <v>204</v>
      </c>
      <c r="E7" s="165" t="s">
        <v>163</v>
      </c>
      <c r="F7" s="163">
        <v>544.0</v>
      </c>
      <c r="G7" s="166" t="str">
        <f t="shared" si="1"/>
        <v>497</v>
      </c>
      <c r="H7" s="163">
        <v>449.0</v>
      </c>
      <c r="I7" s="166" t="str">
        <f t="shared" si="2"/>
        <v>497</v>
      </c>
      <c r="J7" s="166"/>
      <c r="K7" s="166"/>
      <c r="L7" t="str">
        <f t="shared" si="3"/>
        <v>ILUMINACION DEFICIENTE</v>
      </c>
      <c r="M7" s="172"/>
      <c r="O7" s="236" t="str">
        <f t="shared" si="4"/>
        <v>0.46</v>
      </c>
      <c r="P7" s="170" t="str">
        <f t="shared" si="5"/>
        <v>0</v>
      </c>
      <c r="R7">
        <v>500.0</v>
      </c>
      <c r="S7">
        <v>750.0</v>
      </c>
      <c r="T7">
        <v>1000.0</v>
      </c>
    </row>
    <row r="8" ht="12.75" hidden="1" customHeight="1">
      <c r="B8" s="163">
        <v>5.0</v>
      </c>
      <c r="C8" s="163" t="s">
        <v>20</v>
      </c>
      <c r="D8" s="237" t="s">
        <v>205</v>
      </c>
      <c r="E8" s="165" t="s">
        <v>35</v>
      </c>
      <c r="F8" s="163">
        <v>952.0</v>
      </c>
      <c r="G8" s="166" t="str">
        <f t="shared" si="1"/>
        <v>1216</v>
      </c>
      <c r="H8" s="163">
        <v>1480.0</v>
      </c>
      <c r="I8" s="166" t="str">
        <f t="shared" si="2"/>
        <v>1216</v>
      </c>
      <c r="J8" s="166"/>
      <c r="K8" s="166"/>
      <c r="L8" t="str">
        <f t="shared" si="3"/>
        <v>ILUMINACION EXCESIVA</v>
      </c>
      <c r="M8" s="172"/>
      <c r="O8" s="236" t="str">
        <f>+M4/$I$8</f>
        <v>0.89</v>
      </c>
      <c r="P8" s="170" t="str">
        <f t="shared" si="5"/>
        <v>1</v>
      </c>
      <c r="R8">
        <v>500.0</v>
      </c>
      <c r="S8">
        <v>750.0</v>
      </c>
      <c r="T8">
        <v>1000.0</v>
      </c>
    </row>
    <row r="9" ht="12.75" hidden="1" customHeight="1">
      <c r="B9" s="163">
        <v>6.0</v>
      </c>
      <c r="C9" s="163" t="s">
        <v>20</v>
      </c>
      <c r="D9" s="237" t="s">
        <v>206</v>
      </c>
      <c r="E9" s="165" t="s">
        <v>37</v>
      </c>
      <c r="F9" s="163">
        <v>1511.0</v>
      </c>
      <c r="G9" s="166" t="str">
        <f t="shared" si="1"/>
        <v>2406</v>
      </c>
      <c r="H9" s="163">
        <v>3300.0</v>
      </c>
      <c r="I9" s="166" t="str">
        <f t="shared" si="2"/>
        <v>2406</v>
      </c>
      <c r="J9" s="166"/>
      <c r="K9" s="166"/>
      <c r="L9" t="str">
        <f t="shared" si="3"/>
        <v>ILUMINACION EXCESIVA</v>
      </c>
      <c r="M9" s="172"/>
      <c r="O9" s="236" t="str">
        <f>+M4/$I$9</f>
        <v>0.45</v>
      </c>
      <c r="P9" s="170" t="str">
        <f t="shared" si="5"/>
        <v>0</v>
      </c>
      <c r="R9">
        <v>500.0</v>
      </c>
      <c r="S9">
        <v>750.0</v>
      </c>
      <c r="T9">
        <v>1000.0</v>
      </c>
    </row>
    <row r="10" ht="12.75" hidden="1" customHeight="1">
      <c r="B10" s="163">
        <v>7.0</v>
      </c>
      <c r="C10" s="163" t="s">
        <v>20</v>
      </c>
      <c r="D10" s="237" t="s">
        <v>207</v>
      </c>
      <c r="E10" s="165" t="s">
        <v>39</v>
      </c>
      <c r="F10" s="163">
        <v>727.0</v>
      </c>
      <c r="G10" s="166" t="str">
        <f t="shared" si="1"/>
        <v>564</v>
      </c>
      <c r="H10" s="163">
        <v>400.0</v>
      </c>
      <c r="I10" s="166" t="str">
        <f t="shared" si="2"/>
        <v>564</v>
      </c>
      <c r="J10" s="166"/>
      <c r="K10" s="166"/>
      <c r="L10" t="str">
        <f t="shared" si="3"/>
        <v>ILUMINACION OPTIMA</v>
      </c>
      <c r="M10" s="172"/>
      <c r="O10" s="236" t="str">
        <f>+I10/$M$4</f>
        <v>0.52</v>
      </c>
      <c r="P10" s="170" t="str">
        <f t="shared" si="5"/>
        <v>0</v>
      </c>
      <c r="R10">
        <v>500.0</v>
      </c>
      <c r="S10">
        <v>750.0</v>
      </c>
      <c r="T10">
        <v>1000.0</v>
      </c>
    </row>
    <row r="11" ht="12.75" hidden="1" customHeight="1">
      <c r="B11" s="163">
        <v>8.0</v>
      </c>
      <c r="C11" s="163" t="s">
        <v>20</v>
      </c>
      <c r="D11" s="237" t="s">
        <v>208</v>
      </c>
      <c r="E11" s="165" t="s">
        <v>41</v>
      </c>
      <c r="F11" s="163">
        <v>3988.0</v>
      </c>
      <c r="G11" s="166" t="str">
        <f t="shared" si="1"/>
        <v>2838</v>
      </c>
      <c r="H11" s="163">
        <v>1687.0</v>
      </c>
      <c r="I11" s="166" t="str">
        <f t="shared" si="2"/>
        <v>2838</v>
      </c>
      <c r="J11" s="166"/>
      <c r="K11" s="166"/>
      <c r="L11" t="str">
        <f t="shared" si="3"/>
        <v>ILUMINACION EXCESIVA</v>
      </c>
      <c r="M11" s="172"/>
      <c r="O11" s="236" t="str">
        <f>+M4/$I$11</f>
        <v>0.38</v>
      </c>
      <c r="P11" s="170" t="str">
        <f t="shared" si="5"/>
        <v>0</v>
      </c>
      <c r="R11">
        <v>500.0</v>
      </c>
      <c r="S11">
        <v>750.0</v>
      </c>
      <c r="T11">
        <v>1000.0</v>
      </c>
    </row>
    <row r="12" ht="12.75" customHeight="1">
      <c r="B12" s="163">
        <v>9.0</v>
      </c>
      <c r="C12" s="163" t="s">
        <v>20</v>
      </c>
      <c r="D12" s="244" t="s">
        <v>209</v>
      </c>
      <c r="E12" s="165" t="s">
        <v>43</v>
      </c>
      <c r="F12" s="163">
        <v>368.0</v>
      </c>
      <c r="G12" s="166" t="str">
        <f t="shared" si="1"/>
        <v>400</v>
      </c>
      <c r="H12" s="163">
        <v>431.0</v>
      </c>
      <c r="I12" s="166" t="str">
        <f t="shared" si="2"/>
        <v>400</v>
      </c>
      <c r="J12" s="166"/>
      <c r="K12" s="166"/>
      <c r="L12" t="str">
        <f t="shared" si="3"/>
        <v>ILUMINACION DEFICIENTE</v>
      </c>
      <c r="M12" s="174"/>
      <c r="O12" s="236" t="str">
        <f>+I12/$M$4</f>
        <v>0.37</v>
      </c>
      <c r="P12" s="170" t="str">
        <f t="shared" si="5"/>
        <v>0</v>
      </c>
      <c r="R12">
        <v>500.0</v>
      </c>
      <c r="S12">
        <v>750.0</v>
      </c>
      <c r="T12">
        <v>1000.0</v>
      </c>
    </row>
    <row r="13" ht="12.75" customHeight="1">
      <c r="B13" s="175">
        <v>10.0</v>
      </c>
      <c r="C13" s="175" t="s">
        <v>44</v>
      </c>
      <c r="D13" s="250" t="s">
        <v>210</v>
      </c>
      <c r="E13" s="177" t="s">
        <v>46</v>
      </c>
      <c r="F13" s="175">
        <v>272.0</v>
      </c>
      <c r="G13" s="178" t="str">
        <f t="shared" si="1"/>
        <v>308</v>
      </c>
      <c r="H13" s="175">
        <v>343.0</v>
      </c>
      <c r="I13" s="178" t="str">
        <f t="shared" si="2"/>
        <v>308</v>
      </c>
      <c r="J13" s="178"/>
      <c r="K13" s="178"/>
      <c r="L13" t="str">
        <f t="shared" si="3"/>
        <v>ILUMINACION DEFICIENTE</v>
      </c>
      <c r="M13" s="179" t="str">
        <f>AVERAGE(F13:H15)</f>
        <v>376</v>
      </c>
      <c r="N13" s="170" t="str">
        <f>IF(M13=0,0,+IF(M13&gt;1000,"ILUMINACION EXCESIVA",IF(AND(M13&lt;1000,M13&gt;500),"ILUMINACION OPTIMA",IF(M13&lt;=500,"ILUMINACION DEFICIENTE"))))</f>
        <v>ILUMINACION DEFICIENTE</v>
      </c>
      <c r="O13" s="236" t="str">
        <f>+I13/$M$13</f>
        <v>0.82</v>
      </c>
      <c r="P13" s="170" t="str">
        <f t="shared" si="5"/>
        <v>1</v>
      </c>
      <c r="Q13" s="298" t="str">
        <f>(3*100%)/3</f>
        <v>100%</v>
      </c>
    </row>
    <row r="14" ht="12.75" customHeight="1">
      <c r="B14" s="175">
        <v>11.0</v>
      </c>
      <c r="C14" s="175" t="s">
        <v>44</v>
      </c>
      <c r="D14" s="256" t="s">
        <v>211</v>
      </c>
      <c r="E14" s="177" t="s">
        <v>48</v>
      </c>
      <c r="F14" s="175">
        <v>380.0</v>
      </c>
      <c r="G14" s="178" t="str">
        <f t="shared" si="1"/>
        <v>464</v>
      </c>
      <c r="H14" s="175">
        <v>548.0</v>
      </c>
      <c r="I14" s="180" t="str">
        <f t="shared" si="2"/>
        <v>464</v>
      </c>
      <c r="J14" s="180"/>
      <c r="K14" s="180"/>
      <c r="L14" t="str">
        <f t="shared" si="3"/>
        <v>ILUMINACION DEFICIENTE</v>
      </c>
      <c r="M14" s="172"/>
      <c r="O14" s="236" t="str">
        <f>+M13/$I$14</f>
        <v>0.81</v>
      </c>
      <c r="P14" s="170" t="str">
        <f t="shared" si="5"/>
        <v>1</v>
      </c>
    </row>
    <row r="15" ht="12.75" customHeight="1">
      <c r="B15" s="175">
        <v>12.0</v>
      </c>
      <c r="C15" s="175" t="s">
        <v>44</v>
      </c>
      <c r="D15" s="258" t="s">
        <v>49</v>
      </c>
      <c r="E15" s="177" t="s">
        <v>50</v>
      </c>
      <c r="F15" s="175">
        <v>347.0</v>
      </c>
      <c r="G15" s="178" t="str">
        <f t="shared" si="1"/>
        <v>358</v>
      </c>
      <c r="H15" s="175">
        <v>368.0</v>
      </c>
      <c r="I15" s="178" t="str">
        <f t="shared" si="2"/>
        <v>358</v>
      </c>
      <c r="J15" s="178"/>
      <c r="K15" s="178"/>
      <c r="L15" t="str">
        <f t="shared" si="3"/>
        <v>ILUMINACION DEFICIENTE</v>
      </c>
      <c r="M15" s="174"/>
      <c r="O15" s="236" t="str">
        <f>+I15/$M$13</f>
        <v>0.95</v>
      </c>
      <c r="P15" s="170" t="str">
        <f t="shared" si="5"/>
        <v>1</v>
      </c>
    </row>
    <row r="16" ht="12.75" customHeight="1">
      <c r="B16" s="181">
        <v>13.0</v>
      </c>
      <c r="C16" s="181" t="s">
        <v>51</v>
      </c>
      <c r="D16" s="264" t="s">
        <v>212</v>
      </c>
      <c r="E16" s="183" t="s">
        <v>168</v>
      </c>
      <c r="F16" s="181">
        <v>190.0</v>
      </c>
      <c r="G16" s="184" t="str">
        <f t="shared" si="1"/>
        <v>213</v>
      </c>
      <c r="H16" s="181">
        <v>235.0</v>
      </c>
      <c r="I16" s="184" t="str">
        <f t="shared" si="2"/>
        <v>213</v>
      </c>
      <c r="J16" s="184"/>
      <c r="K16" s="184"/>
      <c r="L16" t="str">
        <f t="shared" si="3"/>
        <v>ILUMINACION DEFICIENTE</v>
      </c>
      <c r="M16" s="185" t="str">
        <f>AVERAGE(F16:H17)</f>
        <v>259</v>
      </c>
      <c r="N16" s="170" t="str">
        <f>IF(M16=0,0,+IF(M16&gt;1000,"ILUMINACION EXCESIVA",IF(AND(M16&lt;1000,M16&gt;500),"ILUMINACION OPTIMA",IF(M16&lt;=500,"ILUMINACION DEFICIENTE"))))</f>
        <v>ILUMINACION DEFICIENTE</v>
      </c>
      <c r="O16" s="236" t="str">
        <f>+I16/$M$16</f>
        <v>0.82</v>
      </c>
      <c r="P16" s="170" t="str">
        <f t="shared" si="5"/>
        <v>1</v>
      </c>
      <c r="Q16" s="298" t="str">
        <f>(2*100%)/2</f>
        <v>100%</v>
      </c>
    </row>
    <row r="17" ht="12.75" customHeight="1">
      <c r="B17" s="181">
        <v>14.0</v>
      </c>
      <c r="C17" s="181" t="s">
        <v>51</v>
      </c>
      <c r="D17" s="266" t="s">
        <v>213</v>
      </c>
      <c r="E17" s="183" t="s">
        <v>55</v>
      </c>
      <c r="F17" s="181">
        <v>271.0</v>
      </c>
      <c r="G17" s="184" t="str">
        <f t="shared" si="1"/>
        <v>305</v>
      </c>
      <c r="H17" s="181">
        <v>339.0</v>
      </c>
      <c r="I17" s="184" t="str">
        <f t="shared" si="2"/>
        <v>305</v>
      </c>
      <c r="J17" s="184"/>
      <c r="K17" s="184"/>
      <c r="L17" t="str">
        <f t="shared" si="3"/>
        <v>ILUMINACION DEFICIENTE</v>
      </c>
      <c r="M17" s="174"/>
      <c r="O17" s="236" t="str">
        <f>+M16/$I$17</f>
        <v>0.85</v>
      </c>
      <c r="P17" s="170" t="str">
        <f t="shared" si="5"/>
        <v>1</v>
      </c>
    </row>
    <row r="18" ht="12.75" customHeight="1">
      <c r="B18" s="187">
        <v>15.0</v>
      </c>
      <c r="C18" s="187" t="s">
        <v>56</v>
      </c>
      <c r="D18" s="268" t="s">
        <v>214</v>
      </c>
      <c r="E18" s="189" t="s">
        <v>58</v>
      </c>
      <c r="F18" s="187">
        <v>536.0</v>
      </c>
      <c r="G18" s="190" t="str">
        <f t="shared" si="1"/>
        <v>456</v>
      </c>
      <c r="H18" s="187">
        <v>375.0</v>
      </c>
      <c r="I18" s="190" t="str">
        <f t="shared" si="2"/>
        <v>456</v>
      </c>
      <c r="J18" s="190"/>
      <c r="K18" s="190"/>
      <c r="L18" t="str">
        <f t="shared" si="3"/>
        <v>ILUMINACION DEFICIENTE</v>
      </c>
      <c r="M18" s="191" t="str">
        <f>AVERAGE(F18:H25)</f>
        <v>606</v>
      </c>
      <c r="N18" s="170" t="str">
        <f>IF(M18=0,0,+IF(M18&gt;1000,"ILUMINACION EXCESIVA",IF(AND(M18&lt;1000,M18&gt;500),"ILUMINACION OPTIMA",IF(M18&lt;=500,"ILUMINACION DEFICIENTE"))))</f>
        <v>ILUMINACION OPTIMA</v>
      </c>
      <c r="O18" s="236" t="str">
        <f>+I18/$M$18</f>
        <v>0.75</v>
      </c>
      <c r="P18" s="170" t="str">
        <f t="shared" si="5"/>
        <v>1</v>
      </c>
      <c r="Q18" s="298" t="str">
        <f>(7*100%)/8</f>
        <v>88%</v>
      </c>
    </row>
    <row r="19" ht="12.75" hidden="1" customHeight="1">
      <c r="B19" s="187">
        <v>16.0</v>
      </c>
      <c r="C19" s="187" t="s">
        <v>56</v>
      </c>
      <c r="D19" s="270" t="s">
        <v>215</v>
      </c>
      <c r="E19" s="189" t="s">
        <v>60</v>
      </c>
      <c r="F19" s="187">
        <v>668.0</v>
      </c>
      <c r="G19" s="190" t="str">
        <f t="shared" si="1"/>
        <v>673</v>
      </c>
      <c r="H19" s="187">
        <v>678.0</v>
      </c>
      <c r="I19" s="190" t="str">
        <f t="shared" si="2"/>
        <v>673</v>
      </c>
      <c r="J19" s="190"/>
      <c r="K19" s="190"/>
      <c r="L19" t="str">
        <f t="shared" si="3"/>
        <v>ILUMINACION OPTIMA</v>
      </c>
      <c r="M19" s="172"/>
      <c r="O19" s="236" t="str">
        <f>+M18/I19</f>
        <v>0.90</v>
      </c>
      <c r="P19" s="170" t="str">
        <f t="shared" si="5"/>
        <v>1</v>
      </c>
    </row>
    <row r="20" ht="12.75" hidden="1" customHeight="1">
      <c r="B20" s="187">
        <v>17.0</v>
      </c>
      <c r="C20" s="187" t="s">
        <v>56</v>
      </c>
      <c r="D20" s="270" t="s">
        <v>216</v>
      </c>
      <c r="E20" s="189" t="s">
        <v>58</v>
      </c>
      <c r="F20" s="187">
        <v>801.0</v>
      </c>
      <c r="G20" s="190" t="str">
        <f t="shared" si="1"/>
        <v>754</v>
      </c>
      <c r="H20" s="187">
        <v>707.0</v>
      </c>
      <c r="I20" s="190" t="str">
        <f t="shared" si="2"/>
        <v>754</v>
      </c>
      <c r="J20" s="190"/>
      <c r="K20" s="190"/>
      <c r="L20" t="str">
        <f t="shared" si="3"/>
        <v>ILUMINACION OPTIMA</v>
      </c>
      <c r="M20" s="172"/>
      <c r="O20" s="236" t="str">
        <f>+M18/I20</f>
        <v>0.80</v>
      </c>
      <c r="P20" s="170" t="str">
        <f t="shared" si="5"/>
        <v>1</v>
      </c>
    </row>
    <row r="21" ht="12.75" hidden="1" customHeight="1">
      <c r="B21" s="187">
        <v>18.0</v>
      </c>
      <c r="C21" s="187" t="s">
        <v>56</v>
      </c>
      <c r="D21" s="271" t="s">
        <v>217</v>
      </c>
      <c r="E21" s="189" t="s">
        <v>58</v>
      </c>
      <c r="F21" s="187">
        <v>613.0</v>
      </c>
      <c r="G21" s="190" t="str">
        <f t="shared" si="1"/>
        <v>664</v>
      </c>
      <c r="H21" s="187">
        <v>714.0</v>
      </c>
      <c r="I21" s="190" t="str">
        <f t="shared" si="2"/>
        <v>664</v>
      </c>
      <c r="J21" s="190"/>
      <c r="K21" s="190"/>
      <c r="L21" t="str">
        <f t="shared" si="3"/>
        <v>ILUMINACION OPTIMA</v>
      </c>
      <c r="M21" s="172"/>
      <c r="O21" s="236" t="str">
        <f>+M18/I21</f>
        <v>0.91</v>
      </c>
      <c r="P21" s="170" t="str">
        <f t="shared" si="5"/>
        <v>1</v>
      </c>
    </row>
    <row r="22" ht="12.75" hidden="1" customHeight="1">
      <c r="B22" s="187">
        <v>19.0</v>
      </c>
      <c r="C22" s="187" t="s">
        <v>56</v>
      </c>
      <c r="D22" s="270" t="s">
        <v>218</v>
      </c>
      <c r="E22" s="189" t="s">
        <v>58</v>
      </c>
      <c r="F22" s="187">
        <v>643.0</v>
      </c>
      <c r="G22" s="190" t="str">
        <f t="shared" si="1"/>
        <v>518</v>
      </c>
      <c r="H22" s="187">
        <v>393.0</v>
      </c>
      <c r="I22" s="190" t="str">
        <f t="shared" si="2"/>
        <v>518</v>
      </c>
      <c r="J22" s="190"/>
      <c r="K22" s="190"/>
      <c r="L22" t="str">
        <f t="shared" si="3"/>
        <v>ILUMINACION OPTIMA</v>
      </c>
      <c r="M22" s="172"/>
      <c r="O22" s="236" t="str">
        <f>+I22/$M$18</f>
        <v>0.86</v>
      </c>
      <c r="P22" s="170" t="str">
        <f t="shared" si="5"/>
        <v>1</v>
      </c>
    </row>
    <row r="23" ht="12.75" hidden="1" customHeight="1">
      <c r="B23" s="187">
        <v>20.0</v>
      </c>
      <c r="C23" s="187" t="s">
        <v>56</v>
      </c>
      <c r="D23" s="272" t="s">
        <v>219</v>
      </c>
      <c r="E23" s="189" t="s">
        <v>58</v>
      </c>
      <c r="F23" s="187">
        <v>739.0</v>
      </c>
      <c r="G23" s="190" t="str">
        <f t="shared" si="1"/>
        <v>705</v>
      </c>
      <c r="H23" s="187">
        <v>670.0</v>
      </c>
      <c r="I23" s="190" t="str">
        <f t="shared" si="2"/>
        <v>705</v>
      </c>
      <c r="J23" s="190"/>
      <c r="K23" s="190"/>
      <c r="L23" t="str">
        <f t="shared" si="3"/>
        <v>ILUMINACION OPTIMA</v>
      </c>
      <c r="M23" s="172"/>
      <c r="O23" s="236" t="str">
        <f t="shared" ref="O23:O24" si="6">+M18/$I$23</f>
        <v>0.86</v>
      </c>
      <c r="P23" s="170" t="str">
        <f t="shared" si="5"/>
        <v>1</v>
      </c>
    </row>
    <row r="24" ht="12.75" hidden="1" customHeight="1">
      <c r="B24" s="187">
        <v>21.0</v>
      </c>
      <c r="C24" s="187" t="s">
        <v>56</v>
      </c>
      <c r="D24" s="270" t="s">
        <v>220</v>
      </c>
      <c r="E24" s="189" t="s">
        <v>58</v>
      </c>
      <c r="F24" s="187">
        <v>679.0</v>
      </c>
      <c r="G24" s="190" t="str">
        <f t="shared" si="1"/>
        <v>635</v>
      </c>
      <c r="H24" s="187">
        <v>590.0</v>
      </c>
      <c r="I24" s="190" t="str">
        <f t="shared" si="2"/>
        <v>635</v>
      </c>
      <c r="J24" s="190"/>
      <c r="K24" s="190"/>
      <c r="L24" t="str">
        <f t="shared" si="3"/>
        <v>ILUMINACION OPTIMA</v>
      </c>
      <c r="M24" s="172"/>
      <c r="O24" s="236" t="str">
        <f t="shared" si="6"/>
        <v>0.00</v>
      </c>
      <c r="P24" s="170" t="str">
        <f t="shared" si="5"/>
        <v>0</v>
      </c>
    </row>
    <row r="25" ht="12.75" customHeight="1">
      <c r="B25" s="187">
        <v>22.0</v>
      </c>
      <c r="C25" s="187" t="s">
        <v>56</v>
      </c>
      <c r="D25" s="273" t="s">
        <v>221</v>
      </c>
      <c r="E25" s="189" t="s">
        <v>58</v>
      </c>
      <c r="F25" s="187">
        <v>370.0</v>
      </c>
      <c r="G25" s="190" t="str">
        <f t="shared" si="1"/>
        <v>442</v>
      </c>
      <c r="H25" s="187">
        <v>513.0</v>
      </c>
      <c r="I25" s="190" t="str">
        <f t="shared" si="2"/>
        <v>442</v>
      </c>
      <c r="J25" s="190"/>
      <c r="K25" s="190"/>
      <c r="L25" t="str">
        <f t="shared" si="3"/>
        <v>ILUMINACION DEFICIENTE</v>
      </c>
      <c r="M25" s="174"/>
      <c r="O25" s="236" t="str">
        <f>+I25/$M$18</f>
        <v>0.73</v>
      </c>
      <c r="P25" s="170" t="str">
        <f t="shared" si="5"/>
        <v>1</v>
      </c>
    </row>
    <row r="26" ht="12.75" customHeight="1">
      <c r="B26" s="194">
        <v>23.0</v>
      </c>
      <c r="C26" s="194" t="s">
        <v>67</v>
      </c>
      <c r="D26" s="275" t="s">
        <v>222</v>
      </c>
      <c r="E26" s="196" t="s">
        <v>69</v>
      </c>
      <c r="F26" s="194">
        <v>315.0</v>
      </c>
      <c r="G26" s="197" t="str">
        <f t="shared" si="1"/>
        <v>330</v>
      </c>
      <c r="H26" s="194">
        <v>345.0</v>
      </c>
      <c r="I26" s="197" t="str">
        <f t="shared" si="2"/>
        <v>330</v>
      </c>
      <c r="J26" s="197"/>
      <c r="K26" s="197"/>
      <c r="L26" t="str">
        <f t="shared" si="3"/>
        <v>ILUMINACION DEFICIENTE</v>
      </c>
      <c r="M26" s="198" t="str">
        <f>AVERAGE(F26:H31)</f>
        <v>262</v>
      </c>
      <c r="N26" s="170" t="str">
        <f>IF(M26=0,0,+IF(M26&gt;1000,"ILUMINACION EXCESIVA",IF(AND(M26&lt;1000,M26&gt;500),"ILUMINACION OPTIMA",IF(M26&lt;=500,"ILUMINACION DEFICIENTE"))))</f>
        <v>ILUMINACION DEFICIENTE</v>
      </c>
      <c r="O26" s="236" t="str">
        <f t="shared" ref="O26:O27" si="7">+M26/$I$26</f>
        <v>0.79</v>
      </c>
      <c r="P26" s="170" t="str">
        <f t="shared" si="5"/>
        <v>1</v>
      </c>
      <c r="Q26" s="298" t="str">
        <f>(4*100%)/6</f>
        <v>67%</v>
      </c>
    </row>
    <row r="27" ht="12.75" customHeight="1">
      <c r="B27" s="194">
        <v>24.0</v>
      </c>
      <c r="C27" s="194" t="s">
        <v>67</v>
      </c>
      <c r="D27" s="277" t="s">
        <v>223</v>
      </c>
      <c r="E27" s="196" t="s">
        <v>71</v>
      </c>
      <c r="F27" s="194">
        <v>396.0</v>
      </c>
      <c r="G27" s="197" t="str">
        <f t="shared" si="1"/>
        <v>382</v>
      </c>
      <c r="H27" s="194">
        <v>367.0</v>
      </c>
      <c r="I27" s="197" t="str">
        <f t="shared" si="2"/>
        <v>382</v>
      </c>
      <c r="J27" s="197"/>
      <c r="K27" s="197"/>
      <c r="L27" t="str">
        <f t="shared" si="3"/>
        <v>ILUMINACION DEFICIENTE</v>
      </c>
      <c r="M27" s="172"/>
      <c r="O27" s="236" t="str">
        <f t="shared" si="7"/>
        <v>0.00</v>
      </c>
      <c r="P27" s="170" t="str">
        <f t="shared" si="5"/>
        <v>0</v>
      </c>
    </row>
    <row r="28" ht="12.75" customHeight="1">
      <c r="B28" s="194">
        <v>25.0</v>
      </c>
      <c r="C28" s="194" t="s">
        <v>67</v>
      </c>
      <c r="D28" s="277" t="s">
        <v>224</v>
      </c>
      <c r="E28" s="196" t="s">
        <v>73</v>
      </c>
      <c r="F28" s="194">
        <v>279.0</v>
      </c>
      <c r="G28" s="197" t="str">
        <f t="shared" si="1"/>
        <v>230</v>
      </c>
      <c r="H28" s="194">
        <v>181.0</v>
      </c>
      <c r="I28" s="197" t="str">
        <f t="shared" si="2"/>
        <v>230</v>
      </c>
      <c r="J28" s="197"/>
      <c r="K28" s="197"/>
      <c r="L28" t="str">
        <f t="shared" si="3"/>
        <v>ILUMINACION DEFICIENTE</v>
      </c>
      <c r="M28" s="172"/>
      <c r="O28" s="236" t="str">
        <f t="shared" ref="O28:O29" si="8">+I28/$M$26</f>
        <v>0.88</v>
      </c>
      <c r="P28" s="170" t="str">
        <f t="shared" si="5"/>
        <v>1</v>
      </c>
    </row>
    <row r="29" ht="12.75" customHeight="1">
      <c r="B29" s="194">
        <v>26.0</v>
      </c>
      <c r="C29" s="194" t="s">
        <v>67</v>
      </c>
      <c r="D29" s="277" t="s">
        <v>225</v>
      </c>
      <c r="E29" s="199" t="s">
        <v>75</v>
      </c>
      <c r="F29" s="194">
        <v>146.0</v>
      </c>
      <c r="G29" s="197" t="str">
        <f t="shared" si="1"/>
        <v>84</v>
      </c>
      <c r="H29" s="194">
        <v>21.0</v>
      </c>
      <c r="I29" s="197" t="str">
        <f t="shared" si="2"/>
        <v>84</v>
      </c>
      <c r="J29" s="197"/>
      <c r="K29" s="197"/>
      <c r="L29" t="str">
        <f t="shared" si="3"/>
        <v>ILUMINACION DEFICIENTE</v>
      </c>
      <c r="M29" s="172"/>
      <c r="O29" s="236" t="str">
        <f t="shared" si="8"/>
        <v>0.32</v>
      </c>
      <c r="P29" s="170" t="str">
        <f t="shared" si="5"/>
        <v>0</v>
      </c>
    </row>
    <row r="30" ht="12.75" customHeight="1">
      <c r="B30" s="194">
        <v>27.0</v>
      </c>
      <c r="C30" s="194" t="s">
        <v>67</v>
      </c>
      <c r="D30" s="277" t="s">
        <v>226</v>
      </c>
      <c r="E30" s="196" t="s">
        <v>71</v>
      </c>
      <c r="F30" s="194">
        <v>372.0</v>
      </c>
      <c r="G30" s="197" t="str">
        <f t="shared" si="1"/>
        <v>342</v>
      </c>
      <c r="H30" s="194">
        <v>312.0</v>
      </c>
      <c r="I30" s="197" t="str">
        <f t="shared" si="2"/>
        <v>342</v>
      </c>
      <c r="J30" s="197"/>
      <c r="K30" s="197"/>
      <c r="L30" t="str">
        <f t="shared" si="3"/>
        <v>ILUMINACION DEFICIENTE</v>
      </c>
      <c r="M30" s="172"/>
      <c r="O30" s="236" t="str">
        <f>+M26/$I$26</f>
        <v>0.79</v>
      </c>
      <c r="P30" s="170" t="str">
        <f t="shared" si="5"/>
        <v>1</v>
      </c>
    </row>
    <row r="31" ht="12.75" customHeight="1">
      <c r="B31" s="194">
        <v>28.0</v>
      </c>
      <c r="C31" s="194" t="s">
        <v>67</v>
      </c>
      <c r="D31" s="278" t="s">
        <v>227</v>
      </c>
      <c r="E31" s="196" t="s">
        <v>75</v>
      </c>
      <c r="F31" s="194">
        <v>270.0</v>
      </c>
      <c r="G31" s="197" t="str">
        <f t="shared" si="1"/>
        <v>205</v>
      </c>
      <c r="H31" s="194">
        <v>140.0</v>
      </c>
      <c r="I31" s="197" t="str">
        <f t="shared" si="2"/>
        <v>205</v>
      </c>
      <c r="J31" s="197"/>
      <c r="K31" s="197"/>
      <c r="L31" t="str">
        <f t="shared" si="3"/>
        <v>ILUMINACION DEFICIENTE</v>
      </c>
      <c r="M31" s="174"/>
      <c r="O31" s="236" t="str">
        <f>+I31/$M$26</f>
        <v>0.78</v>
      </c>
      <c r="P31" s="170" t="str">
        <f t="shared" si="5"/>
        <v>1</v>
      </c>
    </row>
    <row r="32" ht="12.75" customHeight="1">
      <c r="B32" s="200">
        <v>29.0</v>
      </c>
      <c r="C32" s="200" t="s">
        <v>78</v>
      </c>
      <c r="D32" s="280" t="s">
        <v>228</v>
      </c>
      <c r="E32" s="202" t="s">
        <v>58</v>
      </c>
      <c r="F32" s="200">
        <v>429.0</v>
      </c>
      <c r="G32" s="203" t="str">
        <f t="shared" si="1"/>
        <v>410</v>
      </c>
      <c r="H32" s="200">
        <v>390.0</v>
      </c>
      <c r="I32" s="203" t="str">
        <f t="shared" si="2"/>
        <v>410</v>
      </c>
      <c r="J32" s="203"/>
      <c r="K32" s="203"/>
      <c r="L32" t="str">
        <f t="shared" si="3"/>
        <v>ILUMINACION DEFICIENTE</v>
      </c>
      <c r="M32" s="204" t="str">
        <f>AVERAGE(F32:H44)</f>
        <v>500</v>
      </c>
      <c r="N32" s="170" t="str">
        <f>IF(M32=0,0,+IF(M32&gt;1000,"ILUMINACION EXCESIVA",IF(AND(M32&lt;1000,M32&gt;500),"ILUMINACION OPTIMA",IF(M32&lt;=500,"ILUMINACION DEFICIENTE"))))</f>
        <v>ILUMINACION OPTIMA</v>
      </c>
      <c r="O32" s="236" t="str">
        <f t="shared" ref="O32:O39" si="9">+I32/$M$32</f>
        <v>0.82</v>
      </c>
      <c r="P32" s="170" t="str">
        <f t="shared" si="5"/>
        <v>1</v>
      </c>
      <c r="Q32" s="298" t="str">
        <f>(8*100%)/13</f>
        <v>62%</v>
      </c>
    </row>
    <row r="33" ht="12.75" customHeight="1">
      <c r="B33" s="200">
        <v>30.0</v>
      </c>
      <c r="C33" s="200" t="s">
        <v>78</v>
      </c>
      <c r="D33" s="282" t="s">
        <v>229</v>
      </c>
      <c r="E33" s="202" t="s">
        <v>177</v>
      </c>
      <c r="F33" s="200">
        <v>420.0</v>
      </c>
      <c r="G33" s="203" t="str">
        <f t="shared" si="1"/>
        <v>435</v>
      </c>
      <c r="H33" s="200">
        <v>450.0</v>
      </c>
      <c r="I33" s="203" t="str">
        <f t="shared" si="2"/>
        <v>435</v>
      </c>
      <c r="J33" s="203"/>
      <c r="K33" s="203"/>
      <c r="L33" t="str">
        <f t="shared" si="3"/>
        <v>ILUMINACION DEFICIENTE</v>
      </c>
      <c r="M33" s="172"/>
      <c r="O33" s="236" t="str">
        <f t="shared" si="9"/>
        <v>0.87</v>
      </c>
      <c r="P33" s="170" t="str">
        <f t="shared" si="5"/>
        <v>1</v>
      </c>
    </row>
    <row r="34" ht="12.75" customHeight="1">
      <c r="B34" s="200">
        <v>31.0</v>
      </c>
      <c r="C34" s="200" t="s">
        <v>78</v>
      </c>
      <c r="D34" s="282" t="s">
        <v>230</v>
      </c>
      <c r="E34" s="202" t="s">
        <v>58</v>
      </c>
      <c r="F34" s="200">
        <v>323.0</v>
      </c>
      <c r="G34" s="203" t="str">
        <f t="shared" si="1"/>
        <v>361</v>
      </c>
      <c r="H34" s="200">
        <v>398.0</v>
      </c>
      <c r="I34" s="203" t="str">
        <f t="shared" si="2"/>
        <v>361</v>
      </c>
      <c r="J34" s="203"/>
      <c r="K34" s="203"/>
      <c r="L34" t="str">
        <f t="shared" si="3"/>
        <v>ILUMINACION DEFICIENTE</v>
      </c>
      <c r="M34" s="172"/>
      <c r="O34" s="236" t="str">
        <f t="shared" si="9"/>
        <v>0.72</v>
      </c>
      <c r="P34" s="170" t="str">
        <f t="shared" si="5"/>
        <v>1</v>
      </c>
    </row>
    <row r="35" ht="12.75" customHeight="1">
      <c r="B35" s="200">
        <v>32.0</v>
      </c>
      <c r="C35" s="200" t="s">
        <v>78</v>
      </c>
      <c r="D35" s="282" t="s">
        <v>231</v>
      </c>
      <c r="E35" s="202" t="s">
        <v>58</v>
      </c>
      <c r="F35" s="200">
        <v>278.0</v>
      </c>
      <c r="G35" s="203" t="str">
        <f t="shared" si="1"/>
        <v>248</v>
      </c>
      <c r="H35" s="200">
        <v>218.0</v>
      </c>
      <c r="I35" s="203" t="str">
        <f t="shared" si="2"/>
        <v>248</v>
      </c>
      <c r="J35" s="203"/>
      <c r="K35" s="203"/>
      <c r="L35" t="str">
        <f t="shared" si="3"/>
        <v>ILUMINACION DEFICIENTE</v>
      </c>
      <c r="M35" s="172"/>
      <c r="O35" s="236" t="str">
        <f t="shared" si="9"/>
        <v>0.50</v>
      </c>
      <c r="P35" s="170" t="str">
        <f t="shared" si="5"/>
        <v>0</v>
      </c>
    </row>
    <row r="36" ht="12.75" customHeight="1">
      <c r="B36" s="200">
        <v>33.0</v>
      </c>
      <c r="C36" s="200" t="s">
        <v>78</v>
      </c>
      <c r="D36" s="282" t="s">
        <v>232</v>
      </c>
      <c r="E36" s="202" t="s">
        <v>58</v>
      </c>
      <c r="F36" s="200">
        <v>173.0</v>
      </c>
      <c r="G36" s="203" t="str">
        <f t="shared" si="1"/>
        <v>198</v>
      </c>
      <c r="H36" s="200">
        <v>223.0</v>
      </c>
      <c r="I36" s="203" t="str">
        <f t="shared" si="2"/>
        <v>198</v>
      </c>
      <c r="J36" s="203"/>
      <c r="K36" s="203"/>
      <c r="L36" t="str">
        <f t="shared" si="3"/>
        <v>ILUMINACION DEFICIENTE</v>
      </c>
      <c r="M36" s="172"/>
      <c r="O36" s="236" t="str">
        <f t="shared" si="9"/>
        <v>0.40</v>
      </c>
      <c r="P36" s="170" t="str">
        <f t="shared" si="5"/>
        <v>0</v>
      </c>
    </row>
    <row r="37" ht="12.75" customHeight="1">
      <c r="B37" s="200">
        <v>34.0</v>
      </c>
      <c r="C37" s="200" t="s">
        <v>78</v>
      </c>
      <c r="D37" s="282" t="s">
        <v>233</v>
      </c>
      <c r="E37" s="202" t="s">
        <v>58</v>
      </c>
      <c r="F37" s="200">
        <v>318.0</v>
      </c>
      <c r="G37" s="203" t="str">
        <f t="shared" si="1"/>
        <v>457</v>
      </c>
      <c r="H37" s="200">
        <v>596.0</v>
      </c>
      <c r="I37" s="203" t="str">
        <f t="shared" si="2"/>
        <v>457</v>
      </c>
      <c r="J37" s="203"/>
      <c r="K37" s="203"/>
      <c r="L37" t="str">
        <f t="shared" si="3"/>
        <v>ILUMINACION DEFICIENTE</v>
      </c>
      <c r="M37" s="172"/>
      <c r="O37" s="236" t="str">
        <f t="shared" si="9"/>
        <v>0.91</v>
      </c>
      <c r="P37" s="170" t="str">
        <f t="shared" si="5"/>
        <v>1</v>
      </c>
    </row>
    <row r="38" ht="12.75" customHeight="1">
      <c r="B38" s="200">
        <v>35.0</v>
      </c>
      <c r="C38" s="200" t="s">
        <v>78</v>
      </c>
      <c r="D38" s="282" t="s">
        <v>234</v>
      </c>
      <c r="E38" s="202" t="s">
        <v>58</v>
      </c>
      <c r="F38" s="200">
        <v>299.0</v>
      </c>
      <c r="G38" s="203" t="str">
        <f t="shared" si="1"/>
        <v>454</v>
      </c>
      <c r="H38" s="200">
        <v>609.0</v>
      </c>
      <c r="I38" s="203" t="str">
        <f t="shared" si="2"/>
        <v>454</v>
      </c>
      <c r="J38" s="203"/>
      <c r="K38" s="203"/>
      <c r="L38" t="str">
        <f t="shared" si="3"/>
        <v>ILUMINACION DEFICIENTE</v>
      </c>
      <c r="M38" s="172"/>
      <c r="O38" s="236" t="str">
        <f t="shared" si="9"/>
        <v>0.91</v>
      </c>
      <c r="P38" s="170" t="str">
        <f t="shared" si="5"/>
        <v>1</v>
      </c>
    </row>
    <row r="39" ht="12.75" customHeight="1">
      <c r="B39" s="200">
        <v>36.0</v>
      </c>
      <c r="C39" s="200" t="s">
        <v>78</v>
      </c>
      <c r="D39" s="282" t="s">
        <v>235</v>
      </c>
      <c r="E39" s="202" t="s">
        <v>58</v>
      </c>
      <c r="F39" s="200">
        <v>387.0</v>
      </c>
      <c r="G39" s="203" t="str">
        <f t="shared" si="1"/>
        <v>358</v>
      </c>
      <c r="H39" s="200">
        <v>328.0</v>
      </c>
      <c r="I39" s="203" t="str">
        <f t="shared" si="2"/>
        <v>358</v>
      </c>
      <c r="J39" s="203"/>
      <c r="K39" s="203"/>
      <c r="L39" t="str">
        <f t="shared" si="3"/>
        <v>ILUMINACION DEFICIENTE</v>
      </c>
      <c r="M39" s="172"/>
      <c r="O39" s="236" t="str">
        <f t="shared" si="9"/>
        <v>0.71</v>
      </c>
      <c r="P39" s="170" t="str">
        <f t="shared" si="5"/>
        <v>1</v>
      </c>
    </row>
    <row r="40" ht="12.75" hidden="1" customHeight="1">
      <c r="B40" s="200">
        <v>37.0</v>
      </c>
      <c r="C40" s="200" t="s">
        <v>78</v>
      </c>
      <c r="D40" s="282" t="s">
        <v>236</v>
      </c>
      <c r="E40" s="202" t="s">
        <v>58</v>
      </c>
      <c r="F40" s="200">
        <v>1144.0</v>
      </c>
      <c r="G40" s="203" t="str">
        <f t="shared" si="1"/>
        <v>1301</v>
      </c>
      <c r="H40" s="200">
        <v>1458.0</v>
      </c>
      <c r="I40" s="203" t="str">
        <f t="shared" si="2"/>
        <v>1301</v>
      </c>
      <c r="J40" s="203"/>
      <c r="K40" s="203"/>
      <c r="L40" t="str">
        <f t="shared" si="3"/>
        <v>ILUMINACION EXCESIVA</v>
      </c>
      <c r="M40" s="172"/>
      <c r="O40" s="236" t="str">
        <f>+M32/$I$40</f>
        <v>0.38</v>
      </c>
      <c r="P40" s="170" t="str">
        <f t="shared" si="5"/>
        <v>0</v>
      </c>
    </row>
    <row r="41" ht="12.75" customHeight="1">
      <c r="B41" s="200">
        <v>38.0</v>
      </c>
      <c r="C41" s="200" t="s">
        <v>78</v>
      </c>
      <c r="D41" s="282" t="s">
        <v>237</v>
      </c>
      <c r="E41" s="202" t="s">
        <v>58</v>
      </c>
      <c r="F41" s="200">
        <v>319.0</v>
      </c>
      <c r="G41" s="203" t="str">
        <f t="shared" si="1"/>
        <v>355</v>
      </c>
      <c r="H41" s="200">
        <v>390.0</v>
      </c>
      <c r="I41" s="203" t="str">
        <f t="shared" si="2"/>
        <v>355</v>
      </c>
      <c r="J41" s="203"/>
      <c r="K41" s="203"/>
      <c r="L41" t="str">
        <f t="shared" si="3"/>
        <v>ILUMINACION DEFICIENTE</v>
      </c>
      <c r="M41" s="172"/>
      <c r="O41" s="236" t="str">
        <f t="shared" ref="O41:O44" si="10">+I41/$M$32</f>
        <v>0.71</v>
      </c>
      <c r="P41" s="170" t="str">
        <f t="shared" si="5"/>
        <v>1</v>
      </c>
    </row>
    <row r="42" ht="12.75" hidden="1" customHeight="1">
      <c r="B42" s="200">
        <v>39.0</v>
      </c>
      <c r="C42" s="200" t="s">
        <v>78</v>
      </c>
      <c r="D42" s="282" t="s">
        <v>238</v>
      </c>
      <c r="E42" s="202" t="s">
        <v>58</v>
      </c>
      <c r="F42" s="200">
        <v>1600.0</v>
      </c>
      <c r="G42" s="203" t="str">
        <f t="shared" si="1"/>
        <v>1325</v>
      </c>
      <c r="H42" s="200">
        <v>1050.0</v>
      </c>
      <c r="I42" s="203" t="str">
        <f t="shared" si="2"/>
        <v>1325</v>
      </c>
      <c r="J42" s="203"/>
      <c r="K42" s="203"/>
      <c r="L42" t="str">
        <f t="shared" si="3"/>
        <v>ILUMINACION EXCESIVA</v>
      </c>
      <c r="M42" s="172"/>
      <c r="O42" s="236" t="str">
        <f t="shared" si="10"/>
        <v>2.65</v>
      </c>
      <c r="P42" s="170" t="str">
        <f t="shared" si="5"/>
        <v>1</v>
      </c>
    </row>
    <row r="43" ht="12.75" customHeight="1">
      <c r="B43" s="200">
        <v>40.0</v>
      </c>
      <c r="C43" s="200" t="s">
        <v>78</v>
      </c>
      <c r="D43" s="282" t="s">
        <v>239</v>
      </c>
      <c r="E43" s="202" t="s">
        <v>58</v>
      </c>
      <c r="F43" s="200">
        <v>363.0</v>
      </c>
      <c r="G43" s="203" t="str">
        <f t="shared" si="1"/>
        <v>324</v>
      </c>
      <c r="H43" s="200">
        <v>284.0</v>
      </c>
      <c r="I43" s="203" t="str">
        <f t="shared" si="2"/>
        <v>324</v>
      </c>
      <c r="J43" s="203"/>
      <c r="K43" s="203"/>
      <c r="L43" t="str">
        <f t="shared" si="3"/>
        <v>ILUMINACION DEFICIENTE</v>
      </c>
      <c r="M43" s="172"/>
      <c r="O43" s="236" t="str">
        <f t="shared" si="10"/>
        <v>0.65</v>
      </c>
      <c r="P43" s="170" t="str">
        <f t="shared" si="5"/>
        <v>0</v>
      </c>
    </row>
    <row r="44" ht="12.75" customHeight="1">
      <c r="B44" s="200">
        <v>41.0</v>
      </c>
      <c r="C44" s="200" t="s">
        <v>78</v>
      </c>
      <c r="D44" s="284" t="s">
        <v>240</v>
      </c>
      <c r="E44" s="202" t="s">
        <v>58</v>
      </c>
      <c r="F44" s="200">
        <v>263.0</v>
      </c>
      <c r="G44" s="203" t="str">
        <f t="shared" si="1"/>
        <v>278</v>
      </c>
      <c r="H44" s="200">
        <v>292.0</v>
      </c>
      <c r="I44" s="203" t="str">
        <f t="shared" si="2"/>
        <v>278</v>
      </c>
      <c r="J44" s="203"/>
      <c r="K44" s="203"/>
      <c r="L44" t="str">
        <f t="shared" si="3"/>
        <v>ILUMINACION DEFICIENTE</v>
      </c>
      <c r="M44" s="174"/>
      <c r="O44" s="236" t="str">
        <f t="shared" si="10"/>
        <v>0.55</v>
      </c>
      <c r="P44" s="170" t="str">
        <f t="shared" si="5"/>
        <v>0</v>
      </c>
    </row>
    <row r="45" ht="12.75" hidden="1" customHeight="1">
      <c r="B45" s="206">
        <v>42.0</v>
      </c>
      <c r="C45" s="206" t="s">
        <v>94</v>
      </c>
      <c r="D45" s="286" t="s">
        <v>241</v>
      </c>
      <c r="E45" s="208" t="s">
        <v>96</v>
      </c>
      <c r="F45" s="206">
        <v>661.0</v>
      </c>
      <c r="G45" s="209" t="str">
        <f t="shared" si="1"/>
        <v>553</v>
      </c>
      <c r="H45" s="206">
        <v>444.0</v>
      </c>
      <c r="I45" s="209" t="str">
        <f t="shared" si="2"/>
        <v>553</v>
      </c>
      <c r="J45" s="209"/>
      <c r="K45" s="209"/>
      <c r="L45" t="str">
        <f t="shared" si="3"/>
        <v>ILUMINACION OPTIMA</v>
      </c>
      <c r="M45" s="210" t="str">
        <f>AVERAGE(F45:H56)</f>
        <v>594</v>
      </c>
      <c r="N45" s="170" t="str">
        <f>IF(M45=0,0,+IF(M45&gt;1000,"ILUMINACION EXCESIVA",IF(AND(M45&lt;1000,M45&gt;500),"ILUMINACION OPTIMA",IF(M45&lt;=500,"ILUMINACION DEFICIENTE"))))</f>
        <v>ILUMINACION OPTIMA</v>
      </c>
      <c r="O45" s="236" t="str">
        <f>+I45/$M$45</f>
        <v>0.93</v>
      </c>
      <c r="P45" s="170" t="str">
        <f t="shared" si="5"/>
        <v>1</v>
      </c>
      <c r="Q45" s="299" t="str">
        <f>(12*100%)/12</f>
        <v>100%</v>
      </c>
    </row>
    <row r="46" ht="12.75" hidden="1" customHeight="1">
      <c r="B46" s="206">
        <v>43.0</v>
      </c>
      <c r="C46" s="206" t="s">
        <v>94</v>
      </c>
      <c r="D46" s="288" t="s">
        <v>242</v>
      </c>
      <c r="E46" s="208" t="s">
        <v>187</v>
      </c>
      <c r="F46" s="206">
        <v>829.0</v>
      </c>
      <c r="G46" s="209" t="str">
        <f t="shared" si="1"/>
        <v>810</v>
      </c>
      <c r="H46" s="206">
        <v>790.0</v>
      </c>
      <c r="I46" s="209" t="str">
        <f t="shared" si="2"/>
        <v>810</v>
      </c>
      <c r="J46" s="209"/>
      <c r="K46" s="209"/>
      <c r="L46" t="str">
        <f t="shared" si="3"/>
        <v>ILUMINACION OPTIMA</v>
      </c>
      <c r="M46" s="172"/>
      <c r="O46" s="236" t="str">
        <f>+M45/$I$46</f>
        <v>0.73</v>
      </c>
      <c r="P46" s="170" t="str">
        <f t="shared" si="5"/>
        <v>1</v>
      </c>
    </row>
    <row r="47" ht="12.75" hidden="1" customHeight="1">
      <c r="B47" s="206">
        <v>44.0</v>
      </c>
      <c r="C47" s="206" t="s">
        <v>94</v>
      </c>
      <c r="D47" s="288" t="s">
        <v>243</v>
      </c>
      <c r="E47" s="208" t="s">
        <v>187</v>
      </c>
      <c r="F47" s="206">
        <v>628.0</v>
      </c>
      <c r="G47" s="209" t="str">
        <f t="shared" si="1"/>
        <v>571</v>
      </c>
      <c r="H47" s="206">
        <v>514.0</v>
      </c>
      <c r="I47" s="209" t="str">
        <f t="shared" si="2"/>
        <v>571</v>
      </c>
      <c r="J47" s="209"/>
      <c r="K47" s="209"/>
      <c r="L47" t="str">
        <f t="shared" si="3"/>
        <v>ILUMINACION OPTIMA</v>
      </c>
      <c r="M47" s="172"/>
      <c r="O47" s="236" t="str">
        <f>+I47/$M$45</f>
        <v>0.96</v>
      </c>
      <c r="P47" s="170" t="str">
        <f t="shared" si="5"/>
        <v>1</v>
      </c>
    </row>
    <row r="48" ht="12.75" hidden="1" customHeight="1">
      <c r="B48" s="206">
        <v>45.0</v>
      </c>
      <c r="C48" s="206" t="s">
        <v>94</v>
      </c>
      <c r="D48" s="288" t="s">
        <v>244</v>
      </c>
      <c r="E48" s="208" t="s">
        <v>187</v>
      </c>
      <c r="F48" s="206">
        <v>650.0</v>
      </c>
      <c r="G48" s="209" t="str">
        <f t="shared" si="1"/>
        <v>635</v>
      </c>
      <c r="H48" s="206">
        <v>620.0</v>
      </c>
      <c r="I48" s="209" t="str">
        <f t="shared" si="2"/>
        <v>635</v>
      </c>
      <c r="J48" s="209"/>
      <c r="K48" s="209"/>
      <c r="L48" t="str">
        <f t="shared" si="3"/>
        <v>ILUMINACION OPTIMA</v>
      </c>
      <c r="M48" s="172"/>
      <c r="O48" s="236" t="str">
        <f>+M45/$I$46</f>
        <v>0.73</v>
      </c>
      <c r="P48" s="170" t="str">
        <f t="shared" si="5"/>
        <v>1</v>
      </c>
    </row>
    <row r="49" ht="12.75" hidden="1" customHeight="1">
      <c r="B49" s="206">
        <v>46.0</v>
      </c>
      <c r="C49" s="206" t="s">
        <v>94</v>
      </c>
      <c r="D49" s="288" t="s">
        <v>245</v>
      </c>
      <c r="E49" s="208" t="s">
        <v>187</v>
      </c>
      <c r="F49" s="206">
        <v>626.0</v>
      </c>
      <c r="G49" s="209" t="str">
        <f t="shared" si="1"/>
        <v>639</v>
      </c>
      <c r="H49" s="206">
        <v>651.0</v>
      </c>
      <c r="I49" s="209" t="str">
        <f t="shared" si="2"/>
        <v>639</v>
      </c>
      <c r="J49" s="209"/>
      <c r="K49" s="209"/>
      <c r="L49" t="str">
        <f t="shared" si="3"/>
        <v>ILUMINACION OPTIMA</v>
      </c>
      <c r="M49" s="172"/>
      <c r="O49" s="236" t="str">
        <f>+M45/$I$46</f>
        <v>0.73</v>
      </c>
      <c r="P49" s="170" t="str">
        <f t="shared" si="5"/>
        <v>1</v>
      </c>
    </row>
    <row r="50" ht="12.75" customHeight="1">
      <c r="B50" s="206">
        <v>47.0</v>
      </c>
      <c r="C50" s="206" t="s">
        <v>94</v>
      </c>
      <c r="D50" s="288" t="s">
        <v>246</v>
      </c>
      <c r="E50" s="208" t="s">
        <v>96</v>
      </c>
      <c r="F50" s="206">
        <v>365.0</v>
      </c>
      <c r="G50" s="209" t="str">
        <f t="shared" si="1"/>
        <v>429</v>
      </c>
      <c r="H50" s="206">
        <v>493.0</v>
      </c>
      <c r="I50" s="209" t="str">
        <f t="shared" si="2"/>
        <v>429</v>
      </c>
      <c r="J50" s="209"/>
      <c r="K50" s="209"/>
      <c r="L50" t="str">
        <f t="shared" si="3"/>
        <v>ILUMINACION DEFICIENTE</v>
      </c>
      <c r="M50" s="172"/>
      <c r="O50" s="236" t="str">
        <f>+I50/$M$45</f>
        <v>0.72</v>
      </c>
      <c r="P50" s="170" t="str">
        <f t="shared" si="5"/>
        <v>1</v>
      </c>
    </row>
    <row r="51" ht="12.75" hidden="1" customHeight="1">
      <c r="B51" s="206">
        <v>48.0</v>
      </c>
      <c r="C51" s="206" t="s">
        <v>94</v>
      </c>
      <c r="D51" s="288" t="s">
        <v>247</v>
      </c>
      <c r="E51" s="208" t="s">
        <v>104</v>
      </c>
      <c r="F51" s="206">
        <v>665.0</v>
      </c>
      <c r="G51" s="209" t="str">
        <f t="shared" si="1"/>
        <v>625</v>
      </c>
      <c r="H51" s="206">
        <v>584.0</v>
      </c>
      <c r="I51" s="209" t="str">
        <f t="shared" si="2"/>
        <v>625</v>
      </c>
      <c r="J51" s="209"/>
      <c r="K51" s="209"/>
      <c r="L51" t="str">
        <f t="shared" si="3"/>
        <v>ILUMINACION OPTIMA</v>
      </c>
      <c r="M51" s="172"/>
      <c r="O51" s="236" t="str">
        <f>+M45/$I$51</f>
        <v>0.95</v>
      </c>
      <c r="P51" s="170" t="str">
        <f t="shared" si="5"/>
        <v>1</v>
      </c>
    </row>
    <row r="52" ht="12.75" hidden="1" customHeight="1">
      <c r="B52" s="206">
        <v>49.0</v>
      </c>
      <c r="C52" s="206" t="s">
        <v>94</v>
      </c>
      <c r="D52" s="288" t="s">
        <v>248</v>
      </c>
      <c r="E52" s="208" t="s">
        <v>187</v>
      </c>
      <c r="F52" s="206">
        <v>725.0</v>
      </c>
      <c r="G52" s="209" t="str">
        <f t="shared" si="1"/>
        <v>733</v>
      </c>
      <c r="H52" s="206">
        <v>741.0</v>
      </c>
      <c r="I52" s="209" t="str">
        <f t="shared" si="2"/>
        <v>733</v>
      </c>
      <c r="J52" s="209"/>
      <c r="K52" s="209"/>
      <c r="L52" t="str">
        <f t="shared" si="3"/>
        <v>ILUMINACION OPTIMA</v>
      </c>
      <c r="M52" s="172"/>
      <c r="O52" s="236" t="str">
        <f>+M45/$I$51</f>
        <v>0.95</v>
      </c>
      <c r="P52" s="170" t="str">
        <f t="shared" si="5"/>
        <v>1</v>
      </c>
    </row>
    <row r="53" ht="12.75" customHeight="1">
      <c r="B53" s="206">
        <v>50.0</v>
      </c>
      <c r="C53" s="206" t="s">
        <v>94</v>
      </c>
      <c r="D53" s="288" t="s">
        <v>249</v>
      </c>
      <c r="E53" s="208" t="s">
        <v>187</v>
      </c>
      <c r="F53" s="206">
        <v>440.0</v>
      </c>
      <c r="G53" s="209" t="str">
        <f t="shared" si="1"/>
        <v>485</v>
      </c>
      <c r="H53" s="206">
        <v>529.0</v>
      </c>
      <c r="I53" s="209" t="str">
        <f t="shared" si="2"/>
        <v>485</v>
      </c>
      <c r="J53" s="209"/>
      <c r="K53" s="209"/>
      <c r="L53" t="str">
        <f t="shared" si="3"/>
        <v>ILUMINACION DEFICIENTE</v>
      </c>
      <c r="M53" s="172"/>
      <c r="O53" s="236" t="str">
        <f>+I53/$M$45</f>
        <v>0.82</v>
      </c>
      <c r="P53" s="170" t="str">
        <f t="shared" si="5"/>
        <v>1</v>
      </c>
    </row>
    <row r="54" ht="12.75" hidden="1" customHeight="1">
      <c r="B54" s="206">
        <v>51.0</v>
      </c>
      <c r="C54" s="206" t="s">
        <v>94</v>
      </c>
      <c r="D54" s="288" t="s">
        <v>250</v>
      </c>
      <c r="E54" s="208" t="s">
        <v>58</v>
      </c>
      <c r="F54" s="206">
        <v>578.0</v>
      </c>
      <c r="G54" s="209" t="str">
        <f t="shared" si="1"/>
        <v>647</v>
      </c>
      <c r="H54" s="206">
        <v>716.0</v>
      </c>
      <c r="I54" s="209" t="str">
        <f t="shared" si="2"/>
        <v>647</v>
      </c>
      <c r="J54" s="209"/>
      <c r="K54" s="209"/>
      <c r="L54" t="str">
        <f t="shared" si="3"/>
        <v>ILUMINACION OPTIMA</v>
      </c>
      <c r="M54" s="172"/>
      <c r="O54" s="236" t="str">
        <f>+M45/$I$54</f>
        <v>0.92</v>
      </c>
      <c r="P54" s="170" t="str">
        <f t="shared" si="5"/>
        <v>1</v>
      </c>
    </row>
    <row r="55" ht="12.75" hidden="1" customHeight="1">
      <c r="B55" s="206">
        <v>52.0</v>
      </c>
      <c r="C55" s="206" t="s">
        <v>94</v>
      </c>
      <c r="D55" s="288" t="s">
        <v>251</v>
      </c>
      <c r="E55" s="208" t="s">
        <v>104</v>
      </c>
      <c r="F55" s="206">
        <v>529.0</v>
      </c>
      <c r="G55" s="209" t="str">
        <f t="shared" si="1"/>
        <v>562</v>
      </c>
      <c r="H55" s="206">
        <v>594.0</v>
      </c>
      <c r="I55" s="209" t="str">
        <f t="shared" si="2"/>
        <v>562</v>
      </c>
      <c r="J55" s="209"/>
      <c r="K55" s="209"/>
      <c r="L55" t="str">
        <f t="shared" si="3"/>
        <v>ILUMINACION OPTIMA</v>
      </c>
      <c r="M55" s="172"/>
      <c r="O55" s="236" t="str">
        <f t="shared" ref="O55:O56" si="11">+I55/$M$45</f>
        <v>0.95</v>
      </c>
      <c r="P55" s="170" t="str">
        <f t="shared" si="5"/>
        <v>1</v>
      </c>
    </row>
    <row r="56" ht="12.75" customHeight="1">
      <c r="B56" s="206">
        <v>53.0</v>
      </c>
      <c r="C56" s="206" t="s">
        <v>94</v>
      </c>
      <c r="D56" s="290" t="s">
        <v>192</v>
      </c>
      <c r="E56" s="208" t="s">
        <v>187</v>
      </c>
      <c r="F56" s="206">
        <v>341.0</v>
      </c>
      <c r="G56" s="209" t="str">
        <f t="shared" si="1"/>
        <v>443</v>
      </c>
      <c r="H56" s="206">
        <v>545.0</v>
      </c>
      <c r="I56" s="209" t="str">
        <f t="shared" si="2"/>
        <v>443</v>
      </c>
      <c r="J56" s="209"/>
      <c r="K56" s="209"/>
      <c r="L56" t="str">
        <f t="shared" si="3"/>
        <v>ILUMINACION DEFICIENTE</v>
      </c>
      <c r="M56" s="174"/>
      <c r="O56" s="236" t="str">
        <f t="shared" si="11"/>
        <v>0.75</v>
      </c>
      <c r="P56" s="170" t="str">
        <f t="shared" si="5"/>
        <v>1</v>
      </c>
    </row>
    <row r="57" ht="12.75" customHeight="1">
      <c r="B57" s="212">
        <v>54.0</v>
      </c>
      <c r="C57" s="212" t="s">
        <v>110</v>
      </c>
      <c r="D57" s="292" t="s">
        <v>252</v>
      </c>
      <c r="E57" s="214" t="s">
        <v>193</v>
      </c>
      <c r="F57" s="212">
        <v>414.0</v>
      </c>
      <c r="G57" s="215" t="str">
        <f t="shared" si="1"/>
        <v>389</v>
      </c>
      <c r="H57" s="212">
        <v>364.0</v>
      </c>
      <c r="I57" s="215" t="str">
        <f t="shared" si="2"/>
        <v>389</v>
      </c>
      <c r="J57" s="215"/>
      <c r="K57" s="215"/>
      <c r="L57" t="str">
        <f t="shared" si="3"/>
        <v>ILUMINACION DEFICIENTE</v>
      </c>
      <c r="M57" s="216" t="str">
        <f>AVERAGE(F57:H66)</f>
        <v>315</v>
      </c>
      <c r="N57" s="170" t="str">
        <f>IF(M57=0,0,+IF(M57&gt;1000,"ILUMINACION EXCESIVA",IF(AND(M57&lt;1000,M57&gt;500),"ILUMINACION OPTIMA",IF(M57&lt;=500,"ILUMINACION DEFICIENTE"))))</f>
        <v>ILUMINACION DEFICIENTE</v>
      </c>
      <c r="O57" s="236" t="str">
        <f t="shared" ref="O57:O66" si="12">+I57/$M$18</f>
        <v>0.64</v>
      </c>
      <c r="P57" s="170" t="str">
        <f t="shared" si="5"/>
        <v>0</v>
      </c>
      <c r="Q57" s="300" t="s">
        <v>263</v>
      </c>
    </row>
    <row r="58" ht="12.75" customHeight="1">
      <c r="B58" s="212">
        <v>55.0</v>
      </c>
      <c r="C58" s="212" t="s">
        <v>110</v>
      </c>
      <c r="D58" s="294" t="s">
        <v>253</v>
      </c>
      <c r="E58" s="214" t="s">
        <v>58</v>
      </c>
      <c r="F58" s="212">
        <v>317.0</v>
      </c>
      <c r="G58" s="215" t="str">
        <f t="shared" si="1"/>
        <v>371</v>
      </c>
      <c r="H58" s="212">
        <v>425.0</v>
      </c>
      <c r="I58" s="215" t="str">
        <f t="shared" si="2"/>
        <v>371</v>
      </c>
      <c r="J58" s="215"/>
      <c r="K58" s="215"/>
      <c r="L58" t="str">
        <f t="shared" si="3"/>
        <v>ILUMINACION DEFICIENTE</v>
      </c>
      <c r="M58" s="172"/>
      <c r="O58" s="236" t="str">
        <f t="shared" si="12"/>
        <v>0.61</v>
      </c>
      <c r="P58" s="170" t="str">
        <f t="shared" si="5"/>
        <v>0</v>
      </c>
    </row>
    <row r="59" ht="12.75" customHeight="1">
      <c r="B59" s="212">
        <v>56.0</v>
      </c>
      <c r="C59" s="212" t="s">
        <v>110</v>
      </c>
      <c r="D59" s="294" t="s">
        <v>254</v>
      </c>
      <c r="E59" s="214" t="s">
        <v>58</v>
      </c>
      <c r="F59" s="212">
        <v>296.0</v>
      </c>
      <c r="G59" s="215" t="str">
        <f t="shared" si="1"/>
        <v>292</v>
      </c>
      <c r="H59" s="212">
        <v>287.0</v>
      </c>
      <c r="I59" s="215" t="str">
        <f t="shared" si="2"/>
        <v>292</v>
      </c>
      <c r="J59" s="215"/>
      <c r="K59" s="215"/>
      <c r="L59" t="str">
        <f t="shared" si="3"/>
        <v>ILUMINACION DEFICIENTE</v>
      </c>
      <c r="M59" s="172"/>
      <c r="O59" s="236" t="str">
        <f t="shared" si="12"/>
        <v>0.48</v>
      </c>
      <c r="P59" s="170" t="str">
        <f t="shared" si="5"/>
        <v>0</v>
      </c>
    </row>
    <row r="60" ht="12.75" customHeight="1">
      <c r="B60" s="212">
        <v>57.0</v>
      </c>
      <c r="C60" s="212" t="s">
        <v>110</v>
      </c>
      <c r="D60" s="294" t="s">
        <v>255</v>
      </c>
      <c r="E60" s="214" t="s">
        <v>116</v>
      </c>
      <c r="F60" s="212">
        <v>333.0</v>
      </c>
      <c r="G60" s="215" t="str">
        <f t="shared" si="1"/>
        <v>329</v>
      </c>
      <c r="H60" s="212">
        <v>324.0</v>
      </c>
      <c r="I60" s="215" t="str">
        <f t="shared" si="2"/>
        <v>329</v>
      </c>
      <c r="J60" s="215"/>
      <c r="K60" s="215"/>
      <c r="L60" t="str">
        <f t="shared" si="3"/>
        <v>ILUMINACION DEFICIENTE</v>
      </c>
      <c r="M60" s="172"/>
      <c r="O60" s="236" t="str">
        <f t="shared" si="12"/>
        <v>0.54</v>
      </c>
      <c r="P60" s="170" t="str">
        <f t="shared" si="5"/>
        <v>0</v>
      </c>
    </row>
    <row r="61" ht="12.75" customHeight="1">
      <c r="B61" s="212">
        <v>58.0</v>
      </c>
      <c r="C61" s="212" t="s">
        <v>110</v>
      </c>
      <c r="D61" s="294" t="s">
        <v>256</v>
      </c>
      <c r="E61" s="214" t="s">
        <v>58</v>
      </c>
      <c r="F61" s="212">
        <v>233.0</v>
      </c>
      <c r="G61" s="215" t="str">
        <f t="shared" si="1"/>
        <v>224</v>
      </c>
      <c r="H61" s="212">
        <v>215.0</v>
      </c>
      <c r="I61" s="215" t="str">
        <f t="shared" si="2"/>
        <v>224</v>
      </c>
      <c r="J61" s="215"/>
      <c r="K61" s="215"/>
      <c r="L61" t="str">
        <f t="shared" si="3"/>
        <v>ILUMINACION DEFICIENTE</v>
      </c>
      <c r="M61" s="172"/>
      <c r="O61" s="236" t="str">
        <f t="shared" si="12"/>
        <v>0.37</v>
      </c>
      <c r="P61" s="170" t="str">
        <f t="shared" si="5"/>
        <v>0</v>
      </c>
    </row>
    <row r="62" ht="12.75" customHeight="1">
      <c r="B62" s="212">
        <v>59.0</v>
      </c>
      <c r="C62" s="212" t="s">
        <v>110</v>
      </c>
      <c r="D62" s="294" t="s">
        <v>257</v>
      </c>
      <c r="E62" s="214" t="s">
        <v>195</v>
      </c>
      <c r="F62" s="212">
        <v>273.0</v>
      </c>
      <c r="G62" s="215" t="str">
        <f t="shared" si="1"/>
        <v>322</v>
      </c>
      <c r="H62" s="212">
        <v>370.0</v>
      </c>
      <c r="I62" s="215" t="str">
        <f t="shared" si="2"/>
        <v>322</v>
      </c>
      <c r="J62" s="215"/>
      <c r="K62" s="215"/>
      <c r="L62" t="str">
        <f t="shared" si="3"/>
        <v>ILUMINACION DEFICIENTE</v>
      </c>
      <c r="M62" s="172"/>
      <c r="O62" s="236" t="str">
        <f t="shared" si="12"/>
        <v>0.53</v>
      </c>
      <c r="P62" s="170" t="str">
        <f t="shared" si="5"/>
        <v>0</v>
      </c>
    </row>
    <row r="63" ht="12.75" customHeight="1">
      <c r="B63" s="212">
        <v>60.0</v>
      </c>
      <c r="C63" s="212" t="s">
        <v>110</v>
      </c>
      <c r="D63" s="294" t="s">
        <v>258</v>
      </c>
      <c r="E63" s="214" t="s">
        <v>58</v>
      </c>
      <c r="F63" s="212">
        <v>264.0</v>
      </c>
      <c r="G63" s="215" t="str">
        <f t="shared" si="1"/>
        <v>270</v>
      </c>
      <c r="H63" s="212">
        <v>275.0</v>
      </c>
      <c r="I63" s="215" t="str">
        <f t="shared" si="2"/>
        <v>270</v>
      </c>
      <c r="J63" s="215"/>
      <c r="K63" s="215"/>
      <c r="L63" t="str">
        <f t="shared" si="3"/>
        <v>ILUMINACION DEFICIENTE</v>
      </c>
      <c r="M63" s="172"/>
      <c r="O63" s="236" t="str">
        <f t="shared" si="12"/>
        <v>0.45</v>
      </c>
      <c r="P63" s="170" t="str">
        <f t="shared" si="5"/>
        <v>0</v>
      </c>
    </row>
    <row r="64" ht="12.75" customHeight="1">
      <c r="B64" s="212">
        <v>61.0</v>
      </c>
      <c r="C64" s="212" t="s">
        <v>110</v>
      </c>
      <c r="D64" s="294" t="s">
        <v>259</v>
      </c>
      <c r="E64" s="214" t="s">
        <v>58</v>
      </c>
      <c r="F64" s="212">
        <v>374.0</v>
      </c>
      <c r="G64" s="215" t="str">
        <f t="shared" si="1"/>
        <v>318</v>
      </c>
      <c r="H64" s="212">
        <v>262.0</v>
      </c>
      <c r="I64" s="215" t="str">
        <f t="shared" si="2"/>
        <v>318</v>
      </c>
      <c r="J64" s="215"/>
      <c r="K64" s="215"/>
      <c r="L64" t="str">
        <f t="shared" si="3"/>
        <v>ILUMINACION DEFICIENTE</v>
      </c>
      <c r="M64" s="172"/>
      <c r="O64" s="236" t="str">
        <f t="shared" si="12"/>
        <v>0.53</v>
      </c>
      <c r="P64" s="170" t="str">
        <f t="shared" si="5"/>
        <v>0</v>
      </c>
    </row>
    <row r="65" ht="12.75" customHeight="1">
      <c r="B65" s="212">
        <v>62.0</v>
      </c>
      <c r="C65" s="212" t="s">
        <v>110</v>
      </c>
      <c r="D65" s="294" t="s">
        <v>260</v>
      </c>
      <c r="E65" s="219" t="s">
        <v>58</v>
      </c>
      <c r="F65" s="212">
        <v>257.0</v>
      </c>
      <c r="G65" s="215" t="str">
        <f t="shared" si="1"/>
        <v>273</v>
      </c>
      <c r="H65" s="212">
        <v>288.0</v>
      </c>
      <c r="I65" s="215" t="str">
        <f t="shared" si="2"/>
        <v>273</v>
      </c>
      <c r="J65" s="215"/>
      <c r="K65" s="215"/>
      <c r="L65" t="str">
        <f t="shared" si="3"/>
        <v>ILUMINACION DEFICIENTE</v>
      </c>
      <c r="M65" s="172"/>
      <c r="O65" s="236" t="str">
        <f t="shared" si="12"/>
        <v>0.45</v>
      </c>
      <c r="P65" s="170" t="str">
        <f t="shared" si="5"/>
        <v>0</v>
      </c>
    </row>
    <row r="66" ht="12.75" customHeight="1">
      <c r="B66" s="212">
        <v>63.0</v>
      </c>
      <c r="C66" s="212" t="s">
        <v>110</v>
      </c>
      <c r="D66" s="295" t="s">
        <v>123</v>
      </c>
      <c r="E66" s="219" t="s">
        <v>124</v>
      </c>
      <c r="F66" s="212">
        <v>371.0</v>
      </c>
      <c r="G66" s="215" t="str">
        <f t="shared" si="1"/>
        <v>361</v>
      </c>
      <c r="H66" s="212">
        <v>350.0</v>
      </c>
      <c r="I66" s="215" t="str">
        <f t="shared" si="2"/>
        <v>361</v>
      </c>
      <c r="J66" s="215"/>
      <c r="K66" s="215"/>
      <c r="L66" t="str">
        <f t="shared" si="3"/>
        <v>ILUMINACION DEFICIENTE</v>
      </c>
      <c r="M66" s="174"/>
      <c r="O66" s="236" t="str">
        <f t="shared" si="12"/>
        <v>0.60</v>
      </c>
      <c r="P66" s="170" t="str">
        <f t="shared" si="5"/>
        <v>0</v>
      </c>
    </row>
    <row r="67" ht="12.75" customHeight="1">
      <c r="Q67" s="301"/>
    </row>
    <row r="68" ht="12.75" customHeight="1">
      <c r="Q68" s="301"/>
    </row>
    <row r="69" ht="12.75" customHeight="1">
      <c r="Q69" s="301"/>
    </row>
    <row r="70" ht="12.75" customHeight="1">
      <c r="Q70" s="301"/>
    </row>
    <row r="71" ht="12.75" customHeight="1">
      <c r="Q71" s="301"/>
    </row>
    <row r="72" ht="12.75" customHeight="1">
      <c r="Q72" s="301"/>
    </row>
    <row r="73" ht="12.75" customHeight="1">
      <c r="Q73" s="301"/>
    </row>
    <row r="74" ht="12.75" customHeight="1">
      <c r="Q74" s="301"/>
    </row>
    <row r="75" ht="12.75" customHeight="1">
      <c r="Q75" s="301"/>
    </row>
    <row r="76" ht="12.75" customHeight="1">
      <c r="Q76" s="301"/>
    </row>
    <row r="77" ht="12.75" customHeight="1">
      <c r="Q77" s="301"/>
    </row>
    <row r="78" ht="12.75" customHeight="1">
      <c r="Q78" s="301"/>
    </row>
    <row r="79" ht="12.75" customHeight="1">
      <c r="Q79" s="301"/>
    </row>
    <row r="80" ht="12.75" customHeight="1">
      <c r="Q80" s="301"/>
    </row>
    <row r="81" ht="12.75" customHeight="1">
      <c r="Q81" s="301"/>
    </row>
    <row r="82" ht="12.75" customHeight="1">
      <c r="Q82" s="301"/>
    </row>
    <row r="83" ht="12.75" customHeight="1">
      <c r="Q83" s="301"/>
    </row>
    <row r="84" ht="12.75" customHeight="1">
      <c r="Q84" s="301"/>
    </row>
    <row r="85" ht="12.75" customHeight="1">
      <c r="Q85" s="301"/>
    </row>
    <row r="86" ht="12.75" customHeight="1">
      <c r="Q86" s="301"/>
    </row>
    <row r="87" ht="12.75" customHeight="1">
      <c r="Q87" s="301"/>
    </row>
    <row r="88" ht="12.75" customHeight="1">
      <c r="Q88" s="301"/>
    </row>
    <row r="89" ht="12.75" customHeight="1">
      <c r="Q89" s="301"/>
    </row>
    <row r="90" ht="12.75" customHeight="1">
      <c r="Q90" s="301"/>
    </row>
    <row r="91" ht="12.75" customHeight="1">
      <c r="Q91" s="301"/>
    </row>
    <row r="92" ht="12.75" customHeight="1">
      <c r="Q92" s="301"/>
    </row>
    <row r="93" ht="12.75" customHeight="1">
      <c r="Q93" s="301"/>
    </row>
    <row r="94" ht="12.75" customHeight="1">
      <c r="Q94" s="301"/>
    </row>
    <row r="95" ht="12.75" customHeight="1">
      <c r="Q95" s="301"/>
    </row>
    <row r="96" ht="12.75" customHeight="1">
      <c r="Q96" s="301"/>
    </row>
    <row r="97" ht="12.75" customHeight="1">
      <c r="Q97" s="301"/>
    </row>
    <row r="98" ht="12.75" customHeight="1">
      <c r="Q98" s="301"/>
    </row>
    <row r="99" ht="12.75" customHeight="1">
      <c r="Q99" s="301"/>
    </row>
    <row r="100" ht="12.75" customHeight="1">
      <c r="Q100" s="301"/>
    </row>
  </sheetData>
  <autoFilter ref="$B$3:$L$66">
    <filterColumn colId="10">
      <filters>
        <filter val="ILUMINACION DEFICIENTE"/>
      </filters>
    </filterColumn>
  </autoFilter>
  <mergeCells count="27">
    <mergeCell ref="Q32:Q44"/>
    <mergeCell ref="Q45:Q56"/>
    <mergeCell ref="Q18:Q25"/>
    <mergeCell ref="Q26:Q31"/>
    <mergeCell ref="Q13:Q15"/>
    <mergeCell ref="Q16:Q17"/>
    <mergeCell ref="M57:M66"/>
    <mergeCell ref="N57:N66"/>
    <mergeCell ref="Q57:Q66"/>
    <mergeCell ref="M32:M44"/>
    <mergeCell ref="N32:N44"/>
    <mergeCell ref="M45:M56"/>
    <mergeCell ref="N45:N56"/>
    <mergeCell ref="N13:N15"/>
    <mergeCell ref="B1:Q1"/>
    <mergeCell ref="B2:Q2"/>
    <mergeCell ref="O3:Q3"/>
    <mergeCell ref="M4:M12"/>
    <mergeCell ref="N4:N12"/>
    <mergeCell ref="Q4:Q12"/>
    <mergeCell ref="M18:M25"/>
    <mergeCell ref="N18:N25"/>
    <mergeCell ref="M26:M31"/>
    <mergeCell ref="N26:N31"/>
    <mergeCell ref="M13:M15"/>
    <mergeCell ref="M16:M17"/>
    <mergeCell ref="N16:N17"/>
  </mergeCells>
  <conditionalFormatting sqref="L4:L66">
    <cfRule type="containsText" dxfId="0" priority="1" stopIfTrue="1" operator="containsText" text="ILUMINACION DEFICIENTE">
      <formula>NOT(ISERROR(SEARCH(("ILUMINACION DEFICIENTE"),(L4))))</formula>
    </cfRule>
  </conditionalFormatting>
  <conditionalFormatting sqref="L4:L66">
    <cfRule type="containsText" dxfId="1" priority="2" stopIfTrue="1" operator="containsText" text="ILUMINACION OPTIMA">
      <formula>NOT(ISERROR(SEARCH(("ILUMINACION OPTIMA"),(L4))))</formula>
    </cfRule>
  </conditionalFormatting>
  <conditionalFormatting sqref="L4:L66">
    <cfRule type="containsText" dxfId="2" priority="3" stopIfTrue="1" operator="containsText" text="ILUMINACION EXCESIVA">
      <formula>NOT(ISERROR(SEARCH(("ILUMINACION EXCESIVA"),(L4))))</formula>
    </cfRule>
  </conditionalFormatting>
  <conditionalFormatting sqref="N4">
    <cfRule type="containsText" dxfId="0" priority="4" stopIfTrue="1" operator="containsText" text="ILUMINACION DEFICIENTE">
      <formula>NOT(ISERROR(SEARCH(("ILUMINACION DEFICIENTE"),(N4))))</formula>
    </cfRule>
  </conditionalFormatting>
  <conditionalFormatting sqref="N4">
    <cfRule type="containsText" dxfId="1" priority="5" stopIfTrue="1" operator="containsText" text="ILUMINACION OPTIMA">
      <formula>NOT(ISERROR(SEARCH(("ILUMINACION OPTIMA"),(N4))))</formula>
    </cfRule>
  </conditionalFormatting>
  <conditionalFormatting sqref="N4">
    <cfRule type="containsText" dxfId="2" priority="6" stopIfTrue="1" operator="containsText" text="ILUMINACION EXCESIVA">
      <formula>NOT(ISERROR(SEARCH(("ILUMINACION EXCESIVA"),(N4))))</formula>
    </cfRule>
  </conditionalFormatting>
  <conditionalFormatting sqref="N13">
    <cfRule type="containsText" dxfId="0" priority="7" stopIfTrue="1" operator="containsText" text="ILUMINACION DEFICIENTE">
      <formula>NOT(ISERROR(SEARCH(("ILUMINACION DEFICIENTE"),(N13))))</formula>
    </cfRule>
  </conditionalFormatting>
  <conditionalFormatting sqref="N13">
    <cfRule type="containsText" dxfId="1" priority="8" stopIfTrue="1" operator="containsText" text="ILUMINACION OPTIMA">
      <formula>NOT(ISERROR(SEARCH(("ILUMINACION OPTIMA"),(N13))))</formula>
    </cfRule>
  </conditionalFormatting>
  <conditionalFormatting sqref="N13">
    <cfRule type="containsText" dxfId="2" priority="9" stopIfTrue="1" operator="containsText" text="ILUMINACION EXCESIVA">
      <formula>NOT(ISERROR(SEARCH(("ILUMINACION EXCESIVA"),(N13))))</formula>
    </cfRule>
  </conditionalFormatting>
  <conditionalFormatting sqref="N16">
    <cfRule type="containsText" dxfId="0" priority="10" stopIfTrue="1" operator="containsText" text="ILUMINACION DEFICIENTE">
      <formula>NOT(ISERROR(SEARCH(("ILUMINACION DEFICIENTE"),(N16))))</formula>
    </cfRule>
  </conditionalFormatting>
  <conditionalFormatting sqref="N16">
    <cfRule type="containsText" dxfId="1" priority="11" stopIfTrue="1" operator="containsText" text="ILUMINACION OPTIMA">
      <formula>NOT(ISERROR(SEARCH(("ILUMINACION OPTIMA"),(N16))))</formula>
    </cfRule>
  </conditionalFormatting>
  <conditionalFormatting sqref="N16">
    <cfRule type="containsText" dxfId="2" priority="12" stopIfTrue="1" operator="containsText" text="ILUMINACION EXCESIVA">
      <formula>NOT(ISERROR(SEARCH(("ILUMINACION EXCESIVA"),(N16))))</formula>
    </cfRule>
  </conditionalFormatting>
  <conditionalFormatting sqref="N18">
    <cfRule type="containsText" dxfId="0" priority="13" stopIfTrue="1" operator="containsText" text="ILUMINACION DEFICIENTE">
      <formula>NOT(ISERROR(SEARCH(("ILUMINACION DEFICIENTE"),(N18))))</formula>
    </cfRule>
  </conditionalFormatting>
  <conditionalFormatting sqref="N18">
    <cfRule type="containsText" dxfId="1" priority="14" stopIfTrue="1" operator="containsText" text="ILUMINACION OPTIMA">
      <formula>NOT(ISERROR(SEARCH(("ILUMINACION OPTIMA"),(N18))))</formula>
    </cfRule>
  </conditionalFormatting>
  <conditionalFormatting sqref="N18">
    <cfRule type="containsText" dxfId="2" priority="15" stopIfTrue="1" operator="containsText" text="ILUMINACION EXCESIVA">
      <formula>NOT(ISERROR(SEARCH(("ILUMINACION EXCESIVA"),(N18))))</formula>
    </cfRule>
  </conditionalFormatting>
  <conditionalFormatting sqref="N26">
    <cfRule type="containsText" dxfId="0" priority="16" stopIfTrue="1" operator="containsText" text="ILUMINACION DEFICIENTE">
      <formula>NOT(ISERROR(SEARCH(("ILUMINACION DEFICIENTE"),(N26))))</formula>
    </cfRule>
  </conditionalFormatting>
  <conditionalFormatting sqref="N26">
    <cfRule type="containsText" dxfId="1" priority="17" stopIfTrue="1" operator="containsText" text="ILUMINACION OPTIMA">
      <formula>NOT(ISERROR(SEARCH(("ILUMINACION OPTIMA"),(N26))))</formula>
    </cfRule>
  </conditionalFormatting>
  <conditionalFormatting sqref="N26">
    <cfRule type="containsText" dxfId="2" priority="18" stopIfTrue="1" operator="containsText" text="ILUMINACION EXCESIVA">
      <formula>NOT(ISERROR(SEARCH(("ILUMINACION EXCESIVA"),(N26))))</formula>
    </cfRule>
  </conditionalFormatting>
  <conditionalFormatting sqref="N32">
    <cfRule type="containsText" dxfId="0" priority="19" stopIfTrue="1" operator="containsText" text="ILUMINACION DEFICIENTE">
      <formula>NOT(ISERROR(SEARCH(("ILUMINACION DEFICIENTE"),(N32))))</formula>
    </cfRule>
  </conditionalFormatting>
  <conditionalFormatting sqref="N32">
    <cfRule type="containsText" dxfId="1" priority="20" stopIfTrue="1" operator="containsText" text="ILUMINACION OPTIMA">
      <formula>NOT(ISERROR(SEARCH(("ILUMINACION OPTIMA"),(N32))))</formula>
    </cfRule>
  </conditionalFormatting>
  <conditionalFormatting sqref="N32">
    <cfRule type="containsText" dxfId="2" priority="21" stopIfTrue="1" operator="containsText" text="ILUMINACION EXCESIVA">
      <formula>NOT(ISERROR(SEARCH(("ILUMINACION EXCESIVA"),(N32))))</formula>
    </cfRule>
  </conditionalFormatting>
  <conditionalFormatting sqref="N45">
    <cfRule type="containsText" dxfId="0" priority="22" stopIfTrue="1" operator="containsText" text="ILUMINACION DEFICIENTE">
      <formula>NOT(ISERROR(SEARCH(("ILUMINACION DEFICIENTE"),(N45))))</formula>
    </cfRule>
  </conditionalFormatting>
  <conditionalFormatting sqref="N45">
    <cfRule type="containsText" dxfId="1" priority="23" stopIfTrue="1" operator="containsText" text="ILUMINACION OPTIMA">
      <formula>NOT(ISERROR(SEARCH(("ILUMINACION OPTIMA"),(N45))))</formula>
    </cfRule>
  </conditionalFormatting>
  <conditionalFormatting sqref="N45">
    <cfRule type="containsText" dxfId="2" priority="24" stopIfTrue="1" operator="containsText" text="ILUMINACION EXCESIVA">
      <formula>NOT(ISERROR(SEARCH(("ILUMINACION EXCESIVA"),(N45))))</formula>
    </cfRule>
  </conditionalFormatting>
  <conditionalFormatting sqref="N57">
    <cfRule type="containsText" dxfId="0" priority="25" stopIfTrue="1" operator="containsText" text="ILUMINACION DEFICIENTE">
      <formula>NOT(ISERROR(SEARCH(("ILUMINACION DEFICIENTE"),(N57))))</formula>
    </cfRule>
  </conditionalFormatting>
  <conditionalFormatting sqref="N57">
    <cfRule type="containsText" dxfId="1" priority="26" stopIfTrue="1" operator="containsText" text="ILUMINACION OPTIMA">
      <formula>NOT(ISERROR(SEARCH(("ILUMINACION OPTIMA"),(N57))))</formula>
    </cfRule>
  </conditionalFormatting>
  <conditionalFormatting sqref="N57">
    <cfRule type="containsText" dxfId="2" priority="27" stopIfTrue="1" operator="containsText" text="ILUMINACION EXCESIVA">
      <formula>NOT(ISERROR(SEARCH(("ILUMINACION EXCESIVA"),(N57))))</formula>
    </cfRule>
  </conditionalFormatting>
  <conditionalFormatting sqref="Q4">
    <cfRule type="containsText" dxfId="0" priority="28" stopIfTrue="1" operator="containsText" text="ILUMINACION DEFICIENTE">
      <formula>NOT(ISERROR(SEARCH(("ILUMINACION DEFICIENTE"),(Q4))))</formula>
    </cfRule>
  </conditionalFormatting>
  <conditionalFormatting sqref="Q4">
    <cfRule type="containsText" dxfId="1" priority="29" stopIfTrue="1" operator="containsText" text="ILUMINACION OPTIMA">
      <formula>NOT(ISERROR(SEARCH(("ILUMINACION OPTIMA"),(Q4))))</formula>
    </cfRule>
  </conditionalFormatting>
  <conditionalFormatting sqref="Q4">
    <cfRule type="containsText" dxfId="2" priority="30" stopIfTrue="1" operator="containsText" text="ILUMINACION EXCESIVA">
      <formula>NOT(ISERROR(SEARCH(("ILUMINACION EXCESIVA"),(Q4))))</formula>
    </cfRule>
  </conditionalFormatting>
  <conditionalFormatting sqref="Q13">
    <cfRule type="containsText" dxfId="0" priority="31" stopIfTrue="1" operator="containsText" text="ILUMINACION DEFICIENTE">
      <formula>NOT(ISERROR(SEARCH(("ILUMINACION DEFICIENTE"),(Q13))))</formula>
    </cfRule>
  </conditionalFormatting>
  <conditionalFormatting sqref="Q13">
    <cfRule type="containsText" dxfId="1" priority="32" stopIfTrue="1" operator="containsText" text="ILUMINACION OPTIMA">
      <formula>NOT(ISERROR(SEARCH(("ILUMINACION OPTIMA"),(Q13))))</formula>
    </cfRule>
  </conditionalFormatting>
  <conditionalFormatting sqref="Q13">
    <cfRule type="containsText" dxfId="2" priority="33" stopIfTrue="1" operator="containsText" text="ILUMINACION EXCESIVA">
      <formula>NOT(ISERROR(SEARCH(("ILUMINACION EXCESIVA"),(Q13))))</formula>
    </cfRule>
  </conditionalFormatting>
  <conditionalFormatting sqref="Q16">
    <cfRule type="containsText" dxfId="0" priority="34" stopIfTrue="1" operator="containsText" text="ILUMINACION DEFICIENTE">
      <formula>NOT(ISERROR(SEARCH(("ILUMINACION DEFICIENTE"),(Q16))))</formula>
    </cfRule>
  </conditionalFormatting>
  <conditionalFormatting sqref="Q16">
    <cfRule type="containsText" dxfId="1" priority="35" stopIfTrue="1" operator="containsText" text="ILUMINACION OPTIMA">
      <formula>NOT(ISERROR(SEARCH(("ILUMINACION OPTIMA"),(Q16))))</formula>
    </cfRule>
  </conditionalFormatting>
  <conditionalFormatting sqref="Q16">
    <cfRule type="containsText" dxfId="2" priority="36" stopIfTrue="1" operator="containsText" text="ILUMINACION EXCESIVA">
      <formula>NOT(ISERROR(SEARCH(("ILUMINACION EXCESIVA"),(Q16))))</formula>
    </cfRule>
  </conditionalFormatting>
  <conditionalFormatting sqref="Q18">
    <cfRule type="containsText" dxfId="0" priority="37" stopIfTrue="1" operator="containsText" text="ILUMINACION DEFICIENTE">
      <formula>NOT(ISERROR(SEARCH(("ILUMINACION DEFICIENTE"),(Q18))))</formula>
    </cfRule>
  </conditionalFormatting>
  <conditionalFormatting sqref="Q18">
    <cfRule type="containsText" dxfId="1" priority="38" stopIfTrue="1" operator="containsText" text="ILUMINACION OPTIMA">
      <formula>NOT(ISERROR(SEARCH(("ILUMINACION OPTIMA"),(Q18))))</formula>
    </cfRule>
  </conditionalFormatting>
  <conditionalFormatting sqref="Q18">
    <cfRule type="containsText" dxfId="2" priority="39" stopIfTrue="1" operator="containsText" text="ILUMINACION EXCESIVA">
      <formula>NOT(ISERROR(SEARCH(("ILUMINACION EXCESIVA"),(Q18))))</formula>
    </cfRule>
  </conditionalFormatting>
  <conditionalFormatting sqref="Q26">
    <cfRule type="containsText" dxfId="0" priority="40" stopIfTrue="1" operator="containsText" text="ILUMINACION DEFICIENTE">
      <formula>NOT(ISERROR(SEARCH(("ILUMINACION DEFICIENTE"),(Q26))))</formula>
    </cfRule>
  </conditionalFormatting>
  <conditionalFormatting sqref="Q26">
    <cfRule type="containsText" dxfId="1" priority="41" stopIfTrue="1" operator="containsText" text="ILUMINACION OPTIMA">
      <formula>NOT(ISERROR(SEARCH(("ILUMINACION OPTIMA"),(Q26))))</formula>
    </cfRule>
  </conditionalFormatting>
  <conditionalFormatting sqref="Q26">
    <cfRule type="containsText" dxfId="2" priority="42" stopIfTrue="1" operator="containsText" text="ILUMINACION EXCESIVA">
      <formula>NOT(ISERROR(SEARCH(("ILUMINACION EXCESIVA"),(Q26))))</formula>
    </cfRule>
  </conditionalFormatting>
  <conditionalFormatting sqref="Q32">
    <cfRule type="containsText" dxfId="0" priority="43" stopIfTrue="1" operator="containsText" text="ILUMINACION DEFICIENTE">
      <formula>NOT(ISERROR(SEARCH(("ILUMINACION DEFICIENTE"),(Q32))))</formula>
    </cfRule>
  </conditionalFormatting>
  <conditionalFormatting sqref="Q32">
    <cfRule type="containsText" dxfId="1" priority="44" stopIfTrue="1" operator="containsText" text="ILUMINACION OPTIMA">
      <formula>NOT(ISERROR(SEARCH(("ILUMINACION OPTIMA"),(Q32))))</formula>
    </cfRule>
  </conditionalFormatting>
  <conditionalFormatting sqref="Q32">
    <cfRule type="containsText" dxfId="2" priority="45" stopIfTrue="1" operator="containsText" text="ILUMINACION EXCESIVA">
      <formula>NOT(ISERROR(SEARCH(("ILUMINACION EXCESIVA"),(Q32))))</formula>
    </cfRule>
  </conditionalFormatting>
  <conditionalFormatting sqref="Q45">
    <cfRule type="containsText" dxfId="0" priority="46" stopIfTrue="1" operator="containsText" text="ILUMINACION DEFICIENTE">
      <formula>NOT(ISERROR(SEARCH(("ILUMINACION DEFICIENTE"),(Q45))))</formula>
    </cfRule>
  </conditionalFormatting>
  <conditionalFormatting sqref="Q45">
    <cfRule type="containsText" dxfId="1" priority="47" stopIfTrue="1" operator="containsText" text="ILUMINACION OPTIMA">
      <formula>NOT(ISERROR(SEARCH(("ILUMINACION OPTIMA"),(Q45))))</formula>
    </cfRule>
  </conditionalFormatting>
  <conditionalFormatting sqref="Q45">
    <cfRule type="containsText" dxfId="2" priority="48" stopIfTrue="1" operator="containsText" text="ILUMINACION EXCESIVA">
      <formula>NOT(ISERROR(SEARCH(("ILUMINACION EXCESIVA"),(Q45))))</formula>
    </cfRule>
  </conditionalFormatting>
  <conditionalFormatting sqref="Q57">
    <cfRule type="containsText" dxfId="0" priority="49" stopIfTrue="1" operator="containsText" text="ILUMINACION DEFICIENTE">
      <formula>NOT(ISERROR(SEARCH(("ILUMINACION DEFICIENTE"),(Q57))))</formula>
    </cfRule>
  </conditionalFormatting>
  <conditionalFormatting sqref="Q57">
    <cfRule type="containsText" dxfId="1" priority="50" stopIfTrue="1" operator="containsText" text="ILUMINACION OPTIMA">
      <formula>NOT(ISERROR(SEARCH(("ILUMINACION OPTIMA"),(Q57))))</formula>
    </cfRule>
  </conditionalFormatting>
  <conditionalFormatting sqref="Q57">
    <cfRule type="containsText" dxfId="2" priority="51" stopIfTrue="1" operator="containsText" text="ILUMINACION EXCESIVA">
      <formula>NOT(ISERROR(SEARCH(("ILUMINACION EXCESIVA"),(Q57))))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43"/>
    <col customWidth="1" min="2" max="2" width="70.0"/>
    <col customWidth="1" min="3" max="3" width="9.57"/>
    <col customWidth="1" min="4" max="4" width="2.14"/>
    <col customWidth="1" min="5" max="22" width="10.71"/>
  </cols>
  <sheetData>
    <row r="1" ht="12.75" customHeight="1"/>
    <row r="2" ht="12.75" customHeight="1">
      <c r="A2" s="302" t="s">
        <v>264</v>
      </c>
    </row>
    <row r="3" ht="12.75" customHeight="1">
      <c r="E3" s="1" t="s">
        <v>265</v>
      </c>
    </row>
    <row r="4" ht="13.5" customHeight="1">
      <c r="A4">
        <v>1.0</v>
      </c>
      <c r="B4" s="303" t="s">
        <v>266</v>
      </c>
      <c r="C4" s="304" t="s">
        <v>267</v>
      </c>
      <c r="E4" s="154">
        <v>0.0</v>
      </c>
      <c r="F4" s="301" t="str">
        <f>100*E4/63</f>
        <v>0%</v>
      </c>
      <c r="J4" s="301"/>
    </row>
    <row r="5" ht="12.75" customHeight="1">
      <c r="C5" s="304" t="s">
        <v>268</v>
      </c>
      <c r="E5" s="154" t="str">
        <f>63-21</f>
        <v>42</v>
      </c>
      <c r="F5" s="301" t="str">
        <f t="shared" ref="F5:F8" si="1">100%*E5/63</f>
        <v>67%</v>
      </c>
      <c r="J5" s="301"/>
    </row>
    <row r="6" ht="12.75" customHeight="1">
      <c r="C6" s="304" t="s">
        <v>269</v>
      </c>
      <c r="E6" s="154">
        <v>21.0</v>
      </c>
      <c r="F6" s="301" t="str">
        <f t="shared" si="1"/>
        <v>33%</v>
      </c>
    </row>
    <row r="7" ht="12.75" customHeight="1">
      <c r="C7" s="304" t="s">
        <v>270</v>
      </c>
      <c r="E7">
        <v>0.0</v>
      </c>
      <c r="F7" s="301" t="str">
        <f t="shared" si="1"/>
        <v>0%</v>
      </c>
    </row>
    <row r="8" ht="12.75" customHeight="1">
      <c r="C8" s="304" t="s">
        <v>271</v>
      </c>
      <c r="E8">
        <v>0.0</v>
      </c>
      <c r="F8" s="301" t="str">
        <f t="shared" si="1"/>
        <v>0%</v>
      </c>
    </row>
    <row r="9" ht="12.75" customHeight="1">
      <c r="A9">
        <v>2.0</v>
      </c>
      <c r="B9" s="305" t="s">
        <v>272</v>
      </c>
      <c r="C9" s="304"/>
    </row>
    <row r="10" ht="12.75" customHeight="1">
      <c r="A10">
        <v>2.1</v>
      </c>
      <c r="B10" s="154" t="s">
        <v>273</v>
      </c>
      <c r="C10" s="304" t="s">
        <v>274</v>
      </c>
      <c r="E10">
        <v>44.0</v>
      </c>
      <c r="F10" s="301" t="str">
        <f t="shared" ref="F10:F19" si="2">100%*E10/63</f>
        <v>70%</v>
      </c>
    </row>
    <row r="11" ht="12.75" customHeight="1">
      <c r="C11" s="304" t="s">
        <v>275</v>
      </c>
      <c r="E11" t="str">
        <f>63-E10</f>
        <v>19</v>
      </c>
      <c r="F11" s="301" t="str">
        <f t="shared" si="2"/>
        <v>30%</v>
      </c>
    </row>
    <row r="12" ht="12.75" customHeight="1">
      <c r="A12">
        <v>2.2</v>
      </c>
      <c r="B12" s="306" t="s">
        <v>276</v>
      </c>
      <c r="C12" s="304" t="s">
        <v>274</v>
      </c>
      <c r="E12">
        <v>0.0</v>
      </c>
      <c r="F12" s="301" t="str">
        <f t="shared" si="2"/>
        <v>0%</v>
      </c>
    </row>
    <row r="13" ht="12.75" customHeight="1">
      <c r="C13" s="304" t="s">
        <v>275</v>
      </c>
      <c r="E13">
        <v>63.0</v>
      </c>
      <c r="F13" s="301" t="str">
        <f t="shared" si="2"/>
        <v>100%</v>
      </c>
    </row>
    <row r="14" ht="12.75" customHeight="1">
      <c r="A14">
        <v>2.3</v>
      </c>
      <c r="B14" s="154" t="s">
        <v>277</v>
      </c>
      <c r="C14" s="304" t="s">
        <v>274</v>
      </c>
      <c r="E14">
        <v>15.0</v>
      </c>
      <c r="F14" s="301" t="str">
        <f t="shared" si="2"/>
        <v>24%</v>
      </c>
    </row>
    <row r="15" ht="12.75" customHeight="1">
      <c r="C15" s="304" t="s">
        <v>275</v>
      </c>
      <c r="E15" t="str">
        <f>63-E14</f>
        <v>48</v>
      </c>
      <c r="F15" s="301" t="str">
        <f t="shared" si="2"/>
        <v>76%</v>
      </c>
    </row>
    <row r="16" ht="12.75" customHeight="1">
      <c r="A16">
        <v>2.4</v>
      </c>
      <c r="B16" s="304" t="s">
        <v>278</v>
      </c>
      <c r="C16" s="304" t="s">
        <v>274</v>
      </c>
      <c r="E16">
        <v>16.0</v>
      </c>
      <c r="F16" s="301" t="str">
        <f t="shared" si="2"/>
        <v>25%</v>
      </c>
    </row>
    <row r="17" ht="12.75" customHeight="1">
      <c r="C17" s="304" t="s">
        <v>275</v>
      </c>
      <c r="E17" t="str">
        <f>63-E16</f>
        <v>47</v>
      </c>
      <c r="F17" s="301" t="str">
        <f t="shared" si="2"/>
        <v>75%</v>
      </c>
    </row>
    <row r="18" ht="12.75" customHeight="1">
      <c r="A18">
        <v>2.5</v>
      </c>
      <c r="B18" s="154" t="s">
        <v>279</v>
      </c>
      <c r="C18" s="304" t="s">
        <v>274</v>
      </c>
      <c r="E18">
        <v>63.0</v>
      </c>
      <c r="F18" s="301" t="str">
        <f t="shared" si="2"/>
        <v>100%</v>
      </c>
    </row>
    <row r="19" ht="12.75" customHeight="1">
      <c r="C19" s="304" t="s">
        <v>275</v>
      </c>
      <c r="E19" t="str">
        <f>63-E18</f>
        <v>0</v>
      </c>
      <c r="F19" s="301" t="str">
        <f t="shared" si="2"/>
        <v>0%</v>
      </c>
    </row>
    <row r="20" ht="12.75" customHeight="1">
      <c r="A20">
        <v>3.0</v>
      </c>
      <c r="B20" s="305" t="s">
        <v>280</v>
      </c>
      <c r="C20" s="304"/>
    </row>
    <row r="21" ht="12.75" customHeight="1">
      <c r="A21">
        <v>3.1</v>
      </c>
      <c r="B21" s="304" t="s">
        <v>281</v>
      </c>
      <c r="C21" s="304" t="s">
        <v>274</v>
      </c>
      <c r="E21">
        <v>23.0</v>
      </c>
      <c r="F21" s="301" t="str">
        <f t="shared" ref="F21:F30" si="3">100%*E21/63</f>
        <v>37%</v>
      </c>
    </row>
    <row r="22" ht="12.75" customHeight="1">
      <c r="C22" s="304" t="s">
        <v>275</v>
      </c>
      <c r="E22">
        <v>40.0</v>
      </c>
      <c r="F22" s="301" t="str">
        <f t="shared" si="3"/>
        <v>63%</v>
      </c>
    </row>
    <row r="23" ht="12.75" customHeight="1">
      <c r="A23">
        <v>3.2</v>
      </c>
      <c r="B23" s="154" t="s">
        <v>282</v>
      </c>
      <c r="C23" s="304" t="s">
        <v>274</v>
      </c>
      <c r="E23">
        <v>5.0</v>
      </c>
      <c r="F23" s="301" t="str">
        <f t="shared" si="3"/>
        <v>8%</v>
      </c>
    </row>
    <row r="24" ht="12.75" customHeight="1">
      <c r="C24" s="304" t="s">
        <v>275</v>
      </c>
      <c r="E24">
        <v>58.0</v>
      </c>
      <c r="F24" s="301" t="str">
        <f t="shared" si="3"/>
        <v>92%</v>
      </c>
    </row>
    <row r="25" ht="12.75" customHeight="1">
      <c r="A25">
        <v>3.3</v>
      </c>
      <c r="B25" s="154" t="s">
        <v>283</v>
      </c>
      <c r="C25" s="304" t="s">
        <v>274</v>
      </c>
      <c r="E25">
        <v>37.0</v>
      </c>
      <c r="F25" s="301" t="str">
        <f t="shared" si="3"/>
        <v>59%</v>
      </c>
    </row>
    <row r="26" ht="12.75" customHeight="1">
      <c r="C26" s="304" t="s">
        <v>275</v>
      </c>
      <c r="E26">
        <v>26.0</v>
      </c>
      <c r="F26" s="301" t="str">
        <f t="shared" si="3"/>
        <v>41%</v>
      </c>
    </row>
    <row r="27" ht="12.75" customHeight="1">
      <c r="A27">
        <v>3.4</v>
      </c>
      <c r="B27" s="307" t="s">
        <v>284</v>
      </c>
      <c r="C27" s="304" t="s">
        <v>274</v>
      </c>
      <c r="E27">
        <v>36.0</v>
      </c>
      <c r="F27" s="301" t="str">
        <f t="shared" si="3"/>
        <v>57%</v>
      </c>
    </row>
    <row r="28" ht="12.75" customHeight="1">
      <c r="C28" s="304" t="s">
        <v>275</v>
      </c>
      <c r="E28">
        <v>27.0</v>
      </c>
      <c r="F28" s="301" t="str">
        <f t="shared" si="3"/>
        <v>43%</v>
      </c>
    </row>
    <row r="29" ht="12.75" customHeight="1">
      <c r="A29">
        <v>3.5</v>
      </c>
      <c r="B29" s="154" t="s">
        <v>285</v>
      </c>
      <c r="C29" s="304" t="s">
        <v>286</v>
      </c>
      <c r="E29">
        <v>63.0</v>
      </c>
      <c r="F29" s="301" t="str">
        <f t="shared" si="3"/>
        <v>100%</v>
      </c>
    </row>
    <row r="30" ht="12.75" customHeight="1">
      <c r="C30" s="304" t="s">
        <v>287</v>
      </c>
      <c r="E30">
        <v>0.0</v>
      </c>
      <c r="F30" s="301" t="str">
        <f t="shared" si="3"/>
        <v>0%</v>
      </c>
    </row>
    <row r="31" ht="12.75" customHeight="1">
      <c r="A31">
        <v>4.0</v>
      </c>
      <c r="B31" s="305" t="s">
        <v>288</v>
      </c>
    </row>
    <row r="32" ht="12.75" customHeight="1">
      <c r="A32">
        <v>4.1</v>
      </c>
      <c r="B32" s="154" t="s">
        <v>289</v>
      </c>
      <c r="C32" s="304" t="s">
        <v>274</v>
      </c>
      <c r="E32">
        <v>8.0</v>
      </c>
      <c r="F32" s="301" t="str">
        <f t="shared" ref="F32:F37" si="4">100%*E32/63</f>
        <v>13%</v>
      </c>
    </row>
    <row r="33" ht="12.75" customHeight="1">
      <c r="C33" s="304" t="s">
        <v>275</v>
      </c>
      <c r="E33" t="str">
        <f>63-8</f>
        <v>55</v>
      </c>
      <c r="F33" s="301" t="str">
        <f t="shared" si="4"/>
        <v>87%</v>
      </c>
    </row>
    <row r="34" ht="12.75" customHeight="1">
      <c r="A34">
        <v>4.2</v>
      </c>
      <c r="B34" s="154" t="s">
        <v>290</v>
      </c>
      <c r="C34" s="304" t="s">
        <v>274</v>
      </c>
      <c r="E34">
        <v>11.0</v>
      </c>
      <c r="F34" s="301" t="str">
        <f t="shared" si="4"/>
        <v>17%</v>
      </c>
    </row>
    <row r="35" ht="12.75" customHeight="1">
      <c r="C35" s="304" t="s">
        <v>275</v>
      </c>
      <c r="E35" t="str">
        <f>63-E34</f>
        <v>52</v>
      </c>
      <c r="F35" s="301" t="str">
        <f t="shared" si="4"/>
        <v>83%</v>
      </c>
    </row>
    <row r="36" ht="12.75" customHeight="1">
      <c r="A36">
        <v>4.3</v>
      </c>
      <c r="B36" s="154" t="s">
        <v>291</v>
      </c>
      <c r="C36" s="304" t="s">
        <v>274</v>
      </c>
      <c r="E36">
        <v>0.0</v>
      </c>
      <c r="F36" s="301" t="str">
        <f t="shared" si="4"/>
        <v>0%</v>
      </c>
    </row>
    <row r="37" ht="12.75" customHeight="1">
      <c r="C37" s="304" t="s">
        <v>275</v>
      </c>
      <c r="E37">
        <v>63.0</v>
      </c>
      <c r="F37" s="301" t="str">
        <f t="shared" si="4"/>
        <v>100%</v>
      </c>
    </row>
    <row r="38" ht="12.75" customHeight="1">
      <c r="A38">
        <v>5.0</v>
      </c>
      <c r="B38" s="305" t="s">
        <v>292</v>
      </c>
      <c r="C38" s="304"/>
    </row>
    <row r="39" ht="12.75" customHeight="1">
      <c r="A39">
        <v>5.1</v>
      </c>
      <c r="B39" s="154" t="s">
        <v>293</v>
      </c>
      <c r="C39" s="304" t="s">
        <v>274</v>
      </c>
      <c r="E39">
        <v>11.0</v>
      </c>
      <c r="F39" s="301" t="str">
        <f t="shared" ref="F39:F42" si="5">100%*E39/63</f>
        <v>17%</v>
      </c>
    </row>
    <row r="40" ht="12.75" customHeight="1">
      <c r="C40" s="304" t="s">
        <v>275</v>
      </c>
      <c r="E40" t="str">
        <f>63-E39</f>
        <v>52</v>
      </c>
      <c r="F40" s="301" t="str">
        <f t="shared" si="5"/>
        <v>83%</v>
      </c>
    </row>
    <row r="41" ht="12.75" customHeight="1">
      <c r="A41">
        <v>5.2</v>
      </c>
      <c r="B41" s="154" t="s">
        <v>294</v>
      </c>
      <c r="C41" s="304" t="s">
        <v>274</v>
      </c>
      <c r="E41">
        <v>19.0</v>
      </c>
      <c r="F41" s="301" t="str">
        <f t="shared" si="5"/>
        <v>30%</v>
      </c>
    </row>
    <row r="42" ht="12.75" customHeight="1">
      <c r="C42" s="304" t="s">
        <v>275</v>
      </c>
      <c r="E42">
        <v>44.0</v>
      </c>
      <c r="F42" s="301" t="str">
        <f t="shared" si="5"/>
        <v>70%</v>
      </c>
    </row>
    <row r="43" ht="12.75" customHeight="1">
      <c r="A43">
        <v>6.0</v>
      </c>
      <c r="B43" s="305" t="s">
        <v>295</v>
      </c>
      <c r="C43" s="304"/>
    </row>
    <row r="44" ht="12.75" customHeight="1">
      <c r="A44" s="304">
        <v>6.1</v>
      </c>
      <c r="B44" s="306" t="s">
        <v>296</v>
      </c>
      <c r="C44" s="304" t="s">
        <v>274</v>
      </c>
      <c r="E44">
        <v>14.0</v>
      </c>
      <c r="F44" s="301" t="str">
        <f t="shared" ref="F44:F45" si="6">100%*E44/63</f>
        <v>22%</v>
      </c>
    </row>
    <row r="45" ht="12.75" customHeight="1">
      <c r="C45" s="304" t="s">
        <v>275</v>
      </c>
      <c r="E45" t="str">
        <f>63-E44</f>
        <v>49</v>
      </c>
      <c r="F45" s="301" t="str">
        <f t="shared" si="6"/>
        <v>78%</v>
      </c>
    </row>
    <row r="46" ht="12.75" customHeight="1">
      <c r="A46">
        <v>7.0</v>
      </c>
      <c r="B46" s="305" t="s">
        <v>297</v>
      </c>
      <c r="C46" s="304"/>
    </row>
    <row r="47" ht="12.75" customHeight="1">
      <c r="A47">
        <v>7.1</v>
      </c>
      <c r="B47" s="306" t="s">
        <v>298</v>
      </c>
      <c r="C47" s="304" t="s">
        <v>274</v>
      </c>
      <c r="E47">
        <v>63.0</v>
      </c>
      <c r="F47" s="301" t="str">
        <f t="shared" ref="F47:F48" si="7">100%*E47/63</f>
        <v>100%</v>
      </c>
    </row>
    <row r="48" ht="12.75" customHeight="1">
      <c r="C48" s="304" t="s">
        <v>275</v>
      </c>
      <c r="E48" t="str">
        <f>63-E47</f>
        <v>0</v>
      </c>
      <c r="F48" s="301" t="str">
        <f t="shared" si="7"/>
        <v>0%</v>
      </c>
    </row>
    <row r="49" ht="12.75" customHeight="1">
      <c r="A49">
        <v>8.0</v>
      </c>
      <c r="B49" s="305" t="s">
        <v>299</v>
      </c>
    </row>
    <row r="50" ht="12.75" customHeight="1">
      <c r="A50">
        <v>8.1</v>
      </c>
      <c r="B50" s="304" t="s">
        <v>300</v>
      </c>
      <c r="C50" s="304" t="s">
        <v>274</v>
      </c>
      <c r="E50">
        <v>35.0</v>
      </c>
      <c r="F50" s="301" t="str">
        <f t="shared" ref="F50:F51" si="8">100%*E50/63</f>
        <v>56%</v>
      </c>
    </row>
    <row r="51" ht="12.75" customHeight="1">
      <c r="C51" s="304" t="s">
        <v>275</v>
      </c>
      <c r="E51">
        <v>28.0</v>
      </c>
      <c r="F51" s="301" t="str">
        <f t="shared" si="8"/>
        <v>44%</v>
      </c>
    </row>
    <row r="52" ht="12.75" customHeight="1">
      <c r="A52">
        <v>9.0</v>
      </c>
      <c r="B52" s="305" t="s">
        <v>301</v>
      </c>
    </row>
    <row r="53" ht="12.75" customHeight="1">
      <c r="A53">
        <v>9.1</v>
      </c>
      <c r="B53" s="306" t="s">
        <v>302</v>
      </c>
      <c r="C53" s="304" t="s">
        <v>274</v>
      </c>
      <c r="E53">
        <v>63.0</v>
      </c>
      <c r="F53" s="301" t="str">
        <f t="shared" ref="F53:F54" si="9">100%*E53/63</f>
        <v>100%</v>
      </c>
    </row>
    <row r="54" ht="12.75" customHeight="1">
      <c r="C54" s="304" t="s">
        <v>275</v>
      </c>
      <c r="E54">
        <v>0.0</v>
      </c>
      <c r="F54" s="301" t="str">
        <f t="shared" si="9"/>
        <v>0%</v>
      </c>
    </row>
    <row r="55" ht="12.75" customHeight="1">
      <c r="A55">
        <v>10.0</v>
      </c>
      <c r="B55" s="305" t="s">
        <v>303</v>
      </c>
    </row>
    <row r="56" ht="12.75" customHeight="1">
      <c r="A56">
        <v>10.1</v>
      </c>
      <c r="B56" s="304" t="s">
        <v>304</v>
      </c>
      <c r="C56" s="304" t="s">
        <v>274</v>
      </c>
      <c r="E56">
        <v>47.0</v>
      </c>
      <c r="F56" s="301" t="str">
        <f t="shared" ref="F56:F57" si="10">100%*E56/63</f>
        <v>75%</v>
      </c>
    </row>
    <row r="57" ht="12.75" customHeight="1">
      <c r="C57" s="304" t="s">
        <v>275</v>
      </c>
      <c r="E57">
        <v>16.0</v>
      </c>
      <c r="F57" s="301" t="str">
        <f t="shared" si="10"/>
        <v>25%</v>
      </c>
    </row>
    <row r="58" ht="12.75" customHeight="1">
      <c r="A58">
        <v>11.0</v>
      </c>
      <c r="B58" s="305" t="s">
        <v>305</v>
      </c>
    </row>
    <row r="59" ht="12.75" customHeight="1">
      <c r="A59">
        <v>11.1</v>
      </c>
      <c r="B59" s="154" t="s">
        <v>306</v>
      </c>
      <c r="C59" s="304" t="s">
        <v>274</v>
      </c>
      <c r="E59">
        <v>0.0</v>
      </c>
      <c r="F59" s="301" t="str">
        <f t="shared" ref="F59:F64" si="11">100%*E59/63</f>
        <v>0%</v>
      </c>
    </row>
    <row r="60" ht="12.75" customHeight="1">
      <c r="A60">
        <v>12.0</v>
      </c>
      <c r="B60" s="305" t="s">
        <v>307</v>
      </c>
      <c r="C60" s="304" t="s">
        <v>275</v>
      </c>
      <c r="E60">
        <v>63.0</v>
      </c>
      <c r="F60" s="301" t="str">
        <f t="shared" si="11"/>
        <v>100%</v>
      </c>
    </row>
    <row r="61" ht="12.75" customHeight="1">
      <c r="A61" s="304">
        <v>12.1</v>
      </c>
      <c r="B61" s="306" t="s">
        <v>308</v>
      </c>
      <c r="C61" s="304" t="s">
        <v>274</v>
      </c>
      <c r="E61">
        <v>45.0</v>
      </c>
      <c r="F61" s="301" t="str">
        <f t="shared" si="11"/>
        <v>71%</v>
      </c>
    </row>
    <row r="62" ht="12.75" customHeight="1">
      <c r="C62" s="304" t="s">
        <v>275</v>
      </c>
      <c r="E62">
        <v>18.0</v>
      </c>
      <c r="F62" s="301" t="str">
        <f t="shared" si="11"/>
        <v>29%</v>
      </c>
    </row>
    <row r="63" ht="12.75" customHeight="1">
      <c r="A63">
        <v>12.2</v>
      </c>
      <c r="B63" s="306" t="s">
        <v>309</v>
      </c>
      <c r="C63" s="304" t="s">
        <v>274</v>
      </c>
      <c r="E63">
        <v>26.0</v>
      </c>
      <c r="F63" s="301" t="str">
        <f t="shared" si="11"/>
        <v>41%</v>
      </c>
    </row>
    <row r="64" ht="12.75" customHeight="1">
      <c r="C64" s="304" t="s">
        <v>275</v>
      </c>
      <c r="E64">
        <v>37.0</v>
      </c>
      <c r="F64" s="301" t="str">
        <f t="shared" si="11"/>
        <v>59%</v>
      </c>
    </row>
    <row r="65" ht="12.75" customHeight="1">
      <c r="B65" s="308" t="s">
        <v>310</v>
      </c>
    </row>
    <row r="66" ht="12.75" customHeight="1">
      <c r="A66">
        <v>1.0</v>
      </c>
      <c r="B66" s="304" t="s">
        <v>311</v>
      </c>
      <c r="C66" s="304" t="s">
        <v>312</v>
      </c>
      <c r="E66">
        <v>31.0</v>
      </c>
      <c r="F66" s="301" t="str">
        <f t="shared" ref="F66:F72" si="12">100%*E66/63</f>
        <v>49%</v>
      </c>
    </row>
    <row r="67" ht="12.75" customHeight="1">
      <c r="C67" s="304" t="s">
        <v>313</v>
      </c>
      <c r="E67">
        <v>21.0</v>
      </c>
      <c r="F67" s="301" t="str">
        <f t="shared" si="12"/>
        <v>33%</v>
      </c>
    </row>
    <row r="68" ht="12.75" customHeight="1">
      <c r="C68" s="304" t="s">
        <v>314</v>
      </c>
      <c r="E68">
        <v>9.0</v>
      </c>
      <c r="F68" s="301" t="str">
        <f t="shared" si="12"/>
        <v>14%</v>
      </c>
    </row>
    <row r="69" ht="12.75" customHeight="1">
      <c r="C69" s="154" t="s">
        <v>315</v>
      </c>
      <c r="E69">
        <v>2.0</v>
      </c>
      <c r="F69" s="301" t="str">
        <f t="shared" si="12"/>
        <v>3%</v>
      </c>
    </row>
    <row r="70" ht="12.75" customHeight="1">
      <c r="A70">
        <v>2.0</v>
      </c>
      <c r="B70" s="306" t="s">
        <v>316</v>
      </c>
      <c r="C70" s="304" t="s">
        <v>317</v>
      </c>
      <c r="E70">
        <v>24.0</v>
      </c>
      <c r="F70" s="301" t="str">
        <f t="shared" si="12"/>
        <v>38%</v>
      </c>
    </row>
    <row r="71" ht="12.75" customHeight="1">
      <c r="C71" s="304" t="s">
        <v>318</v>
      </c>
      <c r="E71">
        <v>32.0</v>
      </c>
      <c r="F71" s="301" t="str">
        <f t="shared" si="12"/>
        <v>51%</v>
      </c>
      <c r="P71" t="s">
        <v>262</v>
      </c>
    </row>
    <row r="72" ht="12.75" customHeight="1">
      <c r="C72" s="304" t="s">
        <v>319</v>
      </c>
      <c r="E72">
        <v>7.0</v>
      </c>
      <c r="F72" s="301" t="str">
        <f t="shared" si="12"/>
        <v>11%</v>
      </c>
    </row>
    <row r="73" ht="13.5" customHeight="1">
      <c r="A73">
        <v>3.0</v>
      </c>
      <c r="B73" s="304" t="s">
        <v>320</v>
      </c>
    </row>
    <row r="74" ht="12.75" customHeight="1">
      <c r="A74">
        <v>3.1</v>
      </c>
      <c r="B74" s="154" t="s">
        <v>321</v>
      </c>
      <c r="C74" s="304" t="s">
        <v>274</v>
      </c>
      <c r="E74">
        <v>31.0</v>
      </c>
      <c r="F74" s="301" t="str">
        <f t="shared" ref="F74:F103" si="13">100%*E74/63</f>
        <v>49%</v>
      </c>
    </row>
    <row r="75" ht="12.75" customHeight="1">
      <c r="B75" s="154"/>
      <c r="C75" s="304" t="s">
        <v>275</v>
      </c>
      <c r="E75" t="str">
        <f>63-E74</f>
        <v>32</v>
      </c>
      <c r="F75" s="301" t="str">
        <f t="shared" si="13"/>
        <v>51%</v>
      </c>
    </row>
    <row r="76" ht="12.75" customHeight="1">
      <c r="A76">
        <v>3.2</v>
      </c>
      <c r="B76" s="154" t="s">
        <v>322</v>
      </c>
      <c r="C76" s="304" t="s">
        <v>274</v>
      </c>
      <c r="E76">
        <v>12.0</v>
      </c>
      <c r="F76" s="301" t="str">
        <f t="shared" si="13"/>
        <v>19%</v>
      </c>
    </row>
    <row r="77" ht="12.75" customHeight="1">
      <c r="C77" s="304" t="s">
        <v>275</v>
      </c>
      <c r="E77" t="str">
        <f>63-E76</f>
        <v>51</v>
      </c>
      <c r="F77" s="301" t="str">
        <f t="shared" si="13"/>
        <v>81%</v>
      </c>
    </row>
    <row r="78" ht="12.75" customHeight="1">
      <c r="A78">
        <v>3.3</v>
      </c>
      <c r="B78" s="154" t="s">
        <v>323</v>
      </c>
      <c r="C78" s="304" t="s">
        <v>274</v>
      </c>
      <c r="E78">
        <v>22.0</v>
      </c>
      <c r="F78" s="301" t="str">
        <f t="shared" si="13"/>
        <v>35%</v>
      </c>
    </row>
    <row r="79" ht="12.75" customHeight="1">
      <c r="B79" s="154"/>
      <c r="C79" s="304" t="s">
        <v>275</v>
      </c>
      <c r="E79" t="str">
        <f>63-E78</f>
        <v>41</v>
      </c>
      <c r="F79" s="301" t="str">
        <f t="shared" si="13"/>
        <v>65%</v>
      </c>
    </row>
    <row r="80" ht="12.75" customHeight="1">
      <c r="A80">
        <v>3.4</v>
      </c>
      <c r="B80" s="154" t="s">
        <v>324</v>
      </c>
      <c r="C80" s="304" t="s">
        <v>274</v>
      </c>
      <c r="E80">
        <v>25.0</v>
      </c>
      <c r="F80" s="301" t="str">
        <f t="shared" si="13"/>
        <v>40%</v>
      </c>
    </row>
    <row r="81" ht="12.75" customHeight="1">
      <c r="B81" s="154"/>
      <c r="C81" s="304" t="s">
        <v>275</v>
      </c>
      <c r="E81" t="str">
        <f>63-E80</f>
        <v>38</v>
      </c>
      <c r="F81" s="301" t="str">
        <f t="shared" si="13"/>
        <v>60%</v>
      </c>
    </row>
    <row r="82" ht="12.75" customHeight="1">
      <c r="A82">
        <v>3.5</v>
      </c>
      <c r="B82" s="304" t="s">
        <v>325</v>
      </c>
      <c r="C82" s="304" t="s">
        <v>274</v>
      </c>
      <c r="E82">
        <v>24.0</v>
      </c>
      <c r="F82" s="301" t="str">
        <f t="shared" si="13"/>
        <v>38%</v>
      </c>
    </row>
    <row r="83" ht="12.75" customHeight="1">
      <c r="B83" s="304"/>
      <c r="C83" s="304" t="s">
        <v>275</v>
      </c>
      <c r="E83" t="str">
        <f>63-E82</f>
        <v>39</v>
      </c>
      <c r="F83" s="301" t="str">
        <f t="shared" si="13"/>
        <v>62%</v>
      </c>
    </row>
    <row r="84" ht="12.75" customHeight="1">
      <c r="A84">
        <v>3.6</v>
      </c>
      <c r="B84" s="154" t="s">
        <v>326</v>
      </c>
      <c r="C84" s="304" t="s">
        <v>274</v>
      </c>
      <c r="E84">
        <v>0.0</v>
      </c>
      <c r="F84" s="301" t="str">
        <f t="shared" si="13"/>
        <v>0%</v>
      </c>
    </row>
    <row r="85" ht="12.75" customHeight="1">
      <c r="B85" s="154"/>
      <c r="C85" s="304" t="s">
        <v>275</v>
      </c>
      <c r="E85" t="str">
        <f>63-E84</f>
        <v>63</v>
      </c>
      <c r="F85" s="301" t="str">
        <f t="shared" si="13"/>
        <v>100%</v>
      </c>
    </row>
    <row r="86" ht="12.75" customHeight="1">
      <c r="A86">
        <v>3.7</v>
      </c>
      <c r="B86" s="154" t="s">
        <v>327</v>
      </c>
      <c r="C86" s="304" t="s">
        <v>274</v>
      </c>
      <c r="E86">
        <v>12.0</v>
      </c>
      <c r="F86" s="301" t="str">
        <f t="shared" si="13"/>
        <v>19%</v>
      </c>
    </row>
    <row r="87" ht="12.75" customHeight="1">
      <c r="B87" s="154"/>
      <c r="C87" s="304" t="s">
        <v>275</v>
      </c>
      <c r="E87" t="str">
        <f>63-E86</f>
        <v>51</v>
      </c>
      <c r="F87" s="301" t="str">
        <f t="shared" si="13"/>
        <v>81%</v>
      </c>
    </row>
    <row r="88" ht="12.75" customHeight="1">
      <c r="A88">
        <v>3.8</v>
      </c>
      <c r="B88" s="154" t="s">
        <v>328</v>
      </c>
      <c r="C88" s="304" t="s">
        <v>274</v>
      </c>
      <c r="E88">
        <v>8.0</v>
      </c>
      <c r="F88" s="301" t="str">
        <f t="shared" si="13"/>
        <v>13%</v>
      </c>
    </row>
    <row r="89" ht="12.75" customHeight="1">
      <c r="B89" s="154"/>
      <c r="C89" s="304" t="s">
        <v>275</v>
      </c>
      <c r="E89" t="str">
        <f>63-E88</f>
        <v>55</v>
      </c>
      <c r="F89" s="301" t="str">
        <f t="shared" si="13"/>
        <v>87%</v>
      </c>
    </row>
    <row r="90" ht="12.75" customHeight="1">
      <c r="A90">
        <v>3.9</v>
      </c>
      <c r="B90" s="304" t="s">
        <v>329</v>
      </c>
      <c r="C90" s="304" t="s">
        <v>274</v>
      </c>
      <c r="E90">
        <v>23.0</v>
      </c>
      <c r="F90" s="301" t="str">
        <f t="shared" si="13"/>
        <v>37%</v>
      </c>
    </row>
    <row r="91" ht="12.75" customHeight="1">
      <c r="B91" s="304"/>
      <c r="C91" s="304" t="s">
        <v>275</v>
      </c>
      <c r="E91" t="str">
        <f>63-E90</f>
        <v>40</v>
      </c>
      <c r="F91" s="301" t="str">
        <f t="shared" si="13"/>
        <v>63%</v>
      </c>
    </row>
    <row r="92" ht="12.75" customHeight="1">
      <c r="A92" s="236">
        <v>3.1</v>
      </c>
      <c r="B92" s="154" t="s">
        <v>330</v>
      </c>
      <c r="C92" s="304" t="s">
        <v>274</v>
      </c>
      <c r="E92">
        <v>18.0</v>
      </c>
      <c r="F92" s="301" t="str">
        <f t="shared" si="13"/>
        <v>29%</v>
      </c>
    </row>
    <row r="93" ht="12.75" customHeight="1">
      <c r="A93" s="236"/>
      <c r="B93" s="154"/>
      <c r="C93" s="304" t="s">
        <v>275</v>
      </c>
      <c r="E93" t="str">
        <f>63-E92</f>
        <v>45</v>
      </c>
      <c r="F93" s="301" t="str">
        <f t="shared" si="13"/>
        <v>71%</v>
      </c>
    </row>
    <row r="94" ht="12.75" customHeight="1">
      <c r="A94">
        <v>3.11</v>
      </c>
      <c r="B94" s="154" t="s">
        <v>331</v>
      </c>
      <c r="C94" s="304" t="s">
        <v>274</v>
      </c>
      <c r="E94">
        <v>0.0</v>
      </c>
      <c r="F94" s="301" t="str">
        <f t="shared" si="13"/>
        <v>0%</v>
      </c>
    </row>
    <row r="95" ht="12.75" customHeight="1">
      <c r="C95" s="304" t="s">
        <v>275</v>
      </c>
      <c r="E95" t="str">
        <f>63-E94</f>
        <v>63</v>
      </c>
      <c r="F95" s="301" t="str">
        <f t="shared" si="13"/>
        <v>100%</v>
      </c>
    </row>
    <row r="96" ht="12.75" customHeight="1">
      <c r="A96">
        <v>4.0</v>
      </c>
      <c r="B96" s="154" t="s">
        <v>332</v>
      </c>
      <c r="C96" s="304" t="s">
        <v>274</v>
      </c>
      <c r="E96">
        <v>0.0</v>
      </c>
      <c r="F96" s="301" t="str">
        <f t="shared" si="13"/>
        <v>0%</v>
      </c>
    </row>
    <row r="97" ht="12.75" customHeight="1">
      <c r="B97" s="304" t="s">
        <v>333</v>
      </c>
      <c r="C97" s="304" t="s">
        <v>274</v>
      </c>
      <c r="E97">
        <v>14.0</v>
      </c>
      <c r="F97" s="301" t="str">
        <f t="shared" si="13"/>
        <v>22%</v>
      </c>
    </row>
    <row r="98" ht="12.75" customHeight="1">
      <c r="B98" s="304"/>
      <c r="C98" s="304" t="s">
        <v>275</v>
      </c>
      <c r="E98">
        <v>49.0</v>
      </c>
      <c r="F98" s="301" t="str">
        <f t="shared" si="13"/>
        <v>78%</v>
      </c>
    </row>
    <row r="99" ht="12.75" customHeight="1">
      <c r="B99" s="304" t="s">
        <v>334</v>
      </c>
      <c r="C99" s="304" t="s">
        <v>274</v>
      </c>
      <c r="E99">
        <v>8.0</v>
      </c>
      <c r="F99" s="301" t="str">
        <f t="shared" si="13"/>
        <v>13%</v>
      </c>
    </row>
    <row r="100" ht="12.75" customHeight="1">
      <c r="B100" s="304"/>
      <c r="C100" s="304" t="s">
        <v>275</v>
      </c>
      <c r="E100" t="str">
        <f>63-E99</f>
        <v>55</v>
      </c>
      <c r="F100" s="301" t="str">
        <f t="shared" si="13"/>
        <v>87%</v>
      </c>
    </row>
    <row r="101" ht="12.75" customHeight="1">
      <c r="B101" s="304" t="s">
        <v>335</v>
      </c>
      <c r="C101" s="304" t="s">
        <v>274</v>
      </c>
      <c r="E101">
        <v>0.0</v>
      </c>
      <c r="F101" s="301" t="str">
        <f t="shared" si="13"/>
        <v>0%</v>
      </c>
    </row>
    <row r="102" ht="12.75" customHeight="1">
      <c r="B102" s="304"/>
      <c r="C102" s="304" t="s">
        <v>275</v>
      </c>
      <c r="E102" t="str">
        <f>63-E101</f>
        <v>63</v>
      </c>
      <c r="F102" s="301" t="str">
        <f t="shared" si="13"/>
        <v>100%</v>
      </c>
    </row>
    <row r="103" ht="12.75" customHeight="1">
      <c r="B103" s="304" t="s">
        <v>336</v>
      </c>
      <c r="C103" s="304" t="s">
        <v>274</v>
      </c>
      <c r="E103">
        <v>2.0</v>
      </c>
      <c r="F103" s="301" t="str">
        <f t="shared" si="13"/>
        <v>3%</v>
      </c>
    </row>
    <row r="104" ht="12.75" customHeight="1">
      <c r="B104" s="304"/>
      <c r="C104" s="304" t="s">
        <v>275</v>
      </c>
      <c r="E104" t="str">
        <f>63-E103</f>
        <v>61</v>
      </c>
      <c r="F104" s="301" t="str">
        <f t="shared" ref="F104:F106" si="14">100%*E103/63</f>
        <v>3%</v>
      </c>
    </row>
    <row r="105" ht="12.75" customHeight="1">
      <c r="B105" s="304" t="s">
        <v>337</v>
      </c>
      <c r="C105" s="304" t="s">
        <v>274</v>
      </c>
      <c r="E105">
        <v>6.0</v>
      </c>
      <c r="F105" s="301" t="str">
        <f t="shared" si="14"/>
        <v>97%</v>
      </c>
    </row>
    <row r="106" ht="12.75" customHeight="1">
      <c r="B106" s="304"/>
      <c r="C106" s="304" t="s">
        <v>275</v>
      </c>
      <c r="E106" t="str">
        <f>63-E105</f>
        <v>57</v>
      </c>
      <c r="F106" s="301" t="str">
        <f t="shared" si="14"/>
        <v>10%</v>
      </c>
    </row>
    <row r="107" ht="12.75" customHeight="1">
      <c r="B107" s="154" t="s">
        <v>338</v>
      </c>
      <c r="C107" s="304" t="s">
        <v>274</v>
      </c>
      <c r="E107">
        <v>0.0</v>
      </c>
      <c r="F107" s="301" t="str">
        <f t="shared" ref="F107:F108" si="15">100%*E107/63</f>
        <v>0%</v>
      </c>
    </row>
    <row r="108" ht="12.75" customHeight="1">
      <c r="C108" s="304" t="s">
        <v>275</v>
      </c>
      <c r="E108">
        <v>63.0</v>
      </c>
      <c r="F108" s="301" t="str">
        <f t="shared" si="15"/>
        <v>100%</v>
      </c>
    </row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57"/>
    <col customWidth="1" min="2" max="2" width="10.71"/>
    <col customWidth="1" min="3" max="3" width="20.0"/>
    <col customWidth="1" min="4" max="4" width="26.0"/>
    <col customWidth="1" min="5" max="5" width="1.43"/>
    <col customWidth="1" hidden="1" min="6" max="6" width="11.43"/>
    <col customWidth="1" min="7" max="7" width="2.57"/>
    <col customWidth="1" min="8" max="8" width="12.57"/>
    <col customWidth="1" min="9" max="9" width="5.86"/>
    <col customWidth="1" min="10" max="14" width="8.14"/>
    <col customWidth="1" min="15" max="31" width="10.71"/>
  </cols>
  <sheetData>
    <row r="1" ht="12.75" customHeight="1">
      <c r="A1" s="154" t="s">
        <v>339</v>
      </c>
      <c r="H1" s="154" t="s">
        <v>340</v>
      </c>
    </row>
    <row r="2" ht="12.75" customHeight="1">
      <c r="A2" s="304" t="s">
        <v>341</v>
      </c>
      <c r="H2" s="154" t="s">
        <v>342</v>
      </c>
      <c r="I2">
        <v>29.0</v>
      </c>
      <c r="J2" s="301" t="str">
        <f t="shared" ref="J2:J7" si="1">100%*I2/63</f>
        <v>46%</v>
      </c>
      <c r="K2" s="301"/>
      <c r="L2" s="301" t="s">
        <v>343</v>
      </c>
      <c r="M2" s="301" t="s">
        <v>344</v>
      </c>
      <c r="N2" s="301" t="s">
        <v>345</v>
      </c>
      <c r="O2" s="301" t="s">
        <v>346</v>
      </c>
      <c r="P2" s="301" t="s">
        <v>347</v>
      </c>
      <c r="Q2" s="301" t="s">
        <v>348</v>
      </c>
      <c r="R2" s="301" t="s">
        <v>349</v>
      </c>
      <c r="S2" s="301" t="s">
        <v>350</v>
      </c>
      <c r="T2" s="301" t="s">
        <v>351</v>
      </c>
      <c r="U2" s="301" t="s">
        <v>352</v>
      </c>
      <c r="V2" s="301" t="s">
        <v>353</v>
      </c>
    </row>
    <row r="3" ht="12.75" customHeight="1">
      <c r="A3" s="304"/>
      <c r="H3" s="154" t="s">
        <v>354</v>
      </c>
      <c r="I3">
        <v>34.0</v>
      </c>
      <c r="J3" s="301" t="str">
        <f t="shared" si="1"/>
        <v>54%</v>
      </c>
      <c r="K3" s="301" t="s">
        <v>342</v>
      </c>
      <c r="L3" s="301" t="str">
        <f t="shared" ref="L3:L4" si="2">+J2</f>
        <v>46%</v>
      </c>
      <c r="M3" s="301" t="str">
        <f t="shared" ref="M3:M4" si="3">+J4</f>
        <v>51%</v>
      </c>
      <c r="N3" s="301" t="str">
        <f t="shared" ref="N3:N4" si="4">+J6</f>
        <v>0%</v>
      </c>
      <c r="O3" s="301" t="str">
        <f t="shared" ref="O3:O4" si="5">+J9</f>
        <v>76%</v>
      </c>
      <c r="P3" s="301" t="str">
        <f t="shared" ref="P3:P4" si="6">+J11</f>
        <v>68%</v>
      </c>
      <c r="Q3" s="301" t="str">
        <f t="shared" ref="Q3:Q4" si="7">+J15</f>
        <v>54%</v>
      </c>
      <c r="R3" s="301" t="str">
        <f t="shared" ref="R3:R4" si="8">+J19</f>
        <v>100%</v>
      </c>
      <c r="S3" s="301" t="str">
        <f t="shared" ref="S3:S4" si="9">+J23</f>
        <v>0%</v>
      </c>
      <c r="T3" s="301" t="str">
        <f t="shared" ref="T3:T4" si="10">+J25</f>
        <v>0%</v>
      </c>
      <c r="U3" s="301" t="str">
        <f t="shared" ref="U3:U4" si="11">+J29</f>
        <v>0%</v>
      </c>
      <c r="V3" s="301" t="str">
        <f t="shared" ref="V3:V4" si="12">+J31</f>
        <v>100%</v>
      </c>
    </row>
    <row r="4" ht="12.75" customHeight="1">
      <c r="A4" s="304" t="s">
        <v>355</v>
      </c>
      <c r="H4" s="154" t="s">
        <v>342</v>
      </c>
      <c r="I4" t="str">
        <f>63-I5</f>
        <v>32</v>
      </c>
      <c r="J4" s="301" t="str">
        <f t="shared" si="1"/>
        <v>51%</v>
      </c>
      <c r="K4" s="301" t="s">
        <v>354</v>
      </c>
      <c r="L4" s="301" t="str">
        <f t="shared" si="2"/>
        <v>54%</v>
      </c>
      <c r="M4" s="301" t="str">
        <f t="shared" si="3"/>
        <v>49%</v>
      </c>
      <c r="N4" s="301" t="str">
        <f t="shared" si="4"/>
        <v>100%</v>
      </c>
      <c r="O4" s="301" t="str">
        <f t="shared" si="5"/>
        <v>24%</v>
      </c>
      <c r="P4" s="301" t="str">
        <f t="shared" si="6"/>
        <v>32%</v>
      </c>
      <c r="Q4" s="301" t="str">
        <f t="shared" si="7"/>
        <v>46%</v>
      </c>
      <c r="R4" s="301" t="str">
        <f t="shared" si="8"/>
        <v>0%</v>
      </c>
      <c r="S4" s="301" t="str">
        <f t="shared" si="9"/>
        <v>100%</v>
      </c>
      <c r="T4" s="301" t="str">
        <f t="shared" si="10"/>
        <v>100%</v>
      </c>
      <c r="U4" s="301" t="str">
        <f t="shared" si="11"/>
        <v>100%</v>
      </c>
      <c r="V4" s="301" t="str">
        <f t="shared" si="12"/>
        <v>#REF!</v>
      </c>
    </row>
    <row r="5" ht="12.75" customHeight="1">
      <c r="A5" s="304"/>
      <c r="H5" s="154" t="s">
        <v>354</v>
      </c>
      <c r="I5">
        <v>31.0</v>
      </c>
      <c r="J5" s="301" t="str">
        <f t="shared" si="1"/>
        <v>49%</v>
      </c>
      <c r="K5" s="301"/>
      <c r="L5" s="301"/>
      <c r="M5" s="301"/>
      <c r="N5" s="301"/>
    </row>
    <row r="6" ht="12.75" customHeight="1">
      <c r="A6" s="304" t="s">
        <v>356</v>
      </c>
      <c r="H6" s="154" t="s">
        <v>342</v>
      </c>
      <c r="I6" t="str">
        <f>63-I7</f>
        <v>0</v>
      </c>
      <c r="J6" s="301" t="str">
        <f t="shared" si="1"/>
        <v>0%</v>
      </c>
      <c r="K6" s="301"/>
      <c r="L6" s="301"/>
      <c r="M6" s="301"/>
      <c r="N6" s="301"/>
    </row>
    <row r="7" ht="12.75" customHeight="1">
      <c r="A7" s="304"/>
      <c r="H7" s="154" t="s">
        <v>354</v>
      </c>
      <c r="I7">
        <v>63.0</v>
      </c>
      <c r="J7" s="301" t="str">
        <f t="shared" si="1"/>
        <v>100%</v>
      </c>
      <c r="K7" s="301"/>
      <c r="L7" s="301"/>
      <c r="N7" s="301"/>
    </row>
    <row r="8" ht="12.75" customHeight="1">
      <c r="A8" s="304" t="s">
        <v>357</v>
      </c>
      <c r="L8" s="301"/>
    </row>
    <row r="9" ht="12.75" customHeight="1">
      <c r="A9" s="304" t="s">
        <v>358</v>
      </c>
      <c r="H9" s="154" t="s">
        <v>342</v>
      </c>
      <c r="I9" t="str">
        <f>63-I10</f>
        <v>48</v>
      </c>
      <c r="J9" s="301" t="str">
        <f t="shared" ref="J9:J12" si="13">100%*I9/63</f>
        <v>76%</v>
      </c>
      <c r="K9" s="301"/>
      <c r="L9" s="301"/>
    </row>
    <row r="10" ht="12.75" customHeight="1">
      <c r="A10" s="304"/>
      <c r="H10" s="154" t="s">
        <v>354</v>
      </c>
      <c r="I10">
        <v>15.0</v>
      </c>
      <c r="J10" s="301" t="str">
        <f t="shared" si="13"/>
        <v>24%</v>
      </c>
      <c r="K10" s="301"/>
      <c r="L10" s="301"/>
      <c r="N10" s="301"/>
    </row>
    <row r="11" ht="12.75" customHeight="1">
      <c r="A11" s="304" t="s">
        <v>359</v>
      </c>
      <c r="H11" s="154" t="s">
        <v>342</v>
      </c>
      <c r="I11" t="str">
        <f>63-I12</f>
        <v>43</v>
      </c>
      <c r="J11" s="301" t="str">
        <f t="shared" si="13"/>
        <v>68%</v>
      </c>
      <c r="K11" s="301"/>
      <c r="L11" s="301"/>
      <c r="M11" s="301"/>
      <c r="N11" s="301"/>
    </row>
    <row r="12" ht="12.75" customHeight="1">
      <c r="A12" s="304"/>
      <c r="H12" s="154" t="s">
        <v>354</v>
      </c>
      <c r="I12">
        <v>20.0</v>
      </c>
      <c r="J12" s="301" t="str">
        <f t="shared" si="13"/>
        <v>32%</v>
      </c>
      <c r="K12" s="301"/>
      <c r="L12" s="301"/>
      <c r="M12" s="301"/>
      <c r="N12" s="301"/>
    </row>
    <row r="13" ht="12.75" customHeight="1">
      <c r="A13" s="304" t="s">
        <v>360</v>
      </c>
    </row>
    <row r="14" ht="12.75" customHeight="1">
      <c r="A14" s="304" t="s">
        <v>361</v>
      </c>
    </row>
    <row r="15" ht="12.75" customHeight="1">
      <c r="A15" s="304" t="s">
        <v>362</v>
      </c>
      <c r="H15" s="154" t="s">
        <v>342</v>
      </c>
      <c r="I15" t="str">
        <f>63-I16</f>
        <v>34</v>
      </c>
      <c r="J15" s="301" t="str">
        <f t="shared" ref="J15:J16" si="14">100%*I15/63</f>
        <v>54%</v>
      </c>
      <c r="K15" s="301"/>
      <c r="L15" s="301"/>
      <c r="M15" s="301"/>
      <c r="N15" s="301"/>
    </row>
    <row r="16" ht="12.75" customHeight="1">
      <c r="A16" s="304" t="s">
        <v>363</v>
      </c>
      <c r="H16" s="154" t="s">
        <v>354</v>
      </c>
      <c r="I16">
        <v>29.0</v>
      </c>
      <c r="J16" s="301" t="str">
        <f t="shared" si="14"/>
        <v>46%</v>
      </c>
      <c r="K16" s="301"/>
      <c r="L16" s="301"/>
      <c r="M16" s="301"/>
      <c r="N16" s="301"/>
    </row>
    <row r="17" ht="12.75" customHeight="1">
      <c r="A17" s="304" t="s">
        <v>364</v>
      </c>
    </row>
    <row r="18" ht="12.75" customHeight="1">
      <c r="A18" s="304" t="s">
        <v>365</v>
      </c>
    </row>
    <row r="19" ht="12.75" customHeight="1">
      <c r="A19" s="304" t="s">
        <v>366</v>
      </c>
      <c r="H19" s="154" t="s">
        <v>342</v>
      </c>
      <c r="I19" t="str">
        <f>63-I20</f>
        <v>63</v>
      </c>
      <c r="J19" s="301" t="str">
        <f t="shared" ref="J19:J20" si="15">100%*I19/63</f>
        <v>100%</v>
      </c>
      <c r="K19" s="301"/>
      <c r="L19" s="301"/>
      <c r="M19" s="301"/>
      <c r="N19" s="301"/>
    </row>
    <row r="20" ht="12.75" customHeight="1">
      <c r="A20" s="304" t="s">
        <v>363</v>
      </c>
      <c r="H20" s="154" t="s">
        <v>354</v>
      </c>
      <c r="I20">
        <v>0.0</v>
      </c>
      <c r="J20" s="301" t="str">
        <f t="shared" si="15"/>
        <v>0%</v>
      </c>
      <c r="K20" s="301"/>
      <c r="L20" s="301"/>
      <c r="M20" s="301"/>
      <c r="N20" s="301"/>
    </row>
    <row r="21" ht="12.75" customHeight="1">
      <c r="A21" s="304" t="s">
        <v>367</v>
      </c>
    </row>
    <row r="22" ht="12.75" customHeight="1">
      <c r="A22" s="304" t="s">
        <v>368</v>
      </c>
    </row>
    <row r="23" ht="12.75" customHeight="1">
      <c r="A23" s="304" t="s">
        <v>369</v>
      </c>
      <c r="H23" s="154" t="s">
        <v>342</v>
      </c>
      <c r="I23" t="str">
        <f>63-I24</f>
        <v>0</v>
      </c>
      <c r="J23" s="301" t="str">
        <f t="shared" ref="J23:J26" si="16">100%*I23/63</f>
        <v>0%</v>
      </c>
      <c r="K23" s="301"/>
      <c r="L23" s="301"/>
      <c r="M23" s="301"/>
      <c r="N23" s="301"/>
    </row>
    <row r="24" ht="12.75" customHeight="1">
      <c r="A24" s="304" t="s">
        <v>363</v>
      </c>
      <c r="H24" s="154" t="s">
        <v>354</v>
      </c>
      <c r="I24">
        <v>63.0</v>
      </c>
      <c r="J24" s="301" t="str">
        <f t="shared" si="16"/>
        <v>100%</v>
      </c>
      <c r="K24" s="301"/>
      <c r="L24" s="301"/>
      <c r="M24" s="301"/>
      <c r="N24" s="301"/>
    </row>
    <row r="25" ht="12.75" customHeight="1">
      <c r="A25" s="304" t="s">
        <v>370</v>
      </c>
      <c r="H25" s="154" t="s">
        <v>342</v>
      </c>
      <c r="I25" t="str">
        <f>63-I26</f>
        <v>0</v>
      </c>
      <c r="J25" s="301" t="str">
        <f t="shared" si="16"/>
        <v>0%</v>
      </c>
      <c r="K25" s="301"/>
      <c r="L25" s="301"/>
      <c r="M25" s="301"/>
      <c r="N25" s="301"/>
    </row>
    <row r="26" ht="12.75" customHeight="1">
      <c r="A26" s="304" t="s">
        <v>363</v>
      </c>
      <c r="H26" s="154" t="s">
        <v>354</v>
      </c>
      <c r="I26">
        <v>63.0</v>
      </c>
      <c r="J26" s="301" t="str">
        <f t="shared" si="16"/>
        <v>100%</v>
      </c>
      <c r="K26" s="301"/>
      <c r="L26" s="301"/>
      <c r="M26" s="301"/>
      <c r="N26" s="301"/>
    </row>
    <row r="27" ht="12.75" customHeight="1">
      <c r="A27" s="304" t="s">
        <v>371</v>
      </c>
    </row>
    <row r="28" ht="12.75" customHeight="1">
      <c r="A28" s="304" t="s">
        <v>372</v>
      </c>
    </row>
    <row r="29" ht="12.75" customHeight="1">
      <c r="A29" s="304" t="s">
        <v>373</v>
      </c>
      <c r="H29" s="154" t="s">
        <v>342</v>
      </c>
      <c r="I29" t="str">
        <f>63-I30</f>
        <v>0</v>
      </c>
      <c r="J29" s="301" t="str">
        <f t="shared" ref="J29:J32" si="17">100%*I29/63</f>
        <v>0%</v>
      </c>
      <c r="K29" s="301"/>
      <c r="L29" s="301"/>
      <c r="M29" s="301"/>
      <c r="N29" s="301"/>
    </row>
    <row r="30" ht="12.75" customHeight="1">
      <c r="A30" s="304" t="s">
        <v>363</v>
      </c>
      <c r="H30" s="154" t="s">
        <v>354</v>
      </c>
      <c r="I30">
        <v>63.0</v>
      </c>
      <c r="J30" s="301" t="str">
        <f t="shared" si="17"/>
        <v>100%</v>
      </c>
      <c r="K30" s="301"/>
      <c r="L30" s="301"/>
      <c r="M30" s="301"/>
      <c r="N30" s="301"/>
    </row>
    <row r="31" ht="12.75" customHeight="1">
      <c r="A31" s="304" t="s">
        <v>374</v>
      </c>
      <c r="H31" s="154" t="s">
        <v>375</v>
      </c>
      <c r="I31">
        <v>63.0</v>
      </c>
      <c r="J31" s="301" t="str">
        <f t="shared" si="17"/>
        <v>100%</v>
      </c>
      <c r="K31" s="301"/>
      <c r="L31" s="301"/>
      <c r="M31" s="301"/>
      <c r="N31" s="301"/>
    </row>
    <row r="32" ht="12.75" customHeight="1">
      <c r="A32" s="304" t="s">
        <v>363</v>
      </c>
      <c r="H32" s="154" t="s">
        <v>354</v>
      </c>
      <c r="I32" t="str">
        <f>+I31-I32</f>
        <v>#REF!</v>
      </c>
      <c r="J32" s="301" t="str">
        <f t="shared" si="17"/>
        <v>#REF!</v>
      </c>
      <c r="K32" s="301"/>
      <c r="L32" s="301"/>
      <c r="M32" s="301"/>
      <c r="N32" s="301"/>
    </row>
    <row r="33" ht="12.75" customHeight="1">
      <c r="A33" s="304" t="s">
        <v>376</v>
      </c>
    </row>
    <row r="34" ht="12.75" customHeight="1">
      <c r="A34" s="304" t="s">
        <v>377</v>
      </c>
    </row>
    <row r="35" ht="12.75" customHeight="1">
      <c r="A35" s="304" t="s">
        <v>378</v>
      </c>
      <c r="H35" s="309"/>
    </row>
    <row r="36" ht="12.75" customHeight="1">
      <c r="A36" s="304" t="s">
        <v>379</v>
      </c>
      <c r="H36" s="154" t="s">
        <v>342</v>
      </c>
      <c r="I36">
        <v>0.0</v>
      </c>
      <c r="J36" s="301" t="str">
        <f t="shared" ref="J36:J37" si="18">100%*I36/63</f>
        <v>0%</v>
      </c>
      <c r="K36" s="301"/>
      <c r="L36" s="301"/>
      <c r="M36" s="301"/>
      <c r="N36" s="301"/>
      <c r="P36" s="154" t="s">
        <v>380</v>
      </c>
      <c r="Q36" s="154" t="s">
        <v>381</v>
      </c>
      <c r="R36" s="154" t="s">
        <v>382</v>
      </c>
      <c r="S36" s="154" t="s">
        <v>383</v>
      </c>
      <c r="T36" s="154" t="s">
        <v>384</v>
      </c>
      <c r="U36" s="154" t="s">
        <v>385</v>
      </c>
      <c r="V36" s="154"/>
      <c r="W36" s="154"/>
      <c r="X36" s="154"/>
    </row>
    <row r="37" ht="12.75" customHeight="1">
      <c r="A37" s="304" t="s">
        <v>363</v>
      </c>
      <c r="H37" s="154" t="s">
        <v>354</v>
      </c>
      <c r="I37">
        <v>63.0</v>
      </c>
      <c r="J37" s="301" t="str">
        <f t="shared" si="18"/>
        <v>100%</v>
      </c>
      <c r="K37" s="301"/>
      <c r="L37" s="301"/>
      <c r="M37" s="301"/>
      <c r="N37" s="301"/>
      <c r="O37" s="1" t="s">
        <v>342</v>
      </c>
      <c r="P37" s="301" t="str">
        <f t="shared" ref="P37:P38" si="19">+J39</f>
        <v>19%</v>
      </c>
      <c r="Q37" s="301" t="str">
        <f t="shared" ref="Q37:Q38" si="20">+J41</f>
        <v>75%</v>
      </c>
      <c r="R37" s="301" t="str">
        <f t="shared" ref="R37:R38" si="21">+J43</f>
        <v>0%</v>
      </c>
      <c r="S37" s="301" t="str">
        <f t="shared" ref="S37:S38" si="22">+J45</f>
        <v>0%</v>
      </c>
      <c r="T37" s="301" t="str">
        <f t="shared" ref="T37:T38" si="23">+J48</f>
        <v>100%</v>
      </c>
      <c r="U37" s="301" t="str">
        <f t="shared" ref="U37:U38" si="24">+J50</f>
        <v>75%</v>
      </c>
      <c r="V37" s="301"/>
      <c r="W37" s="301"/>
      <c r="X37" s="301"/>
    </row>
    <row r="38" ht="12.75" customHeight="1">
      <c r="A38" s="304" t="s">
        <v>386</v>
      </c>
      <c r="O38" s="1" t="s">
        <v>354</v>
      </c>
      <c r="P38" s="301" t="str">
        <f t="shared" si="19"/>
        <v>81%</v>
      </c>
      <c r="Q38" s="301" t="str">
        <f t="shared" si="20"/>
        <v>25%</v>
      </c>
      <c r="R38" s="301" t="str">
        <f t="shared" si="21"/>
        <v>100%</v>
      </c>
      <c r="S38" s="301" t="str">
        <f t="shared" si="22"/>
        <v>100%</v>
      </c>
      <c r="T38" s="301" t="str">
        <f t="shared" si="23"/>
        <v>0%</v>
      </c>
      <c r="U38" s="301" t="str">
        <f t="shared" si="24"/>
        <v>25%</v>
      </c>
      <c r="V38" s="301"/>
      <c r="W38" s="301"/>
      <c r="X38" s="301"/>
    </row>
    <row r="39" ht="12.75" customHeight="1">
      <c r="A39" s="304" t="s">
        <v>387</v>
      </c>
      <c r="D39" s="154" t="s">
        <v>380</v>
      </c>
      <c r="H39" s="154" t="s">
        <v>342</v>
      </c>
      <c r="I39">
        <v>12.0</v>
      </c>
      <c r="J39" s="301" t="str">
        <f t="shared" ref="J39:J46" si="25">100%*I39/63</f>
        <v>19%</v>
      </c>
      <c r="K39" s="301"/>
      <c r="L39" s="301"/>
      <c r="M39" s="301"/>
      <c r="N39" s="301"/>
    </row>
    <row r="40" ht="12.75" customHeight="1">
      <c r="A40" s="304"/>
      <c r="H40" s="154" t="s">
        <v>354</v>
      </c>
      <c r="I40" t="str">
        <f>63-I39</f>
        <v>51</v>
      </c>
      <c r="J40" s="301" t="str">
        <f t="shared" si="25"/>
        <v>81%</v>
      </c>
      <c r="K40" s="301"/>
      <c r="L40" s="301"/>
      <c r="M40" s="301"/>
      <c r="N40" s="301"/>
      <c r="P40" s="154"/>
    </row>
    <row r="41" ht="12.75" customHeight="1">
      <c r="A41" s="304" t="s">
        <v>388</v>
      </c>
      <c r="D41" s="154" t="s">
        <v>381</v>
      </c>
      <c r="H41" s="154" t="s">
        <v>342</v>
      </c>
      <c r="I41">
        <v>47.0</v>
      </c>
      <c r="J41" s="301" t="str">
        <f t="shared" si="25"/>
        <v>75%</v>
      </c>
      <c r="K41" s="301"/>
      <c r="L41" s="301"/>
      <c r="M41" s="301"/>
      <c r="N41" s="301"/>
    </row>
    <row r="42" ht="12.75" customHeight="1">
      <c r="A42" s="304"/>
      <c r="H42" s="154" t="s">
        <v>354</v>
      </c>
      <c r="I42" t="str">
        <f>63-I41</f>
        <v>16</v>
      </c>
      <c r="J42" s="301" t="str">
        <f t="shared" si="25"/>
        <v>25%</v>
      </c>
      <c r="K42" s="301"/>
      <c r="L42" s="301"/>
      <c r="M42" s="301"/>
      <c r="N42" s="301"/>
      <c r="P42" s="154"/>
    </row>
    <row r="43" ht="12.75" customHeight="1">
      <c r="A43" s="304" t="s">
        <v>389</v>
      </c>
      <c r="D43" s="154" t="s">
        <v>382</v>
      </c>
      <c r="H43" s="154" t="s">
        <v>342</v>
      </c>
      <c r="I43">
        <v>0.0</v>
      </c>
      <c r="J43" s="301" t="str">
        <f t="shared" si="25"/>
        <v>0%</v>
      </c>
      <c r="K43" s="301"/>
      <c r="L43" s="301"/>
      <c r="M43" s="301"/>
      <c r="N43" s="301"/>
    </row>
    <row r="44" ht="12.75" customHeight="1">
      <c r="A44" s="304"/>
      <c r="H44" s="154" t="s">
        <v>354</v>
      </c>
      <c r="I44" t="str">
        <f>63-I43</f>
        <v>63</v>
      </c>
      <c r="J44" s="301" t="str">
        <f t="shared" si="25"/>
        <v>100%</v>
      </c>
      <c r="K44" s="301"/>
      <c r="L44" s="301"/>
      <c r="M44" s="301"/>
      <c r="N44" s="301"/>
      <c r="P44" s="154"/>
    </row>
    <row r="45" ht="12.75" customHeight="1">
      <c r="A45" s="304" t="s">
        <v>390</v>
      </c>
      <c r="D45" s="154" t="s">
        <v>383</v>
      </c>
      <c r="H45" s="154" t="s">
        <v>342</v>
      </c>
      <c r="I45">
        <v>0.0</v>
      </c>
      <c r="J45" s="301" t="str">
        <f t="shared" si="25"/>
        <v>0%</v>
      </c>
      <c r="K45" s="301"/>
      <c r="L45" s="301"/>
      <c r="M45" s="301"/>
      <c r="N45" s="301"/>
    </row>
    <row r="46" ht="12.75" customHeight="1">
      <c r="A46" s="304" t="s">
        <v>391</v>
      </c>
      <c r="H46" s="154" t="s">
        <v>354</v>
      </c>
      <c r="I46" t="str">
        <f>63-I45</f>
        <v>63</v>
      </c>
      <c r="J46" s="301" t="str">
        <f t="shared" si="25"/>
        <v>100%</v>
      </c>
      <c r="K46" s="301"/>
      <c r="L46" s="301"/>
      <c r="M46" s="301"/>
      <c r="N46" s="301"/>
    </row>
    <row r="47" ht="12.75" customHeight="1">
      <c r="A47" s="304"/>
      <c r="P47" s="154"/>
    </row>
    <row r="48" ht="12.75" customHeight="1">
      <c r="A48" s="304" t="s">
        <v>392</v>
      </c>
      <c r="D48" s="154" t="s">
        <v>384</v>
      </c>
      <c r="H48" s="154" t="s">
        <v>342</v>
      </c>
      <c r="I48">
        <v>63.0</v>
      </c>
      <c r="J48" s="301" t="str">
        <f t="shared" ref="J48:J51" si="26">100%*I48/63</f>
        <v>100%</v>
      </c>
      <c r="K48" s="301"/>
      <c r="L48" s="301"/>
      <c r="M48" s="301"/>
      <c r="N48" s="301"/>
    </row>
    <row r="49" ht="12.75" customHeight="1">
      <c r="A49" s="304"/>
      <c r="H49" s="154" t="s">
        <v>354</v>
      </c>
      <c r="I49" t="str">
        <f>63-I48</f>
        <v>0</v>
      </c>
      <c r="J49" s="301" t="str">
        <f t="shared" si="26"/>
        <v>0%</v>
      </c>
      <c r="K49" s="301"/>
      <c r="L49" s="301"/>
      <c r="M49" s="301"/>
      <c r="N49" s="301"/>
      <c r="P49" s="154"/>
    </row>
    <row r="50" ht="12.75" customHeight="1">
      <c r="A50" s="304" t="s">
        <v>393</v>
      </c>
      <c r="D50" s="154" t="s">
        <v>385</v>
      </c>
      <c r="H50" s="154" t="s">
        <v>342</v>
      </c>
      <c r="I50">
        <v>47.0</v>
      </c>
      <c r="J50" s="301" t="str">
        <f t="shared" si="26"/>
        <v>75%</v>
      </c>
      <c r="K50" s="301"/>
      <c r="L50" s="301"/>
      <c r="M50" s="301"/>
      <c r="N50" s="301"/>
    </row>
    <row r="51" ht="12.75" customHeight="1">
      <c r="A51" s="304"/>
      <c r="H51" s="154" t="s">
        <v>354</v>
      </c>
      <c r="I51" t="str">
        <f>63-I50</f>
        <v>16</v>
      </c>
      <c r="J51" s="301" t="str">
        <f t="shared" si="26"/>
        <v>25%</v>
      </c>
      <c r="K51" s="301"/>
      <c r="L51" s="301"/>
      <c r="M51" s="301"/>
      <c r="N51" s="301"/>
    </row>
    <row r="52" ht="12.75" customHeight="1">
      <c r="A52" s="304" t="s">
        <v>394</v>
      </c>
    </row>
    <row r="53" ht="12.75" customHeight="1">
      <c r="A53" s="304" t="s">
        <v>395</v>
      </c>
    </row>
    <row r="54" ht="12.75" customHeight="1">
      <c r="A54" s="310" t="s">
        <v>396</v>
      </c>
      <c r="B54" s="311">
        <v>20.0</v>
      </c>
      <c r="C54" s="301" t="str">
        <f t="shared" ref="C54:C58" si="27">100%*B54/63</f>
        <v>32%</v>
      </c>
    </row>
    <row r="55" ht="12.75" customHeight="1">
      <c r="A55" s="312" t="s">
        <v>397</v>
      </c>
      <c r="B55" s="313">
        <v>10.0</v>
      </c>
      <c r="C55" s="301" t="str">
        <f t="shared" si="27"/>
        <v>16%</v>
      </c>
    </row>
    <row r="56" ht="12.75" customHeight="1">
      <c r="A56" s="312" t="s">
        <v>398</v>
      </c>
      <c r="B56" s="313">
        <v>15.0</v>
      </c>
      <c r="C56" s="301" t="str">
        <f t="shared" si="27"/>
        <v>24%</v>
      </c>
    </row>
    <row r="57" ht="12.75" customHeight="1">
      <c r="A57" s="312" t="s">
        <v>399</v>
      </c>
      <c r="B57" s="313">
        <v>15.0</v>
      </c>
      <c r="C57" s="301" t="str">
        <f t="shared" si="27"/>
        <v>24%</v>
      </c>
    </row>
    <row r="58" ht="12.75" customHeight="1">
      <c r="A58" s="312" t="s">
        <v>400</v>
      </c>
      <c r="B58" s="313">
        <v>3.0</v>
      </c>
      <c r="C58" s="301" t="str">
        <f t="shared" si="27"/>
        <v>5%</v>
      </c>
    </row>
    <row r="59" ht="12.75" customHeight="1">
      <c r="A59" s="304" t="s">
        <v>401</v>
      </c>
    </row>
    <row r="60" ht="12.75" customHeight="1">
      <c r="A60" s="304"/>
    </row>
    <row r="61" ht="12.75" customHeight="1">
      <c r="A61" s="304" t="s">
        <v>402</v>
      </c>
    </row>
    <row r="62" ht="12.75" customHeight="1">
      <c r="A62" s="304"/>
    </row>
    <row r="63" ht="12.75" customHeight="1">
      <c r="A63" s="310" t="s">
        <v>403</v>
      </c>
      <c r="B63" s="311">
        <v>0.0</v>
      </c>
      <c r="C63" s="301" t="str">
        <f t="shared" ref="C63:C67" si="28">100%*B63/63</f>
        <v>0%</v>
      </c>
    </row>
    <row r="64" ht="12.75" customHeight="1">
      <c r="A64" s="312" t="s">
        <v>404</v>
      </c>
      <c r="B64" s="313">
        <v>10.0</v>
      </c>
      <c r="C64" s="301" t="str">
        <f t="shared" si="28"/>
        <v>16%</v>
      </c>
    </row>
    <row r="65" ht="12.75" customHeight="1">
      <c r="A65" s="312" t="s">
        <v>405</v>
      </c>
      <c r="B65" s="313">
        <v>25.0</v>
      </c>
      <c r="C65" s="301" t="str">
        <f t="shared" si="28"/>
        <v>40%</v>
      </c>
    </row>
    <row r="66" ht="12.75" customHeight="1">
      <c r="A66" s="312" t="s">
        <v>406</v>
      </c>
      <c r="B66" s="313">
        <v>18.0</v>
      </c>
      <c r="C66" s="301" t="str">
        <f t="shared" si="28"/>
        <v>29%</v>
      </c>
    </row>
    <row r="67" ht="12.75" customHeight="1">
      <c r="A67" s="312" t="s">
        <v>407</v>
      </c>
      <c r="B67" s="314">
        <v>10.0</v>
      </c>
      <c r="C67" s="301" t="str">
        <f t="shared" si="28"/>
        <v>16%</v>
      </c>
    </row>
    <row r="68" ht="12.75" customHeight="1">
      <c r="A68" s="170"/>
    </row>
    <row r="69" ht="12.75" customHeight="1">
      <c r="A69" s="304"/>
    </row>
    <row r="70" ht="12.75" customHeight="1">
      <c r="A70" s="304" t="s">
        <v>408</v>
      </c>
    </row>
    <row r="71" ht="12.75" customHeight="1">
      <c r="A71" s="304" t="s">
        <v>409</v>
      </c>
    </row>
    <row r="72" ht="12.75" customHeight="1">
      <c r="A72" s="304"/>
    </row>
    <row r="73" ht="12.75" customHeight="1">
      <c r="A73" s="304" t="s">
        <v>410</v>
      </c>
      <c r="C73" s="154">
        <v>19.0</v>
      </c>
      <c r="D73" s="301" t="str">
        <f>C73/$C77</f>
        <v>30%</v>
      </c>
      <c r="E73" s="301"/>
    </row>
    <row r="74" ht="12.75" customHeight="1">
      <c r="A74" s="304" t="s">
        <v>411</v>
      </c>
      <c r="C74" s="154">
        <v>41.0</v>
      </c>
      <c r="D74" s="301" t="str">
        <f>C74/$C77</f>
        <v>65%</v>
      </c>
      <c r="E74" s="301"/>
    </row>
    <row r="75" ht="12.75" customHeight="1">
      <c r="A75" s="304" t="s">
        <v>368</v>
      </c>
      <c r="C75" s="154">
        <v>2.0</v>
      </c>
      <c r="D75" s="301" t="str">
        <f>C75/$C77</f>
        <v>3%</v>
      </c>
      <c r="E75" s="301"/>
    </row>
    <row r="76" ht="12.75" customHeight="1">
      <c r="A76" s="304" t="s">
        <v>412</v>
      </c>
      <c r="C76" s="154">
        <v>1.0</v>
      </c>
      <c r="D76" s="301" t="str">
        <f>C76/$C77</f>
        <v>2%</v>
      </c>
      <c r="E76" s="301"/>
    </row>
    <row r="77" ht="12.75" customHeight="1">
      <c r="A77" s="304"/>
      <c r="C77" s="154" t="str">
        <f>SUM(C73:C76)</f>
        <v>63</v>
      </c>
      <c r="E77" s="301"/>
    </row>
    <row r="78" ht="12.75" customHeight="1">
      <c r="A78" s="304"/>
    </row>
    <row r="79" ht="12.75" customHeight="1">
      <c r="A79" s="308" t="s">
        <v>413</v>
      </c>
    </row>
    <row r="80" ht="12.75" customHeight="1">
      <c r="A80" s="308"/>
    </row>
    <row r="81" ht="12.75" customHeight="1">
      <c r="A81" s="304" t="s">
        <v>414</v>
      </c>
    </row>
    <row r="82" ht="12.75" customHeight="1">
      <c r="A82" s="310" t="s">
        <v>415</v>
      </c>
      <c r="B82" s="311">
        <v>10.0</v>
      </c>
      <c r="C82" s="301" t="str">
        <f t="shared" ref="C82:C86" si="29">100%*B82/63</f>
        <v>16%</v>
      </c>
    </row>
    <row r="83" ht="12.75" customHeight="1">
      <c r="A83" s="312" t="s">
        <v>416</v>
      </c>
      <c r="B83" s="311">
        <v>14.0</v>
      </c>
      <c r="C83" s="301" t="str">
        <f t="shared" si="29"/>
        <v>22%</v>
      </c>
    </row>
    <row r="84" ht="12.75" customHeight="1">
      <c r="A84" s="312" t="s">
        <v>417</v>
      </c>
      <c r="B84" s="311">
        <v>12.0</v>
      </c>
      <c r="C84" s="301" t="str">
        <f t="shared" si="29"/>
        <v>19%</v>
      </c>
    </row>
    <row r="85" ht="12.75" customHeight="1">
      <c r="A85" s="312" t="s">
        <v>418</v>
      </c>
      <c r="B85" s="311">
        <v>13.0</v>
      </c>
      <c r="C85" s="301" t="str">
        <f t="shared" si="29"/>
        <v>21%</v>
      </c>
    </row>
    <row r="86" ht="12.75" customHeight="1">
      <c r="A86" s="312" t="s">
        <v>400</v>
      </c>
      <c r="B86" s="311">
        <v>14.0</v>
      </c>
      <c r="C86" s="301" t="str">
        <f t="shared" si="29"/>
        <v>22%</v>
      </c>
    </row>
    <row r="87" ht="12.75" customHeight="1">
      <c r="A87" s="304"/>
    </row>
    <row r="88" ht="12.75" customHeight="1">
      <c r="A88" s="304" t="s">
        <v>419</v>
      </c>
    </row>
    <row r="89" ht="12.75" customHeight="1">
      <c r="A89" s="304"/>
    </row>
    <row r="90" ht="12.75" customHeight="1">
      <c r="A90" s="310" t="s">
        <v>415</v>
      </c>
      <c r="B90" s="311">
        <v>23.0</v>
      </c>
      <c r="C90" s="301" t="str">
        <f t="shared" ref="C90:C94" si="30">100%*B90/63</f>
        <v>37%</v>
      </c>
    </row>
    <row r="91" ht="12.75" customHeight="1">
      <c r="A91" s="312" t="s">
        <v>416</v>
      </c>
      <c r="B91" s="311">
        <v>15.0</v>
      </c>
      <c r="C91" s="301" t="str">
        <f t="shared" si="30"/>
        <v>24%</v>
      </c>
    </row>
    <row r="92" ht="12.75" customHeight="1">
      <c r="A92" s="312" t="s">
        <v>417</v>
      </c>
      <c r="B92" s="311">
        <v>12.0</v>
      </c>
      <c r="C92" s="301" t="str">
        <f t="shared" si="30"/>
        <v>19%</v>
      </c>
    </row>
    <row r="93" ht="12.75" customHeight="1">
      <c r="A93" s="312" t="s">
        <v>418</v>
      </c>
      <c r="B93" s="311">
        <v>8.0</v>
      </c>
      <c r="C93" s="301" t="str">
        <f t="shared" si="30"/>
        <v>13%</v>
      </c>
    </row>
    <row r="94" ht="12.75" customHeight="1">
      <c r="A94" s="312" t="s">
        <v>400</v>
      </c>
      <c r="B94" s="311">
        <v>5.0</v>
      </c>
      <c r="C94" s="301" t="str">
        <f t="shared" si="30"/>
        <v>8%</v>
      </c>
    </row>
    <row r="95" ht="12.75" customHeight="1">
      <c r="A95" s="304"/>
    </row>
    <row r="96" ht="12.75" customHeight="1">
      <c r="A96" s="308" t="s">
        <v>420</v>
      </c>
    </row>
    <row r="97" ht="12.75" customHeight="1">
      <c r="A97" s="308"/>
    </row>
    <row r="98" ht="12.75" customHeight="1">
      <c r="A98" s="304" t="s">
        <v>421</v>
      </c>
    </row>
    <row r="99" ht="12.75" customHeight="1">
      <c r="A99" s="304"/>
    </row>
    <row r="100" ht="12.75" customHeight="1">
      <c r="A100" s="310" t="s">
        <v>415</v>
      </c>
      <c r="B100" s="311">
        <v>10.0</v>
      </c>
      <c r="C100" s="301" t="str">
        <f t="shared" ref="C100:C104" si="31">100%*B100/63</f>
        <v>16%</v>
      </c>
    </row>
    <row r="101" ht="12.75" customHeight="1">
      <c r="A101" s="312" t="s">
        <v>416</v>
      </c>
      <c r="B101" s="311">
        <v>11.0</v>
      </c>
      <c r="C101" s="301" t="str">
        <f t="shared" si="31"/>
        <v>17%</v>
      </c>
    </row>
    <row r="102" ht="12.75" customHeight="1">
      <c r="A102" s="312" t="s">
        <v>417</v>
      </c>
      <c r="B102" s="311">
        <v>25.0</v>
      </c>
      <c r="C102" s="301" t="str">
        <f t="shared" si="31"/>
        <v>40%</v>
      </c>
    </row>
    <row r="103" ht="12.75" customHeight="1">
      <c r="A103" s="312" t="s">
        <v>418</v>
      </c>
      <c r="B103" s="311">
        <v>13.0</v>
      </c>
      <c r="C103" s="301" t="str">
        <f t="shared" si="31"/>
        <v>21%</v>
      </c>
    </row>
    <row r="104" ht="12.75" customHeight="1">
      <c r="A104" s="312" t="s">
        <v>400</v>
      </c>
      <c r="B104" s="311">
        <v>4.0</v>
      </c>
      <c r="C104" s="301" t="str">
        <f t="shared" si="31"/>
        <v>6%</v>
      </c>
    </row>
    <row r="105" ht="12.75" customHeight="1">
      <c r="A105" s="304"/>
    </row>
    <row r="106" ht="12.75" customHeight="1">
      <c r="A106" s="304"/>
    </row>
    <row r="107" ht="12.75" customHeight="1">
      <c r="A107" s="304" t="s">
        <v>422</v>
      </c>
    </row>
    <row r="108" ht="12.75" customHeight="1">
      <c r="A108" s="304"/>
    </row>
    <row r="109" ht="12.75" customHeight="1">
      <c r="A109" s="310" t="s">
        <v>415</v>
      </c>
      <c r="B109" s="311">
        <v>10.0</v>
      </c>
      <c r="C109" s="301" t="str">
        <f t="shared" ref="C109:C113" si="32">100%*B109/63</f>
        <v>16%</v>
      </c>
    </row>
    <row r="110" ht="12.75" customHeight="1">
      <c r="A110" s="312" t="s">
        <v>416</v>
      </c>
      <c r="B110" s="311">
        <v>14.0</v>
      </c>
      <c r="C110" s="301" t="str">
        <f t="shared" si="32"/>
        <v>22%</v>
      </c>
    </row>
    <row r="111" ht="12.75" customHeight="1">
      <c r="A111" s="312" t="s">
        <v>417</v>
      </c>
      <c r="B111" s="311">
        <v>12.0</v>
      </c>
      <c r="C111" s="301" t="str">
        <f t="shared" si="32"/>
        <v>19%</v>
      </c>
    </row>
    <row r="112" ht="12.75" customHeight="1">
      <c r="A112" s="312" t="s">
        <v>418</v>
      </c>
      <c r="B112" s="311">
        <v>13.0</v>
      </c>
      <c r="C112" s="301" t="str">
        <f t="shared" si="32"/>
        <v>21%</v>
      </c>
    </row>
    <row r="113" ht="12.75" customHeight="1">
      <c r="A113" s="312" t="s">
        <v>400</v>
      </c>
      <c r="B113" s="311">
        <v>14.0</v>
      </c>
      <c r="C113" s="301" t="str">
        <f t="shared" si="32"/>
        <v>22%</v>
      </c>
    </row>
    <row r="114" ht="12.75" customHeight="1">
      <c r="A114" s="304"/>
      <c r="B114" t="str">
        <f>SUM(B109:B113)</f>
        <v>63</v>
      </c>
    </row>
    <row r="115" ht="12.75" customHeight="1">
      <c r="A115" s="304" t="s">
        <v>423</v>
      </c>
    </row>
    <row r="116" ht="12.75" customHeight="1">
      <c r="A116" s="310" t="s">
        <v>415</v>
      </c>
      <c r="B116" s="311">
        <v>0.0</v>
      </c>
      <c r="C116" s="301" t="str">
        <f t="shared" ref="C116:C119" si="33">100%*B116/63</f>
        <v>0%</v>
      </c>
    </row>
    <row r="117" ht="12.75" customHeight="1">
      <c r="A117" s="312" t="s">
        <v>416</v>
      </c>
      <c r="B117" s="311">
        <v>2.0</v>
      </c>
      <c r="C117" s="301" t="str">
        <f t="shared" si="33"/>
        <v>3%</v>
      </c>
    </row>
    <row r="118" ht="12.75" customHeight="1">
      <c r="A118" s="312" t="s">
        <v>417</v>
      </c>
      <c r="B118" s="311">
        <v>1.0</v>
      </c>
      <c r="C118" s="301" t="str">
        <f t="shared" si="33"/>
        <v>2%</v>
      </c>
    </row>
    <row r="119" ht="12.75" customHeight="1">
      <c r="A119" s="312" t="s">
        <v>418</v>
      </c>
      <c r="B119" s="311">
        <v>60.0</v>
      </c>
      <c r="C119" s="301" t="str">
        <f t="shared" si="33"/>
        <v>95%</v>
      </c>
    </row>
    <row r="120" ht="12.75" customHeight="1">
      <c r="B120" s="315"/>
      <c r="C120" s="301"/>
    </row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company</Company>
  <ScaleCrop>false</ScaleCrop>
  <HeadingPairs>
    <vt:vector baseType="variant" size="2">
      <vt:variant>
        <vt:lpstr>Hojas de cálculo</vt:lpstr>
      </vt:variant>
      <vt:variant>
        <vt:i4>6</vt:i4>
      </vt:variant>
    </vt:vector>
  </HeadingPairs>
  <TitlesOfParts>
    <vt:vector baseType="lpstr" size="6">
      <vt:lpstr>Evaluacion ruido</vt:lpstr>
      <vt:lpstr>Evluacion iluminacion</vt:lpstr>
      <vt:lpstr>Evaluacion ruido (2)</vt:lpstr>
      <vt:lpstr>Evluacion iluminacion (2)</vt:lpstr>
      <vt:lpstr>ENCUESTA ILUMIN</vt:lpstr>
      <vt:lpstr>ENCUESTA RUIDO</vt:lpstr>
    </vt:vector>
  </TitlesOfParts>
  <LinksUpToDate>false</LinksUpToDate>
  <SharedDoc>false</SharedDoc>
  <HyperlinksChanged>false</HyperlinksChanged>
  <Application>Microsoft Excel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2017-05-13T22:49:34Z</dcterms:created>
  <dc:creator>fabian quiroga ruiz</dc:creator>
  <cp:lastModifiedBy>fabian quiroga ruiz</cp:lastModifiedBy>
  <dcterms:modified xsi:type="dcterms:W3CDTF">2018-11-06T12:40:39Z</dcterms:modified>
</cp:coreProperties>
</file>