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CNICO\Google Drive\PASANTÍA\"/>
    </mc:Choice>
  </mc:AlternateContent>
  <bookViews>
    <workbookView xWindow="0" yWindow="0" windowWidth="21570" windowHeight="8145" firstSheet="2" activeTab="2"/>
  </bookViews>
  <sheets>
    <sheet name="DESCRIPCIÓN" sheetId="1" state="hidden" r:id="rId1"/>
    <sheet name="BASE DE DATOS" sheetId="2" state="hidden" r:id="rId2"/>
    <sheet name="EVALUACIÓN VISUAL" sheetId="3" r:id="rId3"/>
  </sheets>
  <definedNames>
    <definedName name="_MS">'BASE DE DATOS'!$X$3:$X$5</definedName>
    <definedName name="AMENAZAS">'BASE DE DATOS'!$L$3:$L$7</definedName>
    <definedName name="_xlnm.Print_Area" localSheetId="2">'EVALUACIÓN VISUAL'!$A$1:$S$80</definedName>
    <definedName name="DOS">'BASE DE DATOS'!$W$3:$W$5</definedName>
    <definedName name="DOS_MS">'BASE DE DATOS'!$W$3:$W$5</definedName>
    <definedName name="MÁS_DE_TRES">'BASE DE DATOS'!$Y$3:$Y$5</definedName>
    <definedName name="MAS_TRES">'BASE DE DATOS'!$Y$3:$Y$5</definedName>
    <definedName name="MS_DOS_TRES">#NAME?</definedName>
    <definedName name="NUMERO_PISOS">'BASE DE DATOS'!$T$3:$T$7</definedName>
    <definedName name="seleccione">'BASE DE DATOS'!$U$3</definedName>
    <definedName name="TRES">'BASE DE DATOS'!$X$3:$X$5</definedName>
    <definedName name="UNO">'BASE DE DATOS'!$V$3:$V$4</definedName>
  </definedNames>
  <calcPr calcId="152511"/>
</workbook>
</file>

<file path=xl/calcChain.xml><?xml version="1.0" encoding="utf-8"?>
<calcChain xmlns="http://schemas.openxmlformats.org/spreadsheetml/2006/main">
  <c r="I48" i="3" l="1"/>
  <c r="I50" i="3"/>
  <c r="N45" i="3"/>
  <c r="N44" i="3"/>
  <c r="N43" i="3"/>
  <c r="M46" i="3"/>
  <c r="I46" i="3"/>
  <c r="M45" i="3"/>
  <c r="I45" i="3"/>
  <c r="M44" i="3"/>
  <c r="I44" i="3"/>
  <c r="M43" i="3"/>
  <c r="I43" i="3"/>
  <c r="M42" i="3"/>
  <c r="N42" i="3" s="1"/>
  <c r="I42" i="3"/>
  <c r="M32" i="3" l="1"/>
  <c r="I32" i="3"/>
  <c r="L28" i="3"/>
  <c r="M48" i="3"/>
  <c r="Q56" i="3" l="1"/>
  <c r="M50" i="3"/>
  <c r="M41" i="3" l="1"/>
  <c r="I41" i="3"/>
  <c r="M33" i="3"/>
  <c r="I33" i="3"/>
  <c r="O56" i="3" l="1"/>
  <c r="P56" i="3"/>
  <c r="N41" i="3"/>
  <c r="N47" i="3"/>
  <c r="I30" i="3"/>
  <c r="L30" i="3"/>
  <c r="L32" i="3"/>
  <c r="N32" i="3" s="1"/>
  <c r="P55" i="3" l="1"/>
  <c r="O55" i="3"/>
  <c r="I28" i="3"/>
  <c r="I29" i="3"/>
  <c r="Q62" i="3" l="1"/>
  <c r="Q61" i="3"/>
  <c r="Q60" i="3"/>
  <c r="Q59" i="3"/>
  <c r="Q58" i="3"/>
  <c r="Q57" i="3"/>
  <c r="Q63" i="3" l="1"/>
  <c r="N46" i="3"/>
  <c r="M40" i="3"/>
  <c r="I40" i="3"/>
  <c r="M39" i="3"/>
  <c r="L39" i="3"/>
  <c r="N39" i="3" s="1"/>
  <c r="I39" i="3"/>
  <c r="M38" i="3"/>
  <c r="L38" i="3"/>
  <c r="N38" i="3" s="1"/>
  <c r="I38" i="3"/>
  <c r="M37" i="3"/>
  <c r="L37" i="3"/>
  <c r="N37" i="3" s="1"/>
  <c r="I37" i="3"/>
  <c r="L36" i="3"/>
  <c r="N36" i="3" s="1"/>
  <c r="I36" i="3"/>
  <c r="M35" i="3"/>
  <c r="I35" i="3"/>
  <c r="M34" i="3"/>
  <c r="I34" i="3"/>
  <c r="L33" i="3"/>
  <c r="M31" i="3"/>
  <c r="L31" i="3"/>
  <c r="N31" i="3" s="1"/>
  <c r="I31" i="3"/>
  <c r="N30" i="3"/>
  <c r="L29" i="3"/>
  <c r="N29" i="3" s="1"/>
  <c r="N28" i="3"/>
  <c r="I27" i="3"/>
  <c r="G26" i="3"/>
  <c r="O64" i="3" s="1"/>
  <c r="C26" i="3"/>
  <c r="C27" i="3" s="1"/>
  <c r="M25" i="3"/>
  <c r="G25" i="3"/>
  <c r="B43" i="1"/>
  <c r="J34" i="1"/>
  <c r="O57" i="3" l="1"/>
  <c r="P57" i="3"/>
  <c r="P58" i="3"/>
  <c r="N40" i="3"/>
  <c r="Q65" i="3"/>
  <c r="M52" i="3"/>
  <c r="N25" i="3"/>
  <c r="P62" i="3"/>
  <c r="O62" i="3"/>
  <c r="N34" i="3"/>
  <c r="O60" i="3"/>
  <c r="P60" i="3"/>
  <c r="N33" i="3"/>
  <c r="N35" i="3"/>
  <c r="P61" i="3"/>
  <c r="O61" i="3"/>
  <c r="O59" i="3"/>
  <c r="P59" i="3"/>
  <c r="O58" i="3"/>
  <c r="N50" i="3"/>
  <c r="N48" i="3"/>
  <c r="I26" i="3"/>
  <c r="N54" i="3" l="1"/>
  <c r="C55" i="3" s="1"/>
  <c r="P63" i="3"/>
  <c r="O63" i="3"/>
  <c r="O65" i="3" s="1"/>
  <c r="P65" i="3" l="1"/>
  <c r="E55" i="3" s="1"/>
  <c r="M51" i="3"/>
  <c r="G55" i="3"/>
  <c r="I55" i="3" s="1"/>
</calcChain>
</file>

<file path=xl/sharedStrings.xml><?xml version="1.0" encoding="utf-8"?>
<sst xmlns="http://schemas.openxmlformats.org/spreadsheetml/2006/main" count="655" uniqueCount="308">
  <si>
    <t>CRITERIO DE CLASIFICACIÓN DE VIVIENDAS</t>
  </si>
  <si>
    <t>GRUPO I</t>
  </si>
  <si>
    <t>EDIFICACIONES CUYA INTERVENCIÓN NO ES ESTRUCTURAL Y SE PUEDE REALIZAR CON BASE EN LOS PROCEDIMIENTOS DESCRITOS EN EL MANUAL DE BUILDCHANGE</t>
  </si>
  <si>
    <t>GRUPO II</t>
  </si>
  <si>
    <t>EDIFICACIONES QUE REQUIEREN UNA INTERVENCIÓN ESTRUCTURAL QUE SE PUEDE HACER GUIADA POR LOS PROCEDIMIENTOS DESCRITOS EN EL MANUAL DE BUILDCHANGE</t>
  </si>
  <si>
    <t>GRUPO III</t>
  </si>
  <si>
    <t>EDIFICACIONES QUE REQUIEREN UNA INTERVENCIÓN ESTRUCTURAL QUE SE DEBERÁ REALIZAR CON BASE EN LOS CRITERIOS ESTABLECIDOS EN LA NSR-10, EL PROCEDIMIENTO DEBE SER GUIADO Y SUPERVISADO POR UN PROFESIONAL DE LA INGENIERIA CIVIL</t>
  </si>
  <si>
    <t>GRUPO IV</t>
  </si>
  <si>
    <t>EDIFICACIONES DE CONDICIONES ESPECIALES QUE REQUIEREN UNA EVALUACIÓN POR PARTE DE UN ESPECIALISTA PARA PODER DETERMINAR SU ESTADO DE UNA MANERA ACERTADA</t>
  </si>
  <si>
    <t>PREGUNTAS DE CONSULTA PREVIA A LA VISITA</t>
  </si>
  <si>
    <t>DE IDENTIFICACIÓN DEL PREDIO</t>
  </si>
  <si>
    <t>DIRECCIÓN</t>
  </si>
  <si>
    <t>NO INFLUYEN EN LA CALIFICACIÓN DE LA VIVIENDA</t>
  </si>
  <si>
    <t>CÓDIGO CHIP</t>
  </si>
  <si>
    <t>BARRIO</t>
  </si>
  <si>
    <t>LOCALIDAD</t>
  </si>
  <si>
    <t>PROPIETARIO (A)</t>
  </si>
  <si>
    <t>TELÉFONO DE CONTACTO</t>
  </si>
  <si>
    <t>¿POSEE ESCRITURAS O CERTIFICADO CATASTRAL?</t>
  </si>
  <si>
    <t>FECHA DE LA EVALUACIÓN</t>
  </si>
  <si>
    <t>DE PUNTUACIÓN</t>
  </si>
  <si>
    <t>ZONA DE AMENAZA SISMICA</t>
  </si>
  <si>
    <t>Según NSR-10</t>
  </si>
  <si>
    <t>ESPECTRO DE ACELERACIONES (Sa)</t>
  </si>
  <si>
    <t>FACTOR MULTIPLICADOR</t>
  </si>
  <si>
    <t>DE CLASIFICACIÓN</t>
  </si>
  <si>
    <t>ZONA DE MICROZONIFICACIÓN SÍSMICA DE LA CIUDAD DE BOGOTÁ</t>
  </si>
  <si>
    <t>GRUPOS I ó III</t>
  </si>
  <si>
    <t>AMENAZAS</t>
  </si>
  <si>
    <t>Fenomenos de remocion en masa alto, medio y bajo, se clasifican en categorias 4, 2 y 1, e inundación categoría 4</t>
  </si>
  <si>
    <t>PREGUNTAS DE INSPECCIÓN VISUAL DURANTE LA VISITA</t>
  </si>
  <si>
    <t>SISTEMA CONSTRUCTIVO PREDOMINANTE</t>
  </si>
  <si>
    <t>CALIDAD CONSTRUCTIVA</t>
  </si>
  <si>
    <t>FORMA REGULAR EN PLANTA</t>
  </si>
  <si>
    <t>VOLADIZOS</t>
  </si>
  <si>
    <t>Aclarar medicion desde la fachada al voladizo mas alejado</t>
  </si>
  <si>
    <t>DE PUNTUACIÓN Y CLASIFICACIÓN</t>
  </si>
  <si>
    <t>NÚMERO DE PISOS DE LA EDIFICACIÓN</t>
  </si>
  <si>
    <t>CONFIGURACIÓN GEOMETRICA DE MUROS</t>
  </si>
  <si>
    <t>Separar y promediar, muro en fachada, longitud de muros, espaciamiento</t>
  </si>
  <si>
    <t>PENDIENTE DEL TERRENO</t>
  </si>
  <si>
    <t>GRUPOS I, III ó IV</t>
  </si>
  <si>
    <t>Evaluar con SINUPOT. Baja grupo 1, media grupo 2, y alta grupo 3</t>
  </si>
  <si>
    <t>IRREGULARIDAD EN ALTURA DE PISOS</t>
  </si>
  <si>
    <t>INFLUENCIA DE PREGUNTAS DE PUNTUACIÓN (MAYOR A MENOR)</t>
  </si>
  <si>
    <t>PUNTAJE</t>
  </si>
  <si>
    <t>SUMATORIA</t>
  </si>
  <si>
    <t>Revisar limites categorias 1 y 2</t>
  </si>
  <si>
    <t>ZONA DE AMENAZA SÍSMICA</t>
  </si>
  <si>
    <t>ZONA DE RESPUESTA SÍSMICA</t>
  </si>
  <si>
    <t>ZONA DE AMENAZAS</t>
  </si>
  <si>
    <t>CRITERIOS DE REGULARIDAD EN PLANTA</t>
  </si>
  <si>
    <t>CUMPLE CON LA ALTURA DE PISOS</t>
  </si>
  <si>
    <t>CALIDAD CIMENTACIÓN</t>
  </si>
  <si>
    <t>MAMPOSTERÍA</t>
  </si>
  <si>
    <t>CALIDAD DE LA CUBIERTA</t>
  </si>
  <si>
    <t>CIUDAD</t>
  </si>
  <si>
    <t>Aa</t>
  </si>
  <si>
    <t>Av</t>
  </si>
  <si>
    <t>PUNTUACIÓN</t>
  </si>
  <si>
    <t>TIPOS DE SUELOS</t>
  </si>
  <si>
    <t>DESCRIPCIÓN</t>
  </si>
  <si>
    <t>ESPECTRO DE ACELERACIONES (Sa) Manual de Build Change</t>
  </si>
  <si>
    <t>NIVEL</t>
  </si>
  <si>
    <t>OBSERVACIÓN</t>
  </si>
  <si>
    <t>CLASIFICACIÓN</t>
  </si>
  <si>
    <t>PENDIENTE</t>
  </si>
  <si>
    <t>NÚMERO DE PISOS</t>
  </si>
  <si>
    <t>seleccione</t>
  </si>
  <si>
    <t>UNO</t>
  </si>
  <si>
    <t>DOS</t>
  </si>
  <si>
    <t>TRES</t>
  </si>
  <si>
    <t>MÁS_DE_TRES</t>
  </si>
  <si>
    <t>ESTADO</t>
  </si>
  <si>
    <t>FORMA</t>
  </si>
  <si>
    <t>EXPLICACIÓN</t>
  </si>
  <si>
    <t xml:space="preserve">            TIPOLOGÍA
    ESTADO</t>
  </si>
  <si>
    <t>CUBIERTA PESADA</t>
  </si>
  <si>
    <t>CUBIERTA LIVIANA</t>
  </si>
  <si>
    <t>seleccione*</t>
  </si>
  <si>
    <t>-----------------</t>
  </si>
  <si>
    <t>----------</t>
  </si>
  <si>
    <t>Arauca</t>
  </si>
  <si>
    <t>0.15</t>
  </si>
  <si>
    <t>INTERMEDIA</t>
  </si>
  <si>
    <t>CERROS</t>
  </si>
  <si>
    <t xml:space="preserve">Rocas sedimentarias y depósitos de ladera con espesores inferiores a 6 m </t>
  </si>
  <si>
    <t>EL PREDIO NO SE ENCUENTRA EN ESTA ZONA</t>
  </si>
  <si>
    <t>PLANO</t>
  </si>
  <si>
    <t>NO APLICA</t>
  </si>
  <si>
    <t>SI</t>
  </si>
  <si>
    <t>NO HAY COLUMNAS</t>
  </si>
  <si>
    <t>La edificación no cuenta con elementos estructurales verticales y aparentemente es un sistema de mampostería no reforzada</t>
  </si>
  <si>
    <t>REGULAR 1</t>
  </si>
  <si>
    <t>La edificación cuenta tiene forma rectángular con proporción Ancho : Long  ≤ 1:3 y las aristas tienen ángulo recto o aproximadamente recto</t>
  </si>
  <si>
    <t>aproximadamente recto = ( 75° - 105°)</t>
  </si>
  <si>
    <t>NO EXISTEN</t>
  </si>
  <si>
    <t xml:space="preserve">La edicicación no tiene voladizos </t>
  </si>
  <si>
    <t>La altura de los pisos es inferior a 3.0 metros en planta baja, o 2.75 metros en los pisos superiores</t>
  </si>
  <si>
    <t>BUENA</t>
  </si>
  <si>
    <t>Aparentemente la cimentación es continua bajo todos los muros y no se evidencian asentamientos, o deterioros físicos que puedan afectar su resistencia</t>
  </si>
  <si>
    <t>Aparentemente cumple requisitos dimensionales y está en buenas condiciones</t>
  </si>
  <si>
    <t>Aparentemente la placa está bien construida, sin deformaciónes o deterioros físicos y se encuentra bien apoyada a los muros</t>
  </si>
  <si>
    <t>Se observa que la estructura de la cubierta está bien construida, que los elementos de la cubierta están bien amarrados a ésta y no presentan deterioros físicos</t>
  </si>
  <si>
    <t>Armenia</t>
  </si>
  <si>
    <t>0.25</t>
  </si>
  <si>
    <t>ALTA</t>
  </si>
  <si>
    <t>PIEDEMONTE A</t>
  </si>
  <si>
    <t>Suelo coluvial y aluvial con intercalaciones de arcillas blandas: Bloques, cantos y gravas con matriz arcillo arenosas o areno arcillosa, capas de arcillas blandas.</t>
  </si>
  <si>
    <t>BAJA</t>
  </si>
  <si>
    <t>LIGERAMENTE 
INCLINADO</t>
  </si>
  <si>
    <t>NO</t>
  </si>
  <si>
    <t>SE EVIDENCIAN POCAS COLUMNAS (ESQUINAS)</t>
  </si>
  <si>
    <t>La edificación cuenta con pocos elementos estructurales verticales, no se evidencian claramente o están sueltos del resto de sistema estructural</t>
  </si>
  <si>
    <t>REGULAR 2</t>
  </si>
  <si>
    <t>La edificación cuenta tiene formas medianamente regulares o  con proporción Ancho : Long    ≤   1:5 y las aristas tienen ángulo recto o aproximadamente recto</t>
  </si>
  <si>
    <t>Formas medianamente regulares = "T" o "L"</t>
  </si>
  <si>
    <t>EXISTEN MENORES A 60 cm.</t>
  </si>
  <si>
    <t>Los voladizos existentes tiene una longitud aparente menor que 60 cm.</t>
  </si>
  <si>
    <t>La altura de los pisos es superior a 3.0 metros en planta baja, o 2.75 metros en los pisos superiores</t>
  </si>
  <si>
    <t>No cumple los requisitos</t>
  </si>
  <si>
    <t>Barranquilla</t>
  </si>
  <si>
    <t>0.10</t>
  </si>
  <si>
    <t>PIEDEMONTE B</t>
  </si>
  <si>
    <t>Suelo coluvial y aluvial con espesor superior a 12 m:  Bloques, cantos y gravas con matriz arcillo arenosas o areno arcillosa</t>
  </si>
  <si>
    <t>MEDIA</t>
  </si>
  <si>
    <t>MUY INCLINADO</t>
  </si>
  <si>
    <t>LA MAYORÍA DE LOS MUROS ESTÁN CONFINADOS</t>
  </si>
  <si>
    <t>IRREGULAR</t>
  </si>
  <si>
    <t>Forma irregular = "H"</t>
  </si>
  <si>
    <t>EXISTEN MAYORES A 60 cm.</t>
  </si>
  <si>
    <t xml:space="preserve">Los voladizos existentes tiene una longitud aparente mayor que 60 cm o se evidencian voladizos sucesivos </t>
  </si>
  <si>
    <t>Aparentemente la cimentación es discontinua bajo algunos muros o se evidencian asentamientos o deterioros físicos que pueden causar problemas futuros</t>
  </si>
  <si>
    <t>Aparentemente la placa está bien construida y se encuentra bien apoyada a los muros, pero con severos deterioros físicos</t>
  </si>
  <si>
    <t>Se observa que la estructura de la cubierta está bien construida pero que los elementos de la cubierta no están bien amarrados y además presentan deterioros físicos</t>
  </si>
  <si>
    <t>Bogotá D. C.</t>
  </si>
  <si>
    <t>0.20</t>
  </si>
  <si>
    <t>PIEDEMONTE C</t>
  </si>
  <si>
    <t>CONSTRUCCIÓN COMERCIAL (APORTICADA)</t>
  </si>
  <si>
    <t>Es una construcción en un sistema estructural que está fuera del alcance del manual de Build Change</t>
  </si>
  <si>
    <t>SEGÚN EL MANUAL :
Se considerarán condición de CUMPLE  las estructuras que tengan una altura máxima de 25 veces el espesor mínimo de los muros en ese piso (NSR-10, 10.3.3). No se recomienda que en ningún caso la altura libre exceda los 3.0 metros en planta baja, o 2.75 metros en los pisos superiores</t>
  </si>
  <si>
    <t>Aparentemente la cimentación no es continua bajo los muros y se evidencian asentamientos, o muchos deterioros físicos que puedan afectar su resistencia</t>
  </si>
  <si>
    <t>Se evidencia que la placa presenta deformaciónes o deterioros físicos o  se encuentra bien apoyada a los muros</t>
  </si>
  <si>
    <t>Se observa que la estructura de la cubierta no está bien construida, que los elementos de la cubierta no están bien amarrados y además presentan deterioros físicos</t>
  </si>
  <si>
    <t>Bucaramanga</t>
  </si>
  <si>
    <t>LACUSTRE 50</t>
  </si>
  <si>
    <t>Suelo lacustre blando: Arcillas limosas o limos arcillosos, en algunos sectores con intercalaciones de lentes de turba</t>
  </si>
  <si>
    <t>Cali</t>
  </si>
  <si>
    <t>LACUSTRE 100</t>
  </si>
  <si>
    <t>Cartagena</t>
  </si>
  <si>
    <t>LACUSTRE 200</t>
  </si>
  <si>
    <t>Cúcuta</t>
  </si>
  <si>
    <t>0.35</t>
  </si>
  <si>
    <t>0.30</t>
  </si>
  <si>
    <t>LACUSTRE 300</t>
  </si>
  <si>
    <t>Florencia</t>
  </si>
  <si>
    <t>LACUSTRE 500</t>
  </si>
  <si>
    <t>Ibagué</t>
  </si>
  <si>
    <t>LACUSTRE ALUVIAL 200</t>
  </si>
  <si>
    <t>Suelo lacustre con intercalaciones de aluvial: Arcillas limosas o limos arcillosos con de lentes de turba y capas de arenas compactas</t>
  </si>
  <si>
    <t>Leticia</t>
  </si>
  <si>
    <t>0.05</t>
  </si>
  <si>
    <t>LACUSTRE ALUVIAL 300</t>
  </si>
  <si>
    <t>Manizales</t>
  </si>
  <si>
    <t>ALUVIAL 50</t>
  </si>
  <si>
    <t>Suelo aluvial duro: Arcillas limosas o arenas arcillosos o limos arenosos, en algunos sectores se encuentran lentes de arenas limpias</t>
  </si>
  <si>
    <t>Medellín</t>
  </si>
  <si>
    <t>ALUVIAL 100</t>
  </si>
  <si>
    <t>Mitú</t>
  </si>
  <si>
    <t>ALUVIAL 200</t>
  </si>
  <si>
    <t>Mocoa</t>
  </si>
  <si>
    <t>ALUVIAL 300</t>
  </si>
  <si>
    <t>Montería</t>
  </si>
  <si>
    <t>DEPÓSITO DE LADERA</t>
  </si>
  <si>
    <t xml:space="preserve">Depósitos de ladera con espesores superiores a 6 m de composición variable. </t>
  </si>
  <si>
    <t>Neiva</t>
  </si>
  <si>
    <t>Pasto</t>
  </si>
  <si>
    <t>Pereira</t>
  </si>
  <si>
    <t>Popayán</t>
  </si>
  <si>
    <t>Puerto Carreño</t>
  </si>
  <si>
    <t>Puerto Inírida</t>
  </si>
  <si>
    <t>Quibdó</t>
  </si>
  <si>
    <t>Riohacha</t>
  </si>
  <si>
    <t>San Andrés, Isla</t>
  </si>
  <si>
    <t>Santa Marta</t>
  </si>
  <si>
    <t>San José del Guaviare</t>
  </si>
  <si>
    <t>Sincelejo</t>
  </si>
  <si>
    <t>Tunja</t>
  </si>
  <si>
    <t>Valledupar</t>
  </si>
  <si>
    <t>Villavicencio</t>
  </si>
  <si>
    <t>Yopal</t>
  </si>
  <si>
    <t>VULNERABILIDAD BAJA</t>
  </si>
  <si>
    <t xml:space="preserve">BAJA  </t>
  </si>
  <si>
    <t>VULNERABILIDAD MEDIA</t>
  </si>
  <si>
    <t xml:space="preserve">INTERMEDIA  </t>
  </si>
  <si>
    <t>VULNERABILIDAD ALTA</t>
  </si>
  <si>
    <t>1. DATOS GENERALES DE LA EDIFICACIÓN</t>
  </si>
  <si>
    <t>POSEE ESCRITURAS O CERTIFICADO CATASTRAL</t>
  </si>
  <si>
    <t>TELEFONO CONTACTO</t>
  </si>
  <si>
    <t>HERRAMIENTA DE EVALUACIÓN RÁPIDA EN CAMPO DE VULNERABILIDAD SÍSMICA</t>
  </si>
  <si>
    <t>ITEM</t>
  </si>
  <si>
    <t>MEDIDA  /  CLASIFICACIÓN</t>
  </si>
  <si>
    <t>CRITERIO DE ANÁLISIS</t>
  </si>
  <si>
    <t>INFORMACIÓN PRELIMINAR (ENTORNO)</t>
  </si>
  <si>
    <t>ESPECTRO DE ACELERACIONES (Sa) SEGÚN LA ZONA DE RESPUESTA SÍSMICA</t>
  </si>
  <si>
    <t>ZONA DE RESPUESTA SÍSMICA DE LA CIUDAD DE BOGOTÁ</t>
  </si>
  <si>
    <t>REMOCIÓN EN MASA</t>
  </si>
  <si>
    <t>INUNDACIÓN</t>
  </si>
  <si>
    <t>ASPECTOS 
ESTRUCTURALES</t>
  </si>
  <si>
    <t>ASPECTOS GEOMÉTRICOS</t>
  </si>
  <si>
    <t>EVIDENCIA DE VOLADIZOS</t>
  </si>
  <si>
    <t>CUMPLE CON LA ALTURA DE PISOS CONTEMPLADA EN EL MANUAL</t>
  </si>
  <si>
    <t>MUROS</t>
  </si>
  <si>
    <t>MURO EN FACHADA DE POR LO MENOS UN METRO</t>
  </si>
  <si>
    <t>LOS MUROS SON DE POR LO MENOS CONTINUOS UN METRO DE SU LONGITUD</t>
  </si>
  <si>
    <t>DISTANCIA ENTRE MUROS PARALELOS INFERIOR A 4 m.</t>
  </si>
  <si>
    <t>CIMENTACIÓN</t>
  </si>
  <si>
    <t>JUNTAS DE PEGA BIEN HECHAS</t>
  </si>
  <si>
    <t>TRABA ADECUADA DE MAMPUESTOS</t>
  </si>
  <si>
    <t>CUBIERTA</t>
  </si>
  <si>
    <t>TIPOLOGÍA</t>
  </si>
  <si>
    <t>CALIDAD</t>
  </si>
  <si>
    <t>RECOMENDACIÓN</t>
  </si>
  <si>
    <t>COMENTARIOS Y ACLARACIONES:</t>
  </si>
  <si>
    <t>MUROS BIEN APLOMADOS</t>
  </si>
  <si>
    <t>Este item no aplica para esta edificación</t>
  </si>
  <si>
    <t>-----------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</si>
  <si>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</si>
  <si>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</si>
  <si>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</si>
  <si>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</si>
  <si>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</si>
  <si>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</si>
  <si>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</si>
  <si>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</si>
  <si>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</si>
  <si>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</si>
  <si>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UN PISO</t>
  </si>
  <si>
    <t>TOTAL</t>
  </si>
  <si>
    <t>+ DE UN 
PISO</t>
  </si>
  <si>
    <t>ACTIVIDAD</t>
  </si>
  <si>
    <t>PUNTUACIÓN FINAL</t>
  </si>
  <si>
    <t xml:space="preserve">  </t>
  </si>
  <si>
    <t>VULNERABILIDAD BAJA / Cumple los requisitos de pendiente del terreno (De 0% a 5% )</t>
  </si>
  <si>
    <t>INCLINADO</t>
  </si>
  <si>
    <t>VULNERABILIDAD  MUY ALTA / Pendiente muy elevada (Más de 35%)</t>
  </si>
  <si>
    <t>VULNERABILIDAD BAJA / Pendiente moderadas (De 5% a 15% )</t>
  </si>
  <si>
    <t>PLACA MACIZA</t>
  </si>
  <si>
    <t>PLACA FÁCIL</t>
  </si>
  <si>
    <t>EXISTE VIGA DE AMARRE SUPERIOR</t>
  </si>
  <si>
    <t>EXISTENCIA</t>
  </si>
  <si>
    <t>VIGA DE AMARRE</t>
  </si>
  <si>
    <t>NO SE OBSERVA</t>
  </si>
  <si>
    <t>VIGA DE AMARRE SUPERIOR</t>
  </si>
  <si>
    <t>Se visualiza una viga que conecta las columnas y/o que confine el muro</t>
  </si>
  <si>
    <t>No hay evidencia de una viga de amarre, los muros no tienen confinamiento superior</t>
  </si>
  <si>
    <t>No se puede observar y determinar con claridad si existe la viga de amarre superior.</t>
  </si>
  <si>
    <t>CALIDAD DE LA VIGA DE AMARRE</t>
  </si>
  <si>
    <t>Aparentemente la viga está bien construida, sin deformaciónes o deterioros físicos y se confina completamente los muros</t>
  </si>
  <si>
    <t>Se evidencia que la viga presenta deformaciónes o deterioros físicos o  no confina completamente los muros</t>
  </si>
  <si>
    <t>Aparentemente la viga está bien construida y confina los muros, pero con severos deterioros físicos</t>
  </si>
  <si>
    <t xml:space="preserve"> PUNTUACIÓN DE VULNERABILIDAD</t>
  </si>
  <si>
    <t xml:space="preserve">Aparentemente la placa NO tiene mas de cuatro metros de luz entre apoyos, se encuentra confinada por vigas de concreto pero estas NO están debidamente apoyadas al sistema vertical, o se presentan deterioros físicos </t>
  </si>
  <si>
    <t>Aparentemente la placa NO tiene mas de cuatro metros de luz entre apoyos, sin deformaciónes o deterioros físicos y se encuentra bien confinada por vigas de concreto y estas están debidamente apoyadas al sistema vertical</t>
  </si>
  <si>
    <t>Aparentemente la placa tiene distancias entre apoyos de más de cuatro metros y esta se encuentra confinada por vigas de concreto pero estas NO están debidamente apoyadas al sistema vertical, o se presentan deterioros físicos severos</t>
  </si>
  <si>
    <t>OTRA</t>
  </si>
  <si>
    <t>VULNERABILIDAD MEDIA / Se puede hacer intervensión con un estudio de suelos detallado (De 15% a 35% )</t>
  </si>
  <si>
    <t xml:space="preserve">    PLACA DE 
ENTREPISO</t>
  </si>
  <si>
    <t>CUANDO LA VIGA DE AMARRE NO EXISTE O NO SE OBSERVA, NO APLICA LA CALIDAD DE ÉSTA Y SE PONDRA EL MÁXIMO PUNTAJE</t>
  </si>
  <si>
    <t>LA TIPOLOGÍA "OTRA" HACE REFERENCIA A PLACAS COMO STEELDECK O PLACAS ALIGERADAS</t>
  </si>
  <si>
    <t>Se observa que la placa NO cuenta con patologías que hagan evidente una mala construcción y se ve bien enlazada con el sistema estructural vertical</t>
  </si>
  <si>
    <t>Se observa que la placa cuenta con patologías que hacen evidente una mala construcción y NO se ve bien enlazada con el sistema estructural vertical</t>
  </si>
  <si>
    <t>Se observa que la placa cuenta con severos deterioros físicos  pero se ve bien enlazada con el sistema estructural vertical</t>
  </si>
  <si>
    <t>CATEGORIZACIÓN INICIAL</t>
  </si>
  <si>
    <t>CATEGORIZACIÓN FINAL</t>
  </si>
  <si>
    <t xml:space="preserve">Según la información encontrada en el GEOPORTAL, la edificación NO se encuentra en zona de amenaza por  </t>
  </si>
  <si>
    <t xml:space="preserve">Según la información encontrada en el GEOPORTAL, la edificación se encuentra en zona de amenaza baja por </t>
  </si>
  <si>
    <t xml:space="preserve">Según la información encontrada en el GEOPORTAL, la edificación se encuentra en zona de amenaza media por </t>
  </si>
  <si>
    <t xml:space="preserve">Según la información encontrada en el GEOPORTAL, la edificación se encuentra en zona de amenaza alta por </t>
  </si>
  <si>
    <t>TOTAL PUNTUACIÓN</t>
  </si>
  <si>
    <t>La edificación tiene forma irregular o cuenta con proporción Ancho : Long   ≥  1:5</t>
  </si>
  <si>
    <t>La edificación cuenta con muros bien confinados en su mayoría y están bien construidos</t>
  </si>
  <si>
    <t>PUNTAJE PARA CONSTRUCCIÓN APORTICADA</t>
  </si>
  <si>
    <t>PUNTUACIÓN FINAL MÁXIMA</t>
  </si>
  <si>
    <t>xN</t>
  </si>
  <si>
    <t>MURO EN FACHADA DE POR LO MENOS 1 m.</t>
  </si>
  <si>
    <t>PLACA DE ENTREPISO</t>
  </si>
  <si>
    <t>MAMPOSTERIA</t>
  </si>
  <si>
    <t>SUBACTIVIDAD</t>
  </si>
  <si>
    <t>PUNTAJE MÁXIMO</t>
  </si>
  <si>
    <t>VISIBILIDAD DE LA MAMPOSTERÍA</t>
  </si>
  <si>
    <t>COMBINACIÓN DE MAMPUESTOS</t>
  </si>
  <si>
    <t>El muro tiene recubrimiento o no es posible evidenciar la disposición y configuración de los mampuestos en el</t>
  </si>
  <si>
    <t>-</t>
  </si>
  <si>
    <t>Es posible evidenciar la disposición y configuración de los mampuestos en el muro</t>
  </si>
  <si>
    <t>COMBINACIÓN DE MAMPUESTOS EN UN MURO</t>
  </si>
  <si>
    <t>MUROS CON UN VARIOS TIPOS DE MAMPUESTOS</t>
  </si>
  <si>
    <t>MUROS CON UN ÚNICO TIPO DE MAMPUESTO</t>
  </si>
  <si>
    <t>El muro se puede considerar como una unidad</t>
  </si>
  <si>
    <t>La combinación de mampuestos en un muro hace que este vea afectado su comportamiento estructural</t>
  </si>
  <si>
    <t>REGULAR</t>
  </si>
  <si>
    <t>MALA</t>
  </si>
  <si>
    <t>NO SE PUEDE OBSERVAR</t>
  </si>
  <si>
    <t>ESPERADO PESIMISTA (%)</t>
  </si>
  <si>
    <t>OBSERVABLE</t>
  </si>
  <si>
    <t>PARCIALMENTE OBSERVABLE</t>
  </si>
  <si>
    <t>En algunos sectores del muro no es posible observar la configuración de los mampuestos.</t>
  </si>
  <si>
    <t>NO existe o NO se puede observar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</si>
</sst>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mm/dd/yyyy"/>
    <numFmt numFmtId="165" formatCode="0.0"/>
  </numFmts>
  <fonts count="20" x14ac:knownFonts="1">
    <font>
      <sz val="11"/>
      <color rgb="FF000000"/>
      <name val="Calibri"/>
      <charset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  <font>
      <i/>
      <u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8"/>
      <color rgb="FF000000"/>
      <name val="Calibri"/>
      <family val="2"/>
    </font>
    <font>
      <b/>
      <i/>
      <u/>
      <sz val="22"/>
      <color rgb="FF000000"/>
      <name val="Calibri"/>
      <family val="2"/>
    </font>
    <font>
      <sz val="10"/>
      <color rgb="FF000000"/>
      <name val="Calibri"/>
      <family val="2"/>
    </font>
    <font>
      <b/>
      <sz val="18"/>
      <color rgb="FF000000"/>
      <name val="Calibri"/>
      <family val="2"/>
    </font>
    <font>
      <b/>
      <i/>
      <sz val="13"/>
      <color rgb="FFFF0000"/>
      <name val="Calibri"/>
      <family val="2"/>
    </font>
    <font>
      <b/>
      <i/>
      <sz val="18"/>
      <color rgb="FF000000"/>
      <name val="Calibri"/>
      <family val="2"/>
    </font>
    <font>
      <b/>
      <sz val="20"/>
      <color rgb="FF000000"/>
      <name val="Calibri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i/>
      <u val="double"/>
      <sz val="16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0C0C0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69"/>
        <bgColor rgb="FF000000"/>
      </patternFill>
    </fill>
    <fill>
      <patternFill patternType="solid">
        <fgColor rgb="FF66FF33"/>
        <bgColor rgb="FF000000"/>
      </patternFill>
    </fill>
    <fill>
      <patternFill patternType="solid">
        <fgColor rgb="FFFFFFFF"/>
        <bgColor rgb="FF000000"/>
      </patternFill>
    </fill>
  </fills>
  <borders count="1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rgb="FF000000"/>
      </right>
      <top style="thick">
        <color indexed="64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ck">
        <color indexed="64"/>
      </right>
      <top style="thin">
        <color rgb="FF000000"/>
      </top>
      <bottom style="medium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medium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n">
        <color rgb="FF000000"/>
      </top>
      <bottom/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medium">
        <color indexed="64"/>
      </right>
      <top style="thick">
        <color rgb="FF000000"/>
      </top>
      <bottom style="thick">
        <color indexed="64"/>
      </bottom>
      <diagonal/>
    </border>
    <border>
      <left/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 style="thick">
        <color indexed="64"/>
      </bottom>
      <diagonal/>
    </border>
    <border>
      <left style="medium">
        <color rgb="FF000000"/>
      </left>
      <right/>
      <top style="thick">
        <color rgb="FF000000"/>
      </top>
      <bottom style="thick">
        <color indexed="64"/>
      </bottom>
      <diagonal/>
    </border>
    <border>
      <left/>
      <right style="medium">
        <color rgb="FF000000"/>
      </right>
      <top style="thick">
        <color rgb="FF000000"/>
      </top>
      <bottom style="thick">
        <color indexed="64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8">
    <xf numFmtId="0" fontId="0" fillId="0" borderId="0" xfId="0"/>
    <xf numFmtId="0" fontId="0" fillId="0" borderId="0" xfId="0" applyNumberFormat="1" applyFont="1" applyBorder="1" applyAlignment="1"/>
    <xf numFmtId="0" fontId="0" fillId="0" borderId="1" xfId="0" applyNumberFormat="1" applyFont="1" applyBorder="1" applyAlignment="1"/>
    <xf numFmtId="0" fontId="1" fillId="0" borderId="0" xfId="0" applyNumberFormat="1" applyFont="1" applyBorder="1" applyAlignment="1">
      <alignment horizontal="center" vertical="center"/>
    </xf>
    <xf numFmtId="0" fontId="0" fillId="0" borderId="0" xfId="0" applyNumberFormat="1" applyFont="1" applyBorder="1" applyAlignment="1">
      <alignment wrapText="1"/>
    </xf>
    <xf numFmtId="0" fontId="0" fillId="0" borderId="0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 vertical="center"/>
    </xf>
    <xf numFmtId="0" fontId="0" fillId="2" borderId="0" xfId="0" applyNumberFormat="1" applyFont="1" applyFill="1" applyBorder="1" applyAlignment="1"/>
    <xf numFmtId="0" fontId="0" fillId="0" borderId="0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0" fillId="0" borderId="0" xfId="0" applyNumberFormat="1" applyFont="1" applyBorder="1" applyAlignment="1">
      <alignment horizontal="center" vertical="center" wrapText="1"/>
    </xf>
    <xf numFmtId="0" fontId="6" fillId="0" borderId="3" xfId="0" applyNumberFormat="1" applyFont="1" applyBorder="1" applyAlignment="1">
      <alignment horizontal="center" vertical="center"/>
    </xf>
    <xf numFmtId="0" fontId="0" fillId="0" borderId="6" xfId="0" applyNumberFormat="1" applyFont="1" applyBorder="1" applyAlignment="1">
      <alignment wrapText="1"/>
    </xf>
    <xf numFmtId="0" fontId="0" fillId="0" borderId="7" xfId="0" applyNumberFormat="1" applyFont="1" applyBorder="1" applyAlignment="1">
      <alignment wrapText="1"/>
    </xf>
    <xf numFmtId="0" fontId="0" fillId="0" borderId="8" xfId="0" applyNumberFormat="1" applyFont="1" applyBorder="1" applyAlignment="1">
      <alignment wrapText="1"/>
    </xf>
    <xf numFmtId="0" fontId="0" fillId="0" borderId="9" xfId="0" applyNumberFormat="1" applyFont="1" applyBorder="1" applyAlignment="1">
      <alignment wrapText="1"/>
    </xf>
    <xf numFmtId="0" fontId="0" fillId="0" borderId="10" xfId="0" applyNumberFormat="1" applyFont="1" applyBorder="1" applyAlignment="1">
      <alignment wrapText="1"/>
    </xf>
    <xf numFmtId="0" fontId="0" fillId="0" borderId="11" xfId="0" applyNumberFormat="1" applyFont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Border="1" applyAlignment="1">
      <alignment vertical="top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Border="1" applyAlignment="1">
      <alignment horizontal="left" vertical="top"/>
    </xf>
    <xf numFmtId="0" fontId="1" fillId="0" borderId="13" xfId="0" applyNumberFormat="1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Border="1" applyAlignment="1">
      <alignment vertical="center"/>
    </xf>
    <xf numFmtId="0" fontId="1" fillId="0" borderId="0" xfId="0" applyNumberFormat="1" applyFont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/>
    </xf>
    <xf numFmtId="0" fontId="0" fillId="0" borderId="0" xfId="0" applyNumberFormat="1" applyFont="1" applyBorder="1" applyAlignment="1">
      <alignment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14" xfId="0" applyNumberFormat="1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horizontal="left" vertical="center" wrapText="1"/>
    </xf>
    <xf numFmtId="0" fontId="5" fillId="0" borderId="1" xfId="0" quotePrefix="1" applyNumberFormat="1" applyFont="1" applyBorder="1" applyAlignment="1">
      <alignment horizontal="center" vertical="center" wrapText="1"/>
    </xf>
    <xf numFmtId="0" fontId="0" fillId="0" borderId="0" xfId="0" quotePrefix="1"/>
    <xf numFmtId="0" fontId="0" fillId="0" borderId="49" xfId="0" applyBorder="1"/>
    <xf numFmtId="0" fontId="0" fillId="0" borderId="49" xfId="0" applyNumberFormat="1" applyFont="1" applyFill="1" applyBorder="1" applyAlignment="1">
      <alignment vertical="center" wrapText="1"/>
    </xf>
    <xf numFmtId="0" fontId="0" fillId="0" borderId="49" xfId="0" applyNumberFormat="1" applyFont="1" applyBorder="1" applyAlignment="1">
      <alignment vertical="center" wrapText="1"/>
    </xf>
    <xf numFmtId="0" fontId="0" fillId="0" borderId="49" xfId="0" applyNumberFormat="1" applyFont="1" applyFill="1" applyBorder="1" applyAlignment="1">
      <alignment vertical="center"/>
    </xf>
    <xf numFmtId="0" fontId="14" fillId="0" borderId="49" xfId="0" applyFont="1" applyBorder="1"/>
    <xf numFmtId="0" fontId="14" fillId="0" borderId="50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2" fontId="0" fillId="0" borderId="49" xfId="0" applyNumberFormat="1" applyBorder="1"/>
    <xf numFmtId="0" fontId="14" fillId="0" borderId="49" xfId="0" applyNumberFormat="1" applyFont="1" applyFill="1" applyBorder="1" applyAlignment="1">
      <alignment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7" fontId="0" fillId="0" borderId="0" xfId="0" quotePrefix="1" applyNumberFormat="1"/>
    <xf numFmtId="0" fontId="14" fillId="0" borderId="0" xfId="0" applyFont="1"/>
    <xf numFmtId="0" fontId="14" fillId="0" borderId="0" xfId="0" quotePrefix="1" applyFont="1"/>
    <xf numFmtId="0" fontId="0" fillId="0" borderId="0" xfId="0" applyAlignment="1">
      <alignment textRotation="90"/>
    </xf>
    <xf numFmtId="0" fontId="1" fillId="0" borderId="0" xfId="0" applyNumberFormat="1" applyFont="1" applyBorder="1" applyAlignment="1">
      <alignment horizontal="center" vertical="center" textRotation="90"/>
    </xf>
    <xf numFmtId="0" fontId="7" fillId="0" borderId="0" xfId="0" applyNumberFormat="1" applyFont="1" applyBorder="1" applyAlignment="1">
      <alignment vertical="top" textRotation="90"/>
    </xf>
    <xf numFmtId="0" fontId="15" fillId="0" borderId="0" xfId="0" applyNumberFormat="1" applyFont="1" applyBorder="1" applyAlignment="1">
      <alignment horizontal="center" vertical="center"/>
    </xf>
    <xf numFmtId="0" fontId="14" fillId="0" borderId="0" xfId="0" applyNumberFormat="1" applyFont="1" applyBorder="1" applyAlignment="1">
      <alignment wrapText="1"/>
    </xf>
    <xf numFmtId="2" fontId="1" fillId="0" borderId="38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2" fontId="1" fillId="0" borderId="62" xfId="0" applyNumberFormat="1" applyFont="1" applyFill="1" applyBorder="1" applyAlignment="1">
      <alignment horizontal="center" vertical="center" wrapText="1"/>
    </xf>
    <xf numFmtId="0" fontId="1" fillId="0" borderId="63" xfId="0" applyNumberFormat="1" applyFont="1" applyFill="1" applyBorder="1" applyAlignment="1">
      <alignment horizontal="center" vertical="center" wrapText="1"/>
    </xf>
    <xf numFmtId="2" fontId="1" fillId="0" borderId="64" xfId="0" applyNumberFormat="1" applyFont="1" applyFill="1" applyBorder="1" applyAlignment="1">
      <alignment horizontal="center" vertical="center" wrapText="1"/>
    </xf>
    <xf numFmtId="2" fontId="1" fillId="0" borderId="65" xfId="0" applyNumberFormat="1" applyFont="1" applyFill="1" applyBorder="1" applyAlignment="1">
      <alignment horizontal="center" vertical="center" wrapText="1"/>
    </xf>
    <xf numFmtId="2" fontId="1" fillId="0" borderId="66" xfId="0" applyNumberFormat="1" applyFont="1" applyFill="1" applyBorder="1" applyAlignment="1">
      <alignment horizontal="center" vertical="center" wrapText="1"/>
    </xf>
    <xf numFmtId="0" fontId="1" fillId="0" borderId="68" xfId="0" applyNumberFormat="1" applyFont="1" applyFill="1" applyBorder="1" applyAlignment="1">
      <alignment horizontal="center" vertical="center" wrapText="1"/>
    </xf>
    <xf numFmtId="0" fontId="1" fillId="0" borderId="69" xfId="0" applyNumberFormat="1" applyFont="1" applyFill="1" applyBorder="1" applyAlignment="1">
      <alignment horizontal="center" vertical="center" wrapText="1"/>
    </xf>
    <xf numFmtId="0" fontId="1" fillId="0" borderId="70" xfId="0" applyNumberFormat="1" applyFont="1" applyFill="1" applyBorder="1" applyAlignment="1">
      <alignment horizontal="center" vertical="center" wrapText="1"/>
    </xf>
    <xf numFmtId="0" fontId="1" fillId="0" borderId="71" xfId="0" applyNumberFormat="1" applyFont="1" applyBorder="1" applyAlignment="1">
      <alignment horizontal="center" vertical="center"/>
    </xf>
    <xf numFmtId="2" fontId="1" fillId="0" borderId="74" xfId="0" applyNumberFormat="1" applyFont="1" applyFill="1" applyBorder="1" applyAlignment="1">
      <alignment horizontal="center" vertical="center" wrapText="1"/>
    </xf>
    <xf numFmtId="1" fontId="1" fillId="0" borderId="75" xfId="0" applyNumberFormat="1" applyFont="1" applyFill="1" applyBorder="1" applyAlignment="1">
      <alignment horizontal="center" vertical="center" wrapText="1"/>
    </xf>
    <xf numFmtId="2" fontId="1" fillId="0" borderId="77" xfId="0" applyNumberFormat="1" applyFont="1" applyFill="1" applyBorder="1" applyAlignment="1">
      <alignment vertical="center" wrapText="1"/>
    </xf>
    <xf numFmtId="0" fontId="1" fillId="0" borderId="76" xfId="0" applyNumberFormat="1" applyFont="1" applyBorder="1" applyAlignment="1">
      <alignment horizontal="center" vertical="center"/>
    </xf>
    <xf numFmtId="2" fontId="1" fillId="0" borderId="79" xfId="0" applyNumberFormat="1" applyFont="1" applyFill="1" applyBorder="1" applyAlignment="1">
      <alignment vertical="center" wrapText="1"/>
    </xf>
    <xf numFmtId="0" fontId="1" fillId="0" borderId="80" xfId="0" applyNumberFormat="1" applyFont="1" applyBorder="1" applyAlignment="1">
      <alignment horizontal="center" vertical="center"/>
    </xf>
    <xf numFmtId="2" fontId="1" fillId="0" borderId="81" xfId="0" applyNumberFormat="1" applyFont="1" applyFill="1" applyBorder="1" applyAlignment="1">
      <alignment horizontal="center" vertical="center" wrapText="1"/>
    </xf>
    <xf numFmtId="1" fontId="1" fillId="0" borderId="82" xfId="0" applyNumberFormat="1" applyFont="1" applyFill="1" applyBorder="1" applyAlignment="1">
      <alignment horizontal="center" vertical="center" wrapText="1"/>
    </xf>
    <xf numFmtId="1" fontId="1" fillId="0" borderId="84" xfId="0" applyNumberFormat="1" applyFont="1" applyFill="1" applyBorder="1" applyAlignment="1">
      <alignment horizontal="center" vertical="center" wrapText="1"/>
    </xf>
    <xf numFmtId="0" fontId="1" fillId="0" borderId="85" xfId="0" applyNumberFormat="1" applyFont="1" applyBorder="1" applyAlignment="1">
      <alignment horizontal="center" vertical="center"/>
    </xf>
    <xf numFmtId="0" fontId="1" fillId="0" borderId="86" xfId="0" applyNumberFormat="1" applyFont="1" applyFill="1" applyBorder="1" applyAlignment="1">
      <alignment horizontal="center" vertical="center" wrapText="1"/>
    </xf>
    <xf numFmtId="0" fontId="1" fillId="0" borderId="87" xfId="0" applyNumberFormat="1" applyFont="1" applyBorder="1" applyAlignment="1">
      <alignment horizontal="center" vertical="center"/>
    </xf>
    <xf numFmtId="0" fontId="1" fillId="0" borderId="77" xfId="0" applyNumberFormat="1" applyFont="1" applyFill="1" applyBorder="1" applyAlignment="1">
      <alignment horizontal="center" vertical="center" wrapText="1"/>
    </xf>
    <xf numFmtId="0" fontId="1" fillId="0" borderId="88" xfId="0" applyNumberFormat="1" applyFont="1" applyFill="1" applyBorder="1" applyAlignment="1">
      <alignment horizontal="center" vertical="center" wrapText="1"/>
    </xf>
    <xf numFmtId="0" fontId="1" fillId="0" borderId="89" xfId="0" applyNumberFormat="1" applyFont="1" applyBorder="1" applyAlignment="1">
      <alignment horizontal="center" vertical="center"/>
    </xf>
    <xf numFmtId="0" fontId="1" fillId="0" borderId="81" xfId="0" applyNumberFormat="1" applyFont="1" applyFill="1" applyBorder="1" applyAlignment="1">
      <alignment horizontal="center" vertical="center" wrapText="1"/>
    </xf>
    <xf numFmtId="0" fontId="1" fillId="0" borderId="82" xfId="0" applyNumberFormat="1" applyFont="1" applyFill="1" applyBorder="1" applyAlignment="1">
      <alignment horizontal="center" vertical="center" wrapText="1"/>
    </xf>
    <xf numFmtId="0" fontId="1" fillId="0" borderId="83" xfId="0" applyNumberFormat="1" applyFont="1" applyBorder="1" applyAlignment="1">
      <alignment horizontal="center" vertical="center"/>
    </xf>
    <xf numFmtId="0" fontId="1" fillId="0" borderId="92" xfId="0" applyNumberFormat="1" applyFont="1" applyBorder="1" applyAlignment="1">
      <alignment horizontal="center" vertical="center"/>
    </xf>
    <xf numFmtId="0" fontId="1" fillId="0" borderId="97" xfId="0" applyNumberFormat="1" applyFont="1" applyBorder="1" applyAlignment="1">
      <alignment horizontal="center" vertical="center" wrapText="1"/>
    </xf>
    <xf numFmtId="0" fontId="1" fillId="0" borderId="99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8" fillId="0" borderId="13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0" fillId="0" borderId="12" xfId="0" applyNumberFormat="1" applyFont="1" applyBorder="1" applyAlignment="1">
      <alignment horizontal="center" wrapText="1"/>
    </xf>
    <xf numFmtId="0" fontId="0" fillId="0" borderId="4" xfId="0" applyNumberFormat="1" applyFont="1" applyBorder="1" applyAlignment="1">
      <alignment horizontal="center" wrapText="1"/>
    </xf>
    <xf numFmtId="0" fontId="0" fillId="0" borderId="5" xfId="0" applyNumberFormat="1" applyFont="1" applyBorder="1" applyAlignment="1">
      <alignment horizontal="center" wrapText="1"/>
    </xf>
    <xf numFmtId="0" fontId="15" fillId="0" borderId="107" xfId="0" applyNumberFormat="1" applyFont="1" applyFill="1" applyBorder="1" applyAlignment="1">
      <alignment horizontal="center" vertical="center" wrapText="1"/>
    </xf>
    <xf numFmtId="0" fontId="1" fillId="0" borderId="108" xfId="0" applyNumberFormat="1" applyFont="1" applyFill="1" applyBorder="1" applyAlignment="1">
      <alignment horizontal="center" vertical="center" wrapText="1"/>
    </xf>
    <xf numFmtId="0" fontId="15" fillId="0" borderId="109" xfId="0" applyNumberFormat="1" applyFont="1" applyFill="1" applyBorder="1" applyAlignment="1">
      <alignment horizontal="center" vertical="center" wrapText="1"/>
    </xf>
    <xf numFmtId="2" fontId="1" fillId="0" borderId="110" xfId="0" applyNumberFormat="1" applyFont="1" applyFill="1" applyBorder="1" applyAlignment="1">
      <alignment horizontal="center" vertical="center" wrapText="1"/>
    </xf>
    <xf numFmtId="0" fontId="1" fillId="0" borderId="114" xfId="0" applyNumberFormat="1" applyFont="1" applyFill="1" applyBorder="1" applyAlignment="1">
      <alignment horizontal="center" vertical="center" wrapText="1"/>
    </xf>
    <xf numFmtId="0" fontId="1" fillId="0" borderId="115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16" xfId="0" applyBorder="1" applyAlignment="1">
      <alignment horizontal="left" vertical="center"/>
    </xf>
    <xf numFmtId="0" fontId="0" fillId="0" borderId="117" xfId="0" applyBorder="1" applyAlignment="1">
      <alignment horizontal="center" vertical="center" wrapText="1"/>
    </xf>
    <xf numFmtId="0" fontId="0" fillId="0" borderId="116" xfId="0" applyBorder="1"/>
    <xf numFmtId="0" fontId="0" fillId="0" borderId="118" xfId="0" applyBorder="1" applyAlignment="1">
      <alignment horizontal="left" vertical="center"/>
    </xf>
    <xf numFmtId="0" fontId="0" fillId="0" borderId="119" xfId="0" applyNumberFormat="1" applyFont="1" applyFill="1" applyBorder="1" applyAlignment="1">
      <alignment vertical="center" wrapText="1"/>
    </xf>
    <xf numFmtId="0" fontId="0" fillId="0" borderId="56" xfId="0" applyNumberFormat="1" applyFont="1" applyFill="1" applyBorder="1" applyAlignment="1">
      <alignment vertical="center" wrapText="1"/>
    </xf>
    <xf numFmtId="0" fontId="0" fillId="0" borderId="122" xfId="0" applyFill="1" applyBorder="1" applyAlignment="1">
      <alignment wrapText="1"/>
    </xf>
    <xf numFmtId="0" fontId="0" fillId="0" borderId="119" xfId="0" applyBorder="1"/>
    <xf numFmtId="0" fontId="0" fillId="0" borderId="56" xfId="0" applyBorder="1"/>
    <xf numFmtId="0" fontId="0" fillId="0" borderId="122" xfId="0" applyBorder="1"/>
    <xf numFmtId="0" fontId="0" fillId="0" borderId="124" xfId="0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/>
    </xf>
    <xf numFmtId="0" fontId="1" fillId="0" borderId="76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Border="1" applyAlignment="1">
      <alignment horizontal="center" vertical="center" wrapText="1"/>
    </xf>
    <xf numFmtId="0" fontId="1" fillId="0" borderId="16" xfId="0" applyNumberFormat="1" applyFont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4" borderId="1" xfId="0" applyNumberFormat="1" applyFont="1" applyFill="1" applyBorder="1" applyAlignment="1">
      <alignment horizontal="center" vertical="center"/>
    </xf>
    <xf numFmtId="0" fontId="0" fillId="3" borderId="1" xfId="0" applyNumberFormat="1" applyFont="1" applyFill="1" applyBorder="1" applyAlignment="1">
      <alignment horizontal="center"/>
    </xf>
    <xf numFmtId="0" fontId="0" fillId="0" borderId="123" xfId="0" applyBorder="1" applyAlignment="1">
      <alignment horizontal="center" vertical="center" wrapText="1"/>
    </xf>
    <xf numFmtId="0" fontId="0" fillId="0" borderId="121" xfId="0" applyBorder="1" applyAlignment="1">
      <alignment horizontal="center" vertical="center" wrapText="1"/>
    </xf>
    <xf numFmtId="0" fontId="0" fillId="0" borderId="120" xfId="0" applyBorder="1" applyAlignment="1">
      <alignment horizontal="center" vertical="center" wrapText="1"/>
    </xf>
    <xf numFmtId="0" fontId="0" fillId="0" borderId="55" xfId="0" applyBorder="1" applyAlignment="1">
      <alignment horizontal="left" vertical="center"/>
    </xf>
    <xf numFmtId="0" fontId="0" fillId="0" borderId="49" xfId="0" applyBorder="1" applyAlignment="1">
      <alignment horizontal="left" vertical="center"/>
    </xf>
    <xf numFmtId="0" fontId="0" fillId="0" borderId="52" xfId="0" applyBorder="1" applyAlignment="1">
      <alignment horizontal="left" vertical="center"/>
    </xf>
    <xf numFmtId="0" fontId="0" fillId="0" borderId="55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0" fontId="2" fillId="0" borderId="18" xfId="0" applyNumberFormat="1" applyFont="1" applyFill="1" applyBorder="1" applyAlignment="1">
      <alignment horizontal="center" vertical="center" wrapText="1"/>
    </xf>
    <xf numFmtId="0" fontId="2" fillId="0" borderId="5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Border="1" applyAlignment="1">
      <alignment horizontal="center" wrapText="1"/>
    </xf>
    <xf numFmtId="0" fontId="1" fillId="0" borderId="17" xfId="0" applyNumberFormat="1" applyFont="1" applyFill="1" applyBorder="1" applyAlignment="1">
      <alignment horizontal="center" vertical="center"/>
    </xf>
    <xf numFmtId="0" fontId="1" fillId="0" borderId="18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20" xfId="0" applyNumberFormat="1" applyFont="1" applyFill="1" applyBorder="1" applyAlignment="1">
      <alignment horizontal="center" vertical="center" wrapText="1"/>
    </xf>
    <xf numFmtId="0" fontId="2" fillId="0" borderId="17" xfId="0" applyNumberFormat="1" applyFont="1" applyFill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wrapText="1"/>
    </xf>
    <xf numFmtId="0" fontId="8" fillId="0" borderId="1" xfId="0" applyNumberFormat="1" applyFont="1" applyBorder="1" applyAlignment="1">
      <alignment horizontal="center" wrapText="1"/>
    </xf>
    <xf numFmtId="0" fontId="8" fillId="0" borderId="13" xfId="0" applyNumberFormat="1" applyFont="1" applyBorder="1" applyAlignment="1">
      <alignment horizontal="center" wrapText="1"/>
    </xf>
    <xf numFmtId="0" fontId="7" fillId="0" borderId="25" xfId="0" applyNumberFormat="1" applyFont="1" applyBorder="1" applyAlignment="1">
      <alignment horizontal="left" vertical="top"/>
    </xf>
    <xf numFmtId="0" fontId="7" fillId="0" borderId="26" xfId="0" applyNumberFormat="1" applyFont="1" applyBorder="1" applyAlignment="1">
      <alignment horizontal="left" vertical="top"/>
    </xf>
    <xf numFmtId="0" fontId="7" fillId="0" borderId="27" xfId="0" applyNumberFormat="1" applyFont="1" applyBorder="1" applyAlignment="1">
      <alignment horizontal="left" vertical="top"/>
    </xf>
    <xf numFmtId="0" fontId="7" fillId="0" borderId="28" xfId="0" applyNumberFormat="1" applyFont="1" applyBorder="1" applyAlignment="1">
      <alignment horizontal="left" vertical="top"/>
    </xf>
    <xf numFmtId="0" fontId="7" fillId="0" borderId="0" xfId="0" applyNumberFormat="1" applyFont="1" applyBorder="1" applyAlignment="1">
      <alignment horizontal="left" vertical="top"/>
    </xf>
    <xf numFmtId="0" fontId="7" fillId="0" borderId="29" xfId="0" applyNumberFormat="1" applyFont="1" applyBorder="1" applyAlignment="1">
      <alignment horizontal="left" vertical="top"/>
    </xf>
    <xf numFmtId="0" fontId="7" fillId="0" borderId="28" xfId="0" applyNumberFormat="1" applyFont="1" applyBorder="1" applyAlignment="1">
      <alignment horizontal="center" vertical="top"/>
    </xf>
    <xf numFmtId="0" fontId="7" fillId="0" borderId="0" xfId="0" applyNumberFormat="1" applyFont="1" applyBorder="1" applyAlignment="1">
      <alignment horizontal="center" vertical="top"/>
    </xf>
    <xf numFmtId="0" fontId="7" fillId="0" borderId="29" xfId="0" applyNumberFormat="1" applyFont="1" applyBorder="1" applyAlignment="1">
      <alignment horizontal="center" vertical="top"/>
    </xf>
    <xf numFmtId="0" fontId="7" fillId="0" borderId="30" xfId="0" applyNumberFormat="1" applyFont="1" applyBorder="1" applyAlignment="1">
      <alignment horizontal="center" vertical="top"/>
    </xf>
    <xf numFmtId="0" fontId="7" fillId="0" borderId="31" xfId="0" applyNumberFormat="1" applyFont="1" applyBorder="1" applyAlignment="1">
      <alignment horizontal="center" vertical="top"/>
    </xf>
    <xf numFmtId="0" fontId="7" fillId="0" borderId="32" xfId="0" applyNumberFormat="1" applyFont="1" applyBorder="1" applyAlignment="1">
      <alignment horizontal="center" vertical="top"/>
    </xf>
    <xf numFmtId="0" fontId="1" fillId="0" borderId="0" xfId="0" applyNumberFormat="1" applyFont="1" applyBorder="1" applyAlignment="1">
      <alignment horizontal="center" vertical="center" textRotation="90" wrapText="1"/>
    </xf>
    <xf numFmtId="0" fontId="0" fillId="0" borderId="57" xfId="0" applyNumberFormat="1" applyFont="1" applyBorder="1" applyAlignment="1">
      <alignment horizontal="center" vertical="center" wrapText="1"/>
    </xf>
    <xf numFmtId="0" fontId="0" fillId="0" borderId="58" xfId="0" applyNumberFormat="1" applyFont="1" applyBorder="1" applyAlignment="1">
      <alignment horizontal="center" vertical="center" wrapText="1"/>
    </xf>
    <xf numFmtId="0" fontId="0" fillId="0" borderId="28" xfId="0" applyNumberFormat="1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0" fontId="0" fillId="0" borderId="49" xfId="0" applyNumberFormat="1" applyFont="1" applyBorder="1" applyAlignment="1">
      <alignment horizontal="center" vertical="center" wrapText="1"/>
    </xf>
    <xf numFmtId="0" fontId="1" fillId="0" borderId="39" xfId="0" applyNumberFormat="1" applyFont="1" applyBorder="1" applyAlignment="1">
      <alignment horizontal="center" vertical="center" textRotation="90" wrapText="1"/>
    </xf>
    <xf numFmtId="0" fontId="1" fillId="0" borderId="40" xfId="0" applyNumberFormat="1" applyFont="1" applyBorder="1" applyAlignment="1">
      <alignment horizontal="center" vertical="center" textRotation="90" wrapText="1"/>
    </xf>
    <xf numFmtId="0" fontId="1" fillId="0" borderId="41" xfId="0" applyNumberFormat="1" applyFont="1" applyBorder="1" applyAlignment="1">
      <alignment horizontal="center" vertical="center" textRotation="90" wrapText="1"/>
    </xf>
    <xf numFmtId="0" fontId="1" fillId="0" borderId="45" xfId="0" applyNumberFormat="1" applyFont="1" applyBorder="1" applyAlignment="1">
      <alignment horizontal="center" vertical="center" textRotation="90" wrapText="1"/>
    </xf>
    <xf numFmtId="0" fontId="1" fillId="0" borderId="46" xfId="0" applyNumberFormat="1" applyFont="1" applyBorder="1" applyAlignment="1">
      <alignment horizontal="center" vertical="center" wrapText="1"/>
    </xf>
    <xf numFmtId="0" fontId="1" fillId="0" borderId="47" xfId="0" applyNumberFormat="1" applyFont="1" applyBorder="1" applyAlignment="1">
      <alignment horizontal="center" vertical="center" wrapText="1"/>
    </xf>
    <xf numFmtId="0" fontId="1" fillId="0" borderId="48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wrapText="1"/>
    </xf>
    <xf numFmtId="0" fontId="8" fillId="0" borderId="33" xfId="0" applyNumberFormat="1" applyFont="1" applyBorder="1" applyAlignment="1">
      <alignment horizontal="center" wrapText="1"/>
    </xf>
    <xf numFmtId="0" fontId="8" fillId="0" borderId="35" xfId="0" applyNumberFormat="1" applyFont="1" applyBorder="1" applyAlignment="1">
      <alignment horizontal="center" wrapText="1"/>
    </xf>
    <xf numFmtId="0" fontId="1" fillId="3" borderId="12" xfId="0" applyNumberFormat="1" applyFont="1" applyFill="1" applyBorder="1" applyAlignment="1">
      <alignment horizontal="center" vertical="center"/>
    </xf>
    <xf numFmtId="0" fontId="1" fillId="3" borderId="4" xfId="0" applyNumberFormat="1" applyFont="1" applyFill="1" applyBorder="1" applyAlignment="1">
      <alignment horizontal="center" vertical="center"/>
    </xf>
    <xf numFmtId="0" fontId="1" fillId="3" borderId="5" xfId="0" applyNumberFormat="1" applyFont="1" applyFill="1" applyBorder="1" applyAlignment="1">
      <alignment horizontal="center" vertical="center"/>
    </xf>
    <xf numFmtId="0" fontId="1" fillId="3" borderId="33" xfId="0" applyNumberFormat="1" applyFont="1" applyFill="1" applyBorder="1" applyAlignment="1">
      <alignment horizontal="center" vertical="center"/>
    </xf>
    <xf numFmtId="0" fontId="1" fillId="3" borderId="35" xfId="0" applyNumberFormat="1" applyFont="1" applyFill="1" applyBorder="1" applyAlignment="1">
      <alignment horizontal="center" vertical="center"/>
    </xf>
    <xf numFmtId="0" fontId="1" fillId="0" borderId="67" xfId="0" applyNumberFormat="1" applyFont="1" applyBorder="1" applyAlignment="1">
      <alignment horizontal="center" vertical="center" textRotation="90" wrapText="1"/>
    </xf>
    <xf numFmtId="0" fontId="1" fillId="0" borderId="76" xfId="0" applyNumberFormat="1" applyFont="1" applyBorder="1" applyAlignment="1">
      <alignment horizontal="center" vertical="center"/>
    </xf>
    <xf numFmtId="0" fontId="1" fillId="0" borderId="111" xfId="0" applyNumberFormat="1" applyFont="1" applyBorder="1" applyAlignment="1">
      <alignment horizontal="center" vertical="center"/>
    </xf>
    <xf numFmtId="0" fontId="0" fillId="0" borderId="21" xfId="0" applyNumberFormat="1" applyFont="1" applyBorder="1" applyAlignment="1">
      <alignment horizontal="center" vertical="center" wrapText="1"/>
    </xf>
    <xf numFmtId="0" fontId="0" fillId="0" borderId="51" xfId="0" applyNumberFormat="1" applyFont="1" applyBorder="1" applyAlignment="1">
      <alignment horizontal="center" vertical="center" wrapText="1"/>
    </xf>
    <xf numFmtId="9" fontId="0" fillId="5" borderId="1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Border="1" applyAlignment="1">
      <alignment horizontal="center" vertical="center" wrapText="1"/>
    </xf>
    <xf numFmtId="0" fontId="0" fillId="5" borderId="72" xfId="0" applyNumberFormat="1" applyFont="1" applyFill="1" applyBorder="1" applyAlignment="1">
      <alignment horizontal="center" vertical="center" wrapText="1"/>
    </xf>
    <xf numFmtId="0" fontId="0" fillId="5" borderId="73" xfId="0" applyNumberFormat="1" applyFont="1" applyFill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center" vertical="center" wrapText="1"/>
    </xf>
    <xf numFmtId="0" fontId="18" fillId="0" borderId="22" xfId="0" applyNumberFormat="1" applyFont="1" applyBorder="1" applyAlignment="1">
      <alignment horizontal="center" vertical="center" wrapText="1"/>
    </xf>
    <xf numFmtId="0" fontId="18" fillId="0" borderId="23" xfId="0" applyNumberFormat="1" applyFont="1" applyBorder="1" applyAlignment="1">
      <alignment horizontal="center" vertical="center" wrapText="1"/>
    </xf>
    <xf numFmtId="43" fontId="11" fillId="0" borderId="25" xfId="0" applyNumberFormat="1" applyFont="1" applyBorder="1" applyAlignment="1">
      <alignment horizontal="center" vertical="center" wrapText="1"/>
    </xf>
    <xf numFmtId="43" fontId="11" fillId="0" borderId="27" xfId="0" applyNumberFormat="1" applyFont="1" applyBorder="1" applyAlignment="1">
      <alignment horizontal="center" vertical="center" wrapText="1"/>
    </xf>
    <xf numFmtId="43" fontId="11" fillId="0" borderId="28" xfId="0" applyNumberFormat="1" applyFont="1" applyBorder="1" applyAlignment="1">
      <alignment horizontal="center" vertical="center" wrapText="1"/>
    </xf>
    <xf numFmtId="43" fontId="11" fillId="0" borderId="29" xfId="0" applyNumberFormat="1" applyFont="1" applyBorder="1" applyAlignment="1">
      <alignment horizontal="center" vertical="center" wrapText="1"/>
    </xf>
    <xf numFmtId="43" fontId="11" fillId="0" borderId="30" xfId="0" applyNumberFormat="1" applyFont="1" applyBorder="1" applyAlignment="1">
      <alignment horizontal="center" vertical="center" wrapText="1"/>
    </xf>
    <xf numFmtId="43" fontId="11" fillId="0" borderId="32" xfId="0" applyNumberFormat="1" applyFont="1" applyBorder="1" applyAlignment="1">
      <alignment horizontal="center" vertical="center" wrapText="1"/>
    </xf>
    <xf numFmtId="0" fontId="16" fillId="0" borderId="100" xfId="0" applyNumberFormat="1" applyFont="1" applyBorder="1" applyAlignment="1">
      <alignment horizontal="center" vertical="center" wrapText="1"/>
    </xf>
    <xf numFmtId="0" fontId="16" fillId="0" borderId="101" xfId="0" applyNumberFormat="1" applyFont="1" applyBorder="1" applyAlignment="1">
      <alignment horizontal="center" vertical="center" wrapText="1"/>
    </xf>
    <xf numFmtId="2" fontId="11" fillId="0" borderId="28" xfId="0" applyNumberFormat="1" applyFont="1" applyBorder="1" applyAlignment="1">
      <alignment horizontal="center" vertical="center" wrapText="1"/>
    </xf>
    <xf numFmtId="2" fontId="11" fillId="0" borderId="0" xfId="0" applyNumberFormat="1" applyFont="1" applyBorder="1" applyAlignment="1">
      <alignment horizontal="center" vertical="center" wrapText="1"/>
    </xf>
    <xf numFmtId="2" fontId="11" fillId="0" borderId="30" xfId="0" applyNumberFormat="1" applyFont="1" applyBorder="1" applyAlignment="1">
      <alignment horizontal="center" vertical="center" wrapText="1"/>
    </xf>
    <xf numFmtId="2" fontId="11" fillId="0" borderId="31" xfId="0" applyNumberFormat="1" applyFont="1" applyBorder="1" applyAlignment="1">
      <alignment horizontal="center" vertical="center" wrapText="1"/>
    </xf>
    <xf numFmtId="0" fontId="16" fillId="0" borderId="102" xfId="0" applyNumberFormat="1" applyFont="1" applyBorder="1" applyAlignment="1">
      <alignment horizontal="center" vertical="center" wrapText="1"/>
    </xf>
    <xf numFmtId="0" fontId="16" fillId="0" borderId="103" xfId="0" applyNumberFormat="1" applyFont="1" applyBorder="1" applyAlignment="1">
      <alignment horizontal="center" vertical="center" wrapText="1"/>
    </xf>
    <xf numFmtId="0" fontId="16" fillId="0" borderId="104" xfId="0" applyNumberFormat="1" applyFont="1" applyBorder="1" applyAlignment="1">
      <alignment horizontal="center" vertical="center" wrapText="1"/>
    </xf>
    <xf numFmtId="0" fontId="16" fillId="0" borderId="29" xfId="0" applyNumberFormat="1" applyFont="1" applyBorder="1" applyAlignment="1">
      <alignment horizontal="center" vertical="center" wrapText="1"/>
    </xf>
    <xf numFmtId="0" fontId="16" fillId="0" borderId="105" xfId="0" applyNumberFormat="1" applyFont="1" applyBorder="1" applyAlignment="1">
      <alignment horizontal="center" vertical="center" wrapText="1"/>
    </xf>
    <xf numFmtId="0" fontId="16" fillId="0" borderId="106" xfId="0" applyNumberFormat="1" applyFont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13" xfId="0" applyNumberFormat="1" applyFont="1" applyFill="1" applyBorder="1" applyAlignment="1">
      <alignment horizontal="center" vertical="center"/>
    </xf>
    <xf numFmtId="164" fontId="1" fillId="3" borderId="37" xfId="0" applyNumberFormat="1" applyFont="1" applyFill="1" applyBorder="1" applyAlignment="1">
      <alignment horizontal="center" vertical="center"/>
    </xf>
    <xf numFmtId="0" fontId="1" fillId="3" borderId="37" xfId="0" applyNumberFormat="1" applyFont="1" applyFill="1" applyBorder="1" applyAlignment="1">
      <alignment horizontal="center" vertical="center"/>
    </xf>
    <xf numFmtId="0" fontId="1" fillId="3" borderId="36" xfId="0" applyNumberFormat="1" applyFont="1" applyFill="1" applyBorder="1" applyAlignment="1">
      <alignment horizontal="center" vertical="center"/>
    </xf>
    <xf numFmtId="0" fontId="0" fillId="5" borderId="49" xfId="0" applyNumberFormat="1" applyFont="1" applyFill="1" applyBorder="1" applyAlignment="1">
      <alignment horizontal="center" vertical="center" wrapText="1"/>
    </xf>
    <xf numFmtId="0" fontId="0" fillId="0" borderId="60" xfId="0" applyNumberFormat="1" applyFont="1" applyBorder="1" applyAlignment="1">
      <alignment horizontal="center" vertical="center" wrapText="1"/>
    </xf>
    <xf numFmtId="0" fontId="14" fillId="0" borderId="52" xfId="0" applyNumberFormat="1" applyFont="1" applyBorder="1" applyAlignment="1">
      <alignment horizontal="center" vertical="center" wrapText="1"/>
    </xf>
    <xf numFmtId="0" fontId="0" fillId="0" borderId="52" xfId="0" applyNumberFormat="1" applyFont="1" applyBorder="1" applyAlignment="1">
      <alignment horizontal="center" vertical="center" wrapText="1"/>
    </xf>
    <xf numFmtId="0" fontId="0" fillId="0" borderId="55" xfId="0" applyNumberFormat="1" applyFont="1" applyBorder="1" applyAlignment="1">
      <alignment horizontal="center" vertical="center" wrapText="1"/>
    </xf>
    <xf numFmtId="0" fontId="0" fillId="0" borderId="59" xfId="0" applyNumberFormat="1" applyFont="1" applyBorder="1" applyAlignment="1">
      <alignment horizontal="center" vertical="center" wrapText="1"/>
    </xf>
    <xf numFmtId="0" fontId="0" fillId="0" borderId="49" xfId="0" applyNumberFormat="1" applyFont="1" applyFill="1" applyBorder="1" applyAlignment="1">
      <alignment horizontal="center" vertical="center" textRotation="45" wrapText="1"/>
    </xf>
    <xf numFmtId="0" fontId="0" fillId="0" borderId="25" xfId="0" applyNumberFormat="1" applyFont="1" applyBorder="1" applyAlignment="1">
      <alignment horizontal="center" vertical="center" wrapText="1"/>
    </xf>
    <xf numFmtId="0" fontId="0" fillId="0" borderId="26" xfId="0" applyNumberFormat="1" applyFont="1" applyBorder="1" applyAlignment="1">
      <alignment horizontal="center" vertical="center" wrapText="1"/>
    </xf>
    <xf numFmtId="0" fontId="0" fillId="0" borderId="27" xfId="0" applyNumberFormat="1" applyFont="1" applyBorder="1" applyAlignment="1">
      <alignment horizontal="center" vertical="center" wrapText="1"/>
    </xf>
    <xf numFmtId="0" fontId="0" fillId="0" borderId="30" xfId="0" applyNumberFormat="1" applyFont="1" applyBorder="1" applyAlignment="1">
      <alignment horizontal="center" vertical="center" wrapText="1"/>
    </xf>
    <xf numFmtId="0" fontId="0" fillId="0" borderId="31" xfId="0" applyNumberFormat="1" applyFont="1" applyBorder="1" applyAlignment="1">
      <alignment horizontal="center" vertical="center" wrapText="1"/>
    </xf>
    <xf numFmtId="0" fontId="0" fillId="0" borderId="32" xfId="0" applyNumberFormat="1" applyFont="1" applyBorder="1" applyAlignment="1">
      <alignment horizontal="center" vertical="center" wrapText="1"/>
    </xf>
    <xf numFmtId="0" fontId="12" fillId="0" borderId="45" xfId="0" applyNumberFormat="1" applyFont="1" applyBorder="1" applyAlignment="1">
      <alignment horizontal="center" vertical="center"/>
    </xf>
    <xf numFmtId="0" fontId="12" fillId="0" borderId="90" xfId="0" applyNumberFormat="1" applyFont="1" applyBorder="1" applyAlignment="1">
      <alignment horizontal="center" vertical="center"/>
    </xf>
    <xf numFmtId="0" fontId="12" fillId="0" borderId="91" xfId="0" applyNumberFormat="1" applyFont="1" applyBorder="1" applyAlignment="1">
      <alignment horizontal="center" vertical="center"/>
    </xf>
    <xf numFmtId="0" fontId="1" fillId="0" borderId="78" xfId="0" applyNumberFormat="1" applyFont="1" applyBorder="1" applyAlignment="1">
      <alignment horizontal="center" vertical="center"/>
    </xf>
    <xf numFmtId="0" fontId="0" fillId="0" borderId="56" xfId="0" applyNumberFormat="1" applyFont="1" applyBorder="1" applyAlignment="1">
      <alignment horizontal="center" vertical="center" wrapText="1"/>
    </xf>
    <xf numFmtId="0" fontId="14" fillId="5" borderId="49" xfId="0" applyNumberFormat="1" applyFont="1" applyFill="1" applyBorder="1" applyAlignment="1">
      <alignment horizontal="center" vertical="center" wrapText="1"/>
    </xf>
    <xf numFmtId="0" fontId="0" fillId="5" borderId="57" xfId="0" applyNumberFormat="1" applyFont="1" applyFill="1" applyBorder="1" applyAlignment="1">
      <alignment horizontal="center" vertical="center" wrapText="1"/>
    </xf>
    <xf numFmtId="0" fontId="0" fillId="0" borderId="49" xfId="0" applyNumberFormat="1" applyFont="1" applyBorder="1" applyAlignment="1">
      <alignment horizontal="center" vertical="center" textRotation="45" wrapText="1"/>
    </xf>
    <xf numFmtId="0" fontId="0" fillId="0" borderId="57" xfId="0" applyNumberFormat="1" applyFont="1" applyBorder="1" applyAlignment="1">
      <alignment horizontal="center" vertical="center" textRotation="45" wrapText="1"/>
    </xf>
    <xf numFmtId="0" fontId="1" fillId="0" borderId="98" xfId="0" applyNumberFormat="1" applyFont="1" applyBorder="1" applyAlignment="1">
      <alignment horizontal="center" vertical="center"/>
    </xf>
    <xf numFmtId="0" fontId="1" fillId="0" borderId="94" xfId="0" applyNumberFormat="1" applyFont="1" applyBorder="1" applyAlignment="1">
      <alignment horizontal="center" vertical="center"/>
    </xf>
    <xf numFmtId="0" fontId="1" fillId="0" borderId="95" xfId="0" applyNumberFormat="1" applyFont="1" applyBorder="1" applyAlignment="1">
      <alignment horizontal="center" vertical="center"/>
    </xf>
    <xf numFmtId="0" fontId="1" fillId="0" borderId="93" xfId="0" applyNumberFormat="1" applyFont="1" applyBorder="1" applyAlignment="1">
      <alignment horizontal="center" vertical="center" wrapText="1"/>
    </xf>
    <xf numFmtId="0" fontId="1" fillId="0" borderId="94" xfId="0" applyNumberFormat="1" applyFont="1" applyBorder="1" applyAlignment="1">
      <alignment horizontal="center" vertical="center" wrapText="1"/>
    </xf>
    <xf numFmtId="0" fontId="1" fillId="0" borderId="95" xfId="0" applyNumberFormat="1" applyFont="1" applyBorder="1" applyAlignment="1">
      <alignment horizontal="center" vertical="center" wrapText="1"/>
    </xf>
    <xf numFmtId="0" fontId="13" fillId="6" borderId="49" xfId="0" applyNumberFormat="1" applyFont="1" applyFill="1" applyBorder="1" applyAlignment="1">
      <alignment horizontal="center" vertical="center" wrapText="1"/>
    </xf>
    <xf numFmtId="0" fontId="3" fillId="0" borderId="42" xfId="0" applyNumberFormat="1" applyFont="1" applyBorder="1" applyAlignment="1">
      <alignment horizontal="center" vertical="center"/>
    </xf>
    <xf numFmtId="0" fontId="3" fillId="0" borderId="43" xfId="0" applyNumberFormat="1" applyFont="1" applyBorder="1" applyAlignment="1">
      <alignment horizontal="center" vertical="center"/>
    </xf>
    <xf numFmtId="0" fontId="3" fillId="0" borderId="44" xfId="0" applyNumberFormat="1" applyFont="1" applyBorder="1" applyAlignment="1">
      <alignment horizontal="center" vertical="center"/>
    </xf>
    <xf numFmtId="0" fontId="1" fillId="0" borderId="22" xfId="0" applyNumberFormat="1" applyFont="1" applyBorder="1" applyAlignment="1">
      <alignment horizontal="center" vertical="center"/>
    </xf>
    <xf numFmtId="0" fontId="1" fillId="0" borderId="23" xfId="0" applyNumberFormat="1" applyFont="1" applyBorder="1" applyAlignment="1">
      <alignment horizontal="center" vertical="center"/>
    </xf>
    <xf numFmtId="0" fontId="1" fillId="0" borderId="24" xfId="0" applyNumberFormat="1" applyFont="1" applyBorder="1" applyAlignment="1">
      <alignment horizontal="center" vertical="center"/>
    </xf>
    <xf numFmtId="0" fontId="1" fillId="0" borderId="96" xfId="0" applyNumberFormat="1" applyFont="1" applyBorder="1" applyAlignment="1">
      <alignment horizontal="center" vertical="center" wrapText="1"/>
    </xf>
    <xf numFmtId="0" fontId="1" fillId="0" borderId="97" xfId="0" applyNumberFormat="1" applyFont="1" applyBorder="1" applyAlignment="1">
      <alignment horizontal="center" vertical="center" wrapText="1"/>
    </xf>
    <xf numFmtId="0" fontId="0" fillId="0" borderId="72" xfId="0" applyNumberFormat="1" applyFont="1" applyBorder="1" applyAlignment="1">
      <alignment horizontal="center" vertical="center" wrapText="1"/>
    </xf>
    <xf numFmtId="0" fontId="9" fillId="0" borderId="22" xfId="0" applyNumberFormat="1" applyFont="1" applyBorder="1" applyAlignment="1">
      <alignment horizontal="center" vertical="center" wrapText="1"/>
    </xf>
    <xf numFmtId="0" fontId="9" fillId="0" borderId="23" xfId="0" applyNumberFormat="1" applyFont="1" applyBorder="1" applyAlignment="1">
      <alignment horizontal="center" vertical="center" wrapText="1"/>
    </xf>
    <xf numFmtId="0" fontId="9" fillId="0" borderId="24" xfId="0" applyNumberFormat="1" applyFont="1" applyBorder="1" applyAlignment="1">
      <alignment horizontal="center" vertical="center" wrapText="1"/>
    </xf>
    <xf numFmtId="0" fontId="8" fillId="5" borderId="112" xfId="0" applyNumberFormat="1" applyFont="1" applyFill="1" applyBorder="1" applyAlignment="1">
      <alignment horizontal="center" vertical="center" wrapText="1"/>
    </xf>
    <xf numFmtId="0" fontId="0" fillId="0" borderId="55" xfId="0" applyNumberFormat="1" applyFont="1" applyFill="1" applyBorder="1" applyAlignment="1">
      <alignment horizontal="center" vertical="center" wrapText="1"/>
    </xf>
    <xf numFmtId="0" fontId="8" fillId="5" borderId="55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53" xfId="0" applyNumberFormat="1" applyFont="1" applyBorder="1" applyAlignment="1">
      <alignment horizontal="center" vertical="center" wrapText="1"/>
    </xf>
    <xf numFmtId="0" fontId="8" fillId="5" borderId="49" xfId="0" applyNumberFormat="1" applyFont="1" applyFill="1" applyBorder="1" applyAlignment="1">
      <alignment horizontal="center" vertical="center" wrapText="1"/>
    </xf>
    <xf numFmtId="0" fontId="14" fillId="0" borderId="49" xfId="0" applyNumberFormat="1" applyFont="1" applyFill="1" applyBorder="1" applyAlignment="1">
      <alignment horizontal="right" vertical="center" textRotation="45" wrapText="1"/>
    </xf>
    <xf numFmtId="0" fontId="0" fillId="0" borderId="49" xfId="0" applyNumberFormat="1" applyFont="1" applyFill="1" applyBorder="1" applyAlignment="1">
      <alignment horizontal="right" vertical="center" textRotation="45" wrapText="1"/>
    </xf>
    <xf numFmtId="0" fontId="0" fillId="0" borderId="34" xfId="0" applyNumberFormat="1" applyFont="1" applyFill="1" applyBorder="1" applyAlignment="1">
      <alignment horizontal="center" vertical="center" textRotation="45" wrapText="1"/>
    </xf>
    <xf numFmtId="0" fontId="0" fillId="0" borderId="16" xfId="0" applyNumberFormat="1" applyFont="1" applyFill="1" applyBorder="1" applyAlignment="1">
      <alignment horizontal="center" vertical="center" textRotation="45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112" xfId="0" applyNumberFormat="1" applyFont="1" applyBorder="1" applyAlignment="1">
      <alignment horizontal="center" vertical="center" wrapText="1"/>
    </xf>
    <xf numFmtId="0" fontId="0" fillId="0" borderId="113" xfId="0" applyNumberFormat="1" applyFont="1" applyBorder="1" applyAlignment="1">
      <alignment horizontal="center" vertical="center" wrapText="1"/>
    </xf>
    <xf numFmtId="0" fontId="0" fillId="0" borderId="112" xfId="0" applyNumberFormat="1" applyFont="1" applyFill="1" applyBorder="1" applyAlignment="1">
      <alignment horizontal="center" vertical="center" textRotation="45" wrapText="1"/>
    </xf>
    <xf numFmtId="0" fontId="0" fillId="0" borderId="112" xfId="0" applyNumberFormat="1" applyFont="1" applyFill="1" applyBorder="1" applyAlignment="1">
      <alignment horizontal="center" vertical="center" wrapText="1"/>
    </xf>
    <xf numFmtId="0" fontId="0" fillId="0" borderId="49" xfId="0" applyNumberFormat="1" applyFont="1" applyFill="1" applyBorder="1" applyAlignment="1">
      <alignment horizontal="center" vertical="center" wrapText="1"/>
    </xf>
    <xf numFmtId="0" fontId="0" fillId="0" borderId="20" xfId="0" applyNumberFormat="1" applyFont="1" applyBorder="1" applyAlignment="1">
      <alignment horizontal="center"/>
    </xf>
    <xf numFmtId="0" fontId="0" fillId="5" borderId="52" xfId="0" applyNumberFormat="1" applyFont="1" applyFill="1" applyBorder="1" applyAlignment="1">
      <alignment horizontal="center" vertical="center" wrapText="1"/>
    </xf>
    <xf numFmtId="0" fontId="0" fillId="0" borderId="61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wrapText="1"/>
    </xf>
    <xf numFmtId="0" fontId="8" fillId="0" borderId="37" xfId="0" applyNumberFormat="1" applyFont="1" applyBorder="1" applyAlignment="1">
      <alignment horizontal="center" wrapText="1"/>
    </xf>
    <xf numFmtId="0" fontId="8" fillId="0" borderId="36" xfId="0" applyNumberFormat="1" applyFont="1" applyBorder="1" applyAlignment="1">
      <alignment horizontal="center" wrapText="1"/>
    </xf>
    <xf numFmtId="0" fontId="0" fillId="5" borderId="55" xfId="0" applyNumberFormat="1" applyFont="1" applyFill="1" applyBorder="1" applyAlignment="1">
      <alignment horizontal="center" vertical="center" wrapText="1"/>
    </xf>
    <xf numFmtId="0" fontId="14" fillId="0" borderId="57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35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10" xfId="0" applyNumberFormat="1" applyFont="1" applyBorder="1" applyAlignment="1">
      <alignment horizontal="center" vertical="center" wrapText="1"/>
    </xf>
    <xf numFmtId="0" fontId="1" fillId="0" borderId="36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9" fontId="0" fillId="5" borderId="21" xfId="0" applyNumberFormat="1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/>
    </xf>
    <xf numFmtId="0" fontId="1" fillId="0" borderId="0" xfId="0" applyNumberFormat="1" applyFont="1" applyBorder="1" applyAlignment="1">
      <alignment horizontal="center" vertical="center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26" xfId="0" applyNumberFormat="1" applyFont="1" applyBorder="1" applyAlignment="1">
      <alignment horizontal="center" vertical="center" wrapText="1"/>
    </xf>
    <xf numFmtId="0" fontId="10" fillId="0" borderId="27" xfId="0" applyNumberFormat="1" applyFont="1" applyBorder="1" applyAlignment="1">
      <alignment horizontal="center" vertical="center" wrapText="1"/>
    </xf>
    <xf numFmtId="0" fontId="10" fillId="0" borderId="28" xfId="0" applyNumberFormat="1" applyFont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center" vertical="center" wrapText="1"/>
    </xf>
    <xf numFmtId="0" fontId="10" fillId="0" borderId="29" xfId="0" applyNumberFormat="1" applyFont="1" applyBorder="1" applyAlignment="1">
      <alignment horizontal="center" vertical="center" wrapText="1"/>
    </xf>
    <xf numFmtId="0" fontId="10" fillId="0" borderId="30" xfId="0" applyNumberFormat="1" applyFont="1" applyBorder="1" applyAlignment="1">
      <alignment horizontal="center" vertical="center" wrapText="1"/>
    </xf>
    <xf numFmtId="0" fontId="10" fillId="0" borderId="31" xfId="0" applyNumberFormat="1" applyFont="1" applyBorder="1" applyAlignment="1">
      <alignment horizontal="center" vertical="center" wrapText="1"/>
    </xf>
    <xf numFmtId="0" fontId="10" fillId="0" borderId="32" xfId="0" applyNumberFormat="1" applyFont="1" applyBorder="1" applyAlignment="1">
      <alignment horizontal="center" vertical="center" wrapText="1"/>
    </xf>
    <xf numFmtId="0" fontId="14" fillId="0" borderId="49" xfId="0" applyNumberFormat="1" applyFont="1" applyFill="1" applyBorder="1" applyAlignment="1">
      <alignment horizontal="center" vertical="center" wrapText="1"/>
    </xf>
    <xf numFmtId="0" fontId="0" fillId="0" borderId="57" xfId="0" applyNumberFormat="1" applyFont="1" applyFill="1" applyBorder="1" applyAlignment="1">
      <alignment horizontal="center" vertical="center" textRotation="45" wrapText="1"/>
    </xf>
    <xf numFmtId="0" fontId="0" fillId="0" borderId="125" xfId="0" applyNumberFormat="1" applyFont="1" applyFill="1" applyBorder="1" applyAlignment="1">
      <alignment horizontal="center" vertical="center" textRotation="45" wrapText="1"/>
    </xf>
    <xf numFmtId="0" fontId="0" fillId="0" borderId="126" xfId="0" applyNumberFormat="1" applyFont="1" applyFill="1" applyBorder="1" applyAlignment="1">
      <alignment horizontal="center" vertical="center" textRotation="45" wrapText="1"/>
    </xf>
    <xf numFmtId="2" fontId="1" fillId="0" borderId="1" xfId="0" applyNumberFormat="1" applyFont="1" applyFill="1" applyBorder="1" applyAlignment="1">
      <alignment horizontal="center" vertical="center"/>
    </xf>
    <xf numFmtId="165" fontId="1" fillId="0" borderId="82" xfId="0" applyNumberFormat="1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/>
    </xf>
    <xf numFmtId="0" fontId="1" fillId="5" borderId="13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strike val="0"/>
        <color rgb="FFFF0000"/>
      </font>
      <fill>
        <gradientFill degree="135">
          <stop position="0">
            <color theme="0"/>
          </stop>
          <stop position="1">
            <color theme="4"/>
          </stop>
        </gradientFill>
      </fill>
    </dxf>
    <dxf>
      <font>
        <b/>
        <i val="0"/>
        <strike val="0"/>
        <color rgb="FFFF0000"/>
      </font>
      <fill>
        <gradientFill degree="135">
          <stop position="0">
            <color theme="0"/>
          </stop>
          <stop position="1">
            <color theme="4"/>
          </stop>
        </gradientFill>
      </fill>
    </dxf>
    <dxf>
      <font>
        <b/>
        <i val="0"/>
        <strike val="0"/>
        <color rgb="FFFF0000"/>
      </font>
      <fill>
        <gradientFill degree="135">
          <stop position="0">
            <color theme="0"/>
          </stop>
          <stop position="1">
            <color theme="4"/>
          </stop>
        </gradientFill>
      </fill>
    </dxf>
  </dxfs>
  <tableStyles count="0" defaultTableStyle="TableStyleMedium9" defaultPivotStyle="PivotStyleLight16"/>
  <colors>
    <mruColors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://geoportal.sire.gov.co:8001/GeoPortalV2/mapa.js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21559</xdr:colOff>
      <xdr:row>9</xdr:row>
      <xdr:rowOff>32586</xdr:rowOff>
    </xdr:from>
    <xdr:to>
      <xdr:col>13</xdr:col>
      <xdr:colOff>19050</xdr:colOff>
      <xdr:row>21</xdr:row>
      <xdr:rowOff>180974</xdr:rowOff>
    </xdr:to>
    <xdr:sp macro="" textlink="">
      <xdr:nvSpPr>
        <xdr:cNvPr id="2" name="TextBox 1"/>
        <xdr:cNvSpPr txBox="1"/>
      </xdr:nvSpPr>
      <xdr:spPr>
        <a:xfrm>
          <a:off x="8174959" y="2318586"/>
          <a:ext cx="4198016" cy="2520113"/>
        </a:xfrm>
        <a:prstGeom prst="rect">
          <a:avLst/>
        </a:prstGeom>
        <a:solidFill>
          <a:srgbClr val="FFFFFF"/>
        </a:solidFill>
        <a:ln>
          <a:solidFill>
            <a:srgbClr val="FFFFFF"/>
          </a:solidFill>
        </a:ln>
      </xdr:spPr>
      <xdr:txBody>
        <a:bodyPr vertOverflow="clip" horzOverflow="clip" wrap="square" rtlCol="0" anchor="t"/>
        <a:lstStyle/>
        <a:p>
          <a:pPr lvl="0" algn="l"/>
          <a:r>
            <a:rPr sz="1100" b="1"/>
            <a:t>PROCEDIMIENTO:</a:t>
          </a:r>
          <a:endParaRPr>
            <a:solidFill>
              <a:srgbClr val="000000"/>
            </a:solidFill>
          </a:endParaRPr>
        </a:p>
        <a:p>
          <a:pPr lvl="0" algn="l"/>
          <a:r>
            <a:rPr sz="1100"/>
            <a:t>Se debe llenar la herramienta en orden, llenando primero la información preliminar y del entorno con datos del geoportal.</a:t>
          </a:r>
          <a:endParaRPr>
            <a:solidFill>
              <a:srgbClr val="000000"/>
            </a:solidFill>
          </a:endParaRPr>
        </a:p>
        <a:p>
          <a:pPr lvl="0" algn="l"/>
          <a:endParaRPr>
            <a:solidFill>
              <a:srgbClr val="000000"/>
            </a:solidFill>
          </a:endParaRPr>
        </a:p>
        <a:p>
          <a:pPr lvl="0" algn="l"/>
          <a:r>
            <a:rPr sz="1100"/>
            <a:t>En las casillas verdes se debe seleccionar una opción de las que despega la lista.</a:t>
          </a:r>
          <a:endParaRPr>
            <a:solidFill>
              <a:srgbClr val="000000"/>
            </a:solidFill>
          </a:endParaRPr>
        </a:p>
        <a:p>
          <a:pPr lvl="0" algn="l"/>
          <a:endParaRPr>
            <a:solidFill>
              <a:srgbClr val="000000"/>
            </a:solidFill>
          </a:endParaRPr>
        </a:p>
        <a:p>
          <a:pPr lvl="0" algn="l"/>
          <a:r>
            <a:rPr sz="1100"/>
            <a:t>En las casillas amarillas se debe colocar el valor (letras y/o números) que se pregunta de acuerdo a la información de cada vivienda. Ésta información se puede encontrar en el geoportal del SIRE.</a:t>
          </a:r>
          <a:endParaRPr>
            <a:solidFill>
              <a:srgbClr val="000000"/>
            </a:solidFill>
          </a:endParaRPr>
        </a:p>
        <a:p>
          <a:pPr lvl="0" algn="l"/>
          <a:endParaRPr>
            <a:solidFill>
              <a:srgbClr val="000000"/>
            </a:solidFill>
          </a:endParaRPr>
        </a:p>
        <a:p>
          <a:pPr lvl="0" algn="l"/>
          <a:r>
            <a:rPr sz="1100"/>
            <a:t>Al final se clasificará cada ítem en un grupo de acuerdo a su posibilidad de intervención</a:t>
          </a:r>
          <a:r>
            <a:rPr lang="es-CO" sz="1100" baseline="0"/>
            <a:t> y se resaltará el grupo en el que se clasificará la edificación.</a:t>
          </a:r>
          <a:endParaRPr>
            <a:solidFill>
              <a:srgbClr val="000000"/>
            </a:solidFill>
          </a:endParaRPr>
        </a:p>
        <a:p>
          <a:pPr lvl="0" algn="l"/>
          <a:endParaRPr>
            <a:solidFill>
              <a:srgbClr val="000000"/>
            </a:solidFill>
          </a:endParaRPr>
        </a:p>
      </xdr:txBody>
    </xdr:sp>
    <xdr:clientData/>
  </xdr:twoCellAnchor>
  <xdr:twoCellAnchor>
    <xdr:from>
      <xdr:col>9</xdr:col>
      <xdr:colOff>38100</xdr:colOff>
      <xdr:row>13</xdr:row>
      <xdr:rowOff>66675</xdr:rowOff>
    </xdr:from>
    <xdr:to>
      <xdr:col>9</xdr:col>
      <xdr:colOff>1196433</xdr:colOff>
      <xdr:row>20</xdr:row>
      <xdr:rowOff>133350</xdr:rowOff>
    </xdr:to>
    <xdr:sp macro="" textlink="">
      <xdr:nvSpPr>
        <xdr:cNvPr id="3" name="TextBox 2"/>
        <xdr:cNvSpPr txBox="1"/>
      </xdr:nvSpPr>
      <xdr:spPr>
        <a:xfrm>
          <a:off x="0" y="0"/>
          <a:ext cx="1905000" cy="1905000"/>
        </a:xfrm>
        <a:prstGeom prst="rect">
          <a:avLst/>
        </a:prstGeom>
      </xdr:spPr>
      <xdr:txBody>
        <a:bodyPr vertOverflow="clip" horzOverflow="clip" wrap="square" rtlCol="0" anchor="ctr"/>
        <a:lstStyle/>
        <a:p>
          <a:pPr lvl="0" algn="ctr"/>
          <a:r>
            <a:rPr sz="1200" b="1"/>
            <a:t>GEOPORTAL</a:t>
          </a:r>
          <a:endParaRPr>
            <a:solidFill>
              <a:srgbClr val="000000"/>
            </a:solidFill>
          </a:endParaRPr>
        </a:p>
      </xdr:txBody>
    </xdr:sp>
    <xdr:clientData/>
  </xdr:twoCellAnchor>
  <xdr:twoCellAnchor>
    <xdr:from>
      <xdr:col>9</xdr:col>
      <xdr:colOff>57150</xdr:colOff>
      <xdr:row>13</xdr:row>
      <xdr:rowOff>66675</xdr:rowOff>
    </xdr:from>
    <xdr:to>
      <xdr:col>9</xdr:col>
      <xdr:colOff>1215483</xdr:colOff>
      <xdr:row>20</xdr:row>
      <xdr:rowOff>133350</xdr:rowOff>
    </xdr:to>
    <xdr:sp macro="" textlink="">
      <xdr:nvSpPr>
        <xdr:cNvPr id="8" name="CuadroTexto 7">
          <a:hlinkClick xmlns:r="http://schemas.openxmlformats.org/officeDocument/2006/relationships" r:id="rId1"/>
        </xdr:cNvPr>
        <xdr:cNvSpPr txBox="1"/>
      </xdr:nvSpPr>
      <xdr:spPr>
        <a:xfrm>
          <a:off x="6953250" y="3181350"/>
          <a:ext cx="1158333" cy="1409700"/>
        </a:xfrm>
        <a:prstGeom prst="rect">
          <a:avLst/>
        </a:prstGeom>
        <a:gradFill rotWithShape="1">
          <a:gsLst>
            <a:gs pos="0">
              <a:srgbClr val="4472C4">
                <a:lumMod val="110000"/>
                <a:satMod val="105000"/>
                <a:tint val="67000"/>
              </a:srgbClr>
            </a:gs>
            <a:gs pos="50000">
              <a:srgbClr val="4472C4">
                <a:lumMod val="105000"/>
                <a:satMod val="103000"/>
                <a:tint val="73000"/>
              </a:srgbClr>
            </a:gs>
            <a:gs pos="100000">
              <a:srgbClr val="4472C4">
                <a:lumMod val="105000"/>
                <a:satMod val="109000"/>
                <a:tint val="81000"/>
              </a:srgbClr>
            </a:gs>
          </a:gsLst>
          <a:lin ang="5400000" scaled="0"/>
        </a:gradFill>
        <a:ln w="6350" cap="flat" cmpd="sng" algn="ctr">
          <a:solidFill>
            <a:srgbClr val="4472C4"/>
          </a:solidFill>
          <a:prstDash val="solid"/>
          <a:miter lim="800000"/>
        </a:ln>
        <a:effectLst>
          <a:softEdge rad="12700"/>
        </a:effectLst>
        <a:scene3d>
          <a:camera prst="orthographicFront"/>
          <a:lightRig rig="harsh" dir="t"/>
        </a:scene3d>
        <a:sp3d extrusionH="50800" contourW="69850">
          <a:bevelT w="57150" h="69850"/>
          <a:bevelB w="69850"/>
        </a:sp3d>
      </xdr:spPr>
      <xdr:txBody>
        <a:bodyPr vertOverflow="clip" horzOverflow="clip" wrap="square" rtlCol="0" anchor="ctr">
          <a:sp3d extrusionH="57150" prstMaterial="matte">
            <a:bevelT w="63500" h="12700" prst="relaxedInset"/>
            <a:contourClr>
              <a:schemeClr val="bg1">
                <a:lumMod val="65000"/>
              </a:schemeClr>
            </a:contourClr>
          </a:sp3d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200" b="1" i="0" u="none" strike="noStrike" kern="0" cap="none" spc="0" normalizeH="0" baseline="0" noProof="0">
              <a:ln w="0">
                <a:solidFill>
                  <a:sysClr val="windowText" lastClr="000000">
                    <a:lumMod val="95000"/>
                    <a:lumOff val="5000"/>
                  </a:sysClr>
                </a:solidFill>
              </a:ln>
              <a:gradFill>
                <a:gsLst>
                  <a:gs pos="0">
                    <a:srgbClr val="4472C4">
                      <a:lumMod val="50000"/>
                    </a:srgbClr>
                  </a:gs>
                  <a:gs pos="50000">
                    <a:srgbClr val="4472C4"/>
                  </a:gs>
                  <a:gs pos="100000">
                    <a:srgbClr val="4472C4">
                      <a:lumMod val="60000"/>
                      <a:lumOff val="40000"/>
                    </a:srgbClr>
                  </a:gs>
                </a:gsLst>
                <a:lin ang="5400000"/>
              </a:gradFill>
              <a:effectLst>
                <a:reflection blurRad="6350" stA="53000" endA="300" endPos="35500" dir="5400000" sy="-90000" algn="bl" rotWithShape="0"/>
              </a:effectLst>
              <a:uLnTx/>
              <a:uFillTx/>
              <a:latin typeface="Calibri" panose="020F0502020204030204"/>
              <a:ea typeface="+mn-ea"/>
              <a:cs typeface="+mn-cs"/>
            </a:rPr>
            <a:t>GEOPORTAL</a:t>
          </a:r>
          <a:endParaRPr kumimoji="0" lang="es-ES" sz="1200" b="1" i="0" u="none" strike="noStrike" kern="0" cap="none" spc="0" normalizeH="0" baseline="0" noProof="0">
            <a:ln w="0">
              <a:solidFill>
                <a:sysClr val="windowText" lastClr="000000">
                  <a:lumMod val="95000"/>
                  <a:lumOff val="5000"/>
                </a:sysClr>
              </a:solidFill>
            </a:ln>
            <a:solidFill>
              <a:srgbClr val="A5A5A5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4"/>
  <sheetViews>
    <sheetView topLeftCell="A16" workbookViewId="0">
      <selection activeCell="A17" sqref="A17"/>
    </sheetView>
  </sheetViews>
  <sheetFormatPr baseColWidth="10" defaultColWidth="9.140625" defaultRowHeight="15" x14ac:dyDescent="0.25"/>
  <cols>
    <col min="15" max="15" width="116.85546875" customWidth="1"/>
    <col min="22" max="22" width="11.42578125"/>
    <col min="23" max="23" width="13.5703125" customWidth="1"/>
    <col min="24" max="24" width="37.140625" customWidth="1"/>
    <col min="25" max="25" width="27.28515625" customWidth="1"/>
  </cols>
  <sheetData>
    <row r="1" spans="1:23" ht="15" customHeight="1" x14ac:dyDescent="0.25">
      <c r="A1" s="154" t="s">
        <v>0</v>
      </c>
      <c r="B1" s="154"/>
      <c r="C1" s="155" t="s">
        <v>1</v>
      </c>
      <c r="D1" s="133" t="s">
        <v>2</v>
      </c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"/>
      <c r="R1" s="1"/>
      <c r="S1" s="1"/>
      <c r="T1" s="1"/>
      <c r="U1" s="1"/>
      <c r="V1" s="1"/>
      <c r="W1" s="1"/>
    </row>
    <row r="2" spans="1:23" ht="15" customHeight="1" x14ac:dyDescent="0.25">
      <c r="A2" s="154"/>
      <c r="B2" s="154"/>
      <c r="C2" s="155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5"/>
      <c r="R2" s="5"/>
      <c r="S2" s="5"/>
      <c r="T2" s="5"/>
      <c r="U2" s="5"/>
      <c r="V2" s="5"/>
      <c r="W2" s="5"/>
    </row>
    <row r="3" spans="1:23" x14ac:dyDescent="0.25">
      <c r="A3" s="154"/>
      <c r="B3" s="154"/>
      <c r="C3" s="155" t="s">
        <v>3</v>
      </c>
      <c r="D3" s="133" t="s">
        <v>4</v>
      </c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"/>
      <c r="R3" s="1"/>
      <c r="S3" s="1"/>
      <c r="T3" s="1"/>
      <c r="U3" s="1"/>
      <c r="V3" s="1"/>
      <c r="W3" s="1"/>
    </row>
    <row r="4" spans="1:23" x14ac:dyDescent="0.25">
      <c r="A4" s="154"/>
      <c r="B4" s="154"/>
      <c r="C4" s="155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5"/>
      <c r="R4" s="5"/>
      <c r="S4" s="5"/>
      <c r="T4" s="5"/>
      <c r="U4" s="5"/>
      <c r="V4" s="5"/>
      <c r="W4" s="5"/>
    </row>
    <row r="5" spans="1:23" x14ac:dyDescent="0.25">
      <c r="A5" s="154"/>
      <c r="B5" s="154"/>
      <c r="C5" s="155" t="s">
        <v>5</v>
      </c>
      <c r="D5" s="133" t="s">
        <v>6</v>
      </c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"/>
      <c r="R5" s="1"/>
      <c r="S5" s="1"/>
      <c r="T5" s="1"/>
      <c r="U5" s="1"/>
      <c r="V5" s="1"/>
      <c r="W5" s="1"/>
    </row>
    <row r="6" spans="1:23" x14ac:dyDescent="0.25">
      <c r="A6" s="154"/>
      <c r="B6" s="154"/>
      <c r="C6" s="155"/>
      <c r="D6" s="133"/>
      <c r="E6" s="133"/>
      <c r="F6" s="133"/>
      <c r="G6" s="133"/>
      <c r="H6" s="133"/>
      <c r="I6" s="133"/>
      <c r="J6" s="133"/>
      <c r="K6" s="133"/>
      <c r="L6" s="133"/>
      <c r="M6" s="133"/>
      <c r="N6" s="133"/>
      <c r="O6" s="133"/>
      <c r="P6" s="133"/>
      <c r="Q6" s="5"/>
      <c r="R6" s="5"/>
      <c r="S6" s="5"/>
      <c r="T6" s="5"/>
      <c r="U6" s="5"/>
      <c r="V6" s="5"/>
      <c r="W6" s="5"/>
    </row>
    <row r="7" spans="1:23" x14ac:dyDescent="0.25">
      <c r="A7" s="154"/>
      <c r="B7" s="154"/>
      <c r="C7" s="155" t="s">
        <v>7</v>
      </c>
      <c r="D7" s="133" t="s">
        <v>8</v>
      </c>
      <c r="E7" s="133"/>
      <c r="F7" s="133"/>
      <c r="G7" s="133"/>
      <c r="H7" s="133"/>
      <c r="I7" s="133"/>
      <c r="J7" s="133"/>
      <c r="K7" s="133"/>
      <c r="L7" s="133"/>
      <c r="M7" s="133"/>
      <c r="N7" s="133"/>
      <c r="O7" s="133"/>
      <c r="P7" s="133"/>
      <c r="Q7" s="1"/>
      <c r="R7" s="1"/>
      <c r="S7" s="1"/>
      <c r="T7" s="1"/>
      <c r="U7" s="1"/>
      <c r="V7" s="1"/>
      <c r="W7" s="1"/>
    </row>
    <row r="8" spans="1:23" x14ac:dyDescent="0.25">
      <c r="A8" s="154"/>
      <c r="B8" s="154"/>
      <c r="C8" s="155"/>
      <c r="D8" s="133"/>
      <c r="E8" s="133"/>
      <c r="F8" s="133"/>
      <c r="G8" s="133"/>
      <c r="H8" s="133"/>
      <c r="I8" s="133"/>
      <c r="J8" s="133"/>
      <c r="K8" s="133"/>
      <c r="L8" s="133"/>
      <c r="M8" s="133"/>
      <c r="N8" s="133"/>
      <c r="O8" s="133"/>
      <c r="P8" s="133"/>
      <c r="Q8" s="5"/>
      <c r="R8" s="5"/>
      <c r="S8" s="5"/>
      <c r="T8" s="5"/>
      <c r="U8" s="5"/>
      <c r="V8" s="5"/>
      <c r="W8" s="5"/>
    </row>
    <row r="10" spans="1:23" ht="15" customHeight="1" x14ac:dyDescent="0.25">
      <c r="B10" s="140" t="s">
        <v>9</v>
      </c>
      <c r="C10" s="140"/>
      <c r="D10" s="133" t="s">
        <v>10</v>
      </c>
      <c r="E10" s="133"/>
      <c r="F10" s="141" t="s">
        <v>11</v>
      </c>
      <c r="G10" s="141"/>
      <c r="H10" s="141"/>
      <c r="I10" s="141"/>
      <c r="J10" s="141"/>
      <c r="K10" s="141"/>
      <c r="L10" s="133" t="s">
        <v>12</v>
      </c>
      <c r="M10" s="133"/>
      <c r="N10" s="133"/>
    </row>
    <row r="11" spans="1:23" x14ac:dyDescent="0.25">
      <c r="B11" s="140"/>
      <c r="C11" s="140"/>
      <c r="D11" s="133"/>
      <c r="E11" s="133"/>
      <c r="F11" s="141" t="s">
        <v>13</v>
      </c>
      <c r="G11" s="141"/>
      <c r="H11" s="141"/>
      <c r="I11" s="141"/>
      <c r="J11" s="141"/>
      <c r="K11" s="141"/>
      <c r="L11" s="133"/>
      <c r="M11" s="133"/>
      <c r="N11" s="133"/>
    </row>
    <row r="12" spans="1:23" x14ac:dyDescent="0.25">
      <c r="B12" s="140"/>
      <c r="C12" s="140"/>
      <c r="D12" s="133"/>
      <c r="E12" s="133"/>
      <c r="F12" s="141" t="s">
        <v>14</v>
      </c>
      <c r="G12" s="141"/>
      <c r="H12" s="141"/>
      <c r="I12" s="141"/>
      <c r="J12" s="141"/>
      <c r="K12" s="141"/>
      <c r="L12" s="133"/>
      <c r="M12" s="133"/>
      <c r="N12" s="133"/>
    </row>
    <row r="13" spans="1:23" x14ac:dyDescent="0.25">
      <c r="B13" s="140"/>
      <c r="C13" s="140"/>
      <c r="D13" s="133"/>
      <c r="E13" s="133"/>
      <c r="F13" s="141" t="s">
        <v>15</v>
      </c>
      <c r="G13" s="141"/>
      <c r="H13" s="141"/>
      <c r="I13" s="141"/>
      <c r="J13" s="141"/>
      <c r="K13" s="141"/>
      <c r="L13" s="133"/>
      <c r="M13" s="133"/>
      <c r="N13" s="133"/>
    </row>
    <row r="14" spans="1:23" x14ac:dyDescent="0.25">
      <c r="B14" s="140"/>
      <c r="C14" s="140"/>
      <c r="D14" s="133"/>
      <c r="E14" s="133"/>
      <c r="F14" s="141" t="s">
        <v>16</v>
      </c>
      <c r="G14" s="141"/>
      <c r="H14" s="141"/>
      <c r="I14" s="141"/>
      <c r="J14" s="141"/>
      <c r="K14" s="141"/>
      <c r="L14" s="133"/>
      <c r="M14" s="133"/>
      <c r="N14" s="133"/>
    </row>
    <row r="15" spans="1:23" x14ac:dyDescent="0.25">
      <c r="B15" s="140"/>
      <c r="C15" s="140"/>
      <c r="D15" s="133"/>
      <c r="E15" s="133"/>
      <c r="F15" s="141" t="s">
        <v>17</v>
      </c>
      <c r="G15" s="141"/>
      <c r="H15" s="141"/>
      <c r="I15" s="141"/>
      <c r="J15" s="141"/>
      <c r="K15" s="141"/>
      <c r="L15" s="133"/>
      <c r="M15" s="133"/>
      <c r="N15" s="133"/>
    </row>
    <row r="16" spans="1:23" x14ac:dyDescent="0.25">
      <c r="B16" s="140"/>
      <c r="C16" s="140"/>
      <c r="D16" s="133"/>
      <c r="E16" s="133"/>
      <c r="F16" s="141" t="s">
        <v>18</v>
      </c>
      <c r="G16" s="141"/>
      <c r="H16" s="141"/>
      <c r="I16" s="141"/>
      <c r="J16" s="141"/>
      <c r="K16" s="141"/>
      <c r="L16" s="133"/>
      <c r="M16" s="133"/>
      <c r="N16" s="133"/>
    </row>
    <row r="17" spans="2:25" x14ac:dyDescent="0.25">
      <c r="B17" s="140"/>
      <c r="C17" s="140"/>
      <c r="D17" s="133"/>
      <c r="E17" s="133"/>
      <c r="F17" s="141" t="s">
        <v>19</v>
      </c>
      <c r="G17" s="141"/>
      <c r="H17" s="141"/>
      <c r="I17" s="141"/>
      <c r="J17" s="141"/>
      <c r="K17" s="141"/>
      <c r="L17" s="133"/>
      <c r="M17" s="133"/>
      <c r="N17" s="133"/>
      <c r="W17" s="116"/>
    </row>
    <row r="18" spans="2:25" ht="15.75" thickBot="1" x14ac:dyDescent="0.3">
      <c r="B18" s="140"/>
      <c r="C18" s="140"/>
      <c r="D18" s="133" t="s">
        <v>20</v>
      </c>
      <c r="E18" s="133"/>
      <c r="F18" s="142" t="s">
        <v>21</v>
      </c>
      <c r="G18" s="142"/>
      <c r="H18" s="142"/>
      <c r="I18" s="142"/>
      <c r="J18" s="142"/>
      <c r="K18" s="142"/>
      <c r="L18" s="133" t="s">
        <v>22</v>
      </c>
      <c r="M18" s="133"/>
      <c r="N18" s="133"/>
      <c r="W18" s="116"/>
    </row>
    <row r="19" spans="2:25" ht="30.75" thickBot="1" x14ac:dyDescent="0.3">
      <c r="B19" s="140"/>
      <c r="C19" s="140"/>
      <c r="D19" s="133"/>
      <c r="E19" s="133"/>
      <c r="F19" s="144" t="s">
        <v>23</v>
      </c>
      <c r="G19" s="144"/>
      <c r="H19" s="144"/>
      <c r="I19" s="144"/>
      <c r="J19" s="144"/>
      <c r="K19" s="144"/>
      <c r="L19" s="133" t="s">
        <v>24</v>
      </c>
      <c r="M19" s="133"/>
      <c r="N19" s="133"/>
      <c r="W19" s="128" t="s">
        <v>289</v>
      </c>
      <c r="X19" s="127" t="s">
        <v>240</v>
      </c>
      <c r="Y19" s="127" t="s">
        <v>288</v>
      </c>
    </row>
    <row r="20" spans="2:25" ht="15.75" thickBot="1" x14ac:dyDescent="0.3">
      <c r="B20" s="140"/>
      <c r="C20" s="140"/>
      <c r="D20" s="133" t="s">
        <v>25</v>
      </c>
      <c r="E20" s="133"/>
      <c r="F20" s="139" t="s">
        <v>26</v>
      </c>
      <c r="G20" s="139"/>
      <c r="H20" s="139"/>
      <c r="I20" s="139"/>
      <c r="J20" s="139"/>
      <c r="K20" s="139"/>
      <c r="L20" s="135" t="s">
        <v>27</v>
      </c>
      <c r="M20" s="135"/>
      <c r="N20" s="135"/>
      <c r="W20" s="118">
        <v>30</v>
      </c>
      <c r="X20" s="120" t="s">
        <v>251</v>
      </c>
      <c r="Y20" s="119"/>
    </row>
    <row r="21" spans="2:25" ht="15.75" thickBot="1" x14ac:dyDescent="0.3">
      <c r="B21" s="140"/>
      <c r="C21" s="140"/>
      <c r="D21" s="133"/>
      <c r="E21" s="133"/>
      <c r="F21" s="139" t="s">
        <v>28</v>
      </c>
      <c r="G21" s="139"/>
      <c r="H21" s="139"/>
      <c r="I21" s="139"/>
      <c r="J21" s="139"/>
      <c r="K21" s="139"/>
      <c r="L21" s="135" t="s">
        <v>27</v>
      </c>
      <c r="M21" s="135"/>
      <c r="N21" s="135"/>
      <c r="O21" t="s">
        <v>29</v>
      </c>
      <c r="W21" s="118">
        <v>20</v>
      </c>
      <c r="X21" s="120" t="s">
        <v>31</v>
      </c>
      <c r="Y21" s="119"/>
    </row>
    <row r="22" spans="2:25" x14ac:dyDescent="0.25">
      <c r="B22" s="140" t="s">
        <v>30</v>
      </c>
      <c r="C22" s="140"/>
      <c r="D22" s="133" t="s">
        <v>20</v>
      </c>
      <c r="E22" s="133"/>
      <c r="F22" s="142" t="s">
        <v>31</v>
      </c>
      <c r="G22" s="142"/>
      <c r="H22" s="142"/>
      <c r="I22" s="142"/>
      <c r="J22" s="142"/>
      <c r="K22" s="142"/>
      <c r="L22" s="133"/>
      <c r="M22" s="133"/>
      <c r="N22" s="133"/>
      <c r="W22" s="145">
        <v>15</v>
      </c>
      <c r="X22" s="148" t="s">
        <v>32</v>
      </c>
      <c r="Y22" s="126" t="s">
        <v>216</v>
      </c>
    </row>
    <row r="23" spans="2:25" x14ac:dyDescent="0.25">
      <c r="B23" s="140"/>
      <c r="C23" s="140"/>
      <c r="D23" s="133"/>
      <c r="E23" s="133"/>
      <c r="F23" s="142" t="s">
        <v>32</v>
      </c>
      <c r="G23" s="142"/>
      <c r="H23" s="142"/>
      <c r="I23" s="142"/>
      <c r="J23" s="142"/>
      <c r="K23" s="142"/>
      <c r="L23" s="133"/>
      <c r="M23" s="133"/>
      <c r="N23" s="133"/>
      <c r="W23" s="146"/>
      <c r="X23" s="149"/>
      <c r="Y23" s="125" t="s">
        <v>287</v>
      </c>
    </row>
    <row r="24" spans="2:25" x14ac:dyDescent="0.25">
      <c r="B24" s="140"/>
      <c r="C24" s="140"/>
      <c r="D24" s="133"/>
      <c r="E24" s="133"/>
      <c r="F24" s="142" t="s">
        <v>33</v>
      </c>
      <c r="G24" s="142"/>
      <c r="H24" s="142"/>
      <c r="I24" s="142"/>
      <c r="J24" s="142"/>
      <c r="K24" s="142"/>
      <c r="L24" s="133"/>
      <c r="M24" s="133"/>
      <c r="N24" s="133"/>
      <c r="W24" s="146"/>
      <c r="X24" s="149"/>
      <c r="Y24" s="125" t="s">
        <v>286</v>
      </c>
    </row>
    <row r="25" spans="2:25" ht="15.75" thickBot="1" x14ac:dyDescent="0.3">
      <c r="B25" s="140"/>
      <c r="C25" s="140"/>
      <c r="D25" s="133"/>
      <c r="E25" s="133"/>
      <c r="F25" s="142" t="s">
        <v>34</v>
      </c>
      <c r="G25" s="142"/>
      <c r="H25" s="142"/>
      <c r="I25" s="142"/>
      <c r="J25" s="142"/>
      <c r="K25" s="142"/>
      <c r="L25" s="133"/>
      <c r="M25" s="133"/>
      <c r="N25" s="133"/>
      <c r="O25" t="s">
        <v>35</v>
      </c>
      <c r="W25" s="147"/>
      <c r="X25" s="150"/>
      <c r="Y25" s="124" t="s">
        <v>219</v>
      </c>
    </row>
    <row r="26" spans="2:25" ht="30" x14ac:dyDescent="0.25">
      <c r="B26" s="140"/>
      <c r="C26" s="140"/>
      <c r="D26" s="133" t="s">
        <v>36</v>
      </c>
      <c r="E26" s="133"/>
      <c r="F26" s="143" t="s">
        <v>37</v>
      </c>
      <c r="G26" s="143"/>
      <c r="H26" s="143"/>
      <c r="I26" s="143"/>
      <c r="J26" s="143"/>
      <c r="K26" s="143"/>
      <c r="L26" s="133" t="s">
        <v>27</v>
      </c>
      <c r="M26" s="133"/>
      <c r="N26" s="133"/>
      <c r="W26" s="145">
        <v>15</v>
      </c>
      <c r="X26" s="151" t="s">
        <v>38</v>
      </c>
      <c r="Y26" s="123" t="s">
        <v>285</v>
      </c>
    </row>
    <row r="27" spans="2:25" ht="45" x14ac:dyDescent="0.25">
      <c r="B27" s="140"/>
      <c r="C27" s="140"/>
      <c r="D27" s="133"/>
      <c r="E27" s="133"/>
      <c r="F27" s="143" t="s">
        <v>38</v>
      </c>
      <c r="G27" s="143"/>
      <c r="H27" s="143"/>
      <c r="I27" s="143"/>
      <c r="J27" s="143"/>
      <c r="K27" s="143"/>
      <c r="L27" s="133" t="s">
        <v>27</v>
      </c>
      <c r="M27" s="133"/>
      <c r="N27" s="133"/>
      <c r="O27" t="s">
        <v>39</v>
      </c>
      <c r="W27" s="146"/>
      <c r="X27" s="152"/>
      <c r="Y27" s="122" t="s">
        <v>214</v>
      </c>
    </row>
    <row r="28" spans="2:25" ht="30.75" thickBot="1" x14ac:dyDescent="0.3">
      <c r="B28" s="140"/>
      <c r="C28" s="140"/>
      <c r="D28" s="133" t="s">
        <v>25</v>
      </c>
      <c r="E28" s="133"/>
      <c r="F28" s="139" t="s">
        <v>40</v>
      </c>
      <c r="G28" s="139"/>
      <c r="H28" s="139"/>
      <c r="I28" s="139"/>
      <c r="J28" s="139"/>
      <c r="K28" s="139"/>
      <c r="L28" s="133" t="s">
        <v>41</v>
      </c>
      <c r="M28" s="133"/>
      <c r="N28" s="133"/>
      <c r="O28" t="s">
        <v>42</v>
      </c>
      <c r="W28" s="147"/>
      <c r="X28" s="153"/>
      <c r="Y28" s="121" t="s">
        <v>215</v>
      </c>
    </row>
    <row r="29" spans="2:25" ht="15.75" thickBot="1" x14ac:dyDescent="0.3">
      <c r="B29" s="140"/>
      <c r="C29" s="140"/>
      <c r="D29" s="133"/>
      <c r="E29" s="133"/>
      <c r="F29" s="141"/>
      <c r="G29" s="141"/>
      <c r="H29" s="141"/>
      <c r="I29" s="141"/>
      <c r="J29" s="141"/>
      <c r="K29" s="141"/>
      <c r="L29" s="133" t="s">
        <v>27</v>
      </c>
      <c r="M29" s="133"/>
      <c r="N29" s="133"/>
      <c r="W29" s="118">
        <v>5</v>
      </c>
      <c r="X29" s="120" t="s">
        <v>37</v>
      </c>
      <c r="Y29" s="119"/>
    </row>
    <row r="30" spans="2:25" ht="15.75" thickBot="1" x14ac:dyDescent="0.3">
      <c r="B30" s="140"/>
      <c r="C30" s="140"/>
      <c r="D30" s="133"/>
      <c r="E30" s="133"/>
      <c r="F30" s="139" t="s">
        <v>43</v>
      </c>
      <c r="G30" s="139"/>
      <c r="H30" s="139"/>
      <c r="I30" s="139"/>
      <c r="J30" s="139"/>
      <c r="K30" s="139"/>
      <c r="L30" s="133" t="s">
        <v>27</v>
      </c>
      <c r="M30" s="133"/>
      <c r="N30" s="133"/>
      <c r="W30" s="118">
        <v>5</v>
      </c>
      <c r="X30" s="120" t="s">
        <v>33</v>
      </c>
      <c r="Y30" s="119"/>
    </row>
    <row r="31" spans="2:25" ht="15.75" thickBot="1" x14ac:dyDescent="0.3">
      <c r="H31" s="33"/>
      <c r="I31" s="33"/>
      <c r="J31" s="33"/>
      <c r="K31" s="33"/>
      <c r="W31" s="118">
        <v>5</v>
      </c>
      <c r="X31" s="120" t="s">
        <v>34</v>
      </c>
      <c r="Y31" s="119"/>
    </row>
    <row r="32" spans="2:25" ht="15.75" thickBot="1" x14ac:dyDescent="0.3">
      <c r="H32" s="33"/>
      <c r="I32" s="33"/>
      <c r="J32" s="33"/>
      <c r="K32" s="33"/>
      <c r="W32" s="118">
        <v>5</v>
      </c>
      <c r="X32" s="120" t="s">
        <v>21</v>
      </c>
      <c r="Y32" s="119"/>
    </row>
    <row r="33" spans="1:24" ht="15.75" thickBot="1" x14ac:dyDescent="0.3">
      <c r="B33" s="140" t="s">
        <v>44</v>
      </c>
      <c r="C33" s="140"/>
      <c r="D33" s="140"/>
      <c r="E33" s="140"/>
      <c r="F33" s="140"/>
      <c r="G33" s="140"/>
      <c r="H33" s="140" t="s">
        <v>45</v>
      </c>
      <c r="I33" s="140"/>
      <c r="J33" s="140" t="s">
        <v>46</v>
      </c>
      <c r="K33" s="140"/>
      <c r="L33" s="137" t="s">
        <v>47</v>
      </c>
      <c r="M33" s="138"/>
      <c r="N33" s="34"/>
      <c r="W33" s="118">
        <v>100</v>
      </c>
      <c r="X33" s="117" t="s">
        <v>238</v>
      </c>
    </row>
    <row r="34" spans="1:24" ht="15.75" thickBot="1" x14ac:dyDescent="0.3">
      <c r="A34">
        <v>4</v>
      </c>
      <c r="B34" s="135" t="s">
        <v>31</v>
      </c>
      <c r="C34" s="135"/>
      <c r="D34" s="135"/>
      <c r="E34" s="135"/>
      <c r="F34" s="135"/>
      <c r="G34" s="135"/>
      <c r="H34" s="133">
        <v>20</v>
      </c>
      <c r="I34" s="133"/>
      <c r="J34" s="133">
        <f>SUM(H34:I40)</f>
        <v>100</v>
      </c>
      <c r="K34" s="133"/>
      <c r="L34" s="138"/>
      <c r="M34" s="138"/>
      <c r="N34" s="33"/>
      <c r="W34" s="118" t="s">
        <v>284</v>
      </c>
      <c r="X34" s="117" t="s">
        <v>24</v>
      </c>
    </row>
    <row r="35" spans="1:24" ht="15.75" thickBot="1" x14ac:dyDescent="0.3">
      <c r="A35">
        <v>3</v>
      </c>
      <c r="B35" s="133" t="s">
        <v>32</v>
      </c>
      <c r="C35" s="133"/>
      <c r="D35" s="133"/>
      <c r="E35" s="133"/>
      <c r="F35" s="133"/>
      <c r="G35" s="133"/>
      <c r="H35" s="133">
        <v>20</v>
      </c>
      <c r="I35" s="133"/>
      <c r="J35" s="133"/>
      <c r="K35" s="133"/>
      <c r="L35" s="138"/>
      <c r="M35" s="138"/>
      <c r="N35" s="33"/>
      <c r="W35" s="118">
        <v>200</v>
      </c>
      <c r="X35" s="117" t="s">
        <v>283</v>
      </c>
    </row>
    <row r="36" spans="1:24" x14ac:dyDescent="0.25">
      <c r="A36">
        <v>2</v>
      </c>
      <c r="B36" s="139" t="s">
        <v>38</v>
      </c>
      <c r="C36" s="139"/>
      <c r="D36" s="139"/>
      <c r="E36" s="139"/>
      <c r="F36" s="139"/>
      <c r="G36" s="139"/>
      <c r="H36" s="133">
        <v>20</v>
      </c>
      <c r="I36" s="133"/>
      <c r="J36" s="133"/>
      <c r="K36" s="133"/>
      <c r="L36" s="138"/>
      <c r="M36" s="138"/>
      <c r="N36" s="33"/>
      <c r="W36" s="116"/>
    </row>
    <row r="37" spans="1:24" x14ac:dyDescent="0.25">
      <c r="A37">
        <v>4</v>
      </c>
      <c r="B37" s="133" t="s">
        <v>37</v>
      </c>
      <c r="C37" s="133"/>
      <c r="D37" s="133"/>
      <c r="E37" s="133"/>
      <c r="F37" s="133"/>
      <c r="G37" s="133"/>
      <c r="H37" s="133">
        <v>10</v>
      </c>
      <c r="I37" s="133"/>
      <c r="J37" s="133"/>
      <c r="K37" s="133"/>
      <c r="L37" s="138"/>
      <c r="M37" s="138"/>
      <c r="N37" s="33"/>
      <c r="W37" s="116"/>
    </row>
    <row r="38" spans="1:24" x14ac:dyDescent="0.25">
      <c r="A38">
        <v>3</v>
      </c>
      <c r="B38" s="133" t="s">
        <v>33</v>
      </c>
      <c r="C38" s="133"/>
      <c r="D38" s="133"/>
      <c r="E38" s="133"/>
      <c r="F38" s="133"/>
      <c r="G38" s="133"/>
      <c r="H38" s="133">
        <v>10</v>
      </c>
      <c r="I38" s="133"/>
      <c r="J38" s="133"/>
      <c r="K38" s="133"/>
      <c r="L38" s="138"/>
      <c r="M38" s="138"/>
      <c r="N38" s="33"/>
      <c r="W38" s="116"/>
    </row>
    <row r="39" spans="1:24" x14ac:dyDescent="0.25">
      <c r="A39">
        <v>3</v>
      </c>
      <c r="B39" s="133" t="s">
        <v>34</v>
      </c>
      <c r="C39" s="133"/>
      <c r="D39" s="133"/>
      <c r="E39" s="133"/>
      <c r="F39" s="133"/>
      <c r="G39" s="133"/>
      <c r="H39" s="133">
        <v>10</v>
      </c>
      <c r="I39" s="133"/>
      <c r="J39" s="133"/>
      <c r="K39" s="133"/>
      <c r="L39" s="138"/>
      <c r="M39" s="138"/>
      <c r="N39" s="35"/>
    </row>
    <row r="40" spans="1:24" x14ac:dyDescent="0.25">
      <c r="A40">
        <v>1</v>
      </c>
      <c r="B40" s="135" t="s">
        <v>21</v>
      </c>
      <c r="C40" s="135"/>
      <c r="D40" s="135"/>
      <c r="E40" s="135"/>
      <c r="F40" s="135"/>
      <c r="G40" s="135"/>
      <c r="H40" s="133">
        <v>10</v>
      </c>
      <c r="I40" s="133"/>
      <c r="J40" s="133"/>
      <c r="K40" s="133"/>
      <c r="L40" s="138"/>
      <c r="M40" s="138"/>
    </row>
    <row r="41" spans="1:24" x14ac:dyDescent="0.25">
      <c r="B41" s="136"/>
      <c r="C41" s="136"/>
      <c r="D41" s="136"/>
      <c r="E41" s="136"/>
      <c r="F41" s="136"/>
      <c r="G41" s="136"/>
      <c r="H41" s="136"/>
      <c r="I41" s="136"/>
      <c r="J41" s="36"/>
      <c r="K41" s="36"/>
    </row>
    <row r="42" spans="1:24" x14ac:dyDescent="0.25">
      <c r="B42" s="134"/>
      <c r="C42" s="134"/>
      <c r="D42" s="134"/>
      <c r="E42" s="134"/>
      <c r="F42" s="134"/>
      <c r="G42" s="134"/>
      <c r="H42" s="134"/>
      <c r="I42" s="134"/>
    </row>
    <row r="43" spans="1:24" x14ac:dyDescent="0.25">
      <c r="B43">
        <f>4*3*2*4*3*3</f>
        <v>864</v>
      </c>
    </row>
    <row r="44" spans="1:24" x14ac:dyDescent="0.25">
      <c r="B44" s="134"/>
      <c r="C44" s="134"/>
      <c r="D44" s="134"/>
      <c r="E44" s="134"/>
      <c r="F44" s="134"/>
      <c r="G44" s="134"/>
    </row>
  </sheetData>
  <mergeCells count="80">
    <mergeCell ref="W22:W25"/>
    <mergeCell ref="X22:X25"/>
    <mergeCell ref="W26:W28"/>
    <mergeCell ref="X26:X28"/>
    <mergeCell ref="A1:B8"/>
    <mergeCell ref="C1:C2"/>
    <mergeCell ref="D1:P2"/>
    <mergeCell ref="C3:C4"/>
    <mergeCell ref="D3:P4"/>
    <mergeCell ref="C5:C6"/>
    <mergeCell ref="D5:P6"/>
    <mergeCell ref="C7:C8"/>
    <mergeCell ref="D7:P8"/>
    <mergeCell ref="B10:C21"/>
    <mergeCell ref="D10:E17"/>
    <mergeCell ref="F10:K10"/>
    <mergeCell ref="L10:N17"/>
    <mergeCell ref="F11:K11"/>
    <mergeCell ref="F12:K12"/>
    <mergeCell ref="F13:K13"/>
    <mergeCell ref="F14:K14"/>
    <mergeCell ref="F15:K15"/>
    <mergeCell ref="F16:K16"/>
    <mergeCell ref="F17:K17"/>
    <mergeCell ref="D18:E19"/>
    <mergeCell ref="F18:K18"/>
    <mergeCell ref="L18:N18"/>
    <mergeCell ref="F19:K19"/>
    <mergeCell ref="L19:N19"/>
    <mergeCell ref="B22:C30"/>
    <mergeCell ref="D22:E25"/>
    <mergeCell ref="F22:K22"/>
    <mergeCell ref="L22:N22"/>
    <mergeCell ref="F23:K23"/>
    <mergeCell ref="D26:E27"/>
    <mergeCell ref="F26:K26"/>
    <mergeCell ref="L26:N26"/>
    <mergeCell ref="F27:K27"/>
    <mergeCell ref="L27:N27"/>
    <mergeCell ref="L23:N23"/>
    <mergeCell ref="F24:K24"/>
    <mergeCell ref="L24:N24"/>
    <mergeCell ref="F25:K25"/>
    <mergeCell ref="L25:N25"/>
    <mergeCell ref="D28:E30"/>
    <mergeCell ref="D20:E21"/>
    <mergeCell ref="F20:K20"/>
    <mergeCell ref="L20:N20"/>
    <mergeCell ref="F21:K21"/>
    <mergeCell ref="L21:N21"/>
    <mergeCell ref="F28:K28"/>
    <mergeCell ref="L28:N28"/>
    <mergeCell ref="F29:K29"/>
    <mergeCell ref="L29:N29"/>
    <mergeCell ref="F30:K30"/>
    <mergeCell ref="L30:N30"/>
    <mergeCell ref="L33:M40"/>
    <mergeCell ref="B34:G34"/>
    <mergeCell ref="H34:I34"/>
    <mergeCell ref="J34:K40"/>
    <mergeCell ref="B35:G35"/>
    <mergeCell ref="H35:I35"/>
    <mergeCell ref="B36:G36"/>
    <mergeCell ref="B39:G39"/>
    <mergeCell ref="H39:I39"/>
    <mergeCell ref="B33:G33"/>
    <mergeCell ref="H33:I33"/>
    <mergeCell ref="J33:K33"/>
    <mergeCell ref="H36:I36"/>
    <mergeCell ref="B37:G37"/>
    <mergeCell ref="H37:I37"/>
    <mergeCell ref="B38:G38"/>
    <mergeCell ref="H38:I38"/>
    <mergeCell ref="B44:G44"/>
    <mergeCell ref="B40:G40"/>
    <mergeCell ref="H40:I40"/>
    <mergeCell ref="B41:G41"/>
    <mergeCell ref="H41:I41"/>
    <mergeCell ref="B42:G42"/>
    <mergeCell ref="H42:I4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41"/>
  <sheetViews>
    <sheetView topLeftCell="Q1" zoomScaleNormal="100" workbookViewId="0">
      <selection activeCell="BB8" sqref="BB8"/>
    </sheetView>
  </sheetViews>
  <sheetFormatPr baseColWidth="10" defaultColWidth="9.140625" defaultRowHeight="15" x14ac:dyDescent="0.25"/>
  <cols>
    <col min="1" max="1" width="2.7109375" style="7" customWidth="1"/>
    <col min="2" max="2" width="23.5703125" customWidth="1"/>
    <col min="3" max="3" width="14.7109375" customWidth="1"/>
    <col min="4" max="4" width="13.7109375" customWidth="1"/>
    <col min="5" max="5" width="15.85546875" style="8" customWidth="1"/>
    <col min="6" max="6" width="20.28515625" style="4" customWidth="1"/>
    <col min="7" max="7" width="2.7109375" style="7" customWidth="1"/>
    <col min="8" max="8" width="35.5703125" style="8" customWidth="1"/>
    <col min="9" max="9" width="60.5703125" style="4" customWidth="1"/>
    <col min="10" max="10" width="22.7109375" style="18" customWidth="1"/>
    <col min="11" max="11" width="2.7109375" style="7" customWidth="1"/>
    <col min="12" max="12" width="28.140625" style="8" customWidth="1"/>
    <col min="13" max="13" width="46" style="8" customWidth="1"/>
    <col min="14" max="14" width="21" style="8" customWidth="1"/>
    <col min="15" max="15" width="2.7109375" style="7" customWidth="1"/>
    <col min="16" max="16" width="21.42578125" style="4" customWidth="1"/>
    <col min="17" max="17" width="45.5703125" style="4" customWidth="1"/>
    <col min="18" max="18" width="21.42578125" style="4" customWidth="1"/>
    <col min="19" max="19" width="2.7109375" style="7" customWidth="1"/>
    <col min="20" max="20" width="34" customWidth="1"/>
    <col min="21" max="26" width="13.7109375" customWidth="1"/>
    <col min="27" max="27" width="2.7109375" style="7" customWidth="1"/>
    <col min="28" max="28" width="21.42578125" style="4" customWidth="1"/>
    <col min="29" max="30" width="32.28515625" style="4" customWidth="1"/>
    <col min="31" max="31" width="2.7109375" style="7" customWidth="1"/>
    <col min="32" max="34" width="34" customWidth="1"/>
    <col min="35" max="35" width="2.7109375" style="7" customWidth="1"/>
    <col min="36" max="36" width="34" customWidth="1"/>
    <col min="37" max="37" width="39" customWidth="1"/>
    <col min="38" max="39" width="34" customWidth="1"/>
    <col min="40" max="40" width="2.7109375" style="7" customWidth="1"/>
    <col min="41" max="41" width="22.28515625" customWidth="1"/>
    <col min="42" max="42" width="35.140625" customWidth="1"/>
    <col min="43" max="43" width="22.28515625" customWidth="1"/>
    <col min="44" max="44" width="2.7109375" style="7" customWidth="1"/>
    <col min="45" max="45" width="22" customWidth="1"/>
    <col min="46" max="46" width="39.28515625" customWidth="1"/>
    <col min="47" max="47" width="18.5703125" customWidth="1"/>
    <col min="48" max="48" width="2.7109375" style="7" customWidth="1"/>
    <col min="49" max="49" width="18.85546875" style="8" customWidth="1"/>
    <col min="50" max="50" width="46" style="8" customWidth="1"/>
    <col min="51" max="51" width="17.140625" style="8" customWidth="1"/>
    <col min="52" max="52" width="2.7109375" style="7" customWidth="1"/>
    <col min="53" max="53" width="18.85546875" style="8" customWidth="1"/>
    <col min="54" max="54" width="46" style="8" customWidth="1"/>
    <col min="55" max="55" width="17.140625" style="8" customWidth="1"/>
    <col min="56" max="56" width="2.7109375" style="7" customWidth="1"/>
    <col min="57" max="57" width="20.7109375" customWidth="1"/>
    <col min="58" max="58" width="36" customWidth="1"/>
    <col min="59" max="59" width="20.42578125" customWidth="1"/>
    <col min="60" max="60" width="2.7109375" style="7" customWidth="1"/>
    <col min="61" max="61" width="26.28515625" customWidth="1"/>
    <col min="62" max="62" width="36" customWidth="1"/>
    <col min="63" max="63" width="20.42578125" customWidth="1"/>
    <col min="64" max="64" width="2.7109375" style="7" customWidth="1"/>
    <col min="65" max="65" width="16" customWidth="1"/>
    <col min="66" max="66" width="36" customWidth="1"/>
    <col min="67" max="67" width="20.42578125" customWidth="1"/>
    <col min="68" max="68" width="2.7109375" style="7" customWidth="1"/>
    <col min="69" max="69" width="18.85546875" style="8" customWidth="1"/>
    <col min="70" max="72" width="46" style="8" customWidth="1"/>
    <col min="73" max="73" width="17.140625" style="8" customWidth="1"/>
    <col min="74" max="74" width="2.7109375" style="7" customWidth="1"/>
    <col min="75" max="75" width="18.85546875" style="8" customWidth="1"/>
    <col min="76" max="77" width="46" style="8" customWidth="1"/>
    <col min="78" max="78" width="17.140625" style="8" customWidth="1"/>
    <col min="79" max="79" width="2.7109375" style="7" customWidth="1"/>
  </cols>
  <sheetData>
    <row r="1" spans="2:78" ht="33.75" customHeight="1" x14ac:dyDescent="0.3">
      <c r="B1" s="161" t="s">
        <v>48</v>
      </c>
      <c r="C1" s="161"/>
      <c r="D1" s="161"/>
      <c r="E1" s="161"/>
      <c r="F1" s="161"/>
      <c r="H1" s="162" t="s">
        <v>49</v>
      </c>
      <c r="I1" s="162"/>
      <c r="J1" s="9"/>
      <c r="L1" s="159" t="s">
        <v>50</v>
      </c>
      <c r="M1" s="160"/>
      <c r="N1" s="160"/>
      <c r="P1" s="171" t="s">
        <v>40</v>
      </c>
      <c r="Q1" s="172"/>
      <c r="R1" s="172"/>
      <c r="T1" s="157" t="s">
        <v>37</v>
      </c>
      <c r="U1" s="158"/>
      <c r="V1" s="158"/>
      <c r="W1" s="158"/>
      <c r="X1" s="158"/>
      <c r="Y1" s="158"/>
      <c r="Z1" s="158"/>
      <c r="AB1" s="168" t="s">
        <v>31</v>
      </c>
      <c r="AC1" s="168"/>
      <c r="AD1" s="168"/>
      <c r="AF1" s="173" t="s">
        <v>251</v>
      </c>
      <c r="AG1" s="173"/>
      <c r="AH1" s="168"/>
      <c r="AJ1" s="159" t="s">
        <v>51</v>
      </c>
      <c r="AK1" s="160"/>
      <c r="AL1" s="160"/>
      <c r="AM1" s="169"/>
      <c r="AO1" s="159" t="s">
        <v>34</v>
      </c>
      <c r="AP1" s="160"/>
      <c r="AQ1" s="160"/>
      <c r="AS1" s="170" t="s">
        <v>52</v>
      </c>
      <c r="AT1" s="163"/>
      <c r="AU1" s="163"/>
      <c r="AW1" s="156" t="s">
        <v>53</v>
      </c>
      <c r="AX1" s="156"/>
      <c r="AY1" s="156"/>
      <c r="BA1" s="156" t="s">
        <v>257</v>
      </c>
      <c r="BB1" s="156"/>
      <c r="BC1" s="156"/>
      <c r="BE1" s="166" t="s">
        <v>290</v>
      </c>
      <c r="BF1" s="167"/>
      <c r="BG1" s="167"/>
      <c r="BI1" s="166" t="s">
        <v>295</v>
      </c>
      <c r="BJ1" s="167"/>
      <c r="BK1" s="167"/>
      <c r="BM1" s="166" t="s">
        <v>54</v>
      </c>
      <c r="BN1" s="167"/>
      <c r="BO1" s="167"/>
      <c r="BQ1" s="163"/>
      <c r="BR1" s="163"/>
      <c r="BS1" s="163"/>
      <c r="BT1" s="163"/>
      <c r="BU1" s="164"/>
      <c r="BW1" s="156" t="s">
        <v>55</v>
      </c>
      <c r="BX1" s="156"/>
      <c r="BY1" s="156"/>
      <c r="BZ1" s="156"/>
    </row>
    <row r="2" spans="2:78" ht="56.25" customHeight="1" x14ac:dyDescent="0.25">
      <c r="B2" s="6" t="s">
        <v>56</v>
      </c>
      <c r="C2" s="6" t="s">
        <v>57</v>
      </c>
      <c r="D2" s="6" t="s">
        <v>58</v>
      </c>
      <c r="E2" s="10" t="s">
        <v>48</v>
      </c>
      <c r="F2" s="10" t="s">
        <v>59</v>
      </c>
      <c r="H2" s="9" t="s">
        <v>60</v>
      </c>
      <c r="I2" s="9" t="s">
        <v>61</v>
      </c>
      <c r="J2" s="28" t="s">
        <v>62</v>
      </c>
      <c r="L2" s="32" t="s">
        <v>63</v>
      </c>
      <c r="M2" s="32" t="s">
        <v>64</v>
      </c>
      <c r="N2" s="32" t="s">
        <v>65</v>
      </c>
      <c r="P2" s="28" t="s">
        <v>66</v>
      </c>
      <c r="Q2" s="28" t="s">
        <v>64</v>
      </c>
      <c r="R2" s="32" t="s">
        <v>65</v>
      </c>
      <c r="T2" s="11" t="s">
        <v>67</v>
      </c>
      <c r="U2" s="17" t="s">
        <v>68</v>
      </c>
      <c r="V2" s="11" t="s">
        <v>69</v>
      </c>
      <c r="W2" s="11" t="s">
        <v>70</v>
      </c>
      <c r="X2" s="11" t="s">
        <v>71</v>
      </c>
      <c r="Y2" s="11" t="s">
        <v>72</v>
      </c>
      <c r="Z2" s="9" t="s">
        <v>45</v>
      </c>
      <c r="AB2" s="9" t="s">
        <v>73</v>
      </c>
      <c r="AC2" s="9" t="s">
        <v>64</v>
      </c>
      <c r="AD2" s="9" t="s">
        <v>45</v>
      </c>
      <c r="AF2" s="70" t="s">
        <v>250</v>
      </c>
      <c r="AG2" s="70" t="s">
        <v>61</v>
      </c>
      <c r="AH2" s="55" t="s">
        <v>45</v>
      </c>
      <c r="AJ2" s="11" t="s">
        <v>74</v>
      </c>
      <c r="AK2" s="11" t="s">
        <v>64</v>
      </c>
      <c r="AL2" s="26" t="s">
        <v>75</v>
      </c>
      <c r="AM2" s="9" t="s">
        <v>45</v>
      </c>
      <c r="AO2" s="32" t="s">
        <v>73</v>
      </c>
      <c r="AP2" s="32" t="s">
        <v>64</v>
      </c>
      <c r="AQ2" s="32" t="s">
        <v>45</v>
      </c>
      <c r="AS2" s="32" t="s">
        <v>73</v>
      </c>
      <c r="AT2" s="32" t="s">
        <v>64</v>
      </c>
      <c r="AU2" s="32" t="s">
        <v>65</v>
      </c>
      <c r="AW2" s="32" t="s">
        <v>73</v>
      </c>
      <c r="AX2" s="32" t="s">
        <v>64</v>
      </c>
      <c r="AY2" s="32" t="s">
        <v>45</v>
      </c>
      <c r="BA2" s="54" t="s">
        <v>73</v>
      </c>
      <c r="BB2" s="54" t="s">
        <v>64</v>
      </c>
      <c r="BC2" s="54" t="s">
        <v>45</v>
      </c>
      <c r="BE2" s="130" t="s">
        <v>73</v>
      </c>
      <c r="BF2" s="130" t="s">
        <v>64</v>
      </c>
      <c r="BG2" s="130" t="s">
        <v>45</v>
      </c>
      <c r="BI2" s="130" t="s">
        <v>73</v>
      </c>
      <c r="BJ2" s="130" t="s">
        <v>64</v>
      </c>
      <c r="BK2" s="130" t="s">
        <v>45</v>
      </c>
      <c r="BM2" s="32" t="s">
        <v>73</v>
      </c>
      <c r="BN2" s="32" t="s">
        <v>64</v>
      </c>
      <c r="BO2" s="32" t="s">
        <v>45</v>
      </c>
      <c r="BQ2" s="39" t="s">
        <v>76</v>
      </c>
      <c r="BR2" s="54" t="s">
        <v>247</v>
      </c>
      <c r="BS2" s="54" t="s">
        <v>248</v>
      </c>
      <c r="BT2" s="102" t="s">
        <v>265</v>
      </c>
      <c r="BU2" s="54" t="s">
        <v>45</v>
      </c>
      <c r="BW2" s="39" t="s">
        <v>76</v>
      </c>
      <c r="BX2" s="11" t="s">
        <v>77</v>
      </c>
      <c r="BY2" s="11" t="s">
        <v>78</v>
      </c>
      <c r="BZ2" s="32" t="s">
        <v>45</v>
      </c>
    </row>
    <row r="3" spans="2:78" ht="30" customHeight="1" x14ac:dyDescent="0.25">
      <c r="B3" s="14" t="s">
        <v>79</v>
      </c>
      <c r="C3" s="6"/>
      <c r="D3" s="6"/>
      <c r="E3" s="16" t="s">
        <v>80</v>
      </c>
      <c r="F3" s="16" t="s">
        <v>81</v>
      </c>
      <c r="H3" s="15" t="s">
        <v>79</v>
      </c>
      <c r="I3" s="16" t="s">
        <v>80</v>
      </c>
      <c r="J3" s="16" t="s">
        <v>80</v>
      </c>
      <c r="L3" s="15" t="s">
        <v>79</v>
      </c>
      <c r="M3" s="16" t="s">
        <v>80</v>
      </c>
      <c r="N3" s="16" t="s">
        <v>81</v>
      </c>
      <c r="P3" s="15" t="s">
        <v>79</v>
      </c>
      <c r="Q3" s="16" t="s">
        <v>80</v>
      </c>
      <c r="R3" s="16" t="s">
        <v>81</v>
      </c>
      <c r="T3" s="17" t="s">
        <v>68</v>
      </c>
      <c r="U3" s="15" t="s">
        <v>79</v>
      </c>
      <c r="V3" s="15" t="s">
        <v>79</v>
      </c>
      <c r="W3" s="17" t="s">
        <v>79</v>
      </c>
      <c r="X3" s="17" t="s">
        <v>79</v>
      </c>
      <c r="Y3" s="17" t="s">
        <v>79</v>
      </c>
      <c r="Z3" s="16" t="s">
        <v>81</v>
      </c>
      <c r="AB3" s="15" t="s">
        <v>79</v>
      </c>
      <c r="AC3" s="16" t="s">
        <v>80</v>
      </c>
      <c r="AD3" s="16" t="s">
        <v>81</v>
      </c>
      <c r="AF3" s="15" t="s">
        <v>79</v>
      </c>
      <c r="AG3" s="16" t="s">
        <v>80</v>
      </c>
      <c r="AH3" s="16" t="s">
        <v>81</v>
      </c>
      <c r="AJ3" s="15" t="s">
        <v>79</v>
      </c>
      <c r="AK3" s="16" t="s">
        <v>80</v>
      </c>
      <c r="AL3" s="16"/>
      <c r="AM3" s="16" t="s">
        <v>81</v>
      </c>
      <c r="AO3" s="17" t="s">
        <v>79</v>
      </c>
      <c r="AP3" s="16" t="s">
        <v>80</v>
      </c>
      <c r="AQ3" s="16" t="s">
        <v>81</v>
      </c>
      <c r="AS3" s="17" t="s">
        <v>79</v>
      </c>
      <c r="AT3" s="16" t="s">
        <v>80</v>
      </c>
      <c r="AU3" s="16" t="s">
        <v>81</v>
      </c>
      <c r="AW3" s="15" t="s">
        <v>79</v>
      </c>
      <c r="AX3" s="16" t="s">
        <v>80</v>
      </c>
      <c r="AY3" s="16" t="s">
        <v>81</v>
      </c>
      <c r="BA3" s="15" t="s">
        <v>79</v>
      </c>
      <c r="BB3" s="16" t="s">
        <v>80</v>
      </c>
      <c r="BC3" s="16" t="s">
        <v>81</v>
      </c>
      <c r="BE3" s="15" t="s">
        <v>79</v>
      </c>
      <c r="BF3" s="16" t="s">
        <v>80</v>
      </c>
      <c r="BG3" s="16" t="s">
        <v>81</v>
      </c>
      <c r="BI3" s="15" t="s">
        <v>79</v>
      </c>
      <c r="BJ3" s="16" t="s">
        <v>80</v>
      </c>
      <c r="BK3" s="16" t="s">
        <v>81</v>
      </c>
      <c r="BM3" s="15" t="s">
        <v>79</v>
      </c>
      <c r="BN3" s="16" t="s">
        <v>80</v>
      </c>
      <c r="BO3" s="16" t="s">
        <v>81</v>
      </c>
      <c r="BQ3" s="15" t="s">
        <v>79</v>
      </c>
      <c r="BR3" s="16" t="s">
        <v>80</v>
      </c>
      <c r="BS3" s="16" t="s">
        <v>80</v>
      </c>
      <c r="BT3" s="16" t="s">
        <v>80</v>
      </c>
      <c r="BU3" s="16" t="s">
        <v>81</v>
      </c>
      <c r="BW3" s="15" t="s">
        <v>79</v>
      </c>
      <c r="BX3" s="16" t="s">
        <v>80</v>
      </c>
      <c r="BY3" s="16" t="s">
        <v>80</v>
      </c>
      <c r="BZ3" s="16" t="s">
        <v>81</v>
      </c>
    </row>
    <row r="4" spans="2:78" ht="75" x14ac:dyDescent="0.25">
      <c r="B4" s="2" t="s">
        <v>82</v>
      </c>
      <c r="C4" s="2" t="s">
        <v>83</v>
      </c>
      <c r="D4" s="2" t="s">
        <v>83</v>
      </c>
      <c r="E4" s="12" t="s">
        <v>84</v>
      </c>
      <c r="F4" s="13">
        <v>2.5</v>
      </c>
      <c r="H4" s="12" t="s">
        <v>85</v>
      </c>
      <c r="I4" s="13" t="s">
        <v>86</v>
      </c>
      <c r="J4" s="13">
        <v>0.51</v>
      </c>
      <c r="L4" s="13" t="s">
        <v>87</v>
      </c>
      <c r="M4" s="69" t="s">
        <v>275</v>
      </c>
      <c r="N4" s="13" t="s">
        <v>1</v>
      </c>
      <c r="P4" s="13" t="s">
        <v>88</v>
      </c>
      <c r="Q4" s="69" t="s">
        <v>243</v>
      </c>
      <c r="R4" s="13" t="s">
        <v>1</v>
      </c>
      <c r="T4" s="11" t="s">
        <v>69</v>
      </c>
      <c r="V4" s="11" t="s">
        <v>89</v>
      </c>
      <c r="W4" s="11" t="s">
        <v>90</v>
      </c>
      <c r="X4" s="11" t="s">
        <v>90</v>
      </c>
      <c r="Y4" s="31" t="s">
        <v>90</v>
      </c>
      <c r="Z4" s="11">
        <v>0</v>
      </c>
      <c r="AB4" s="13" t="s">
        <v>91</v>
      </c>
      <c r="AC4" s="13" t="s">
        <v>92</v>
      </c>
      <c r="AD4" s="13">
        <v>20</v>
      </c>
      <c r="AF4" s="11" t="s">
        <v>90</v>
      </c>
      <c r="AG4" s="69" t="s">
        <v>254</v>
      </c>
      <c r="AH4" s="52">
        <v>0</v>
      </c>
      <c r="AJ4" s="11" t="s">
        <v>93</v>
      </c>
      <c r="AK4" s="13" t="s">
        <v>94</v>
      </c>
      <c r="AL4" s="13" t="s">
        <v>95</v>
      </c>
      <c r="AM4" s="13">
        <v>0</v>
      </c>
      <c r="AO4" s="101" t="s">
        <v>96</v>
      </c>
      <c r="AP4" s="29" t="s">
        <v>97</v>
      </c>
      <c r="AQ4" s="13">
        <v>0</v>
      </c>
      <c r="AS4" s="11" t="s">
        <v>90</v>
      </c>
      <c r="AT4" s="13" t="s">
        <v>98</v>
      </c>
      <c r="AU4" s="11" t="s">
        <v>1</v>
      </c>
      <c r="AW4" s="12" t="s">
        <v>99</v>
      </c>
      <c r="AX4" s="13" t="s">
        <v>100</v>
      </c>
      <c r="AY4" s="12">
        <v>0</v>
      </c>
      <c r="BA4" s="53" t="s">
        <v>99</v>
      </c>
      <c r="BB4" s="52" t="s">
        <v>258</v>
      </c>
      <c r="BC4" s="53">
        <v>0</v>
      </c>
      <c r="BE4" s="11" t="s">
        <v>304</v>
      </c>
      <c r="BF4" s="129" t="s">
        <v>294</v>
      </c>
      <c r="BG4" s="11" t="s">
        <v>293</v>
      </c>
      <c r="BI4" s="101" t="s">
        <v>297</v>
      </c>
      <c r="BJ4" s="129" t="s">
        <v>298</v>
      </c>
      <c r="BK4" s="11">
        <v>0</v>
      </c>
      <c r="BM4" s="11" t="s">
        <v>90</v>
      </c>
      <c r="BN4" s="13" t="s">
        <v>101</v>
      </c>
      <c r="BO4" s="11">
        <v>0</v>
      </c>
      <c r="BQ4" s="12" t="s">
        <v>99</v>
      </c>
      <c r="BR4" s="13" t="s">
        <v>102</v>
      </c>
      <c r="BS4" s="69" t="s">
        <v>263</v>
      </c>
      <c r="BT4" s="69" t="s">
        <v>270</v>
      </c>
      <c r="BU4" s="53">
        <v>0</v>
      </c>
      <c r="BW4" s="12" t="s">
        <v>99</v>
      </c>
      <c r="BX4" s="13" t="s">
        <v>102</v>
      </c>
      <c r="BY4" s="13" t="s">
        <v>103</v>
      </c>
      <c r="BZ4" s="53">
        <v>0</v>
      </c>
    </row>
    <row r="5" spans="2:78" ht="75" x14ac:dyDescent="0.25">
      <c r="B5" s="2" t="s">
        <v>104</v>
      </c>
      <c r="C5" s="2" t="s">
        <v>105</v>
      </c>
      <c r="D5" s="2" t="s">
        <v>105</v>
      </c>
      <c r="E5" s="12" t="s">
        <v>106</v>
      </c>
      <c r="F5" s="13">
        <v>5</v>
      </c>
      <c r="H5" s="12" t="s">
        <v>107</v>
      </c>
      <c r="I5" s="13" t="s">
        <v>108</v>
      </c>
      <c r="J5" s="13">
        <v>0.62</v>
      </c>
      <c r="L5" s="12" t="s">
        <v>109</v>
      </c>
      <c r="M5" s="69" t="s">
        <v>276</v>
      </c>
      <c r="N5" s="13" t="s">
        <v>1</v>
      </c>
      <c r="P5" s="13" t="s">
        <v>110</v>
      </c>
      <c r="Q5" s="69" t="s">
        <v>246</v>
      </c>
      <c r="R5" s="69" t="s">
        <v>1</v>
      </c>
      <c r="T5" s="11" t="s">
        <v>70</v>
      </c>
      <c r="W5" s="11" t="s">
        <v>111</v>
      </c>
      <c r="X5" s="11" t="s">
        <v>111</v>
      </c>
      <c r="Y5" s="31" t="s">
        <v>111</v>
      </c>
      <c r="Z5" s="11">
        <v>1.5</v>
      </c>
      <c r="AB5" s="13" t="s">
        <v>112</v>
      </c>
      <c r="AC5" s="13" t="s">
        <v>113</v>
      </c>
      <c r="AD5" s="13">
        <v>10</v>
      </c>
      <c r="AF5" s="11" t="s">
        <v>111</v>
      </c>
      <c r="AG5" s="69" t="s">
        <v>255</v>
      </c>
      <c r="AH5" s="52">
        <v>30</v>
      </c>
      <c r="AJ5" s="11" t="s">
        <v>114</v>
      </c>
      <c r="AK5" s="13" t="s">
        <v>115</v>
      </c>
      <c r="AL5" s="13" t="s">
        <v>116</v>
      </c>
      <c r="AM5" s="13">
        <v>2.5</v>
      </c>
      <c r="AO5" s="101" t="s">
        <v>117</v>
      </c>
      <c r="AP5" s="29" t="s">
        <v>118</v>
      </c>
      <c r="AQ5" s="13">
        <v>2.5</v>
      </c>
      <c r="AS5" s="11" t="s">
        <v>111</v>
      </c>
      <c r="AT5" s="13" t="s">
        <v>119</v>
      </c>
      <c r="AU5" s="11" t="s">
        <v>5</v>
      </c>
      <c r="AW5" s="12" t="s">
        <v>300</v>
      </c>
      <c r="AX5" s="13" t="s">
        <v>132</v>
      </c>
      <c r="AY5" s="12">
        <v>8</v>
      </c>
      <c r="BA5" s="53" t="s">
        <v>300</v>
      </c>
      <c r="BB5" s="52" t="s">
        <v>260</v>
      </c>
      <c r="BC5" s="53">
        <v>9</v>
      </c>
      <c r="BE5" s="101" t="s">
        <v>305</v>
      </c>
      <c r="BF5" s="129" t="s">
        <v>306</v>
      </c>
      <c r="BG5" s="11" t="s">
        <v>293</v>
      </c>
      <c r="BI5" s="101" t="s">
        <v>296</v>
      </c>
      <c r="BJ5" s="129" t="s">
        <v>299</v>
      </c>
      <c r="BK5" s="11">
        <v>15</v>
      </c>
      <c r="BM5" s="11" t="s">
        <v>111</v>
      </c>
      <c r="BN5" s="13" t="s">
        <v>120</v>
      </c>
      <c r="BO5" s="11">
        <v>15</v>
      </c>
      <c r="BQ5" s="12" t="s">
        <v>300</v>
      </c>
      <c r="BR5" s="13" t="s">
        <v>133</v>
      </c>
      <c r="BS5" s="69" t="s">
        <v>262</v>
      </c>
      <c r="BT5" s="69" t="s">
        <v>272</v>
      </c>
      <c r="BU5" s="53">
        <v>8</v>
      </c>
      <c r="BW5" s="12" t="s">
        <v>300</v>
      </c>
      <c r="BX5" s="13" t="s">
        <v>133</v>
      </c>
      <c r="BY5" s="13" t="s">
        <v>134</v>
      </c>
      <c r="BZ5" s="53">
        <v>8</v>
      </c>
    </row>
    <row r="6" spans="2:78" ht="75" x14ac:dyDescent="0.25">
      <c r="B6" s="2" t="s">
        <v>121</v>
      </c>
      <c r="C6" s="2" t="s">
        <v>122</v>
      </c>
      <c r="D6" s="2" t="s">
        <v>122</v>
      </c>
      <c r="E6" s="12" t="s">
        <v>109</v>
      </c>
      <c r="F6" s="13">
        <v>0</v>
      </c>
      <c r="H6" s="12" t="s">
        <v>123</v>
      </c>
      <c r="I6" s="13" t="s">
        <v>124</v>
      </c>
      <c r="J6" s="13">
        <v>0.73</v>
      </c>
      <c r="L6" s="12" t="s">
        <v>125</v>
      </c>
      <c r="M6" s="69" t="s">
        <v>277</v>
      </c>
      <c r="N6" s="69" t="s">
        <v>1</v>
      </c>
      <c r="P6" s="69" t="s">
        <v>244</v>
      </c>
      <c r="Q6" s="69" t="s">
        <v>266</v>
      </c>
      <c r="R6" s="69" t="s">
        <v>3</v>
      </c>
      <c r="T6" s="11" t="s">
        <v>71</v>
      </c>
      <c r="Z6" s="11">
        <v>3.5</v>
      </c>
      <c r="AB6" s="13" t="s">
        <v>127</v>
      </c>
      <c r="AC6" s="69" t="s">
        <v>281</v>
      </c>
      <c r="AD6" s="13">
        <v>0</v>
      </c>
      <c r="AF6" s="11" t="s">
        <v>252</v>
      </c>
      <c r="AG6" s="69" t="s">
        <v>256</v>
      </c>
      <c r="AH6" s="52">
        <v>30</v>
      </c>
      <c r="AJ6" s="114" t="s">
        <v>128</v>
      </c>
      <c r="AK6" s="69" t="s">
        <v>280</v>
      </c>
      <c r="AL6" s="13" t="s">
        <v>129</v>
      </c>
      <c r="AM6" s="13">
        <v>5</v>
      </c>
      <c r="AO6" s="101" t="s">
        <v>130</v>
      </c>
      <c r="AP6" s="29" t="s">
        <v>131</v>
      </c>
      <c r="AQ6" s="13">
        <v>5</v>
      </c>
      <c r="AW6" s="12" t="s">
        <v>301</v>
      </c>
      <c r="AX6" s="13" t="s">
        <v>141</v>
      </c>
      <c r="AY6" s="12">
        <v>15</v>
      </c>
      <c r="BA6" s="53" t="s">
        <v>301</v>
      </c>
      <c r="BB6" s="52" t="s">
        <v>259</v>
      </c>
      <c r="BC6" s="53">
        <v>15</v>
      </c>
      <c r="BE6" s="101" t="s">
        <v>302</v>
      </c>
      <c r="BF6" s="129" t="s">
        <v>292</v>
      </c>
      <c r="BG6" s="334" t="s">
        <v>293</v>
      </c>
      <c r="BI6" s="101" t="s">
        <v>89</v>
      </c>
      <c r="BJ6" s="16" t="s">
        <v>80</v>
      </c>
      <c r="BK6" s="16" t="s">
        <v>81</v>
      </c>
      <c r="BM6" s="101" t="s">
        <v>89</v>
      </c>
      <c r="BN6" s="16" t="s">
        <v>80</v>
      </c>
      <c r="BO6" s="16" t="s">
        <v>81</v>
      </c>
      <c r="BQ6" s="12" t="s">
        <v>301</v>
      </c>
      <c r="BR6" s="13" t="s">
        <v>142</v>
      </c>
      <c r="BS6" s="69" t="s">
        <v>264</v>
      </c>
      <c r="BT6" s="69" t="s">
        <v>271</v>
      </c>
      <c r="BU6" s="53">
        <v>15</v>
      </c>
      <c r="BW6" s="12" t="s">
        <v>301</v>
      </c>
      <c r="BX6" s="13" t="s">
        <v>142</v>
      </c>
      <c r="BY6" s="13" t="s">
        <v>143</v>
      </c>
      <c r="BZ6" s="53">
        <v>15</v>
      </c>
    </row>
    <row r="7" spans="2:78" ht="60" x14ac:dyDescent="0.25">
      <c r="B7" s="2" t="s">
        <v>135</v>
      </c>
      <c r="C7" s="2" t="s">
        <v>83</v>
      </c>
      <c r="D7" s="2" t="s">
        <v>136</v>
      </c>
      <c r="E7" s="12" t="s">
        <v>84</v>
      </c>
      <c r="F7" s="13">
        <v>2.5</v>
      </c>
      <c r="H7" s="12" t="s">
        <v>137</v>
      </c>
      <c r="I7" s="13" t="s">
        <v>124</v>
      </c>
      <c r="J7" s="13">
        <v>0.68</v>
      </c>
      <c r="L7" s="12" t="s">
        <v>106</v>
      </c>
      <c r="M7" s="69" t="s">
        <v>278</v>
      </c>
      <c r="N7" s="69" t="s">
        <v>5</v>
      </c>
      <c r="P7" s="52" t="s">
        <v>126</v>
      </c>
      <c r="Q7" s="69" t="s">
        <v>245</v>
      </c>
      <c r="R7" s="69" t="s">
        <v>5</v>
      </c>
      <c r="T7" s="11" t="s">
        <v>72</v>
      </c>
      <c r="Z7" s="11">
        <v>5</v>
      </c>
      <c r="AB7" s="13" t="s">
        <v>138</v>
      </c>
      <c r="AC7" s="13" t="s">
        <v>139</v>
      </c>
      <c r="AD7" s="13">
        <v>0</v>
      </c>
      <c r="AS7" s="165" t="s">
        <v>140</v>
      </c>
      <c r="AT7" s="165"/>
      <c r="AU7" s="165"/>
      <c r="BA7" s="53" t="s">
        <v>89</v>
      </c>
      <c r="BB7" s="69" t="s">
        <v>307</v>
      </c>
      <c r="BC7" s="58">
        <v>15</v>
      </c>
      <c r="BQ7" s="12" t="s">
        <v>89</v>
      </c>
      <c r="BR7" s="13" t="s">
        <v>225</v>
      </c>
      <c r="BS7" s="52" t="s">
        <v>225</v>
      </c>
      <c r="BT7" s="57" t="s">
        <v>225</v>
      </c>
      <c r="BU7" s="40" t="s">
        <v>226</v>
      </c>
    </row>
    <row r="8" spans="2:78" ht="30" x14ac:dyDescent="0.25">
      <c r="B8" s="2" t="s">
        <v>144</v>
      </c>
      <c r="C8" s="2" t="s">
        <v>105</v>
      </c>
      <c r="D8" s="2" t="s">
        <v>105</v>
      </c>
      <c r="E8" s="12" t="s">
        <v>106</v>
      </c>
      <c r="F8" s="13">
        <v>5</v>
      </c>
      <c r="H8" s="12" t="s">
        <v>145</v>
      </c>
      <c r="I8" s="13" t="s">
        <v>146</v>
      </c>
      <c r="J8" s="13">
        <v>0.53</v>
      </c>
      <c r="P8" s="18"/>
      <c r="Q8" s="18"/>
      <c r="R8" s="18"/>
      <c r="AS8" s="165"/>
      <c r="AT8" s="165"/>
      <c r="AU8" s="165"/>
    </row>
    <row r="9" spans="2:78" ht="30" x14ac:dyDescent="0.25">
      <c r="B9" s="2" t="s">
        <v>147</v>
      </c>
      <c r="C9" s="2" t="s">
        <v>105</v>
      </c>
      <c r="D9" s="2" t="s">
        <v>105</v>
      </c>
      <c r="E9" s="12" t="s">
        <v>106</v>
      </c>
      <c r="F9" s="13">
        <v>5</v>
      </c>
      <c r="H9" s="12" t="s">
        <v>148</v>
      </c>
      <c r="I9" s="13" t="s">
        <v>146</v>
      </c>
      <c r="J9" s="13">
        <v>0.49</v>
      </c>
    </row>
    <row r="10" spans="2:78" ht="30" x14ac:dyDescent="0.25">
      <c r="B10" s="2" t="s">
        <v>149</v>
      </c>
      <c r="C10" s="2" t="s">
        <v>122</v>
      </c>
      <c r="D10" s="2" t="s">
        <v>122</v>
      </c>
      <c r="E10" s="12" t="s">
        <v>109</v>
      </c>
      <c r="F10" s="13">
        <v>0</v>
      </c>
      <c r="H10" s="12" t="s">
        <v>150</v>
      </c>
      <c r="I10" s="13" t="s">
        <v>146</v>
      </c>
      <c r="J10" s="13">
        <v>0.45</v>
      </c>
    </row>
    <row r="11" spans="2:78" ht="30" x14ac:dyDescent="0.25">
      <c r="B11" s="2" t="s">
        <v>151</v>
      </c>
      <c r="C11" s="2" t="s">
        <v>152</v>
      </c>
      <c r="D11" s="2" t="s">
        <v>153</v>
      </c>
      <c r="E11" s="12" t="s">
        <v>106</v>
      </c>
      <c r="F11" s="13">
        <v>5</v>
      </c>
      <c r="H11" s="12" t="s">
        <v>154</v>
      </c>
      <c r="I11" s="13" t="s">
        <v>146</v>
      </c>
      <c r="J11" s="13">
        <v>0.39</v>
      </c>
    </row>
    <row r="12" spans="2:78" ht="30" x14ac:dyDescent="0.25">
      <c r="B12" s="2" t="s">
        <v>155</v>
      </c>
      <c r="C12" s="2" t="s">
        <v>136</v>
      </c>
      <c r="D12" s="2" t="s">
        <v>83</v>
      </c>
      <c r="E12" s="12" t="s">
        <v>84</v>
      </c>
      <c r="F12" s="13">
        <v>2.5</v>
      </c>
      <c r="H12" s="12" t="s">
        <v>156</v>
      </c>
      <c r="I12" s="13" t="s">
        <v>146</v>
      </c>
      <c r="J12" s="13">
        <v>0.36</v>
      </c>
    </row>
    <row r="13" spans="2:78" ht="45" x14ac:dyDescent="0.25">
      <c r="B13" s="2" t="s">
        <v>157</v>
      </c>
      <c r="C13" s="2" t="s">
        <v>136</v>
      </c>
      <c r="D13" s="2" t="s">
        <v>136</v>
      </c>
      <c r="E13" s="12" t="s">
        <v>84</v>
      </c>
      <c r="F13" s="13">
        <v>2.5</v>
      </c>
      <c r="H13" s="12" t="s">
        <v>158</v>
      </c>
      <c r="I13" s="13" t="s">
        <v>159</v>
      </c>
      <c r="J13" s="13">
        <v>0.41</v>
      </c>
    </row>
    <row r="14" spans="2:78" ht="45" x14ac:dyDescent="0.25">
      <c r="B14" s="2" t="s">
        <v>160</v>
      </c>
      <c r="C14" s="2" t="s">
        <v>161</v>
      </c>
      <c r="D14" s="2" t="s">
        <v>161</v>
      </c>
      <c r="E14" s="12" t="s">
        <v>109</v>
      </c>
      <c r="F14" s="13">
        <v>0</v>
      </c>
      <c r="H14" s="12" t="s">
        <v>162</v>
      </c>
      <c r="I14" s="13" t="s">
        <v>159</v>
      </c>
      <c r="J14" s="13">
        <v>0.38</v>
      </c>
    </row>
    <row r="15" spans="2:78" ht="45" x14ac:dyDescent="0.25">
      <c r="B15" s="2" t="s">
        <v>163</v>
      </c>
      <c r="C15" s="2" t="s">
        <v>105</v>
      </c>
      <c r="D15" s="2" t="s">
        <v>105</v>
      </c>
      <c r="E15" s="12" t="s">
        <v>106</v>
      </c>
      <c r="F15" s="13">
        <v>5</v>
      </c>
      <c r="H15" s="12" t="s">
        <v>164</v>
      </c>
      <c r="I15" s="13" t="s">
        <v>165</v>
      </c>
      <c r="J15" s="13">
        <v>0.51</v>
      </c>
    </row>
    <row r="16" spans="2:78" ht="45" x14ac:dyDescent="0.25">
      <c r="B16" s="2" t="s">
        <v>166</v>
      </c>
      <c r="C16" s="2" t="s">
        <v>83</v>
      </c>
      <c r="D16" s="2" t="s">
        <v>136</v>
      </c>
      <c r="E16" s="12" t="s">
        <v>84</v>
      </c>
      <c r="F16" s="13">
        <v>2.5</v>
      </c>
      <c r="H16" s="12" t="s">
        <v>167</v>
      </c>
      <c r="I16" s="13" t="s">
        <v>165</v>
      </c>
      <c r="J16" s="13">
        <v>0.45</v>
      </c>
    </row>
    <row r="17" spans="2:10" ht="45" x14ac:dyDescent="0.25">
      <c r="B17" s="2" t="s">
        <v>168</v>
      </c>
      <c r="C17" s="2" t="s">
        <v>161</v>
      </c>
      <c r="D17" s="2" t="s">
        <v>161</v>
      </c>
      <c r="E17" s="12" t="s">
        <v>109</v>
      </c>
      <c r="F17" s="13">
        <v>0</v>
      </c>
      <c r="H17" s="12" t="s">
        <v>169</v>
      </c>
      <c r="I17" s="13" t="s">
        <v>165</v>
      </c>
      <c r="J17" s="13">
        <v>0.39</v>
      </c>
    </row>
    <row r="18" spans="2:10" ht="45" x14ac:dyDescent="0.25">
      <c r="B18" s="2" t="s">
        <v>170</v>
      </c>
      <c r="C18" s="2" t="s">
        <v>153</v>
      </c>
      <c r="D18" s="2" t="s">
        <v>105</v>
      </c>
      <c r="E18" s="12" t="s">
        <v>106</v>
      </c>
      <c r="F18" s="13">
        <v>5</v>
      </c>
      <c r="H18" s="12" t="s">
        <v>171</v>
      </c>
      <c r="I18" s="13" t="s">
        <v>165</v>
      </c>
      <c r="J18" s="13">
        <v>0.36</v>
      </c>
    </row>
    <row r="19" spans="2:10" ht="30" x14ac:dyDescent="0.25">
      <c r="B19" s="2" t="s">
        <v>172</v>
      </c>
      <c r="C19" s="2" t="s">
        <v>122</v>
      </c>
      <c r="D19" s="2" t="s">
        <v>83</v>
      </c>
      <c r="E19" s="12" t="s">
        <v>84</v>
      </c>
      <c r="F19" s="13">
        <v>2.5</v>
      </c>
      <c r="H19" s="12" t="s">
        <v>173</v>
      </c>
      <c r="I19" s="13" t="s">
        <v>174</v>
      </c>
      <c r="J19" s="13">
        <v>0.62</v>
      </c>
    </row>
    <row r="20" spans="2:10" x14ac:dyDescent="0.25">
      <c r="B20" s="2" t="s">
        <v>175</v>
      </c>
      <c r="C20" s="2" t="s">
        <v>105</v>
      </c>
      <c r="D20" s="2" t="s">
        <v>105</v>
      </c>
      <c r="E20" s="12" t="s">
        <v>106</v>
      </c>
      <c r="F20" s="13">
        <v>5</v>
      </c>
    </row>
    <row r="21" spans="2:10" x14ac:dyDescent="0.25">
      <c r="B21" s="2" t="s">
        <v>176</v>
      </c>
      <c r="C21" s="2" t="s">
        <v>105</v>
      </c>
      <c r="D21" s="2" t="s">
        <v>105</v>
      </c>
      <c r="E21" s="12" t="s">
        <v>106</v>
      </c>
      <c r="F21" s="13">
        <v>5</v>
      </c>
    </row>
    <row r="22" spans="2:10" x14ac:dyDescent="0.25">
      <c r="B22" s="2" t="s">
        <v>177</v>
      </c>
      <c r="C22" s="2" t="s">
        <v>105</v>
      </c>
      <c r="D22" s="2" t="s">
        <v>105</v>
      </c>
      <c r="E22" s="12" t="s">
        <v>106</v>
      </c>
      <c r="F22" s="13">
        <v>5</v>
      </c>
    </row>
    <row r="23" spans="2:10" x14ac:dyDescent="0.25">
      <c r="B23" s="2" t="s">
        <v>178</v>
      </c>
      <c r="C23" s="2" t="s">
        <v>105</v>
      </c>
      <c r="D23" s="2" t="s">
        <v>136</v>
      </c>
      <c r="E23" s="12" t="s">
        <v>106</v>
      </c>
      <c r="F23" s="13">
        <v>5</v>
      </c>
    </row>
    <row r="24" spans="2:10" x14ac:dyDescent="0.25">
      <c r="B24" s="2" t="s">
        <v>179</v>
      </c>
      <c r="C24" s="2" t="s">
        <v>161</v>
      </c>
      <c r="D24" s="2" t="s">
        <v>161</v>
      </c>
      <c r="E24" s="12" t="s">
        <v>109</v>
      </c>
      <c r="F24" s="13">
        <v>0</v>
      </c>
    </row>
    <row r="25" spans="2:10" x14ac:dyDescent="0.25">
      <c r="B25" s="2" t="s">
        <v>180</v>
      </c>
      <c r="C25" s="2" t="s">
        <v>161</v>
      </c>
      <c r="D25" s="2" t="s">
        <v>161</v>
      </c>
      <c r="E25" s="12" t="s">
        <v>109</v>
      </c>
      <c r="F25" s="13">
        <v>0</v>
      </c>
    </row>
    <row r="26" spans="2:10" x14ac:dyDescent="0.25">
      <c r="B26" s="2" t="s">
        <v>181</v>
      </c>
      <c r="C26" s="2" t="s">
        <v>152</v>
      </c>
      <c r="D26" s="2" t="s">
        <v>152</v>
      </c>
      <c r="E26" s="12" t="s">
        <v>106</v>
      </c>
      <c r="F26" s="13">
        <v>5</v>
      </c>
    </row>
    <row r="27" spans="2:10" x14ac:dyDescent="0.25">
      <c r="B27" s="2" t="s">
        <v>182</v>
      </c>
      <c r="C27" s="2" t="s">
        <v>122</v>
      </c>
      <c r="D27" s="2" t="s">
        <v>83</v>
      </c>
      <c r="E27" s="12" t="s">
        <v>84</v>
      </c>
      <c r="F27" s="13">
        <v>2.5</v>
      </c>
    </row>
    <row r="28" spans="2:10" x14ac:dyDescent="0.25">
      <c r="B28" s="2" t="s">
        <v>183</v>
      </c>
      <c r="C28" s="2" t="s">
        <v>122</v>
      </c>
      <c r="D28" s="2" t="s">
        <v>122</v>
      </c>
      <c r="E28" s="12" t="s">
        <v>109</v>
      </c>
      <c r="F28" s="13">
        <v>0</v>
      </c>
    </row>
    <row r="29" spans="2:10" x14ac:dyDescent="0.25">
      <c r="B29" s="2" t="s">
        <v>184</v>
      </c>
      <c r="C29" s="2" t="s">
        <v>83</v>
      </c>
      <c r="D29" s="2" t="s">
        <v>122</v>
      </c>
      <c r="E29" s="12" t="s">
        <v>84</v>
      </c>
      <c r="F29" s="13">
        <v>2.5</v>
      </c>
    </row>
    <row r="30" spans="2:10" x14ac:dyDescent="0.25">
      <c r="B30" s="2" t="s">
        <v>185</v>
      </c>
      <c r="C30" s="2" t="s">
        <v>161</v>
      </c>
      <c r="D30" s="2" t="s">
        <v>161</v>
      </c>
      <c r="E30" s="12" t="s">
        <v>109</v>
      </c>
      <c r="F30" s="13">
        <v>0</v>
      </c>
      <c r="H30" s="5"/>
    </row>
    <row r="31" spans="2:10" x14ac:dyDescent="0.25">
      <c r="B31" s="2" t="s">
        <v>186</v>
      </c>
      <c r="C31" s="2" t="s">
        <v>122</v>
      </c>
      <c r="D31" s="2" t="s">
        <v>83</v>
      </c>
      <c r="E31" s="12" t="s">
        <v>84</v>
      </c>
      <c r="F31" s="13">
        <v>2.5</v>
      </c>
      <c r="H31" s="5"/>
    </row>
    <row r="32" spans="2:10" x14ac:dyDescent="0.25">
      <c r="B32" s="2" t="s">
        <v>187</v>
      </c>
      <c r="C32" s="2" t="s">
        <v>136</v>
      </c>
      <c r="D32" s="2" t="s">
        <v>136</v>
      </c>
      <c r="E32" s="12" t="s">
        <v>84</v>
      </c>
      <c r="F32" s="13">
        <v>2.5</v>
      </c>
      <c r="H32" s="5"/>
    </row>
    <row r="33" spans="2:8" x14ac:dyDescent="0.25">
      <c r="B33" s="2" t="s">
        <v>188</v>
      </c>
      <c r="C33" s="2" t="s">
        <v>122</v>
      </c>
      <c r="D33" s="2" t="s">
        <v>122</v>
      </c>
      <c r="E33" s="12" t="s">
        <v>109</v>
      </c>
      <c r="F33" s="13">
        <v>0</v>
      </c>
      <c r="H33" s="5"/>
    </row>
    <row r="34" spans="2:8" x14ac:dyDescent="0.25">
      <c r="B34" s="2" t="s">
        <v>189</v>
      </c>
      <c r="C34" s="2" t="s">
        <v>152</v>
      </c>
      <c r="D34" s="2" t="s">
        <v>153</v>
      </c>
      <c r="E34" s="12" t="s">
        <v>106</v>
      </c>
      <c r="F34" s="13">
        <v>5</v>
      </c>
      <c r="H34" s="5"/>
    </row>
    <row r="35" spans="2:8" x14ac:dyDescent="0.25">
      <c r="B35" s="2" t="s">
        <v>190</v>
      </c>
      <c r="C35" s="2" t="s">
        <v>153</v>
      </c>
      <c r="D35" s="2" t="s">
        <v>136</v>
      </c>
      <c r="E35" s="12" t="s">
        <v>106</v>
      </c>
      <c r="F35" s="13">
        <v>5</v>
      </c>
    </row>
    <row r="39" spans="2:8" x14ac:dyDescent="0.25">
      <c r="B39" s="20" t="s">
        <v>191</v>
      </c>
      <c r="C39" s="21" t="s">
        <v>192</v>
      </c>
      <c r="D39">
        <v>0.05</v>
      </c>
      <c r="E39" s="8">
        <v>0.1</v>
      </c>
    </row>
    <row r="40" spans="2:8" x14ac:dyDescent="0.25">
      <c r="B40" s="22" t="s">
        <v>193</v>
      </c>
      <c r="C40" s="23" t="s">
        <v>194</v>
      </c>
      <c r="D40">
        <v>0.1</v>
      </c>
      <c r="E40" s="8">
        <v>0.2</v>
      </c>
    </row>
    <row r="41" spans="2:8" x14ac:dyDescent="0.25">
      <c r="B41" s="24" t="s">
        <v>195</v>
      </c>
      <c r="C41" s="25" t="s">
        <v>106</v>
      </c>
      <c r="D41">
        <v>0.2</v>
      </c>
      <c r="E41" s="8">
        <v>0.3</v>
      </c>
    </row>
  </sheetData>
  <mergeCells count="18">
    <mergeCell ref="AS7:AU8"/>
    <mergeCell ref="BM1:BO1"/>
    <mergeCell ref="L1:N1"/>
    <mergeCell ref="AW1:AY1"/>
    <mergeCell ref="AB1:AD1"/>
    <mergeCell ref="AJ1:AM1"/>
    <mergeCell ref="AS1:AU1"/>
    <mergeCell ref="P1:R1"/>
    <mergeCell ref="AF1:AH1"/>
    <mergeCell ref="BA1:BC1"/>
    <mergeCell ref="BE1:BG1"/>
    <mergeCell ref="BI1:BK1"/>
    <mergeCell ref="BW1:BZ1"/>
    <mergeCell ref="T1:Z1"/>
    <mergeCell ref="AO1:AQ1"/>
    <mergeCell ref="B1:F1"/>
    <mergeCell ref="H1:I1"/>
    <mergeCell ref="BQ1:BU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4"/>
  <sheetViews>
    <sheetView tabSelected="1" view="pageBreakPreview" zoomScale="85" zoomScaleNormal="100" zoomScaleSheetLayoutView="85" workbookViewId="0">
      <selection activeCell="B51" sqref="B51:K51"/>
    </sheetView>
  </sheetViews>
  <sheetFormatPr baseColWidth="10" defaultColWidth="9.140625" defaultRowHeight="15" x14ac:dyDescent="0.25"/>
  <cols>
    <col min="1" max="1" width="1.7109375" customWidth="1"/>
    <col min="2" max="2" width="8.5703125" style="63" customWidth="1"/>
    <col min="3" max="3" width="5.5703125" customWidth="1"/>
    <col min="4" max="4" width="12.28515625" style="4" customWidth="1"/>
    <col min="5" max="5" width="18.28515625" style="4" customWidth="1"/>
    <col min="6" max="6" width="16.42578125" style="4" customWidth="1"/>
    <col min="7" max="7" width="14.140625" style="4" customWidth="1"/>
    <col min="8" max="8" width="13.85546875" style="4" customWidth="1"/>
    <col min="9" max="9" width="14.28515625" customWidth="1"/>
    <col min="10" max="10" width="18.85546875" customWidth="1"/>
    <col min="11" max="11" width="26.140625" customWidth="1"/>
    <col min="12" max="12" width="18.42578125" customWidth="1"/>
    <col min="13" max="13" width="18.85546875" customWidth="1"/>
    <col min="14" max="14" width="12.28515625" hidden="1" customWidth="1"/>
    <col min="15" max="15" width="9.140625" hidden="1" customWidth="1"/>
    <col min="16" max="17" width="11.85546875" hidden="1" customWidth="1"/>
    <col min="18" max="18" width="48.85546875" hidden="1" customWidth="1"/>
    <col min="19" max="19" width="1.7109375" customWidth="1"/>
  </cols>
  <sheetData>
    <row r="1" spans="2:25" ht="9" customHeight="1" thickBot="1" x14ac:dyDescent="0.3"/>
    <row r="2" spans="2:25" ht="22.5" customHeight="1" x14ac:dyDescent="0.25">
      <c r="B2" s="310" t="s">
        <v>0</v>
      </c>
      <c r="C2" s="311"/>
      <c r="D2" s="316" t="s">
        <v>1</v>
      </c>
      <c r="E2" s="252" t="s">
        <v>2</v>
      </c>
      <c r="F2" s="253"/>
      <c r="G2" s="253"/>
      <c r="H2" s="253"/>
      <c r="I2" s="253"/>
      <c r="J2" s="253"/>
      <c r="K2" s="253"/>
      <c r="L2" s="253"/>
      <c r="M2" s="254"/>
      <c r="N2" s="302">
        <v>1</v>
      </c>
    </row>
    <row r="3" spans="2:25" ht="22.5" customHeight="1" thickBot="1" x14ac:dyDescent="0.3">
      <c r="B3" s="312"/>
      <c r="C3" s="313"/>
      <c r="D3" s="317"/>
      <c r="E3" s="255"/>
      <c r="F3" s="256"/>
      <c r="G3" s="256"/>
      <c r="H3" s="256"/>
      <c r="I3" s="256"/>
      <c r="J3" s="256"/>
      <c r="K3" s="256"/>
      <c r="L3" s="256"/>
      <c r="M3" s="257"/>
      <c r="N3" s="302"/>
    </row>
    <row r="4" spans="2:25" ht="22.5" customHeight="1" x14ac:dyDescent="0.25">
      <c r="B4" s="312"/>
      <c r="C4" s="313"/>
      <c r="D4" s="316" t="s">
        <v>3</v>
      </c>
      <c r="E4" s="252" t="s">
        <v>4</v>
      </c>
      <c r="F4" s="253"/>
      <c r="G4" s="253"/>
      <c r="H4" s="253"/>
      <c r="I4" s="253"/>
      <c r="J4" s="253"/>
      <c r="K4" s="253"/>
      <c r="L4" s="253"/>
      <c r="M4" s="254"/>
      <c r="N4" s="302">
        <v>2</v>
      </c>
    </row>
    <row r="5" spans="2:25" ht="22.5" customHeight="1" thickBot="1" x14ac:dyDescent="0.3">
      <c r="B5" s="312"/>
      <c r="C5" s="313"/>
      <c r="D5" s="317"/>
      <c r="E5" s="255"/>
      <c r="F5" s="256"/>
      <c r="G5" s="256"/>
      <c r="H5" s="256"/>
      <c r="I5" s="256"/>
      <c r="J5" s="256"/>
      <c r="K5" s="256"/>
      <c r="L5" s="256"/>
      <c r="M5" s="257"/>
      <c r="N5" s="302"/>
    </row>
    <row r="6" spans="2:25" ht="22.5" customHeight="1" x14ac:dyDescent="0.25">
      <c r="B6" s="312"/>
      <c r="C6" s="313"/>
      <c r="D6" s="316" t="s">
        <v>5</v>
      </c>
      <c r="E6" s="252" t="s">
        <v>6</v>
      </c>
      <c r="F6" s="253"/>
      <c r="G6" s="253"/>
      <c r="H6" s="253"/>
      <c r="I6" s="253"/>
      <c r="J6" s="253"/>
      <c r="K6" s="253"/>
      <c r="L6" s="253"/>
      <c r="M6" s="254"/>
      <c r="N6" s="302">
        <v>3</v>
      </c>
    </row>
    <row r="7" spans="2:25" ht="22.5" customHeight="1" thickBot="1" x14ac:dyDescent="0.3">
      <c r="B7" s="312"/>
      <c r="C7" s="313"/>
      <c r="D7" s="317"/>
      <c r="E7" s="255"/>
      <c r="F7" s="256"/>
      <c r="G7" s="256"/>
      <c r="H7" s="256"/>
      <c r="I7" s="256"/>
      <c r="J7" s="256"/>
      <c r="K7" s="256"/>
      <c r="L7" s="256"/>
      <c r="M7" s="257"/>
      <c r="N7" s="302"/>
    </row>
    <row r="8" spans="2:25" ht="22.5" customHeight="1" x14ac:dyDescent="0.25">
      <c r="B8" s="312"/>
      <c r="C8" s="313"/>
      <c r="D8" s="316" t="s">
        <v>7</v>
      </c>
      <c r="E8" s="252" t="s">
        <v>8</v>
      </c>
      <c r="F8" s="253"/>
      <c r="G8" s="253"/>
      <c r="H8" s="253"/>
      <c r="I8" s="253"/>
      <c r="J8" s="253"/>
      <c r="K8" s="253"/>
      <c r="L8" s="253"/>
      <c r="M8" s="254"/>
      <c r="N8" s="302">
        <v>4</v>
      </c>
    </row>
    <row r="9" spans="2:25" ht="22.5" customHeight="1" thickBot="1" x14ac:dyDescent="0.3">
      <c r="B9" s="314"/>
      <c r="C9" s="315"/>
      <c r="D9" s="317"/>
      <c r="E9" s="255"/>
      <c r="F9" s="256"/>
      <c r="G9" s="256"/>
      <c r="H9" s="256"/>
      <c r="I9" s="256"/>
      <c r="J9" s="256"/>
      <c r="K9" s="256"/>
      <c r="L9" s="256"/>
      <c r="M9" s="257"/>
      <c r="N9" s="302"/>
      <c r="X9" s="60"/>
    </row>
    <row r="10" spans="2:25" x14ac:dyDescent="0.25">
      <c r="X10" s="41"/>
    </row>
    <row r="11" spans="2:25" x14ac:dyDescent="0.25">
      <c r="X11" s="41"/>
    </row>
    <row r="12" spans="2:25" ht="19.5" thickBot="1" x14ac:dyDescent="0.3">
      <c r="C12" s="274" t="s">
        <v>196</v>
      </c>
      <c r="D12" s="275"/>
      <c r="E12" s="275"/>
      <c r="F12" s="275"/>
      <c r="G12" s="275"/>
      <c r="H12" s="275"/>
      <c r="I12" s="275"/>
      <c r="J12" s="276"/>
      <c r="K12" s="192"/>
      <c r="L12" s="193"/>
      <c r="M12" s="5"/>
    </row>
    <row r="13" spans="2:25" ht="15.75" customHeight="1" thickBot="1" x14ac:dyDescent="0.3">
      <c r="C13" s="19"/>
      <c r="D13" s="199" t="s">
        <v>61</v>
      </c>
      <c r="E13" s="200"/>
      <c r="F13" s="201"/>
      <c r="G13" s="277" t="s">
        <v>64</v>
      </c>
      <c r="H13" s="278"/>
      <c r="I13" s="278"/>
      <c r="J13" s="279"/>
      <c r="K13" s="192"/>
      <c r="L13" s="193"/>
      <c r="M13" s="5"/>
    </row>
    <row r="14" spans="2:25" x14ac:dyDescent="0.25">
      <c r="C14" s="105">
        <v>1</v>
      </c>
      <c r="D14" s="202" t="s">
        <v>11</v>
      </c>
      <c r="E14" s="203"/>
      <c r="F14" s="204"/>
      <c r="G14" s="208"/>
      <c r="H14" s="208"/>
      <c r="I14" s="209"/>
      <c r="J14" s="205"/>
      <c r="K14" s="193"/>
      <c r="L14" s="193"/>
      <c r="M14" s="5"/>
    </row>
    <row r="15" spans="2:25" x14ac:dyDescent="0.25">
      <c r="C15" s="106">
        <v>2</v>
      </c>
      <c r="D15" s="174" t="s">
        <v>15</v>
      </c>
      <c r="E15" s="175"/>
      <c r="F15" s="176"/>
      <c r="G15" s="240"/>
      <c r="H15" s="240"/>
      <c r="I15" s="241"/>
      <c r="J15" s="206"/>
      <c r="K15" s="193"/>
      <c r="L15" s="193"/>
      <c r="M15" s="5"/>
      <c r="X15" s="41"/>
    </row>
    <row r="16" spans="2:25" x14ac:dyDescent="0.25">
      <c r="C16" s="106">
        <v>3</v>
      </c>
      <c r="D16" s="174" t="s">
        <v>14</v>
      </c>
      <c r="E16" s="175"/>
      <c r="F16" s="176"/>
      <c r="G16" s="240"/>
      <c r="H16" s="240"/>
      <c r="I16" s="241"/>
      <c r="J16" s="206"/>
      <c r="K16" s="193"/>
      <c r="L16" s="193"/>
      <c r="M16" s="5"/>
      <c r="W16" s="61"/>
      <c r="X16" s="62"/>
      <c r="Y16" s="61"/>
    </row>
    <row r="17" spans="1:25" x14ac:dyDescent="0.25">
      <c r="C17" s="106">
        <v>4</v>
      </c>
      <c r="D17" s="174" t="s">
        <v>16</v>
      </c>
      <c r="E17" s="175"/>
      <c r="F17" s="176"/>
      <c r="G17" s="240"/>
      <c r="H17" s="240"/>
      <c r="I17" s="241"/>
      <c r="J17" s="206"/>
      <c r="K17" s="193"/>
      <c r="L17" s="193"/>
      <c r="M17" s="5"/>
    </row>
    <row r="18" spans="1:25" ht="15.75" customHeight="1" x14ac:dyDescent="0.25">
      <c r="C18" s="106">
        <v>5</v>
      </c>
      <c r="D18" s="174" t="s">
        <v>197</v>
      </c>
      <c r="E18" s="175"/>
      <c r="F18" s="176"/>
      <c r="G18" s="336" t="s">
        <v>79</v>
      </c>
      <c r="H18" s="336"/>
      <c r="I18" s="337"/>
      <c r="J18" s="206"/>
      <c r="K18" s="193"/>
      <c r="L18" s="193"/>
      <c r="M18" s="5"/>
      <c r="X18" s="41"/>
    </row>
    <row r="19" spans="1:25" x14ac:dyDescent="0.25">
      <c r="C19" s="106">
        <v>6</v>
      </c>
      <c r="D19" s="174" t="s">
        <v>13</v>
      </c>
      <c r="E19" s="175"/>
      <c r="F19" s="176"/>
      <c r="G19" s="240"/>
      <c r="H19" s="240"/>
      <c r="I19" s="241"/>
      <c r="J19" s="206"/>
      <c r="K19" s="193"/>
      <c r="L19" s="193"/>
      <c r="M19" s="5"/>
    </row>
    <row r="20" spans="1:25" x14ac:dyDescent="0.25">
      <c r="C20" s="106">
        <v>7</v>
      </c>
      <c r="D20" s="174" t="s">
        <v>198</v>
      </c>
      <c r="E20" s="175"/>
      <c r="F20" s="176"/>
      <c r="G20" s="240"/>
      <c r="H20" s="240"/>
      <c r="I20" s="241"/>
      <c r="J20" s="206"/>
      <c r="K20" s="193"/>
      <c r="L20" s="193"/>
      <c r="M20" s="5"/>
      <c r="W20" s="61"/>
    </row>
    <row r="21" spans="1:25" ht="15.75" customHeight="1" thickBot="1" x14ac:dyDescent="0.3">
      <c r="C21" s="107">
        <v>8</v>
      </c>
      <c r="D21" s="305" t="s">
        <v>19</v>
      </c>
      <c r="E21" s="306"/>
      <c r="F21" s="307"/>
      <c r="G21" s="242"/>
      <c r="H21" s="243"/>
      <c r="I21" s="244"/>
      <c r="J21" s="207"/>
      <c r="K21" s="193"/>
      <c r="L21" s="193"/>
      <c r="M21" s="5"/>
    </row>
    <row r="22" spans="1:25" ht="15.75" thickBot="1" x14ac:dyDescent="0.3"/>
    <row r="23" spans="1:25" ht="45" customHeight="1" thickTop="1" thickBot="1" x14ac:dyDescent="0.3">
      <c r="C23" s="258" t="s">
        <v>199</v>
      </c>
      <c r="D23" s="259"/>
      <c r="E23" s="259"/>
      <c r="F23" s="259"/>
      <c r="G23" s="259"/>
      <c r="H23" s="259"/>
      <c r="I23" s="259"/>
      <c r="J23" s="259"/>
      <c r="K23" s="259"/>
      <c r="L23" s="259"/>
      <c r="M23" s="260"/>
    </row>
    <row r="24" spans="1:25" s="3" customFormat="1" ht="51.75" customHeight="1" thickTop="1" thickBot="1" x14ac:dyDescent="0.3">
      <c r="A24" s="115"/>
      <c r="B24" s="64"/>
      <c r="C24" s="98" t="s">
        <v>200</v>
      </c>
      <c r="D24" s="270" t="s">
        <v>61</v>
      </c>
      <c r="E24" s="271"/>
      <c r="F24" s="272"/>
      <c r="G24" s="280" t="s">
        <v>201</v>
      </c>
      <c r="H24" s="281"/>
      <c r="I24" s="267" t="s">
        <v>202</v>
      </c>
      <c r="J24" s="268"/>
      <c r="K24" s="269"/>
      <c r="L24" s="99" t="s">
        <v>65</v>
      </c>
      <c r="M24" s="100" t="s">
        <v>59</v>
      </c>
      <c r="W24"/>
      <c r="X24"/>
      <c r="Y24"/>
    </row>
    <row r="25" spans="1:25" s="3" customFormat="1" ht="32.25" customHeight="1" thickTop="1" x14ac:dyDescent="0.25">
      <c r="A25" s="115"/>
      <c r="B25" s="198" t="s">
        <v>203</v>
      </c>
      <c r="C25" s="79">
        <v>1</v>
      </c>
      <c r="D25" s="282" t="s">
        <v>48</v>
      </c>
      <c r="E25" s="282"/>
      <c r="F25" s="282"/>
      <c r="G25" s="282" t="str">
        <f>VLOOKUP(I25,'BASE DE DATOS'!B3:F35,4,FALSE)</f>
        <v>-----------------</v>
      </c>
      <c r="H25" s="282"/>
      <c r="I25" s="217" t="s">
        <v>79</v>
      </c>
      <c r="J25" s="217"/>
      <c r="K25" s="218"/>
      <c r="L25" s="80"/>
      <c r="M25" s="81" t="str">
        <f>VLOOKUP(I25,'BASE DE DATOS'!B3:F35,5,FALSE)</f>
        <v>----------</v>
      </c>
      <c r="N25" s="3" t="e">
        <f>IF(M25="----------",STEYX(0,1),"0")</f>
        <v>#DIV/0!</v>
      </c>
      <c r="O25" s="3" t="s">
        <v>235</v>
      </c>
      <c r="P25" s="3" t="s">
        <v>236</v>
      </c>
      <c r="Q25" s="3">
        <v>5</v>
      </c>
    </row>
    <row r="26" spans="1:25" s="3" customFormat="1" ht="48" customHeight="1" x14ac:dyDescent="0.25">
      <c r="A26" s="115"/>
      <c r="B26" s="196"/>
      <c r="C26" s="83">
        <f>C25+1</f>
        <v>2</v>
      </c>
      <c r="D26" s="194" t="s">
        <v>204</v>
      </c>
      <c r="E26" s="194"/>
      <c r="F26" s="194"/>
      <c r="G26" s="194" t="str">
        <f>VLOOKUP(G27,'BASE DE DATOS'!H3:J19,3,FALSE)</f>
        <v>-----------------</v>
      </c>
      <c r="H26" s="194"/>
      <c r="I26" s="194" t="str">
        <f>IF(AND(I25="seleccione*",G26="----------"),"--------------------",IF(AND(I25&lt;&gt;"seleccione*",G26="----------"),"Seleccione una zona de respuesta sísmica","PARÁMETRO DE ACELERACIÓN ESPECTRAL DE RESPUESTA DE PERIODO CORTO PARA BOGOTÁ (g)"))</f>
        <v>PARÁMETRO DE ACELERACIÓN ESPECTRAL DE RESPUESTA DE PERIODO CORTO PARA BOGOTÁ (g)</v>
      </c>
      <c r="J26" s="194"/>
      <c r="K26" s="262"/>
      <c r="L26" s="68"/>
      <c r="M26" s="82"/>
    </row>
    <row r="27" spans="1:25" s="3" customFormat="1" ht="41.25" customHeight="1" x14ac:dyDescent="0.25">
      <c r="A27" s="115"/>
      <c r="B27" s="196"/>
      <c r="C27" s="83">
        <f>C26+1</f>
        <v>3</v>
      </c>
      <c r="D27" s="273" t="s">
        <v>205</v>
      </c>
      <c r="E27" s="273"/>
      <c r="F27" s="273"/>
      <c r="G27" s="245" t="s">
        <v>79</v>
      </c>
      <c r="H27" s="245"/>
      <c r="I27" s="194" t="str">
        <f>VLOOKUP(G27,'BASE DE DATOS'!H3:J19,2,FALSE)</f>
        <v>-----------------</v>
      </c>
      <c r="J27" s="194"/>
      <c r="K27" s="262"/>
      <c r="L27" s="68"/>
      <c r="M27" s="82"/>
    </row>
    <row r="28" spans="1:25" s="3" customFormat="1" ht="42.75" customHeight="1" x14ac:dyDescent="0.25">
      <c r="A28" s="115"/>
      <c r="B28" s="196"/>
      <c r="C28" s="211">
        <v>4</v>
      </c>
      <c r="D28" s="265" t="s">
        <v>28</v>
      </c>
      <c r="E28" s="194" t="s">
        <v>207</v>
      </c>
      <c r="F28" s="194"/>
      <c r="G28" s="263" t="s">
        <v>79</v>
      </c>
      <c r="H28" s="245"/>
      <c r="I28" s="194" t="str">
        <f>IF(G28="seleccione*","-----------------",(CONCATENATE((VLOOKUP(G28,'BASE DE DATOS'!$L$4:$N$7,2,FALSE)),(LOWER(E28)))))</f>
        <v>-----------------</v>
      </c>
      <c r="J28" s="194"/>
      <c r="K28" s="262"/>
      <c r="L28" s="68" t="str">
        <f>IF(G28="ALTA","GRUPO II",VLOOKUP(G28,'BASE DE DATOS'!$L$3:$N$6,3,FALSE))</f>
        <v>----------</v>
      </c>
      <c r="M28" s="82"/>
      <c r="N28" s="3" t="e">
        <f>VLOOKUP(L28,$D$2:$N$9,11,FALSE)</f>
        <v>#N/A</v>
      </c>
    </row>
    <row r="29" spans="1:25" s="3" customFormat="1" ht="42.75" customHeight="1" thickBot="1" x14ac:dyDescent="0.3">
      <c r="A29" s="115"/>
      <c r="B29" s="197"/>
      <c r="C29" s="261"/>
      <c r="D29" s="266"/>
      <c r="E29" s="309" t="s">
        <v>206</v>
      </c>
      <c r="F29" s="190"/>
      <c r="G29" s="264" t="s">
        <v>79</v>
      </c>
      <c r="H29" s="264"/>
      <c r="I29" s="190" t="str">
        <f>IF(G29="seleccione*","-----------------",(CONCATENATE((VLOOKUP(G29,'BASE DE DATOS'!$L$4:$N$7,2,FALSE)),(LOWER(E29)))))</f>
        <v>-----------------</v>
      </c>
      <c r="J29" s="190"/>
      <c r="K29" s="191"/>
      <c r="L29" s="71" t="str">
        <f>VLOOKUP(G29,'BASE DE DATOS'!$L$3:$N$7,3,FALSE)</f>
        <v>----------</v>
      </c>
      <c r="M29" s="84"/>
      <c r="N29" s="3" t="e">
        <f>VLOOKUP(L29,$D$2:$N$9,11,FALSE)</f>
        <v>#N/A</v>
      </c>
    </row>
    <row r="30" spans="1:25" s="3" customFormat="1" ht="42" customHeight="1" x14ac:dyDescent="0.25">
      <c r="A30" s="115"/>
      <c r="B30" s="195" t="s">
        <v>208</v>
      </c>
      <c r="C30" s="85">
        <v>5</v>
      </c>
      <c r="D30" s="249" t="s">
        <v>40</v>
      </c>
      <c r="E30" s="249"/>
      <c r="F30" s="249"/>
      <c r="G30" s="308" t="s">
        <v>79</v>
      </c>
      <c r="H30" s="308"/>
      <c r="I30" s="249" t="str">
        <f>VLOOKUP(G30,'BASE DE DATOS'!P3:R7,2,FALSE)</f>
        <v>-----------------</v>
      </c>
      <c r="J30" s="249"/>
      <c r="K30" s="250"/>
      <c r="L30" s="73" t="str">
        <f>VLOOKUP(G30,'BASE DE DATOS'!P3:R7,3,FALSE)</f>
        <v>----------</v>
      </c>
      <c r="M30" s="86"/>
      <c r="N30" s="3" t="e">
        <f>VLOOKUP(L30,$D$2:$N$9,11,FALSE)</f>
        <v>#N/A</v>
      </c>
    </row>
    <row r="31" spans="1:25" s="3" customFormat="1" ht="35.25" customHeight="1" x14ac:dyDescent="0.25">
      <c r="A31" s="115"/>
      <c r="B31" s="196"/>
      <c r="C31" s="83">
        <v>6</v>
      </c>
      <c r="D31" s="194" t="s">
        <v>37</v>
      </c>
      <c r="E31" s="194"/>
      <c r="F31" s="194"/>
      <c r="G31" s="245" t="s">
        <v>68</v>
      </c>
      <c r="H31" s="245"/>
      <c r="I31" s="194" t="str">
        <f>(IF(G31="seleccione","-----------------",IF(OR(G31="UNO",G31="DOS",G31="TRES"),"Está dentro del alcance del manual de Build Change","Está fuera del alcance del manual de Build Change")))</f>
        <v>-----------------</v>
      </c>
      <c r="J31" s="194"/>
      <c r="K31" s="246"/>
      <c r="L31" s="74" t="str">
        <f>IF(G31="seleccione","----------",IF(OR(G31="UNO",G31="DOS",G31="TRES"),"GRUPO I","GRUPO III"))</f>
        <v>----------</v>
      </c>
      <c r="M31" s="335" t="str">
        <f>VLOOKUP(G31,'BASE DE DATOS'!T3:Z7,7,FALSE)</f>
        <v>----------</v>
      </c>
      <c r="N31" s="3" t="e">
        <f>VLOOKUP(L31,$D$2:$N$9,11,FALSE)</f>
        <v>#N/A</v>
      </c>
      <c r="O31" s="3" t="s">
        <v>234</v>
      </c>
      <c r="P31" s="3" t="s">
        <v>235</v>
      </c>
      <c r="Q31" s="3">
        <v>5</v>
      </c>
    </row>
    <row r="32" spans="1:25" s="56" customFormat="1" ht="49.5" customHeight="1" x14ac:dyDescent="0.25">
      <c r="A32" s="115"/>
      <c r="B32" s="196"/>
      <c r="C32" s="83">
        <v>7</v>
      </c>
      <c r="D32" s="194" t="s">
        <v>31</v>
      </c>
      <c r="E32" s="194"/>
      <c r="F32" s="194"/>
      <c r="G32" s="245" t="s">
        <v>79</v>
      </c>
      <c r="H32" s="245"/>
      <c r="I32" s="194" t="str">
        <f>VLOOKUP(G32,'BASE DE DATOS'!AB2:AC7,2,FALSE)</f>
        <v>-----------------</v>
      </c>
      <c r="J32" s="194"/>
      <c r="K32" s="246"/>
      <c r="L32" s="74" t="str">
        <f>IF(G32="CONSTRUCCIÓN COMERCIAL (APORTICADA)","GRUPO III"," ")</f>
        <v xml:space="preserve"> </v>
      </c>
      <c r="M32" s="87" t="str">
        <f>VLOOKUP(G32,'BASE DE DATOS'!AB2:AD7,3,FALSE)</f>
        <v>----------</v>
      </c>
      <c r="N32" s="131" t="e">
        <f>IF(M32="----------",STEYX(0,1),IF(L32=" ","0",VLOOKUP(L32,$D$2:$N$9,11,FALSE)))</f>
        <v>#DIV/0!</v>
      </c>
      <c r="O32" s="56" t="s">
        <v>233</v>
      </c>
      <c r="P32" s="56" t="s">
        <v>234</v>
      </c>
      <c r="Q32" s="56">
        <v>20</v>
      </c>
      <c r="R32" s="66" t="s">
        <v>282</v>
      </c>
      <c r="V32" s="66"/>
    </row>
    <row r="33" spans="1:25" s="3" customFormat="1" ht="49.5" customHeight="1" thickBot="1" x14ac:dyDescent="0.3">
      <c r="A33" s="115"/>
      <c r="B33" s="197"/>
      <c r="C33" s="97">
        <v>8</v>
      </c>
      <c r="D33" s="247" t="s">
        <v>249</v>
      </c>
      <c r="E33" s="248"/>
      <c r="F33" s="248"/>
      <c r="G33" s="303" t="s">
        <v>79</v>
      </c>
      <c r="H33" s="303"/>
      <c r="I33" s="248" t="str">
        <f>VLOOKUP(G33,'BASE DE DATOS'!AF3:AH6,2,FALSE)</f>
        <v>-----------------</v>
      </c>
      <c r="J33" s="248"/>
      <c r="K33" s="304"/>
      <c r="L33" s="75" t="str">
        <f>IF(G33="CONSTRUCCIÓN COMERCIAL (APORTICADA)","GRUPO III"," ")</f>
        <v xml:space="preserve"> </v>
      </c>
      <c r="M33" s="88" t="str">
        <f>VLOOKUP(G33,'BASE DE DATOS'!AF3:AH6,3,FALSE)</f>
        <v>----------</v>
      </c>
      <c r="N33" s="3" t="e">
        <f>IF(M33="----------",STEYX(0,1),"0")</f>
        <v>#DIV/0!</v>
      </c>
      <c r="O33" s="3" t="s">
        <v>233</v>
      </c>
      <c r="P33" s="3" t="s">
        <v>234</v>
      </c>
      <c r="Q33" s="3">
        <v>30</v>
      </c>
      <c r="V33" s="66"/>
    </row>
    <row r="34" spans="1:25" s="4" customFormat="1" ht="60" customHeight="1" x14ac:dyDescent="0.25">
      <c r="B34" s="195" t="s">
        <v>209</v>
      </c>
      <c r="C34" s="89">
        <v>9</v>
      </c>
      <c r="D34" s="213" t="s">
        <v>33</v>
      </c>
      <c r="E34" s="213"/>
      <c r="F34" s="213"/>
      <c r="G34" s="318" t="s">
        <v>79</v>
      </c>
      <c r="H34" s="318"/>
      <c r="I34" s="213" t="str">
        <f>VLOOKUP(G34,'BASE DE DATOS'!AJ3:AK6,2,FALSE)</f>
        <v>-----------------</v>
      </c>
      <c r="J34" s="213"/>
      <c r="K34" s="214"/>
      <c r="L34" s="72"/>
      <c r="M34" s="90" t="str">
        <f>VLOOKUP(G34,'BASE DE DATOS'!AJ3:AM6,4,FALSE)</f>
        <v>----------</v>
      </c>
      <c r="N34" s="3" t="e">
        <f>IF(M34="----------",STEYX(0,1),"0")</f>
        <v>#DIV/0!</v>
      </c>
      <c r="O34" s="3" t="s">
        <v>232</v>
      </c>
      <c r="P34" s="3" t="s">
        <v>233</v>
      </c>
      <c r="Q34" s="3">
        <v>5</v>
      </c>
      <c r="V34" s="67" t="s">
        <v>242</v>
      </c>
      <c r="W34" s="3"/>
      <c r="X34" s="3"/>
      <c r="Y34" s="3"/>
    </row>
    <row r="35" spans="1:25" s="3" customFormat="1" ht="38.25" customHeight="1" x14ac:dyDescent="0.25">
      <c r="A35" s="115"/>
      <c r="B35" s="196"/>
      <c r="C35" s="91">
        <v>10</v>
      </c>
      <c r="D35" s="135" t="s">
        <v>210</v>
      </c>
      <c r="E35" s="135"/>
      <c r="F35" s="135"/>
      <c r="G35" s="215" t="s">
        <v>79</v>
      </c>
      <c r="H35" s="215"/>
      <c r="I35" s="133" t="str">
        <f>VLOOKUP(G35,'BASE DE DATOS'!AO3:AQ6,2,FALSE)</f>
        <v>-----------------</v>
      </c>
      <c r="J35" s="133"/>
      <c r="K35" s="216"/>
      <c r="L35" s="37"/>
      <c r="M35" s="92" t="str">
        <f>VLOOKUP(G35,'BASE DE DATOS'!AO3:AQ6,3,FALSE)</f>
        <v>----------</v>
      </c>
      <c r="N35" s="3" t="e">
        <f>IF(M35="----------",STEYX(0,1),"0")</f>
        <v>#DIV/0!</v>
      </c>
      <c r="O35" s="3" t="s">
        <v>231</v>
      </c>
      <c r="P35" s="3" t="s">
        <v>232</v>
      </c>
      <c r="Q35" s="3">
        <v>5</v>
      </c>
      <c r="W35" s="4"/>
      <c r="X35" s="4"/>
      <c r="Y35" s="4"/>
    </row>
    <row r="36" spans="1:25" s="3" customFormat="1" ht="38.25" customHeight="1" x14ac:dyDescent="0.25">
      <c r="A36" s="115"/>
      <c r="B36" s="196"/>
      <c r="C36" s="91">
        <v>11</v>
      </c>
      <c r="D36" s="135" t="s">
        <v>211</v>
      </c>
      <c r="E36" s="135"/>
      <c r="F36" s="135"/>
      <c r="G36" s="215" t="s">
        <v>79</v>
      </c>
      <c r="H36" s="215"/>
      <c r="I36" s="133" t="str">
        <f>VLOOKUP(G36,'BASE DE DATOS'!AS3:AU5,2,FALSE)</f>
        <v>-----------------</v>
      </c>
      <c r="J36" s="133"/>
      <c r="K36" s="216"/>
      <c r="L36" s="37" t="str">
        <f>VLOOKUP(G36,'BASE DE DATOS'!AS3:AU5,3,FALSE)</f>
        <v>----------</v>
      </c>
      <c r="M36" s="93"/>
      <c r="N36" s="3" t="e">
        <f>VLOOKUP(L36,$D$2:$N$9,11,FALSE)</f>
        <v>#N/A</v>
      </c>
    </row>
    <row r="37" spans="1:25" s="3" customFormat="1" ht="31.5" customHeight="1" x14ac:dyDescent="0.25">
      <c r="A37" s="115"/>
      <c r="B37" s="196"/>
      <c r="C37" s="91">
        <v>12</v>
      </c>
      <c r="D37" s="294" t="s">
        <v>212</v>
      </c>
      <c r="E37" s="135" t="s">
        <v>213</v>
      </c>
      <c r="F37" s="135"/>
      <c r="G37" s="291" t="s">
        <v>79</v>
      </c>
      <c r="H37" s="291"/>
      <c r="I37" s="133" t="str">
        <f>VLOOKUP(G37,'BASE DE DATOS'!$BM$2:$BO$5,2,FALSE)</f>
        <v>-----------------</v>
      </c>
      <c r="J37" s="133"/>
      <c r="K37" s="216"/>
      <c r="L37" s="38" t="str">
        <f>IF(G37="seleccione*","----------",IF(G37="NO","GRUPO II","GRUPO I"))</f>
        <v>----------</v>
      </c>
      <c r="M37" s="92" t="str">
        <f>VLOOKUP(G37,'BASE DE DATOS'!$BM$2:$BO$5,3,FALSE)</f>
        <v>----------</v>
      </c>
      <c r="N37" s="3" t="e">
        <f>VLOOKUP(L37,$D$2:$N$9,11,FALSE)</f>
        <v>#N/A</v>
      </c>
      <c r="O37" s="320" t="s">
        <v>230</v>
      </c>
      <c r="P37" s="320" t="s">
        <v>231</v>
      </c>
      <c r="Q37" s="320">
        <v>15</v>
      </c>
    </row>
    <row r="38" spans="1:25" s="3" customFormat="1" ht="46.5" customHeight="1" x14ac:dyDescent="0.25">
      <c r="A38" s="115"/>
      <c r="B38" s="196"/>
      <c r="C38" s="91">
        <v>13</v>
      </c>
      <c r="D38" s="295"/>
      <c r="E38" s="135" t="s">
        <v>214</v>
      </c>
      <c r="F38" s="135"/>
      <c r="G38" s="291" t="s">
        <v>79</v>
      </c>
      <c r="H38" s="291"/>
      <c r="I38" s="133" t="str">
        <f>VLOOKUP(G38,'BASE DE DATOS'!$BM$2:$BO$5,2,FALSE)</f>
        <v>-----------------</v>
      </c>
      <c r="J38" s="133"/>
      <c r="K38" s="216"/>
      <c r="L38" s="38" t="str">
        <f>IF(G38="seleccione*","----------",IF(G38="NO","GRUPO II","GRUPO I"))</f>
        <v>----------</v>
      </c>
      <c r="M38" s="92" t="str">
        <f>VLOOKUP(G38,'BASE DE DATOS'!$BM$2:$BO$5,3,FALSE)</f>
        <v>----------</v>
      </c>
      <c r="N38" s="3" t="e">
        <f>VLOOKUP(L38,$D$2:$N$9,11,FALSE)</f>
        <v>#N/A</v>
      </c>
      <c r="O38" s="320"/>
      <c r="P38" s="320"/>
      <c r="Q38" s="320"/>
    </row>
    <row r="39" spans="1:25" s="3" customFormat="1" ht="32.25" customHeight="1" thickBot="1" x14ac:dyDescent="0.3">
      <c r="A39" s="115"/>
      <c r="B39" s="197"/>
      <c r="C39" s="94">
        <v>14</v>
      </c>
      <c r="D39" s="295"/>
      <c r="E39" s="296" t="s">
        <v>215</v>
      </c>
      <c r="F39" s="296"/>
      <c r="G39" s="291" t="s">
        <v>79</v>
      </c>
      <c r="H39" s="291"/>
      <c r="I39" s="289" t="str">
        <f>VLOOKUP(G39,'BASE DE DATOS'!$BM$2:$BO$5,2,FALSE)</f>
        <v>-----------------</v>
      </c>
      <c r="J39" s="289"/>
      <c r="K39" s="290"/>
      <c r="L39" s="76" t="str">
        <f>IF(G39="seleccione*","----------",IF(G39="NO","GRUPO II","GRUPO I"))</f>
        <v>----------</v>
      </c>
      <c r="M39" s="93" t="str">
        <f>VLOOKUP(G39,'BASE DE DATOS'!$BM$2:$BO$5,3,FALSE)</f>
        <v>----------</v>
      </c>
      <c r="N39" s="3" t="e">
        <f>VLOOKUP(L39,$D$2:$N$9,11,FALSE)</f>
        <v>#N/A</v>
      </c>
      <c r="O39" s="320"/>
      <c r="P39" s="320"/>
      <c r="Q39" s="320"/>
    </row>
    <row r="40" spans="1:25" s="3" customFormat="1" ht="56.25" customHeight="1" x14ac:dyDescent="0.25">
      <c r="A40" s="115"/>
      <c r="B40" s="195" t="s">
        <v>32</v>
      </c>
      <c r="C40" s="85">
        <v>15</v>
      </c>
      <c r="D40" s="287" t="s">
        <v>216</v>
      </c>
      <c r="E40" s="287"/>
      <c r="F40" s="287"/>
      <c r="G40" s="288" t="s">
        <v>79</v>
      </c>
      <c r="H40" s="288"/>
      <c r="I40" s="249" t="str">
        <f>VLOOKUP(G40,'BASE DE DATOS'!AW3:AY6,2,FALSE)</f>
        <v>-----------------</v>
      </c>
      <c r="J40" s="249"/>
      <c r="K40" s="250"/>
      <c r="L40" s="77"/>
      <c r="M40" s="95" t="str">
        <f>VLOOKUP(G40,'BASE DE DATOS'!AW3:AY6,3,FALSE)</f>
        <v>----------</v>
      </c>
      <c r="N40" s="3" t="e">
        <f t="shared" ref="N40:N48" si="0">IF(M40="----------",STEYX(0,1),"0")</f>
        <v>#DIV/0!</v>
      </c>
      <c r="O40" s="3" t="s">
        <v>229</v>
      </c>
      <c r="P40" s="3" t="s">
        <v>230</v>
      </c>
      <c r="Q40" s="320">
        <v>15</v>
      </c>
    </row>
    <row r="41" spans="1:25" s="56" customFormat="1" ht="56.25" customHeight="1" x14ac:dyDescent="0.25">
      <c r="A41" s="115"/>
      <c r="B41" s="196"/>
      <c r="C41" s="83">
        <v>16</v>
      </c>
      <c r="D41" s="301" t="s">
        <v>253</v>
      </c>
      <c r="E41" s="301"/>
      <c r="F41" s="301"/>
      <c r="G41" s="291" t="s">
        <v>79</v>
      </c>
      <c r="H41" s="291"/>
      <c r="I41" s="194" t="str">
        <f>VLOOKUP(G41,'BASE DE DATOS'!BA3:BC7,2,FALSE)</f>
        <v>-----------------</v>
      </c>
      <c r="J41" s="194"/>
      <c r="K41" s="246"/>
      <c r="L41" s="78"/>
      <c r="M41" s="96" t="str">
        <f>VLOOKUP(G41,'BASE DE DATOS'!BA3:BC7,3,FALSE)</f>
        <v>----------</v>
      </c>
      <c r="N41" s="56" t="e">
        <f t="shared" si="0"/>
        <v>#DIV/0!</v>
      </c>
      <c r="O41" s="56" t="s">
        <v>229</v>
      </c>
      <c r="P41" s="56" t="s">
        <v>230</v>
      </c>
      <c r="Q41" s="320"/>
      <c r="R41" s="103" t="s">
        <v>268</v>
      </c>
    </row>
    <row r="42" spans="1:25" s="131" customFormat="1" ht="32.25" customHeight="1" x14ac:dyDescent="0.25">
      <c r="B42" s="196"/>
      <c r="C42" s="132">
        <v>17</v>
      </c>
      <c r="D42" s="331" t="s">
        <v>54</v>
      </c>
      <c r="E42" s="301" t="s">
        <v>290</v>
      </c>
      <c r="F42" s="301"/>
      <c r="G42" s="291" t="s">
        <v>79</v>
      </c>
      <c r="H42" s="291"/>
      <c r="I42" s="194" t="str">
        <f>VLOOKUP(G42,'BASE DE DATOS'!BE3:BG6,2,FALSE)</f>
        <v>-----------------</v>
      </c>
      <c r="J42" s="194"/>
      <c r="K42" s="246"/>
      <c r="L42" s="78"/>
      <c r="M42" s="96" t="str">
        <f>IF(G42="NO SE PUEDE OBSERVAR",O58,VLOOKUP(G42,'BASE DE DATOS'!BE3:BG6,3,FALSE))</f>
        <v>----------</v>
      </c>
      <c r="N42" s="131" t="e">
        <f t="shared" ref="N42:N43" si="1">IF(M42="----------",STEYX(0,1),"0")</f>
        <v>#DIV/0!</v>
      </c>
      <c r="Q42" s="320"/>
    </row>
    <row r="43" spans="1:25" s="131" customFormat="1" ht="32.25" customHeight="1" x14ac:dyDescent="0.25">
      <c r="B43" s="196"/>
      <c r="C43" s="132">
        <v>18</v>
      </c>
      <c r="D43" s="332"/>
      <c r="E43" s="301" t="s">
        <v>291</v>
      </c>
      <c r="F43" s="301"/>
      <c r="G43" s="291" t="s">
        <v>79</v>
      </c>
      <c r="H43" s="291"/>
      <c r="I43" s="194" t="str">
        <f>VLOOKUP(G43,'BASE DE DATOS'!BI3:BK6,2,FALSE)</f>
        <v>-----------------</v>
      </c>
      <c r="J43" s="194"/>
      <c r="K43" s="246"/>
      <c r="L43" s="78"/>
      <c r="M43" s="96" t="str">
        <f>VLOOKUP(G43,'BASE DE DATOS'!BI3:BK6,3,FALSE)</f>
        <v>----------</v>
      </c>
      <c r="N43" s="131" t="e">
        <f>IF(G43="seleccione*",STEYX(0,1),"0")</f>
        <v>#DIV/0!</v>
      </c>
      <c r="Q43" s="320"/>
    </row>
    <row r="44" spans="1:25" s="3" customFormat="1" ht="32.25" customHeight="1" x14ac:dyDescent="0.25">
      <c r="A44" s="115"/>
      <c r="B44" s="196"/>
      <c r="C44" s="83">
        <v>19</v>
      </c>
      <c r="D44" s="332"/>
      <c r="E44" s="301" t="s">
        <v>217</v>
      </c>
      <c r="F44" s="301"/>
      <c r="G44" s="291" t="s">
        <v>79</v>
      </c>
      <c r="H44" s="291"/>
      <c r="I44" s="194" t="str">
        <f>VLOOKUP(G44,'BASE DE DATOS'!$BM$2:$BO$6,2,FALSE)</f>
        <v>-----------------</v>
      </c>
      <c r="J44" s="194"/>
      <c r="K44" s="246"/>
      <c r="L44" s="78"/>
      <c r="M44" s="96" t="str">
        <f>VLOOKUP(G44,'BASE DE DATOS'!$BM$3:$BO$6,3,FALSE)</f>
        <v>----------</v>
      </c>
      <c r="N44" s="131" t="e">
        <f>IF(G44="seleccione*",STEYX(0,1),"0")</f>
        <v>#DIV/0!</v>
      </c>
      <c r="O44" s="320" t="s">
        <v>228</v>
      </c>
      <c r="P44" s="320" t="s">
        <v>229</v>
      </c>
      <c r="Q44" s="320"/>
    </row>
    <row r="45" spans="1:25" s="3" customFormat="1" ht="32.25" customHeight="1" x14ac:dyDescent="0.25">
      <c r="A45" s="115"/>
      <c r="B45" s="196"/>
      <c r="C45" s="83">
        <v>20</v>
      </c>
      <c r="D45" s="332"/>
      <c r="E45" s="301" t="s">
        <v>218</v>
      </c>
      <c r="F45" s="301"/>
      <c r="G45" s="291" t="s">
        <v>79</v>
      </c>
      <c r="H45" s="291"/>
      <c r="I45" s="194" t="str">
        <f>VLOOKUP(G45,'BASE DE DATOS'!$BM$2:$BO$6,2,FALSE)</f>
        <v>-----------------</v>
      </c>
      <c r="J45" s="194"/>
      <c r="K45" s="246"/>
      <c r="L45" s="78"/>
      <c r="M45" s="96" t="str">
        <f>VLOOKUP(G45,'BASE DE DATOS'!$BM$3:$BO$6,3,FALSE)</f>
        <v>----------</v>
      </c>
      <c r="N45" s="3" t="e">
        <f>IF(G45="seleccione*",STEYX(0,1),"0")</f>
        <v>#DIV/0!</v>
      </c>
      <c r="O45" s="320"/>
      <c r="P45" s="320"/>
      <c r="Q45" s="320"/>
    </row>
    <row r="46" spans="1:25" s="3" customFormat="1" ht="32.25" customHeight="1" x14ac:dyDescent="0.25">
      <c r="A46" s="115"/>
      <c r="B46" s="196"/>
      <c r="C46" s="83">
        <v>21</v>
      </c>
      <c r="D46" s="333"/>
      <c r="E46" s="301" t="s">
        <v>224</v>
      </c>
      <c r="F46" s="301"/>
      <c r="G46" s="291" t="s">
        <v>79</v>
      </c>
      <c r="H46" s="291"/>
      <c r="I46" s="194" t="str">
        <f>VLOOKUP(G46,'BASE DE DATOS'!$BM$2:$BO$6,2,FALSE)</f>
        <v>-----------------</v>
      </c>
      <c r="J46" s="194"/>
      <c r="K46" s="246"/>
      <c r="L46" s="78"/>
      <c r="M46" s="96" t="str">
        <f>VLOOKUP(G46,'BASE DE DATOS'!$BM$3:$BO$6,3,FALSE)</f>
        <v>----------</v>
      </c>
      <c r="N46" s="3" t="e">
        <f t="shared" si="0"/>
        <v>#DIV/0!</v>
      </c>
      <c r="O46" s="320"/>
      <c r="P46" s="320"/>
      <c r="Q46" s="320"/>
    </row>
    <row r="47" spans="1:25" s="56" customFormat="1" ht="19.5" customHeight="1" x14ac:dyDescent="0.25">
      <c r="A47" s="115"/>
      <c r="B47" s="196"/>
      <c r="C47" s="211">
        <v>22</v>
      </c>
      <c r="D47" s="292" t="s">
        <v>267</v>
      </c>
      <c r="E47" s="330" t="s">
        <v>220</v>
      </c>
      <c r="F47" s="301"/>
      <c r="G47" s="291"/>
      <c r="H47" s="291"/>
      <c r="I47" s="194"/>
      <c r="J47" s="194"/>
      <c r="K47" s="246"/>
      <c r="L47" s="78"/>
      <c r="M47" s="96"/>
      <c r="N47" s="56" t="str">
        <f t="shared" si="0"/>
        <v>0</v>
      </c>
      <c r="P47" s="56" t="s">
        <v>228</v>
      </c>
      <c r="Q47" s="320"/>
      <c r="R47" s="219" t="s">
        <v>269</v>
      </c>
    </row>
    <row r="48" spans="1:25" s="3" customFormat="1" ht="67.5" customHeight="1" x14ac:dyDescent="0.25">
      <c r="A48" s="115"/>
      <c r="B48" s="196"/>
      <c r="C48" s="211"/>
      <c r="D48" s="293"/>
      <c r="E48" s="330" t="s">
        <v>221</v>
      </c>
      <c r="F48" s="301"/>
      <c r="G48" s="291" t="s">
        <v>79</v>
      </c>
      <c r="H48" s="291"/>
      <c r="I48" s="194" t="str">
        <f>IF(AND(G47="",G48&lt;&gt;"seleccione*"),"Seleccione la tipología de placa de entrepiso",IF(G47="PLACA MACIZA",(VLOOKUP(G48,'BASE DE DATOS'!BQ3:BU7,2,FALSE)),IF(G47="PLACA FÁCIL",(VLOOKUP(G48,'BASE DE DATOS'!BQ3:BU7,3,FALSE)),VLOOKUP(G48,'BASE DE DATOS'!BQ3:BU7,4,FALSE))))</f>
        <v>-----------------</v>
      </c>
      <c r="J48" s="194"/>
      <c r="K48" s="246"/>
      <c r="L48" s="78"/>
      <c r="M48" s="96" t="str">
        <f>IF(AND(G47="",G48&lt;&gt;"seleccione*"),"¿?",VLOOKUP(G48,'BASE DE DATOS'!BQ3:BU7,5,FALSE))</f>
        <v>----------</v>
      </c>
      <c r="N48" s="3" t="e">
        <f t="shared" si="0"/>
        <v>#DIV/0!</v>
      </c>
      <c r="P48" s="3" t="s">
        <v>228</v>
      </c>
      <c r="Q48" s="320"/>
      <c r="R48" s="138"/>
    </row>
    <row r="49" spans="1:25" s="3" customFormat="1" ht="19.5" customHeight="1" x14ac:dyDescent="0.25">
      <c r="A49" s="115"/>
      <c r="B49" s="196"/>
      <c r="C49" s="211">
        <v>23</v>
      </c>
      <c r="D49" s="251" t="s">
        <v>219</v>
      </c>
      <c r="E49" s="301" t="s">
        <v>220</v>
      </c>
      <c r="F49" s="301"/>
      <c r="G49" s="291"/>
      <c r="H49" s="291"/>
      <c r="I49" s="194"/>
      <c r="J49" s="194"/>
      <c r="K49" s="246"/>
      <c r="L49" s="78"/>
      <c r="M49" s="96"/>
      <c r="Q49" s="320"/>
    </row>
    <row r="50" spans="1:25" s="3" customFormat="1" ht="48" customHeight="1" thickBot="1" x14ac:dyDescent="0.3">
      <c r="A50" s="115"/>
      <c r="B50" s="210"/>
      <c r="C50" s="212"/>
      <c r="D50" s="299"/>
      <c r="E50" s="300" t="s">
        <v>221</v>
      </c>
      <c r="F50" s="300"/>
      <c r="G50" s="286" t="s">
        <v>79</v>
      </c>
      <c r="H50" s="286"/>
      <c r="I50" s="297" t="str">
        <f>IF(AND(G49="",G50&lt;&gt;"seleccione*"),"Seleccione la tipología de cubierta",IF(G49="CUBIERTA PESADA",(VLOOKUP(G50,'BASE DE DATOS'!BW3:BZ6,2,FALSE)),(VLOOKUP(G50,'BASE DE DATOS'!BW3:BZ6,3,FALSE))))</f>
        <v>-----------------</v>
      </c>
      <c r="J50" s="297"/>
      <c r="K50" s="298"/>
      <c r="L50" s="112"/>
      <c r="M50" s="113" t="str">
        <f>IF(AND(G49="",G50&lt;&gt;"seleccione*"),"¿?",VLOOKUP(G50,'BASE DE DATOS'!BW3:BZ6,4,FALSE))</f>
        <v>----------</v>
      </c>
      <c r="N50" s="3" t="e">
        <f>IF(M50="----------",STEYX(0,1),"0")</f>
        <v>#DIV/0!</v>
      </c>
      <c r="O50" s="3" t="s">
        <v>227</v>
      </c>
      <c r="P50" s="3" t="s">
        <v>227</v>
      </c>
      <c r="Q50" s="320"/>
    </row>
    <row r="51" spans="1:25" s="59" customFormat="1" ht="34.5" customHeight="1" thickTop="1" thickBot="1" x14ac:dyDescent="0.3">
      <c r="A51" s="115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10" t="s">
        <v>279</v>
      </c>
      <c r="M51" s="111" t="str">
        <f>IF(G31="seleccione","DATOS INCOMPLETOS",IF(G31="UNO",O63,P63))</f>
        <v>DATOS INCOMPLETOS</v>
      </c>
    </row>
    <row r="52" spans="1:25" s="59" customFormat="1" ht="34.5" customHeight="1" thickBot="1" x14ac:dyDescent="0.3">
      <c r="A52" s="115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08" t="s">
        <v>24</v>
      </c>
      <c r="M52" s="109">
        <f>IF(G26&lt;=0.25,1,IF(AND(G26&gt;0.25,G26&lt;=0.5),1.25,IF(AND(G26&gt;0.5,G26&lt;=0.75),1.5,IF(G26&gt;0.75,2,"NO PROGRAMADO"))))</f>
        <v>2</v>
      </c>
    </row>
    <row r="53" spans="1:25" ht="16.5" thickTop="1" thickBot="1" x14ac:dyDescent="0.3">
      <c r="P53" s="41"/>
      <c r="W53" s="3"/>
      <c r="X53" s="3"/>
      <c r="Y53" s="3"/>
    </row>
    <row r="54" spans="1:25" ht="46.5" customHeight="1" thickBot="1" x14ac:dyDescent="0.3">
      <c r="C54" s="220" t="s">
        <v>273</v>
      </c>
      <c r="D54" s="221"/>
      <c r="E54" s="228" t="s">
        <v>261</v>
      </c>
      <c r="F54" s="229"/>
      <c r="G54" s="220" t="s">
        <v>274</v>
      </c>
      <c r="H54" s="221"/>
      <c r="I54" s="283" t="s">
        <v>222</v>
      </c>
      <c r="J54" s="284"/>
      <c r="K54" s="284"/>
      <c r="L54" s="285"/>
      <c r="N54" s="104" t="e">
        <f>MAX(N23:N50)</f>
        <v>#DIV/0!</v>
      </c>
      <c r="O54" s="49" t="s">
        <v>237</v>
      </c>
      <c r="P54" s="48" t="s">
        <v>239</v>
      </c>
      <c r="Q54" s="48" t="s">
        <v>303</v>
      </c>
      <c r="R54" s="47" t="s">
        <v>240</v>
      </c>
    </row>
    <row r="55" spans="1:25" ht="18.75" customHeight="1" x14ac:dyDescent="0.25">
      <c r="C55" s="222" t="e">
        <f>IF(N54=1,"GRUPO I",IF(N54=2,"GRUPO II",IF(N54=3,"GRUPO III",IF(N54=4,"GRUPO IV","DATOS IMCOMPLETOS"))))</f>
        <v>#DIV/0!</v>
      </c>
      <c r="D55" s="223"/>
      <c r="E55" s="230" t="str">
        <f>IF(G31="seleccione","DATOS INCOMPLETOS",IF(G31="UNO",O65,P65))</f>
        <v>DATOS INCOMPLETOS</v>
      </c>
      <c r="F55" s="231"/>
      <c r="G55" s="234" t="e">
        <f>IF(C55&lt;&gt;"GRUPO I",C55,IF(AND(C55="GRUPO I",E55&lt;80),C55,IF(AND(C55="GRUPO I",E55&gt;80),"GRUPO II")))</f>
        <v>#DIV/0!</v>
      </c>
      <c r="H55" s="235"/>
      <c r="I55" s="321" t="str">
        <f>IF(ISERROR(C55),"DATOS INCOMPLETOS, POR FAVOR RELLENE TODOS LOS ESPACIOS",VLOOKUP(G55,D2:M9,2,FALSE))</f>
        <v>DATOS INCOMPLETOS, POR FAVOR RELLENE TODOS LOS ESPACIOS</v>
      </c>
      <c r="J55" s="322"/>
      <c r="K55" s="322"/>
      <c r="L55" s="323"/>
      <c r="O55" s="50" t="str">
        <f>M32</f>
        <v>----------</v>
      </c>
      <c r="P55" s="50" t="str">
        <f>M32</f>
        <v>----------</v>
      </c>
      <c r="Q55" s="42">
        <v>20</v>
      </c>
      <c r="R55" s="43" t="s">
        <v>31</v>
      </c>
    </row>
    <row r="56" spans="1:25" ht="18.75" customHeight="1" x14ac:dyDescent="0.25">
      <c r="C56" s="224"/>
      <c r="D56" s="225"/>
      <c r="E56" s="230"/>
      <c r="F56" s="231"/>
      <c r="G56" s="236"/>
      <c r="H56" s="237"/>
      <c r="I56" s="324"/>
      <c r="J56" s="325"/>
      <c r="K56" s="325"/>
      <c r="L56" s="326"/>
      <c r="O56" s="50" t="str">
        <f>M33</f>
        <v>----------</v>
      </c>
      <c r="P56" s="50" t="str">
        <f>M33</f>
        <v>----------</v>
      </c>
      <c r="Q56" s="46">
        <f>Q33</f>
        <v>30</v>
      </c>
      <c r="R56" s="51" t="s">
        <v>251</v>
      </c>
    </row>
    <row r="57" spans="1:25" ht="18.75" customHeight="1" x14ac:dyDescent="0.25">
      <c r="C57" s="224"/>
      <c r="D57" s="225"/>
      <c r="E57" s="230"/>
      <c r="F57" s="231"/>
      <c r="G57" s="236"/>
      <c r="H57" s="237"/>
      <c r="I57" s="324"/>
      <c r="J57" s="325"/>
      <c r="K57" s="325"/>
      <c r="L57" s="326"/>
      <c r="O57" s="50" t="e">
        <f>((M50+(IF(G42="NO SE PUEDE OBSERVAR",M42,(SUM(M43:M46)/4)))+M41+M40)/4)</f>
        <v>#VALUE!</v>
      </c>
      <c r="P57" s="50" t="e">
        <f>((M50+(IF(G42="NO SE PUEDE OBSERVAR",M42,(SUM(M43:M46)/4)))+M40+M41+M48)/5)</f>
        <v>#VALUE!</v>
      </c>
      <c r="Q57" s="42">
        <f>Q40</f>
        <v>15</v>
      </c>
      <c r="R57" s="44" t="s">
        <v>32</v>
      </c>
    </row>
    <row r="58" spans="1:25" ht="18.75" customHeight="1" thickBot="1" x14ac:dyDescent="0.3">
      <c r="C58" s="226"/>
      <c r="D58" s="227"/>
      <c r="E58" s="232"/>
      <c r="F58" s="233"/>
      <c r="G58" s="238"/>
      <c r="H58" s="239"/>
      <c r="I58" s="327"/>
      <c r="J58" s="328"/>
      <c r="K58" s="328"/>
      <c r="L58" s="329"/>
      <c r="O58" s="50">
        <f>(SUM(M37:M39)/3)</f>
        <v>0</v>
      </c>
      <c r="P58" s="50">
        <f>(SUM(M37:M39)/3)</f>
        <v>0</v>
      </c>
      <c r="Q58" s="42">
        <f>Q37</f>
        <v>15</v>
      </c>
      <c r="R58" s="45" t="s">
        <v>38</v>
      </c>
    </row>
    <row r="59" spans="1:25" ht="15.75" thickBot="1" x14ac:dyDescent="0.3">
      <c r="O59" s="50" t="str">
        <f>M31</f>
        <v>----------</v>
      </c>
      <c r="P59" s="50" t="str">
        <f>M31</f>
        <v>----------</v>
      </c>
      <c r="Q59" s="42">
        <f>Q31</f>
        <v>5</v>
      </c>
      <c r="R59" s="44" t="s">
        <v>37</v>
      </c>
    </row>
    <row r="60" spans="1:25" ht="15" customHeight="1" x14ac:dyDescent="0.25">
      <c r="B60" s="177" t="s">
        <v>223</v>
      </c>
      <c r="C60" s="178"/>
      <c r="D60" s="178"/>
      <c r="E60" s="178"/>
      <c r="F60" s="178"/>
      <c r="G60" s="178"/>
      <c r="H60" s="178"/>
      <c r="I60" s="178"/>
      <c r="J60" s="178"/>
      <c r="K60" s="178"/>
      <c r="L60" s="179"/>
      <c r="M60" s="30"/>
      <c r="O60" s="50" t="str">
        <f>M34</f>
        <v>----------</v>
      </c>
      <c r="P60" s="50" t="str">
        <f>M34</f>
        <v>----------</v>
      </c>
      <c r="Q60" s="42">
        <f>Q34</f>
        <v>5</v>
      </c>
      <c r="R60" s="44" t="s">
        <v>33</v>
      </c>
    </row>
    <row r="61" spans="1:25" ht="15" customHeight="1" x14ac:dyDescent="0.25">
      <c r="B61" s="180"/>
      <c r="C61" s="181"/>
      <c r="D61" s="181"/>
      <c r="E61" s="181"/>
      <c r="F61" s="181"/>
      <c r="G61" s="181"/>
      <c r="H61" s="181"/>
      <c r="I61" s="181"/>
      <c r="J61" s="181"/>
      <c r="K61" s="181"/>
      <c r="L61" s="182"/>
      <c r="M61" s="30"/>
      <c r="O61" s="50" t="str">
        <f>M35</f>
        <v>----------</v>
      </c>
      <c r="P61" s="50" t="str">
        <f>M35</f>
        <v>----------</v>
      </c>
      <c r="Q61" s="42">
        <f>Q35</f>
        <v>5</v>
      </c>
      <c r="R61" s="44" t="s">
        <v>34</v>
      </c>
    </row>
    <row r="62" spans="1:25" ht="15" customHeight="1" x14ac:dyDescent="0.25">
      <c r="B62" s="183"/>
      <c r="C62" s="184"/>
      <c r="D62" s="184"/>
      <c r="E62" s="184"/>
      <c r="F62" s="184"/>
      <c r="G62" s="184"/>
      <c r="H62" s="184"/>
      <c r="I62" s="184"/>
      <c r="J62" s="184"/>
      <c r="K62" s="184"/>
      <c r="L62" s="185"/>
      <c r="M62" s="30"/>
      <c r="O62" s="50" t="str">
        <f>M25</f>
        <v>----------</v>
      </c>
      <c r="P62" s="50" t="str">
        <f>M25</f>
        <v>----------</v>
      </c>
      <c r="Q62" s="42">
        <f>Q25</f>
        <v>5</v>
      </c>
      <c r="R62" s="43" t="s">
        <v>21</v>
      </c>
    </row>
    <row r="63" spans="1:25" ht="15" customHeight="1" x14ac:dyDescent="0.25">
      <c r="B63" s="183"/>
      <c r="C63" s="184"/>
      <c r="D63" s="184"/>
      <c r="E63" s="184"/>
      <c r="F63" s="184"/>
      <c r="G63" s="184"/>
      <c r="H63" s="184"/>
      <c r="I63" s="184"/>
      <c r="J63" s="184"/>
      <c r="K63" s="184"/>
      <c r="L63" s="185"/>
      <c r="M63" s="30"/>
      <c r="O63" s="50" t="e">
        <f>SUM(O55:O62)</f>
        <v>#VALUE!</v>
      </c>
      <c r="P63" s="50" t="e">
        <f>SUM(P55:P62)</f>
        <v>#VALUE!</v>
      </c>
      <c r="Q63" s="42">
        <f>SUM(Q55:Q62)</f>
        <v>100</v>
      </c>
      <c r="R63" s="51" t="s">
        <v>238</v>
      </c>
    </row>
    <row r="64" spans="1:25" ht="15" customHeight="1" x14ac:dyDescent="0.25">
      <c r="B64" s="183"/>
      <c r="C64" s="184"/>
      <c r="D64" s="184"/>
      <c r="E64" s="184"/>
      <c r="F64" s="184"/>
      <c r="G64" s="184"/>
      <c r="H64" s="184"/>
      <c r="I64" s="184"/>
      <c r="J64" s="184"/>
      <c r="K64" s="184"/>
      <c r="L64" s="185"/>
      <c r="M64" s="30"/>
      <c r="O64" s="319">
        <f>IF(G26&lt;=0.25,1,IF(AND(G26&gt;0.25,G26&lt;=0.5),1.25,IF(AND(G26&gt;0.5,G26&lt;=0.75),1.5,IF(G26&gt;0.75,2,"NO PROGRAMADO"))))</f>
        <v>2</v>
      </c>
      <c r="P64" s="319"/>
      <c r="Q64" s="319"/>
      <c r="R64" s="46" t="s">
        <v>24</v>
      </c>
    </row>
    <row r="65" spans="2:18" ht="15" customHeight="1" x14ac:dyDescent="0.25">
      <c r="B65" s="183"/>
      <c r="C65" s="184"/>
      <c r="D65" s="184"/>
      <c r="E65" s="184"/>
      <c r="F65" s="184"/>
      <c r="G65" s="184"/>
      <c r="H65" s="184"/>
      <c r="I65" s="184"/>
      <c r="J65" s="184"/>
      <c r="K65" s="184"/>
      <c r="L65" s="185"/>
      <c r="M65" s="30"/>
      <c r="O65" s="42" t="e">
        <f>O63*O64</f>
        <v>#VALUE!</v>
      </c>
      <c r="P65" s="42" t="e">
        <f>P63*O64</f>
        <v>#VALUE!</v>
      </c>
      <c r="Q65" s="42">
        <f>Q63*O64</f>
        <v>200</v>
      </c>
      <c r="R65" s="46" t="s">
        <v>241</v>
      </c>
    </row>
    <row r="66" spans="2:18" ht="15" customHeight="1" x14ac:dyDescent="0.25">
      <c r="B66" s="183"/>
      <c r="C66" s="184"/>
      <c r="D66" s="184"/>
      <c r="E66" s="184"/>
      <c r="F66" s="184"/>
      <c r="G66" s="184"/>
      <c r="H66" s="184"/>
      <c r="I66" s="184"/>
      <c r="J66" s="184"/>
      <c r="K66" s="184"/>
      <c r="L66" s="185"/>
      <c r="M66" s="30"/>
    </row>
    <row r="67" spans="2:18" ht="15" customHeight="1" x14ac:dyDescent="0.25">
      <c r="B67" s="183"/>
      <c r="C67" s="184"/>
      <c r="D67" s="184"/>
      <c r="E67" s="184"/>
      <c r="F67" s="184"/>
      <c r="G67" s="184"/>
      <c r="H67" s="184"/>
      <c r="I67" s="184"/>
      <c r="J67" s="184"/>
      <c r="K67" s="184"/>
      <c r="L67" s="185"/>
      <c r="M67" s="30"/>
    </row>
    <row r="68" spans="2:18" ht="15" customHeight="1" x14ac:dyDescent="0.25">
      <c r="B68" s="183"/>
      <c r="C68" s="184"/>
      <c r="D68" s="184"/>
      <c r="E68" s="184"/>
      <c r="F68" s="184"/>
      <c r="G68" s="184"/>
      <c r="H68" s="184"/>
      <c r="I68" s="184"/>
      <c r="J68" s="184"/>
      <c r="K68" s="184"/>
      <c r="L68" s="185"/>
      <c r="M68" s="30"/>
    </row>
    <row r="69" spans="2:18" ht="15" customHeight="1" x14ac:dyDescent="0.25">
      <c r="B69" s="183"/>
      <c r="C69" s="184"/>
      <c r="D69" s="184"/>
      <c r="E69" s="184"/>
      <c r="F69" s="184"/>
      <c r="G69" s="184"/>
      <c r="H69" s="184"/>
      <c r="I69" s="184"/>
      <c r="J69" s="184"/>
      <c r="K69" s="184"/>
      <c r="L69" s="185"/>
      <c r="M69" s="30"/>
    </row>
    <row r="70" spans="2:18" ht="15" customHeight="1" x14ac:dyDescent="0.25">
      <c r="B70" s="183"/>
      <c r="C70" s="184"/>
      <c r="D70" s="184"/>
      <c r="E70" s="184"/>
      <c r="F70" s="184"/>
      <c r="G70" s="184"/>
      <c r="H70" s="184"/>
      <c r="I70" s="184"/>
      <c r="J70" s="184"/>
      <c r="K70" s="184"/>
      <c r="L70" s="185"/>
      <c r="M70" s="30"/>
    </row>
    <row r="71" spans="2:18" ht="15" customHeight="1" x14ac:dyDescent="0.25">
      <c r="B71" s="183"/>
      <c r="C71" s="184"/>
      <c r="D71" s="184"/>
      <c r="E71" s="184"/>
      <c r="F71" s="184"/>
      <c r="G71" s="184"/>
      <c r="H71" s="184"/>
      <c r="I71" s="184"/>
      <c r="J71" s="184"/>
      <c r="K71" s="184"/>
      <c r="L71" s="185"/>
      <c r="M71" s="30"/>
    </row>
    <row r="72" spans="2:18" ht="15" customHeight="1" x14ac:dyDescent="0.25">
      <c r="B72" s="183"/>
      <c r="C72" s="184"/>
      <c r="D72" s="184"/>
      <c r="E72" s="184"/>
      <c r="F72" s="184"/>
      <c r="G72" s="184"/>
      <c r="H72" s="184"/>
      <c r="I72" s="184"/>
      <c r="J72" s="184"/>
      <c r="K72" s="184"/>
      <c r="L72" s="185"/>
      <c r="M72" s="30"/>
    </row>
    <row r="73" spans="2:18" ht="15" customHeight="1" x14ac:dyDescent="0.25">
      <c r="B73" s="183"/>
      <c r="C73" s="184"/>
      <c r="D73" s="184"/>
      <c r="E73" s="184"/>
      <c r="F73" s="184"/>
      <c r="G73" s="184"/>
      <c r="H73" s="184"/>
      <c r="I73" s="184"/>
      <c r="J73" s="184"/>
      <c r="K73" s="184"/>
      <c r="L73" s="185"/>
      <c r="M73" s="30"/>
    </row>
    <row r="74" spans="2:18" ht="15" customHeight="1" x14ac:dyDescent="0.25">
      <c r="B74" s="183"/>
      <c r="C74" s="184"/>
      <c r="D74" s="184"/>
      <c r="E74" s="184"/>
      <c r="F74" s="184"/>
      <c r="G74" s="184"/>
      <c r="H74" s="184"/>
      <c r="I74" s="184"/>
      <c r="J74" s="184"/>
      <c r="K74" s="184"/>
      <c r="L74" s="185"/>
      <c r="M74" s="30"/>
    </row>
    <row r="75" spans="2:18" ht="15" customHeight="1" x14ac:dyDescent="0.25">
      <c r="B75" s="183"/>
      <c r="C75" s="184"/>
      <c r="D75" s="184"/>
      <c r="E75" s="184"/>
      <c r="F75" s="184"/>
      <c r="G75" s="184"/>
      <c r="H75" s="184"/>
      <c r="I75" s="184"/>
      <c r="J75" s="184"/>
      <c r="K75" s="184"/>
      <c r="L75" s="185"/>
      <c r="M75" s="30"/>
    </row>
    <row r="76" spans="2:18" ht="15" customHeight="1" x14ac:dyDescent="0.25">
      <c r="B76" s="183"/>
      <c r="C76" s="184"/>
      <c r="D76" s="184"/>
      <c r="E76" s="184"/>
      <c r="F76" s="184"/>
      <c r="G76" s="184"/>
      <c r="H76" s="184"/>
      <c r="I76" s="184"/>
      <c r="J76" s="184"/>
      <c r="K76" s="184"/>
      <c r="L76" s="185"/>
      <c r="M76" s="30"/>
    </row>
    <row r="77" spans="2:18" ht="15" customHeight="1" x14ac:dyDescent="0.25">
      <c r="B77" s="183"/>
      <c r="C77" s="184"/>
      <c r="D77" s="184"/>
      <c r="E77" s="184"/>
      <c r="F77" s="184"/>
      <c r="G77" s="184"/>
      <c r="H77" s="184"/>
      <c r="I77" s="184"/>
      <c r="J77" s="184"/>
      <c r="K77" s="184"/>
      <c r="L77" s="185"/>
      <c r="M77" s="30"/>
    </row>
    <row r="78" spans="2:18" ht="15" customHeight="1" x14ac:dyDescent="0.25">
      <c r="B78" s="183"/>
      <c r="C78" s="184"/>
      <c r="D78" s="184"/>
      <c r="E78" s="184"/>
      <c r="F78" s="184"/>
      <c r="G78" s="184"/>
      <c r="H78" s="184"/>
      <c r="I78" s="184"/>
      <c r="J78" s="184"/>
      <c r="K78" s="184"/>
      <c r="L78" s="185"/>
      <c r="M78" s="30"/>
    </row>
    <row r="79" spans="2:18" ht="15" customHeight="1" thickBot="1" x14ac:dyDescent="0.3">
      <c r="B79" s="186"/>
      <c r="C79" s="187"/>
      <c r="D79" s="187"/>
      <c r="E79" s="187"/>
      <c r="F79" s="187"/>
      <c r="G79" s="187"/>
      <c r="H79" s="187"/>
      <c r="I79" s="187"/>
      <c r="J79" s="187"/>
      <c r="K79" s="187"/>
      <c r="L79" s="188"/>
      <c r="M79" s="30"/>
    </row>
    <row r="80" spans="2:18" ht="9" customHeight="1" x14ac:dyDescent="0.25">
      <c r="B80" s="65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</row>
    <row r="81" spans="2:13" ht="15" customHeight="1" x14ac:dyDescent="0.25">
      <c r="B81" s="65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</row>
    <row r="82" spans="2:13" ht="15" customHeight="1" x14ac:dyDescent="0.25">
      <c r="B82" s="65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2:13" ht="15" customHeight="1" x14ac:dyDescent="0.25">
      <c r="B83" s="65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</row>
    <row r="84" spans="2:13" ht="15" customHeight="1" x14ac:dyDescent="0.25">
      <c r="B84" s="65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</row>
    <row r="85" spans="2:13" ht="15" customHeight="1" x14ac:dyDescent="0.25">
      <c r="B85" s="65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</row>
    <row r="86" spans="2:13" ht="15" customHeight="1" x14ac:dyDescent="0.25">
      <c r="B86" s="65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</row>
    <row r="87" spans="2:13" ht="15" customHeight="1" x14ac:dyDescent="0.25">
      <c r="B87" s="65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</row>
    <row r="88" spans="2:13" ht="15" customHeight="1" x14ac:dyDescent="0.25">
      <c r="B88" s="65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</row>
    <row r="89" spans="2:13" ht="15" customHeight="1" x14ac:dyDescent="0.25">
      <c r="B89" s="65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</row>
    <row r="90" spans="2:13" ht="15" customHeight="1" x14ac:dyDescent="0.25">
      <c r="B90" s="65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</row>
    <row r="91" spans="2:13" ht="15" customHeight="1" x14ac:dyDescent="0.25">
      <c r="B91" s="65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</row>
    <row r="92" spans="2:13" ht="15" customHeight="1" x14ac:dyDescent="0.25">
      <c r="B92" s="65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</row>
    <row r="93" spans="2:13" ht="15" customHeight="1" x14ac:dyDescent="0.25">
      <c r="B93" s="65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</row>
    <row r="94" spans="2:13" ht="15" customHeight="1" x14ac:dyDescent="0.25">
      <c r="B94" s="65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</row>
    <row r="95" spans="2:13" ht="15" customHeight="1" x14ac:dyDescent="0.25">
      <c r="B95" s="65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</row>
    <row r="96" spans="2:13" ht="15" customHeight="1" x14ac:dyDescent="0.25">
      <c r="B96" s="65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</row>
    <row r="97" spans="2:13" ht="15" customHeight="1" x14ac:dyDescent="0.25">
      <c r="B97" s="65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</row>
    <row r="98" spans="2:13" ht="15" customHeight="1" x14ac:dyDescent="0.25">
      <c r="B98" s="65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</row>
    <row r="99" spans="2:13" ht="15" customHeight="1" x14ac:dyDescent="0.25">
      <c r="B99" s="65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</row>
    <row r="100" spans="2:13" ht="15.75" customHeight="1" x14ac:dyDescent="0.25">
      <c r="B100" s="65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</row>
    <row r="101" spans="2:13" ht="28.5" x14ac:dyDescent="0.25">
      <c r="B101" s="65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</row>
    <row r="102" spans="2:13" ht="28.5" x14ac:dyDescent="0.25">
      <c r="B102" s="65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</row>
    <row r="103" spans="2:13" ht="28.5" x14ac:dyDescent="0.25">
      <c r="B103" s="65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</row>
    <row r="104" spans="2:13" ht="28.5" x14ac:dyDescent="0.25">
      <c r="B104" s="65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</row>
  </sheetData>
  <dataConsolidate/>
  <mergeCells count="148">
    <mergeCell ref="I42:K42"/>
    <mergeCell ref="E43:F43"/>
    <mergeCell ref="G43:H43"/>
    <mergeCell ref="I43:K43"/>
    <mergeCell ref="D42:D46"/>
    <mergeCell ref="O64:Q64"/>
    <mergeCell ref="Q37:Q39"/>
    <mergeCell ref="P44:P46"/>
    <mergeCell ref="O44:O46"/>
    <mergeCell ref="Q40:Q50"/>
    <mergeCell ref="O37:O39"/>
    <mergeCell ref="P37:P39"/>
    <mergeCell ref="I46:K46"/>
    <mergeCell ref="E46:F46"/>
    <mergeCell ref="E44:F44"/>
    <mergeCell ref="G44:H44"/>
    <mergeCell ref="I44:K44"/>
    <mergeCell ref="I55:L58"/>
    <mergeCell ref="I48:K48"/>
    <mergeCell ref="G47:H47"/>
    <mergeCell ref="I47:K47"/>
    <mergeCell ref="E47:F47"/>
    <mergeCell ref="E48:F48"/>
    <mergeCell ref="G48:H48"/>
    <mergeCell ref="E49:F49"/>
    <mergeCell ref="G49:H49"/>
    <mergeCell ref="G38:H38"/>
    <mergeCell ref="E42:F42"/>
    <mergeCell ref="G42:H42"/>
    <mergeCell ref="C47:C48"/>
    <mergeCell ref="E45:F45"/>
    <mergeCell ref="G45:H45"/>
    <mergeCell ref="I45:K45"/>
    <mergeCell ref="N2:N3"/>
    <mergeCell ref="N4:N5"/>
    <mergeCell ref="N6:N7"/>
    <mergeCell ref="N8:N9"/>
    <mergeCell ref="G33:H33"/>
    <mergeCell ref="I33:K33"/>
    <mergeCell ref="D21:F21"/>
    <mergeCell ref="D20:F20"/>
    <mergeCell ref="G30:H30"/>
    <mergeCell ref="E29:F29"/>
    <mergeCell ref="B2:C9"/>
    <mergeCell ref="D2:D3"/>
    <mergeCell ref="D4:D5"/>
    <mergeCell ref="D6:D7"/>
    <mergeCell ref="D8:D9"/>
    <mergeCell ref="G25:H25"/>
    <mergeCell ref="G27:H27"/>
    <mergeCell ref="G34:H34"/>
    <mergeCell ref="G18:I18"/>
    <mergeCell ref="D41:F41"/>
    <mergeCell ref="D34:F34"/>
    <mergeCell ref="I54:L54"/>
    <mergeCell ref="I49:K49"/>
    <mergeCell ref="G50:H50"/>
    <mergeCell ref="D40:F40"/>
    <mergeCell ref="G40:H40"/>
    <mergeCell ref="I40:K40"/>
    <mergeCell ref="G39:H39"/>
    <mergeCell ref="I39:K39"/>
    <mergeCell ref="G46:H46"/>
    <mergeCell ref="D47:D48"/>
    <mergeCell ref="G41:H41"/>
    <mergeCell ref="I41:K41"/>
    <mergeCell ref="I38:K38"/>
    <mergeCell ref="D37:D39"/>
    <mergeCell ref="E37:F37"/>
    <mergeCell ref="E38:F38"/>
    <mergeCell ref="E39:F39"/>
    <mergeCell ref="G35:H35"/>
    <mergeCell ref="I35:K35"/>
    <mergeCell ref="I36:K36"/>
    <mergeCell ref="I50:K50"/>
    <mergeCell ref="D49:D50"/>
    <mergeCell ref="E50:F50"/>
    <mergeCell ref="E2:M3"/>
    <mergeCell ref="E4:M5"/>
    <mergeCell ref="E6:M7"/>
    <mergeCell ref="E8:M9"/>
    <mergeCell ref="C23:M23"/>
    <mergeCell ref="C28:C29"/>
    <mergeCell ref="I28:K28"/>
    <mergeCell ref="G28:H28"/>
    <mergeCell ref="G29:H29"/>
    <mergeCell ref="D28:D29"/>
    <mergeCell ref="E28:F28"/>
    <mergeCell ref="D19:F19"/>
    <mergeCell ref="I24:K24"/>
    <mergeCell ref="D24:F24"/>
    <mergeCell ref="D27:F27"/>
    <mergeCell ref="D16:F16"/>
    <mergeCell ref="D17:F17"/>
    <mergeCell ref="I26:K26"/>
    <mergeCell ref="C12:J12"/>
    <mergeCell ref="G13:J13"/>
    <mergeCell ref="G24:H24"/>
    <mergeCell ref="D25:F25"/>
    <mergeCell ref="I27:K27"/>
    <mergeCell ref="I25:K25"/>
    <mergeCell ref="R47:R48"/>
    <mergeCell ref="C54:D54"/>
    <mergeCell ref="C55:D58"/>
    <mergeCell ref="E54:F54"/>
    <mergeCell ref="E55:F58"/>
    <mergeCell ref="G54:H54"/>
    <mergeCell ref="G55:H58"/>
    <mergeCell ref="G15:I15"/>
    <mergeCell ref="G16:I16"/>
    <mergeCell ref="G17:I17"/>
    <mergeCell ref="G19:I19"/>
    <mergeCell ref="G20:I20"/>
    <mergeCell ref="G21:I21"/>
    <mergeCell ref="D35:F35"/>
    <mergeCell ref="G31:H31"/>
    <mergeCell ref="I31:K31"/>
    <mergeCell ref="D33:F33"/>
    <mergeCell ref="D32:F32"/>
    <mergeCell ref="G32:H32"/>
    <mergeCell ref="I32:K32"/>
    <mergeCell ref="D31:F31"/>
    <mergeCell ref="D30:F30"/>
    <mergeCell ref="I30:K30"/>
    <mergeCell ref="D15:F15"/>
    <mergeCell ref="B60:L61"/>
    <mergeCell ref="B62:L79"/>
    <mergeCell ref="B52:K52"/>
    <mergeCell ref="B51:K51"/>
    <mergeCell ref="D18:F18"/>
    <mergeCell ref="I29:K29"/>
    <mergeCell ref="K12:L21"/>
    <mergeCell ref="D26:F26"/>
    <mergeCell ref="G26:H26"/>
    <mergeCell ref="B30:B33"/>
    <mergeCell ref="B34:B39"/>
    <mergeCell ref="B25:B29"/>
    <mergeCell ref="D13:F13"/>
    <mergeCell ref="D14:F14"/>
    <mergeCell ref="J14:J21"/>
    <mergeCell ref="G14:I14"/>
    <mergeCell ref="B40:B50"/>
    <mergeCell ref="C49:C50"/>
    <mergeCell ref="I34:K34"/>
    <mergeCell ref="D36:F36"/>
    <mergeCell ref="G36:H36"/>
    <mergeCell ref="G37:H37"/>
    <mergeCell ref="I37:K37"/>
  </mergeCells>
  <conditionalFormatting sqref="L25:L41 L52 L44:L50">
    <cfRule type="cellIs" dxfId="2" priority="4" operator="equal">
      <formula>$C$55</formula>
    </cfRule>
  </conditionalFormatting>
  <conditionalFormatting sqref="L51">
    <cfRule type="cellIs" dxfId="1" priority="2" operator="equal">
      <formula>$C$55</formula>
    </cfRule>
  </conditionalFormatting>
  <conditionalFormatting sqref="L42:L43">
    <cfRule type="cellIs" dxfId="0" priority="1" operator="equal">
      <formula>$C$55</formula>
    </cfRule>
  </conditionalFormatting>
  <dataValidations count="1">
    <dataValidation type="list" allowBlank="1" showInputMessage="1" showErrorMessage="1" sqref="G31:H31">
      <formula1>NUMERO_PISOS</formula1>
    </dataValidation>
  </dataValidations>
  <pageMargins left="0.7" right="0.7" top="0.75" bottom="0.75" header="0.3" footer="0.3"/>
  <pageSetup scale="31" orientation="portrait" horizontalDpi="1200" verticalDpi="1200" r:id="rId1"/>
  <ignoredErrors>
    <ignoredError sqref="I40" formula="1"/>
    <ignoredError sqref="G55 C55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0">
        <x14:dataValidation type="list" allowBlank="1" showInputMessage="1" showErrorMessage="1">
          <x14:formula1>
            <xm:f>'BASE DE DATOS'!$BM$3:$BM$5</xm:f>
          </x14:formula1>
          <xm:sqref>G18:I18 G37:H39 G46:H46</xm:sqref>
        </x14:dataValidation>
        <x14:dataValidation type="list" allowBlank="1" showInputMessage="1" showErrorMessage="1">
          <x14:formula1>
            <xm:f>'BASE DE DATOS'!$P$3:$P$7</xm:f>
          </x14:formula1>
          <xm:sqref>G30:H30</xm:sqref>
        </x14:dataValidation>
        <x14:dataValidation type="list" allowBlank="1" showInputMessage="1" showErrorMessage="1">
          <x14:formula1>
            <xm:f>'BASE DE DATOS'!$B$3:$B$35</xm:f>
          </x14:formula1>
          <xm:sqref>I25</xm:sqref>
        </x14:dataValidation>
        <x14:dataValidation type="list" allowBlank="1" showInputMessage="1" showErrorMessage="1">
          <x14:formula1>
            <xm:f>'BASE DE DATOS'!$AB$3:$AB$7</xm:f>
          </x14:formula1>
          <xm:sqref>G32:H32</xm:sqref>
        </x14:dataValidation>
        <x14:dataValidation type="list" allowBlank="1" showInputMessage="1" showErrorMessage="1">
          <x14:formula1>
            <xm:f>'BASE DE DATOS'!$H$3:$H$19</xm:f>
          </x14:formula1>
          <xm:sqref>G27</xm:sqref>
        </x14:dataValidation>
        <x14:dataValidation type="list" allowBlank="1" showInputMessage="1" showErrorMessage="1">
          <x14:formula1>
            <xm:f>'BASE DE DATOS'!$AJ$3:$AJ$6</xm:f>
          </x14:formula1>
          <xm:sqref>G34:H34</xm:sqref>
        </x14:dataValidation>
        <x14:dataValidation type="list" allowBlank="1" showInputMessage="1" showErrorMessage="1">
          <x14:formula1>
            <xm:f>'BASE DE DATOS'!$L$3:$L$7</xm:f>
          </x14:formula1>
          <xm:sqref>G28:G29</xm:sqref>
        </x14:dataValidation>
        <x14:dataValidation type="list" allowBlank="1" showInputMessage="1" showErrorMessage="1">
          <x14:formula1>
            <xm:f>'BASE DE DATOS'!$AO$3:$AO$6</xm:f>
          </x14:formula1>
          <xm:sqref>G35:H35</xm:sqref>
        </x14:dataValidation>
        <x14:dataValidation type="list" allowBlank="1" showInputMessage="1" showErrorMessage="1">
          <x14:formula1>
            <xm:f>'BASE DE DATOS'!$AS$3:$AS$5</xm:f>
          </x14:formula1>
          <xm:sqref>G36:H36</xm:sqref>
        </x14:dataValidation>
        <x14:dataValidation type="list" allowBlank="1" showInputMessage="1" showErrorMessage="1">
          <x14:formula1>
            <xm:f>'BASE DE DATOS'!$BX$2:$BY$2</xm:f>
          </x14:formula1>
          <xm:sqref>G49:H49</xm:sqref>
        </x14:dataValidation>
        <x14:dataValidation type="list" allowBlank="1" showInputMessage="1" showErrorMessage="1">
          <x14:formula1>
            <xm:f>'BASE DE DATOS'!$AF$3:$AF$6</xm:f>
          </x14:formula1>
          <xm:sqref>G33:H33</xm:sqref>
        </x14:dataValidation>
        <x14:dataValidation type="list" allowBlank="1" showInputMessage="1" showErrorMessage="1">
          <x14:formula1>
            <xm:f>IF(G31="UNO",UNO,'BASE DE DATOS'!$BR$2:$BT$2)</xm:f>
          </x14:formula1>
          <xm:sqref>G47:H47</xm:sqref>
        </x14:dataValidation>
        <x14:dataValidation type="list" allowBlank="1" showInputMessage="1" showErrorMessage="1">
          <x14:formula1>
            <xm:f>'BASE DE DATOS'!$BE$3:$BE$6</xm:f>
          </x14:formula1>
          <xm:sqref>G42:H42</xm:sqref>
        </x14:dataValidation>
        <x14:dataValidation type="list" allowBlank="1" showInputMessage="1" showErrorMessage="1">
          <x14:formula1>
            <xm:f>IF(OR(G42="NO SE PUEDE OBSERVAR",G42="seleccione*"),UNO,'BASE DE DATOS'!$BI$3:$BI$5)</xm:f>
          </x14:formula1>
          <xm:sqref>G43:H43</xm:sqref>
        </x14:dataValidation>
        <x14:dataValidation type="list" allowBlank="1" showInputMessage="1" showErrorMessage="1">
          <x14:formula1>
            <xm:f>'BASE DE DATOS'!$AW$3:$AW$6</xm:f>
          </x14:formula1>
          <xm:sqref>G40:H40</xm:sqref>
        </x14:dataValidation>
        <x14:dataValidation type="list" allowBlank="1" showInputMessage="1" showErrorMessage="1">
          <x14:formula1>
            <xm:f>IF(OR(G33="NO SE OBSERVA",G33="NO"),UNO,'BASE DE DATOS'!$AW$3:$AW$6)</xm:f>
          </x14:formula1>
          <xm:sqref>G41:H41</xm:sqref>
        </x14:dataValidation>
        <x14:dataValidation type="list" allowBlank="1" showInputMessage="1" showErrorMessage="1">
          <x14:formula1>
            <xm:f>'BASE DE DATOS'!$BW$3:$BW$6</xm:f>
          </x14:formula1>
          <xm:sqref>G50:H50</xm:sqref>
        </x14:dataValidation>
        <x14:dataValidation type="list" allowBlank="1" showInputMessage="1" showErrorMessage="1">
          <x14:formula1>
            <xm:f>IF(G31="UNO",UNO,'BASE DE DATOS'!$BQ$3:$BQ$6)</xm:f>
          </x14:formula1>
          <xm:sqref>G48:H48</xm:sqref>
        </x14:dataValidation>
        <x14:dataValidation type="list" allowBlank="1" showInputMessage="1" showErrorMessage="1">
          <x14:formula1>
            <xm:f>IF(G42="NO SE PUEDE OBSERVAR",UNO,'BASE DE DATOS'!$BM$3:$BM$5)</xm:f>
          </x14:formula1>
          <xm:sqref>G44:H44</xm:sqref>
        </x14:dataValidation>
        <x14:dataValidation type="list" allowBlank="1" showInputMessage="1" showErrorMessage="1">
          <x14:formula1>
            <xm:f>IF(G42="NO SE PUEDE OBSERVAR",UNO,'BASE DE DATOS'!$BM$3:$BM$5)</xm:f>
          </x14:formula1>
          <xm:sqref>G45:H45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11</vt:i4>
      </vt:variant>
    </vt:vector>
  </HeadingPairs>
  <TitlesOfParts>
    <vt:vector size="14" baseType="lpstr">
      <vt:lpstr>DESCRIPCIÓN</vt:lpstr>
      <vt:lpstr>BASE DE DATOS</vt:lpstr>
      <vt:lpstr>EVALUACIÓN VISUAL</vt:lpstr>
      <vt:lpstr>_MS</vt:lpstr>
      <vt:lpstr>AMENAZAS</vt:lpstr>
      <vt:lpstr>'EVALUACIÓN VISUAL'!Área_de_impresión</vt:lpstr>
      <vt:lpstr>DOS</vt:lpstr>
      <vt:lpstr>DOS_MS</vt:lpstr>
      <vt:lpstr>MÁS_DE_TRES</vt:lpstr>
      <vt:lpstr>MAS_TRES</vt:lpstr>
      <vt:lpstr>NUMERO_PISOS</vt:lpstr>
      <vt:lpstr>seleccione</vt:lpstr>
      <vt:lpstr>TRES</vt:lpstr>
      <vt:lpstr>UNO</vt:lpstr>
    </vt:vector>
  </TitlesOfParts>
  <Company>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TECNICO</cp:lastModifiedBy>
  <dcterms:created xsi:type="dcterms:W3CDTF">2016-12-12T15:29:24Z</dcterms:created>
  <dcterms:modified xsi:type="dcterms:W3CDTF">2017-04-28T15:20:08Z</dcterms:modified>
</cp:coreProperties>
</file>