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21315" windowHeight="9525"/>
  </bookViews>
  <sheets>
    <sheet name="Presupuesto Aspersion" sheetId="1" r:id="rId1"/>
  </sheets>
  <definedNames>
    <definedName name="_xlnm._FilterDatabase" localSheetId="0" hidden="1">'Presupuesto Aspersion'!$A$8:$Q$82</definedName>
  </definedNames>
  <calcPr calcId="145621"/>
</workbook>
</file>

<file path=xl/calcChain.xml><?xml version="1.0" encoding="utf-8"?>
<calcChain xmlns="http://schemas.openxmlformats.org/spreadsheetml/2006/main">
  <c r="Q81" i="1" l="1"/>
  <c r="G81" i="1"/>
  <c r="H82" i="1" s="1"/>
  <c r="H80" i="1" s="1"/>
  <c r="G78" i="1"/>
  <c r="Q78" i="1" s="1"/>
  <c r="O75" i="1"/>
  <c r="P75" i="1" s="1"/>
  <c r="Q75" i="1" s="1"/>
  <c r="M75" i="1"/>
  <c r="N75" i="1" s="1"/>
  <c r="G75" i="1"/>
  <c r="O74" i="1"/>
  <c r="P74" i="1" s="1"/>
  <c r="Q74" i="1" s="1"/>
  <c r="M74" i="1"/>
  <c r="N74" i="1" s="1"/>
  <c r="G74" i="1"/>
  <c r="H76" i="1" s="1"/>
  <c r="H73" i="1" s="1"/>
  <c r="O71" i="1"/>
  <c r="N71" i="1"/>
  <c r="M71" i="1"/>
  <c r="G71" i="1"/>
  <c r="O70" i="1"/>
  <c r="N70" i="1"/>
  <c r="M70" i="1"/>
  <c r="G70" i="1"/>
  <c r="O69" i="1"/>
  <c r="N69" i="1"/>
  <c r="M69" i="1"/>
  <c r="G69" i="1"/>
  <c r="O68" i="1"/>
  <c r="N68" i="1"/>
  <c r="M68" i="1"/>
  <c r="G68" i="1"/>
  <c r="O67" i="1"/>
  <c r="N67" i="1"/>
  <c r="M67" i="1"/>
  <c r="G67" i="1"/>
  <c r="G66" i="1"/>
  <c r="O65" i="1"/>
  <c r="P65" i="1" s="1"/>
  <c r="Q65" i="1" s="1"/>
  <c r="M65" i="1"/>
  <c r="N65" i="1" s="1"/>
  <c r="G65" i="1"/>
  <c r="O64" i="1"/>
  <c r="P64" i="1" s="1"/>
  <c r="Q64" i="1" s="1"/>
  <c r="M64" i="1"/>
  <c r="N64" i="1" s="1"/>
  <c r="G64" i="1"/>
  <c r="O63" i="1"/>
  <c r="P63" i="1" s="1"/>
  <c r="Q63" i="1" s="1"/>
  <c r="M63" i="1"/>
  <c r="N63" i="1" s="1"/>
  <c r="G63" i="1"/>
  <c r="O62" i="1"/>
  <c r="P62" i="1" s="1"/>
  <c r="Q62" i="1" s="1"/>
  <c r="M62" i="1"/>
  <c r="N62" i="1" s="1"/>
  <c r="G62" i="1"/>
  <c r="O61" i="1"/>
  <c r="P61" i="1" s="1"/>
  <c r="Q61" i="1" s="1"/>
  <c r="M61" i="1"/>
  <c r="N61" i="1" s="1"/>
  <c r="G61" i="1"/>
  <c r="H72" i="1" s="1"/>
  <c r="H59" i="1" s="1"/>
  <c r="O57" i="1"/>
  <c r="N57" i="1"/>
  <c r="M57" i="1"/>
  <c r="G57" i="1"/>
  <c r="O56" i="1"/>
  <c r="N56" i="1"/>
  <c r="M56" i="1"/>
  <c r="G56" i="1"/>
  <c r="O55" i="1"/>
  <c r="N55" i="1"/>
  <c r="M55" i="1"/>
  <c r="G55" i="1"/>
  <c r="O54" i="1"/>
  <c r="N54" i="1"/>
  <c r="M54" i="1"/>
  <c r="G54" i="1"/>
  <c r="O53" i="1"/>
  <c r="N53" i="1"/>
  <c r="M53" i="1"/>
  <c r="G53" i="1"/>
  <c r="O52" i="1"/>
  <c r="N52" i="1"/>
  <c r="M52" i="1"/>
  <c r="G52" i="1"/>
  <c r="O49" i="1"/>
  <c r="P49" i="1" s="1"/>
  <c r="Q49" i="1" s="1"/>
  <c r="M49" i="1"/>
  <c r="N49" i="1" s="1"/>
  <c r="G49" i="1"/>
  <c r="O48" i="1"/>
  <c r="P48" i="1" s="1"/>
  <c r="Q48" i="1" s="1"/>
  <c r="M48" i="1"/>
  <c r="N48" i="1" s="1"/>
  <c r="G48" i="1"/>
  <c r="O47" i="1"/>
  <c r="P47" i="1" s="1"/>
  <c r="Q47" i="1" s="1"/>
  <c r="M47" i="1"/>
  <c r="N47" i="1" s="1"/>
  <c r="G47" i="1"/>
  <c r="O46" i="1"/>
  <c r="P46" i="1" s="1"/>
  <c r="Q46" i="1" s="1"/>
  <c r="M46" i="1"/>
  <c r="N46" i="1" s="1"/>
  <c r="G46" i="1"/>
  <c r="O45" i="1"/>
  <c r="P45" i="1" s="1"/>
  <c r="Q45" i="1" s="1"/>
  <c r="M45" i="1"/>
  <c r="N45" i="1" s="1"/>
  <c r="G45" i="1"/>
  <c r="O44" i="1"/>
  <c r="P44" i="1" s="1"/>
  <c r="Q44" i="1" s="1"/>
  <c r="M44" i="1"/>
  <c r="N44" i="1" s="1"/>
  <c r="G44" i="1"/>
  <c r="O43" i="1"/>
  <c r="P43" i="1" s="1"/>
  <c r="Q43" i="1" s="1"/>
  <c r="M43" i="1"/>
  <c r="N43" i="1" s="1"/>
  <c r="G43" i="1"/>
  <c r="O42" i="1"/>
  <c r="P42" i="1" s="1"/>
  <c r="Q42" i="1" s="1"/>
  <c r="M42" i="1"/>
  <c r="N42" i="1" s="1"/>
  <c r="G42" i="1"/>
  <c r="O41" i="1"/>
  <c r="P41" i="1" s="1"/>
  <c r="Q41" i="1" s="1"/>
  <c r="M41" i="1"/>
  <c r="N41" i="1" s="1"/>
  <c r="G41" i="1"/>
  <c r="O40" i="1"/>
  <c r="P40" i="1" s="1"/>
  <c r="Q40" i="1" s="1"/>
  <c r="M40" i="1"/>
  <c r="N40" i="1" s="1"/>
  <c r="G40" i="1"/>
  <c r="G39" i="1"/>
  <c r="O38" i="1"/>
  <c r="N38" i="1"/>
  <c r="M38" i="1"/>
  <c r="G38" i="1"/>
  <c r="O37" i="1"/>
  <c r="N37" i="1"/>
  <c r="M37" i="1"/>
  <c r="G37" i="1"/>
  <c r="O36" i="1"/>
  <c r="N36" i="1"/>
  <c r="M36" i="1"/>
  <c r="G36" i="1"/>
  <c r="O35" i="1"/>
  <c r="N35" i="1"/>
  <c r="M35" i="1"/>
  <c r="G35" i="1"/>
  <c r="O34" i="1"/>
  <c r="N34" i="1"/>
  <c r="M34" i="1"/>
  <c r="G34" i="1"/>
  <c r="O33" i="1"/>
  <c r="N33" i="1"/>
  <c r="M33" i="1"/>
  <c r="G33" i="1"/>
  <c r="O32" i="1"/>
  <c r="N32" i="1"/>
  <c r="M32" i="1"/>
  <c r="G32" i="1"/>
  <c r="O31" i="1"/>
  <c r="N31" i="1"/>
  <c r="M31" i="1"/>
  <c r="G31" i="1"/>
  <c r="O30" i="1"/>
  <c r="N30" i="1"/>
  <c r="M30" i="1"/>
  <c r="G30" i="1"/>
  <c r="H50" i="1" s="1"/>
  <c r="H28" i="1" s="1"/>
  <c r="O26" i="1"/>
  <c r="P26" i="1" s="1"/>
  <c r="Q26" i="1" s="1"/>
  <c r="M26" i="1"/>
  <c r="N26" i="1" s="1"/>
  <c r="G26" i="1"/>
  <c r="O25" i="1"/>
  <c r="P25" i="1" s="1"/>
  <c r="Q25" i="1" s="1"/>
  <c r="M25" i="1"/>
  <c r="N25" i="1" s="1"/>
  <c r="G25" i="1"/>
  <c r="O24" i="1"/>
  <c r="P24" i="1" s="1"/>
  <c r="Q24" i="1" s="1"/>
  <c r="M24" i="1"/>
  <c r="N24" i="1" s="1"/>
  <c r="G24" i="1"/>
  <c r="O23" i="1"/>
  <c r="P23" i="1" s="1"/>
  <c r="Q23" i="1" s="1"/>
  <c r="M23" i="1"/>
  <c r="N23" i="1" s="1"/>
  <c r="G23" i="1"/>
  <c r="O22" i="1"/>
  <c r="P22" i="1" s="1"/>
  <c r="Q22" i="1" s="1"/>
  <c r="M22" i="1"/>
  <c r="N22" i="1" s="1"/>
  <c r="G22" i="1"/>
  <c r="O21" i="1"/>
  <c r="P21" i="1" s="1"/>
  <c r="Q21" i="1" s="1"/>
  <c r="M21" i="1"/>
  <c r="N21" i="1" s="1"/>
  <c r="G21" i="1"/>
  <c r="O20" i="1"/>
  <c r="P20" i="1" s="1"/>
  <c r="Q20" i="1" s="1"/>
  <c r="M20" i="1"/>
  <c r="N20" i="1" s="1"/>
  <c r="G20" i="1"/>
  <c r="O18" i="1"/>
  <c r="M18" i="1"/>
  <c r="N18" i="1" s="1"/>
  <c r="G18" i="1"/>
  <c r="O17" i="1"/>
  <c r="N17" i="1"/>
  <c r="M17" i="1"/>
  <c r="G17" i="1"/>
  <c r="O16" i="1"/>
  <c r="N16" i="1"/>
  <c r="M16" i="1"/>
  <c r="G16" i="1"/>
  <c r="O15" i="1"/>
  <c r="N15" i="1"/>
  <c r="M15" i="1"/>
  <c r="G15" i="1"/>
  <c r="O14" i="1"/>
  <c r="N14" i="1"/>
  <c r="M14" i="1"/>
  <c r="G14" i="1"/>
  <c r="O13" i="1"/>
  <c r="N13" i="1"/>
  <c r="M13" i="1"/>
  <c r="G13" i="1"/>
  <c r="O12" i="1"/>
  <c r="N12" i="1"/>
  <c r="M12" i="1"/>
  <c r="G12" i="1"/>
  <c r="O11" i="1"/>
  <c r="N11" i="1"/>
  <c r="M11" i="1"/>
  <c r="G11" i="1"/>
  <c r="H27" i="1" s="1"/>
  <c r="H9" i="1"/>
  <c r="Q12" i="1" l="1"/>
  <c r="Q14" i="1"/>
  <c r="Q16" i="1"/>
  <c r="Q18" i="1"/>
  <c r="P11" i="1"/>
  <c r="P12" i="1"/>
  <c r="P13" i="1"/>
  <c r="Q13" i="1" s="1"/>
  <c r="P14" i="1"/>
  <c r="P15" i="1"/>
  <c r="Q15" i="1" s="1"/>
  <c r="P16" i="1"/>
  <c r="P17" i="1"/>
  <c r="Q17" i="1" s="1"/>
  <c r="P18" i="1"/>
  <c r="Q11" i="1"/>
  <c r="P30" i="1"/>
  <c r="P31" i="1"/>
  <c r="Q31" i="1" s="1"/>
  <c r="P32" i="1"/>
  <c r="Q32" i="1" s="1"/>
  <c r="P33" i="1"/>
  <c r="Q33" i="1" s="1"/>
  <c r="P34" i="1"/>
  <c r="Q34" i="1" s="1"/>
  <c r="P35" i="1"/>
  <c r="Q35" i="1" s="1"/>
  <c r="P36" i="1"/>
  <c r="Q36" i="1" s="1"/>
  <c r="P37" i="1"/>
  <c r="Q37" i="1" s="1"/>
  <c r="P38" i="1"/>
  <c r="Q38" i="1" s="1"/>
  <c r="P52" i="1"/>
  <c r="Q52" i="1" s="1"/>
  <c r="P53" i="1"/>
  <c r="Q53" i="1" s="1"/>
  <c r="P54" i="1"/>
  <c r="Q54" i="1" s="1"/>
  <c r="P55" i="1"/>
  <c r="Q55" i="1" s="1"/>
  <c r="P56" i="1"/>
  <c r="Q56" i="1" s="1"/>
  <c r="P57" i="1"/>
  <c r="Q57" i="1" s="1"/>
  <c r="H58" i="1"/>
  <c r="H51" i="1" s="1"/>
  <c r="P67" i="1"/>
  <c r="Q67" i="1" s="1"/>
  <c r="P68" i="1"/>
  <c r="Q68" i="1" s="1"/>
  <c r="P69" i="1"/>
  <c r="Q69" i="1" s="1"/>
  <c r="P70" i="1"/>
  <c r="Q70" i="1" s="1"/>
  <c r="P71" i="1"/>
  <c r="Q71" i="1" s="1"/>
  <c r="H79" i="1"/>
  <c r="H77" i="1" s="1"/>
  <c r="Q30" i="1"/>
  <c r="Q85" i="1" l="1"/>
  <c r="H85" i="1"/>
  <c r="H86" i="1" l="1"/>
  <c r="H87" i="1"/>
  <c r="I85" i="1" s="1"/>
  <c r="Q86" i="1"/>
  <c r="Q87" i="1" s="1"/>
  <c r="I9" i="1" l="1"/>
  <c r="I80" i="1"/>
  <c r="I59" i="1"/>
  <c r="I73" i="1"/>
  <c r="I28" i="1"/>
  <c r="I51" i="1"/>
  <c r="I77" i="1"/>
  <c r="I86" i="1"/>
</calcChain>
</file>

<file path=xl/sharedStrings.xml><?xml version="1.0" encoding="utf-8"?>
<sst xmlns="http://schemas.openxmlformats.org/spreadsheetml/2006/main" count="275" uniqueCount="164">
  <si>
    <t>PRECIOS AGOSTO 2019</t>
  </si>
  <si>
    <t>PRESUPUESTO DE UN SISTEMA DE RIEGO POR ASPERSIÓN</t>
  </si>
  <si>
    <t>DEPRECIACIÓN LINEAL</t>
  </si>
  <si>
    <t>ITEM</t>
  </si>
  <si>
    <t>CAPÍTULO</t>
  </si>
  <si>
    <t>UNIDAD</t>
  </si>
  <si>
    <t>CANTIDAD</t>
  </si>
  <si>
    <t>V/UNITARIO</t>
  </si>
  <si>
    <t>V/PARCIAL</t>
  </si>
  <si>
    <t>V/CAPÍTULO</t>
  </si>
  <si>
    <t>%</t>
  </si>
  <si>
    <t>FUENTE</t>
  </si>
  <si>
    <t>Vida Útil</t>
  </si>
  <si>
    <t>Vida Actual</t>
  </si>
  <si>
    <t>Vida Remanente</t>
  </si>
  <si>
    <t>% Vida Remanente</t>
  </si>
  <si>
    <t>% Depreciación</t>
  </si>
  <si>
    <t>Depreciación</t>
  </si>
  <si>
    <t>Costo Depreciado</t>
  </si>
  <si>
    <t>1.</t>
  </si>
  <si>
    <t>EQUIPO DE BOMBEO Y ACCESORIOS</t>
  </si>
  <si>
    <t>1.1</t>
  </si>
  <si>
    <t>Equipo de bombeo 1</t>
  </si>
  <si>
    <t>1.1.1</t>
  </si>
  <si>
    <t xml:space="preserve">Electrobomba sumergible de 7,5 hp, con motor trifásico y  con bomba de 17 impulsores, descarga de 2", h= 157 mt, caudal= 90 GPM </t>
  </si>
  <si>
    <t>Ud.</t>
  </si>
  <si>
    <t>Soluciones Agroindustriales de Boyacá</t>
  </si>
  <si>
    <t>1.1.2</t>
  </si>
  <si>
    <t>Transformador de 30 KW trifásico</t>
  </si>
  <si>
    <t>Mercadolibre</t>
  </si>
  <si>
    <t>1.1.3</t>
  </si>
  <si>
    <t>Tablero de Control:
1 Contactor
1 Rele tripolar
1 Cofre
1 Pulsador rojo
1 Pulsador Verde 
1 Breaker de 50 Amp
Instalación</t>
  </si>
  <si>
    <t>1.1.4</t>
  </si>
  <si>
    <t>Tubo galvanizado de rosca de 2" x 40 mt</t>
  </si>
  <si>
    <t>1.1.5</t>
  </si>
  <si>
    <t>Unión universal PVC 2"</t>
  </si>
  <si>
    <t>Easy Colombia</t>
  </si>
  <si>
    <t>1.1.6</t>
  </si>
  <si>
    <t>Semi codo PVC 2"</t>
  </si>
  <si>
    <t>1.1.7</t>
  </si>
  <si>
    <t>Adaptador macho PVC 2"</t>
  </si>
  <si>
    <t>1.1.8</t>
  </si>
  <si>
    <t>Adaptador hembra PVC 2"</t>
  </si>
  <si>
    <t>1.2</t>
  </si>
  <si>
    <t>Equipo de bombeo 2</t>
  </si>
  <si>
    <t>1.2.1</t>
  </si>
  <si>
    <t>Tractobomba con motor diesel de 55 Hp y bomba de alta con succión de 6" y descarga de 4"</t>
  </si>
  <si>
    <t>1.2.2</t>
  </si>
  <si>
    <t>Válvula de succión de 6" en aluminio</t>
  </si>
  <si>
    <t>1.2.3</t>
  </si>
  <si>
    <t>Manguera Caucho Lona 6" x 6 mt</t>
  </si>
  <si>
    <t>1.2.4</t>
  </si>
  <si>
    <t>Niple de 4" en galvanizado</t>
  </si>
  <si>
    <t>1.2.5</t>
  </si>
  <si>
    <t>Tee de reducción de 4" a 3" en aluminio</t>
  </si>
  <si>
    <t>1.2.6</t>
  </si>
  <si>
    <t>Válvula de cebado PVC de 3"</t>
  </si>
  <si>
    <t>1.2.7</t>
  </si>
  <si>
    <t>Adaptador macho PVC 3"</t>
  </si>
  <si>
    <t>SUBTOTAL</t>
  </si>
  <si>
    <t xml:space="preserve">2. </t>
  </si>
  <si>
    <t>TUBERÍA PRINCIPAL Y ACCESORIOS</t>
  </si>
  <si>
    <t>2.1</t>
  </si>
  <si>
    <t>Tubería de distribución pozo profundo</t>
  </si>
  <si>
    <t>2.1.1</t>
  </si>
  <si>
    <t>Tubo de PVC 3" x 6 mt</t>
  </si>
  <si>
    <t>2.1.2</t>
  </si>
  <si>
    <t>Collarín PVC 3" a 1"</t>
  </si>
  <si>
    <t>2.1.3</t>
  </si>
  <si>
    <t>Adaptador macho PVC de 1"</t>
  </si>
  <si>
    <t>2.1.4</t>
  </si>
  <si>
    <t>Válvula de bola PVC 1"</t>
  </si>
  <si>
    <t>2.1.5</t>
  </si>
  <si>
    <t>"T" PVC de 3"</t>
  </si>
  <si>
    <t>2.1.6</t>
  </si>
  <si>
    <t>Adaptador macho PVC de 3"</t>
  </si>
  <si>
    <t>2.1.7</t>
  </si>
  <si>
    <t>Válvula de bola PVC 3"</t>
  </si>
  <si>
    <t>2.1.8</t>
  </si>
  <si>
    <t>Tubo de PVC 3" x 12 mt
(196,5 mt)</t>
  </si>
  <si>
    <t>2.1.9</t>
  </si>
  <si>
    <t>Semicodo PVC 3"</t>
  </si>
  <si>
    <t>2.2</t>
  </si>
  <si>
    <t>Tubería distribución Reservorio</t>
  </si>
  <si>
    <t>2.2.1</t>
  </si>
  <si>
    <t>Válvula de bola PVC 4"</t>
  </si>
  <si>
    <t>2.2.2</t>
  </si>
  <si>
    <t>Tubo PVC 4" x 6 metros</t>
  </si>
  <si>
    <t>Homecenter</t>
  </si>
  <si>
    <t>2.2.3</t>
  </si>
  <si>
    <t>"T" PVC de 4"</t>
  </si>
  <si>
    <t>2.2.4</t>
  </si>
  <si>
    <t>Campana de 4" en aluminio</t>
  </si>
  <si>
    <t>2.2.5</t>
  </si>
  <si>
    <t>Bola de 4" en aluminio</t>
  </si>
  <si>
    <t>2.2.6</t>
  </si>
  <si>
    <t>Abrazadera de 4" metálica</t>
  </si>
  <si>
    <t>2.2.7</t>
  </si>
  <si>
    <t>Rollo de manguera en polietileno, calibre 60
Cada rollo de 50 metros x 4" (90 metros)</t>
  </si>
  <si>
    <t>2.2.8</t>
  </si>
  <si>
    <t>Bola de 4" a 3" en aluminio</t>
  </si>
  <si>
    <t>2.2.9</t>
  </si>
  <si>
    <t>Adaptador hembra PVC 3"</t>
  </si>
  <si>
    <t>x</t>
  </si>
  <si>
    <t>2.2.10</t>
  </si>
  <si>
    <t>TUBERÍA SECUNDARIA Y ACCESORIOS</t>
  </si>
  <si>
    <t>3.1</t>
  </si>
  <si>
    <t>3.2</t>
  </si>
  <si>
    <t>Tubo PVC de 3 " x 12 mt
(1285 mt)</t>
  </si>
  <si>
    <t xml:space="preserve">Ud. </t>
  </si>
  <si>
    <t>3.3</t>
  </si>
  <si>
    <t xml:space="preserve">Tapon PVC soldado de 3" </t>
  </si>
  <si>
    <t>3.4</t>
  </si>
  <si>
    <t>Semicodo PVC de 3"</t>
  </si>
  <si>
    <t>3.5</t>
  </si>
  <si>
    <t>Codo PVC 3"</t>
  </si>
  <si>
    <t>3.6</t>
  </si>
  <si>
    <t>4.</t>
  </si>
  <si>
    <t>TUBERÍA LATERAL (PORTA ASPERSOR) Y ACCESORIOS</t>
  </si>
  <si>
    <t>4.1</t>
  </si>
  <si>
    <t>Laterales</t>
  </si>
  <si>
    <t>4.1.1</t>
  </si>
  <si>
    <t>Collarín de plástico 3" a 2"</t>
  </si>
  <si>
    <t>4.1.2</t>
  </si>
  <si>
    <t>Adaptador macho PVC de 2"</t>
  </si>
  <si>
    <t>4.1.3</t>
  </si>
  <si>
    <t>Válvula de bola 2"</t>
  </si>
  <si>
    <t>4.1.4</t>
  </si>
  <si>
    <t>Tubo PVC de 2" x 12 mt 
(11738 mt)</t>
  </si>
  <si>
    <t>4.1.5</t>
  </si>
  <si>
    <t>Tapón PVC roscado de 2"</t>
  </si>
  <si>
    <t>4.2</t>
  </si>
  <si>
    <t>Porta aspersores (927)</t>
  </si>
  <si>
    <t>4.2.1</t>
  </si>
  <si>
    <t>Collarín PVC 2" a 3/4"</t>
  </si>
  <si>
    <t>4.2.2</t>
  </si>
  <si>
    <t xml:space="preserve">Tubo PVC de 3/4" x 6mt (cada tubo de 50 cm) </t>
  </si>
  <si>
    <t>4.2.3</t>
  </si>
  <si>
    <t>Adaptador macho PVC de 3/4"</t>
  </si>
  <si>
    <t>4.2.4</t>
  </si>
  <si>
    <t>Válvula de bola PVC 3/4"</t>
  </si>
  <si>
    <t>4.2.5</t>
  </si>
  <si>
    <t>Aspersor plástico 3/4" con boquilla de bronde 2 salidas:
- Aspersor de impacto con rotación circulo completo
- Rosca tipo macho 3/4" 
- Radio aspersión: 10,5 mt
- Descarga: 19 L/min
- Presión: 1 bar</t>
  </si>
  <si>
    <t>7.</t>
  </si>
  <si>
    <t>MOVIMIENTO DE TIERRAS</t>
  </si>
  <si>
    <t>7.1</t>
  </si>
  <si>
    <t xml:space="preserve">Perforación del suelo y adecuación para el pozo profundo de 40 metros </t>
  </si>
  <si>
    <t>Operario de la región</t>
  </si>
  <si>
    <t>7.2</t>
  </si>
  <si>
    <t>Excavación de reservorio para captación de agua con retroexcavadora</t>
  </si>
  <si>
    <t>Horas</t>
  </si>
  <si>
    <t>8.</t>
  </si>
  <si>
    <t>MANO DE OBRA DE LA INSTALACIÓN DE RIEGO</t>
  </si>
  <si>
    <t>8.1</t>
  </si>
  <si>
    <t>Ejecución por contrata de la instalación de la
red de riego por aspersión, realizada por 6
operarios.</t>
  </si>
  <si>
    <t>Propietario</t>
  </si>
  <si>
    <t>9.</t>
  </si>
  <si>
    <t>LICENCIAS/PERMISOS</t>
  </si>
  <si>
    <t>9.1</t>
  </si>
  <si>
    <t>Concesión de aguas subterráneas</t>
  </si>
  <si>
    <t>VALORES DEPRECIADOS</t>
  </si>
  <si>
    <t>COSTOS DIRECTOS</t>
  </si>
  <si>
    <t>COSTOS INDIRECTOS</t>
  </si>
  <si>
    <t>TOTAL COSTOS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</si>
</sst>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\ * #,##0.00_);_(&quot;$&quot;\ * \(#,##0.00\);_(&quot;$&quot;\ * &quot;-&quot;??_);_(@_)"/>
    <numFmt numFmtId="164" formatCode="_-&quot;$&quot;\ * #,##0_-;\-&quot;$&quot;\ * #,##0_-;_-&quot;$&quot;\ * &quot;-&quot;_-;_-@_-"/>
    <numFmt numFmtId="165" formatCode="_-&quot;$&quot;\ * #,##0.00_-;\-&quot;$&quot;\ * #,##0.00_-;_-&quot;$&quot;\ 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121">
    <xf numFmtId="0" fontId="0" fillId="0" borderId="0" xfId="0"/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4" borderId="8" xfId="0" applyFont="1" applyFill="1" applyBorder="1"/>
    <xf numFmtId="0" fontId="2" fillId="4" borderId="9" xfId="0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/>
    </xf>
    <xf numFmtId="0" fontId="2" fillId="2" borderId="11" xfId="0" applyFont="1" applyFill="1" applyBorder="1"/>
    <xf numFmtId="0" fontId="2" fillId="2" borderId="11" xfId="0" applyFont="1" applyFill="1" applyBorder="1" applyAlignment="1">
      <alignment horizontal="center"/>
    </xf>
    <xf numFmtId="0" fontId="0" fillId="2" borderId="11" xfId="0" applyFill="1" applyBorder="1" applyAlignment="1">
      <alignment horizontal="center" vertical="center"/>
    </xf>
    <xf numFmtId="44" fontId="2" fillId="2" borderId="11" xfId="1" applyFont="1" applyFill="1" applyBorder="1"/>
    <xf numFmtId="10" fontId="0" fillId="2" borderId="12" xfId="3" applyNumberFormat="1" applyFont="1" applyFill="1" applyBorder="1" applyAlignment="1">
      <alignment horizontal="center" vertical="center"/>
    </xf>
    <xf numFmtId="0" fontId="3" fillId="0" borderId="10" xfId="0" applyFont="1" applyBorder="1" applyAlignment="1">
      <alignment horizontal="left" vertical="center" wrapText="1"/>
    </xf>
    <xf numFmtId="0" fontId="0" fillId="0" borderId="10" xfId="0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11" xfId="0" applyFont="1" applyFill="1" applyBorder="1"/>
    <xf numFmtId="0" fontId="2" fillId="0" borderId="11" xfId="0" applyFont="1" applyFill="1" applyBorder="1" applyAlignment="1">
      <alignment horizontal="center"/>
    </xf>
    <xf numFmtId="0" fontId="0" fillId="0" borderId="11" xfId="0" applyFill="1" applyBorder="1" applyAlignment="1">
      <alignment horizontal="center" vertical="center"/>
    </xf>
    <xf numFmtId="44" fontId="2" fillId="0" borderId="11" xfId="1" applyFont="1" applyFill="1" applyBorder="1"/>
    <xf numFmtId="10" fontId="0" fillId="0" borderId="12" xfId="3" applyNumberFormat="1" applyFont="1" applyFill="1" applyBorder="1" applyAlignment="1">
      <alignment horizontal="center" vertical="center"/>
    </xf>
    <xf numFmtId="0" fontId="0" fillId="0" borderId="11" xfId="0" applyFont="1" applyFill="1" applyBorder="1" applyAlignment="1">
      <alignment horizontal="left" vertical="center" wrapText="1"/>
    </xf>
    <xf numFmtId="0" fontId="0" fillId="0" borderId="11" xfId="0" applyFont="1" applyFill="1" applyBorder="1" applyAlignment="1">
      <alignment horizontal="center" vertical="center"/>
    </xf>
    <xf numFmtId="164" fontId="0" fillId="0" borderId="11" xfId="2" applyFont="1" applyFill="1" applyBorder="1" applyAlignment="1">
      <alignment horizontal="center" vertical="center"/>
    </xf>
    <xf numFmtId="44" fontId="0" fillId="0" borderId="10" xfId="1" applyFont="1" applyFill="1" applyBorder="1" applyAlignment="1">
      <alignment horizontal="center" vertical="center"/>
    </xf>
    <xf numFmtId="9" fontId="0" fillId="0" borderId="10" xfId="3" applyFont="1" applyBorder="1" applyAlignment="1">
      <alignment horizontal="center" vertical="center"/>
    </xf>
    <xf numFmtId="165" fontId="0" fillId="0" borderId="10" xfId="0" applyNumberFormat="1" applyBorder="1" applyAlignment="1">
      <alignment horizontal="center" vertical="center"/>
    </xf>
    <xf numFmtId="0" fontId="3" fillId="0" borderId="10" xfId="4" applyFont="1" applyBorder="1" applyAlignment="1">
      <alignment horizontal="left" vertical="center"/>
    </xf>
    <xf numFmtId="0" fontId="2" fillId="0" borderId="11" xfId="0" applyFont="1" applyFill="1" applyBorder="1" applyAlignment="1">
      <alignment wrapText="1"/>
    </xf>
    <xf numFmtId="0" fontId="3" fillId="0" borderId="10" xfId="4" applyFont="1" applyBorder="1" applyAlignment="1">
      <alignment horizontal="left" vertical="center" wrapText="1"/>
    </xf>
    <xf numFmtId="10" fontId="2" fillId="0" borderId="12" xfId="0" applyNumberFormat="1" applyFont="1" applyFill="1" applyBorder="1"/>
    <xf numFmtId="0" fontId="0" fillId="0" borderId="10" xfId="0" applyFont="1" applyFill="1" applyBorder="1" applyAlignment="1">
      <alignment wrapText="1"/>
    </xf>
    <xf numFmtId="0" fontId="0" fillId="0" borderId="10" xfId="0" applyFill="1" applyBorder="1" applyAlignment="1">
      <alignment horizontal="center"/>
    </xf>
    <xf numFmtId="0" fontId="0" fillId="0" borderId="10" xfId="0" applyFill="1" applyBorder="1" applyAlignment="1">
      <alignment horizontal="center" vertical="center"/>
    </xf>
    <xf numFmtId="164" fontId="0" fillId="0" borderId="10" xfId="2" applyFont="1" applyFill="1" applyBorder="1" applyAlignment="1">
      <alignment horizontal="center" vertical="center"/>
    </xf>
    <xf numFmtId="0" fontId="0" fillId="0" borderId="11" xfId="0" applyFont="1" applyFill="1" applyBorder="1" applyAlignment="1">
      <alignment wrapText="1"/>
    </xf>
    <xf numFmtId="0" fontId="2" fillId="0" borderId="10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wrapText="1"/>
    </xf>
    <xf numFmtId="164" fontId="0" fillId="0" borderId="13" xfId="2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164" fontId="2" fillId="0" borderId="15" xfId="2" applyFont="1" applyFill="1" applyBorder="1"/>
    <xf numFmtId="0" fontId="2" fillId="2" borderId="10" xfId="0" applyFont="1" applyFill="1" applyBorder="1" applyAlignment="1">
      <alignment horizontal="center" vertical="center"/>
    </xf>
    <xf numFmtId="0" fontId="2" fillId="2" borderId="10" xfId="0" applyFont="1" applyFill="1" applyBorder="1"/>
    <xf numFmtId="0" fontId="0" fillId="2" borderId="10" xfId="0" applyFill="1" applyBorder="1" applyAlignment="1">
      <alignment horizontal="center"/>
    </xf>
    <xf numFmtId="0" fontId="0" fillId="2" borderId="10" xfId="0" applyFill="1" applyBorder="1" applyAlignment="1">
      <alignment horizontal="center" vertical="center"/>
    </xf>
    <xf numFmtId="164" fontId="0" fillId="2" borderId="10" xfId="2" applyFont="1" applyFill="1" applyBorder="1" applyAlignment="1">
      <alignment horizontal="center" vertical="center"/>
    </xf>
    <xf numFmtId="0" fontId="2" fillId="0" borderId="10" xfId="0" applyFont="1" applyFill="1" applyBorder="1"/>
    <xf numFmtId="0" fontId="0" fillId="0" borderId="10" xfId="0" applyFont="1" applyFill="1" applyBorder="1" applyAlignment="1">
      <alignment horizontal="center" vertical="center"/>
    </xf>
    <xf numFmtId="164" fontId="2" fillId="0" borderId="10" xfId="2" applyFont="1" applyFill="1" applyBorder="1"/>
    <xf numFmtId="164" fontId="0" fillId="0" borderId="10" xfId="0" applyNumberFormat="1" applyFont="1" applyFill="1" applyBorder="1"/>
    <xf numFmtId="10" fontId="2" fillId="0" borderId="13" xfId="0" applyNumberFormat="1" applyFont="1" applyFill="1" applyBorder="1"/>
    <xf numFmtId="0" fontId="0" fillId="0" borderId="10" xfId="0" applyFont="1" applyFill="1" applyBorder="1"/>
    <xf numFmtId="164" fontId="1" fillId="0" borderId="10" xfId="2" applyFont="1" applyFill="1" applyBorder="1"/>
    <xf numFmtId="164" fontId="0" fillId="0" borderId="10" xfId="2" applyFont="1" applyFill="1" applyBorder="1"/>
    <xf numFmtId="164" fontId="1" fillId="0" borderId="10" xfId="2" applyFont="1" applyFill="1" applyBorder="1" applyAlignment="1">
      <alignment horizontal="center" vertical="center"/>
    </xf>
    <xf numFmtId="164" fontId="0" fillId="0" borderId="10" xfId="0" applyNumberFormat="1" applyFont="1" applyFill="1" applyBorder="1" applyAlignment="1">
      <alignment vertical="center"/>
    </xf>
    <xf numFmtId="44" fontId="0" fillId="0" borderId="11" xfId="1" applyFont="1" applyFill="1" applyBorder="1"/>
    <xf numFmtId="0" fontId="0" fillId="0" borderId="10" xfId="0" applyFill="1" applyBorder="1"/>
    <xf numFmtId="164" fontId="2" fillId="2" borderId="11" xfId="2" applyFont="1" applyFill="1" applyBorder="1"/>
    <xf numFmtId="164" fontId="0" fillId="0" borderId="11" xfId="0" applyNumberFormat="1" applyFill="1" applyBorder="1" applyAlignment="1">
      <alignment horizontal="center" vertical="center"/>
    </xf>
    <xf numFmtId="164" fontId="2" fillId="0" borderId="11" xfId="2" applyFont="1" applyFill="1" applyBorder="1"/>
    <xf numFmtId="0" fontId="2" fillId="0" borderId="7" xfId="0" applyFont="1" applyFill="1" applyBorder="1" applyAlignment="1">
      <alignment horizontal="center" vertical="center"/>
    </xf>
    <xf numFmtId="44" fontId="2" fillId="0" borderId="16" xfId="1" applyFont="1" applyFill="1" applyBorder="1"/>
    <xf numFmtId="0" fontId="2" fillId="0" borderId="10" xfId="0" applyFont="1" applyFill="1" applyBorder="1" applyAlignment="1">
      <alignment horizontal="left" vertical="center"/>
    </xf>
    <xf numFmtId="10" fontId="2" fillId="0" borderId="13" xfId="0" applyNumberFormat="1" applyFont="1" applyFill="1" applyBorder="1" applyAlignment="1">
      <alignment horizontal="center" vertical="center"/>
    </xf>
    <xf numFmtId="44" fontId="0" fillId="0" borderId="10" xfId="1" applyFont="1" applyFill="1" applyBorder="1"/>
    <xf numFmtId="164" fontId="0" fillId="0" borderId="12" xfId="2" applyFont="1" applyFill="1" applyBorder="1" applyAlignment="1">
      <alignment horizontal="center" vertical="center"/>
    </xf>
    <xf numFmtId="44" fontId="2" fillId="0" borderId="15" xfId="1" applyFont="1" applyFill="1" applyBorder="1"/>
    <xf numFmtId="0" fontId="0" fillId="0" borderId="10" xfId="0" applyFill="1" applyBorder="1" applyAlignment="1">
      <alignment wrapText="1"/>
    </xf>
    <xf numFmtId="164" fontId="0" fillId="0" borderId="10" xfId="2" applyFont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wrapText="1"/>
    </xf>
    <xf numFmtId="0" fontId="0" fillId="0" borderId="17" xfId="0" applyFill="1" applyBorder="1" applyAlignment="1">
      <alignment horizontal="center"/>
    </xf>
    <xf numFmtId="0" fontId="0" fillId="0" borderId="17" xfId="0" applyFill="1" applyBorder="1" applyAlignment="1">
      <alignment horizontal="center" vertical="center"/>
    </xf>
    <xf numFmtId="0" fontId="0" fillId="0" borderId="18" xfId="0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/>
    </xf>
    <xf numFmtId="44" fontId="2" fillId="0" borderId="20" xfId="1" applyFont="1" applyFill="1" applyBorder="1"/>
    <xf numFmtId="10" fontId="0" fillId="0" borderId="21" xfId="3" applyNumberFormat="1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wrapText="1"/>
    </xf>
    <xf numFmtId="44" fontId="2" fillId="2" borderId="10" xfId="1" applyFont="1" applyFill="1" applyBorder="1"/>
    <xf numFmtId="10" fontId="0" fillId="2" borderId="13" xfId="3" applyNumberFormat="1" applyFont="1" applyFill="1" applyBorder="1" applyAlignment="1">
      <alignment horizontal="center" vertical="center"/>
    </xf>
    <xf numFmtId="44" fontId="2" fillId="0" borderId="10" xfId="1" applyFont="1" applyFill="1" applyBorder="1"/>
    <xf numFmtId="10" fontId="0" fillId="0" borderId="22" xfId="3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wrapText="1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 vertical="center"/>
    </xf>
    <xf numFmtId="44" fontId="2" fillId="0" borderId="0" xfId="1" applyFont="1" applyFill="1" applyBorder="1"/>
    <xf numFmtId="9" fontId="0" fillId="0" borderId="0" xfId="3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5" borderId="23" xfId="0" applyFont="1" applyFill="1" applyBorder="1" applyAlignment="1">
      <alignment horizontal="center" vertical="center"/>
    </xf>
    <xf numFmtId="0" fontId="2" fillId="5" borderId="24" xfId="0" applyFont="1" applyFill="1" applyBorder="1" applyAlignment="1">
      <alignment horizontal="center" vertical="center"/>
    </xf>
    <xf numFmtId="44" fontId="0" fillId="0" borderId="25" xfId="0" applyNumberFormat="1" applyBorder="1"/>
    <xf numFmtId="9" fontId="0" fillId="0" borderId="0" xfId="3" applyFont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5" borderId="26" xfId="0" applyFont="1" applyFill="1" applyBorder="1" applyAlignment="1">
      <alignment horizontal="center" vertical="center"/>
    </xf>
    <xf numFmtId="0" fontId="2" fillId="5" borderId="10" xfId="0" applyFont="1" applyFill="1" applyBorder="1" applyAlignment="1">
      <alignment horizontal="center" vertical="center"/>
    </xf>
    <xf numFmtId="44" fontId="0" fillId="0" borderId="27" xfId="0" applyNumberFormat="1" applyBorder="1"/>
    <xf numFmtId="0" fontId="2" fillId="5" borderId="28" xfId="0" applyFont="1" applyFill="1" applyBorder="1" applyAlignment="1">
      <alignment horizontal="center" vertical="center"/>
    </xf>
    <xf numFmtId="0" fontId="2" fillId="5" borderId="29" xfId="0" applyFont="1" applyFill="1" applyBorder="1" applyAlignment="1">
      <alignment horizontal="center" vertical="center"/>
    </xf>
    <xf numFmtId="44" fontId="0" fillId="0" borderId="30" xfId="0" applyNumberFormat="1" applyBorder="1"/>
    <xf numFmtId="165" fontId="0" fillId="0" borderId="0" xfId="0" applyNumberFormat="1" applyAlignment="1">
      <alignment horizontal="center" vertical="center"/>
    </xf>
  </cellXfs>
  <cellStyles count="5">
    <cellStyle name="Hipervínculo" xfId="4" builtinId="8"/>
    <cellStyle name="Moneda" xfId="1" builtinId="4"/>
    <cellStyle name="Moneda [0]" xfId="2" builtinId="7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easy.com.co/p/adaptador-macho-pvc-presion-3~4%22-gerfor/" TargetMode="External"/><Relationship Id="rId3" Type="http://schemas.openxmlformats.org/officeDocument/2006/relationships/hyperlink" Target="https://www.easy.com.co/p/adaptador-macho-pvc-presion-2%22-gerfor/" TargetMode="External"/><Relationship Id="rId7" Type="http://schemas.openxmlformats.org/officeDocument/2006/relationships/hyperlink" Target="https://www.easy.com.co/p/tapon-roscado-pvc-presion-2%22-gerfor/" TargetMode="External"/><Relationship Id="rId12" Type="http://schemas.openxmlformats.org/officeDocument/2006/relationships/printerSettings" Target="../printerSettings/printerSettings1.bin"/><Relationship Id="rId2" Type="http://schemas.openxmlformats.org/officeDocument/2006/relationships/hyperlink" Target="https://www.easy.com.co/p/codo-pvc-presion--45%C2%B0-2%22-gerfor/" TargetMode="External"/><Relationship Id="rId1" Type="http://schemas.openxmlformats.org/officeDocument/2006/relationships/hyperlink" Target="https://www.easy.com.co/p/universal-2%22-pvc-soldar/" TargetMode="External"/><Relationship Id="rId6" Type="http://schemas.openxmlformats.org/officeDocument/2006/relationships/hyperlink" Target="https://www.easy.com.co/p/valvula-bola-1%22-roscar-eco-pvc/" TargetMode="External"/><Relationship Id="rId11" Type="http://schemas.openxmlformats.org/officeDocument/2006/relationships/hyperlink" Target="https://www.homecenter.com.co/homecenter-co/product/65854/tubo-sanitario-4-x-6-mts" TargetMode="External"/><Relationship Id="rId5" Type="http://schemas.openxmlformats.org/officeDocument/2006/relationships/hyperlink" Target="https://www.easy.com.co/p/adaptador-macho-pvc-presion-1%22-gerfor/" TargetMode="External"/><Relationship Id="rId10" Type="http://schemas.openxmlformats.org/officeDocument/2006/relationships/hyperlink" Target="https://articulo.mercadolibre.com.co/" TargetMode="External"/><Relationship Id="rId4" Type="http://schemas.openxmlformats.org/officeDocument/2006/relationships/hyperlink" Target="https://www.easy.com.co/p/adaptador-hembra-pvc-presion-2%22-gerfor/" TargetMode="External"/><Relationship Id="rId9" Type="http://schemas.openxmlformats.org/officeDocument/2006/relationships/hyperlink" Target="https://www.easy.com.co/p/valvula-bola-3~4%22-soldar-eco-pvc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2"/>
  <sheetViews>
    <sheetView tabSelected="1" zoomScale="70" zoomScaleNormal="70" workbookViewId="0">
      <pane ySplit="8" topLeftCell="A9" activePane="bottomLeft" state="frozen"/>
      <selection pane="bottomLeft" activeCell="J5" sqref="J5"/>
    </sheetView>
  </sheetViews>
  <sheetFormatPr baseColWidth="10" defaultRowHeight="15" x14ac:dyDescent="0.25"/>
  <cols>
    <col min="2" max="2" width="11.42578125" style="1"/>
    <col min="3" max="3" width="53.28515625" bestFit="1" customWidth="1"/>
    <col min="4" max="4" width="8.140625" style="2" customWidth="1"/>
    <col min="5" max="5" width="10.28515625" style="3" customWidth="1"/>
    <col min="6" max="6" width="13.85546875" style="3" customWidth="1"/>
    <col min="7" max="7" width="16.42578125" style="3" bestFit="1" customWidth="1"/>
    <col min="8" max="8" width="17.5703125" customWidth="1"/>
    <col min="9" max="9" width="11.42578125" style="3" customWidth="1"/>
    <col min="10" max="10" width="35.7109375" style="4" customWidth="1"/>
    <col min="11" max="11" width="8.7109375" style="3" bestFit="1" customWidth="1"/>
    <col min="12" max="12" width="11" style="3" bestFit="1" customWidth="1"/>
    <col min="13" max="13" width="14.7109375" style="3" customWidth="1"/>
    <col min="14" max="14" width="17.85546875" style="3" bestFit="1" customWidth="1"/>
    <col min="15" max="15" width="14.5703125" style="3" bestFit="1" customWidth="1"/>
    <col min="16" max="16" width="16.42578125" style="3" bestFit="1" customWidth="1"/>
    <col min="17" max="17" width="21.42578125" style="3" bestFit="1" customWidth="1"/>
  </cols>
  <sheetData>
    <row r="1" spans="2:17" ht="15.75" thickBot="1" x14ac:dyDescent="0.3">
      <c r="K1"/>
      <c r="L1"/>
      <c r="M1"/>
      <c r="N1"/>
      <c r="O1"/>
      <c r="P1"/>
      <c r="Q1"/>
    </row>
    <row r="2" spans="2:17" x14ac:dyDescent="0.25">
      <c r="B2" s="5" t="s">
        <v>0</v>
      </c>
      <c r="C2" s="6"/>
      <c r="D2" s="6"/>
      <c r="E2" s="6"/>
      <c r="F2" s="6"/>
      <c r="G2" s="6"/>
      <c r="H2" s="6"/>
      <c r="I2" s="7"/>
      <c r="K2"/>
      <c r="L2"/>
      <c r="M2"/>
      <c r="N2"/>
      <c r="O2"/>
      <c r="P2"/>
      <c r="Q2"/>
    </row>
    <row r="3" spans="2:17" ht="15.75" thickBot="1" x14ac:dyDescent="0.3">
      <c r="B3" s="8"/>
      <c r="C3" s="9"/>
      <c r="D3" s="9"/>
      <c r="E3" s="9"/>
      <c r="F3" s="9"/>
      <c r="G3" s="9"/>
      <c r="H3" s="9"/>
      <c r="I3" s="10"/>
      <c r="K3"/>
      <c r="L3"/>
      <c r="M3"/>
      <c r="N3"/>
      <c r="O3"/>
      <c r="P3"/>
      <c r="Q3"/>
    </row>
    <row r="4" spans="2:17" ht="15.75" thickBot="1" x14ac:dyDescent="0.3">
      <c r="K4"/>
      <c r="L4"/>
      <c r="M4"/>
      <c r="N4"/>
      <c r="O4"/>
      <c r="P4"/>
      <c r="Q4"/>
    </row>
    <row r="5" spans="2:17" x14ac:dyDescent="0.25">
      <c r="B5" s="5" t="s">
        <v>1</v>
      </c>
      <c r="C5" s="6"/>
      <c r="D5" s="6"/>
      <c r="E5" s="6"/>
      <c r="F5" s="6"/>
      <c r="G5" s="6"/>
      <c r="H5" s="6"/>
      <c r="I5" s="7"/>
      <c r="K5" s="11" t="s">
        <v>2</v>
      </c>
      <c r="L5" s="12"/>
      <c r="M5" s="12"/>
      <c r="N5" s="12"/>
      <c r="O5" s="12"/>
      <c r="P5" s="12"/>
      <c r="Q5" s="13"/>
    </row>
    <row r="6" spans="2:17" ht="15.75" thickBot="1" x14ac:dyDescent="0.3">
      <c r="B6" s="8"/>
      <c r="C6" s="9"/>
      <c r="D6" s="9"/>
      <c r="E6" s="9"/>
      <c r="F6" s="9"/>
      <c r="G6" s="9"/>
      <c r="H6" s="9"/>
      <c r="I6" s="10"/>
      <c r="K6" s="14"/>
      <c r="L6" s="15"/>
      <c r="M6" s="15"/>
      <c r="N6" s="15"/>
      <c r="O6" s="15"/>
      <c r="P6" s="15"/>
      <c r="Q6" s="16"/>
    </row>
    <row r="7" spans="2:17" ht="15.75" thickBot="1" x14ac:dyDescent="0.3">
      <c r="K7" s="17"/>
      <c r="L7"/>
      <c r="M7"/>
      <c r="N7"/>
      <c r="O7"/>
      <c r="P7"/>
      <c r="Q7"/>
    </row>
    <row r="8" spans="2:17" ht="30.75" thickBot="1" x14ac:dyDescent="0.3">
      <c r="B8" s="18" t="s">
        <v>3</v>
      </c>
      <c r="C8" s="19" t="s">
        <v>4</v>
      </c>
      <c r="D8" s="19" t="s">
        <v>5</v>
      </c>
      <c r="E8" s="19" t="s">
        <v>6</v>
      </c>
      <c r="F8" s="19" t="s">
        <v>7</v>
      </c>
      <c r="G8" s="19" t="s">
        <v>8</v>
      </c>
      <c r="H8" s="20" t="s">
        <v>9</v>
      </c>
      <c r="I8" s="21" t="s">
        <v>10</v>
      </c>
      <c r="J8" s="22" t="s">
        <v>11</v>
      </c>
      <c r="K8" s="23" t="s">
        <v>12</v>
      </c>
      <c r="L8" s="23" t="s">
        <v>13</v>
      </c>
      <c r="M8" s="23" t="s">
        <v>14</v>
      </c>
      <c r="N8" s="23" t="s">
        <v>15</v>
      </c>
      <c r="O8" s="23" t="s">
        <v>16</v>
      </c>
      <c r="P8" s="23" t="s">
        <v>17</v>
      </c>
      <c r="Q8" s="23" t="s">
        <v>18</v>
      </c>
    </row>
    <row r="9" spans="2:17" x14ac:dyDescent="0.25">
      <c r="B9" s="24" t="s">
        <v>19</v>
      </c>
      <c r="C9" s="25" t="s">
        <v>20</v>
      </c>
      <c r="D9" s="26"/>
      <c r="E9" s="27"/>
      <c r="F9" s="27"/>
      <c r="G9" s="27"/>
      <c r="H9" s="28">
        <f>H27</f>
        <v>34222400</v>
      </c>
      <c r="I9" s="29">
        <f>H9/$H$87</f>
        <v>0.14336932578285494</v>
      </c>
      <c r="J9" s="30"/>
      <c r="K9" s="31"/>
      <c r="L9" s="31"/>
      <c r="M9" s="31"/>
      <c r="N9" s="31"/>
      <c r="O9" s="31"/>
      <c r="P9" s="31"/>
      <c r="Q9" s="31"/>
    </row>
    <row r="10" spans="2:17" x14ac:dyDescent="0.25">
      <c r="B10" s="32" t="s">
        <v>21</v>
      </c>
      <c r="C10" s="33" t="s">
        <v>22</v>
      </c>
      <c r="D10" s="34"/>
      <c r="E10" s="35"/>
      <c r="F10" s="35"/>
      <c r="G10" s="35"/>
      <c r="H10" s="36"/>
      <c r="I10" s="37"/>
      <c r="J10" s="30"/>
      <c r="K10" s="31"/>
      <c r="L10" s="31"/>
      <c r="M10" s="31"/>
      <c r="N10" s="31"/>
      <c r="O10" s="31"/>
      <c r="P10" s="31"/>
      <c r="Q10" s="31"/>
    </row>
    <row r="11" spans="2:17" ht="45" x14ac:dyDescent="0.25">
      <c r="B11" s="32" t="s">
        <v>23</v>
      </c>
      <c r="C11" s="38" t="s">
        <v>24</v>
      </c>
      <c r="D11" s="39" t="s">
        <v>25</v>
      </c>
      <c r="E11" s="35">
        <v>1</v>
      </c>
      <c r="F11" s="40">
        <v>4200000</v>
      </c>
      <c r="G11" s="41">
        <f>F11*E11</f>
        <v>4200000</v>
      </c>
      <c r="H11" s="36"/>
      <c r="I11" s="37"/>
      <c r="J11" s="30" t="s">
        <v>26</v>
      </c>
      <c r="K11" s="31">
        <v>10</v>
      </c>
      <c r="L11" s="31">
        <v>3</v>
      </c>
      <c r="M11" s="31">
        <f>K11-L11</f>
        <v>7</v>
      </c>
      <c r="N11" s="42">
        <f>M11/K11</f>
        <v>0.7</v>
      </c>
      <c r="O11" s="42">
        <f>L11/K11</f>
        <v>0.3</v>
      </c>
      <c r="P11" s="43">
        <f>O11*G11</f>
        <v>1260000</v>
      </c>
      <c r="Q11" s="43">
        <f>G11-P11</f>
        <v>2940000</v>
      </c>
    </row>
    <row r="12" spans="2:17" x14ac:dyDescent="0.25">
      <c r="B12" s="32" t="s">
        <v>27</v>
      </c>
      <c r="C12" s="38" t="s">
        <v>28</v>
      </c>
      <c r="D12" s="39" t="s">
        <v>25</v>
      </c>
      <c r="E12" s="35">
        <v>1</v>
      </c>
      <c r="F12" s="40">
        <v>3800000</v>
      </c>
      <c r="G12" s="41">
        <f t="shared" ref="G12:G18" si="0">F12*E12</f>
        <v>3800000</v>
      </c>
      <c r="H12" s="36"/>
      <c r="I12" s="37"/>
      <c r="J12" s="44" t="s">
        <v>29</v>
      </c>
      <c r="K12" s="31">
        <v>15</v>
      </c>
      <c r="L12" s="31">
        <v>3</v>
      </c>
      <c r="M12" s="31">
        <f t="shared" ref="M12:M75" si="1">K12-L12</f>
        <v>12</v>
      </c>
      <c r="N12" s="42">
        <f t="shared" ref="N12:N75" si="2">M12/K12</f>
        <v>0.8</v>
      </c>
      <c r="O12" s="42">
        <f t="shared" ref="O12:O75" si="3">L12/K12</f>
        <v>0.2</v>
      </c>
      <c r="P12" s="43">
        <f t="shared" ref="P12:P75" si="4">O12*G12</f>
        <v>760000</v>
      </c>
      <c r="Q12" s="43">
        <f t="shared" ref="Q12:Q75" si="5">G12-P12</f>
        <v>3040000</v>
      </c>
    </row>
    <row r="13" spans="2:17" ht="120" x14ac:dyDescent="0.25">
      <c r="B13" s="32" t="s">
        <v>30</v>
      </c>
      <c r="C13" s="45" t="s">
        <v>31</v>
      </c>
      <c r="D13" s="39" t="s">
        <v>25</v>
      </c>
      <c r="E13" s="35">
        <v>1</v>
      </c>
      <c r="F13" s="40">
        <v>1523000</v>
      </c>
      <c r="G13" s="41">
        <f t="shared" si="0"/>
        <v>1523000</v>
      </c>
      <c r="H13" s="36"/>
      <c r="I13" s="37"/>
      <c r="J13" s="30" t="s">
        <v>26</v>
      </c>
      <c r="K13" s="31">
        <v>10</v>
      </c>
      <c r="L13" s="31">
        <v>3</v>
      </c>
      <c r="M13" s="31">
        <f t="shared" si="1"/>
        <v>7</v>
      </c>
      <c r="N13" s="42">
        <f t="shared" si="2"/>
        <v>0.7</v>
      </c>
      <c r="O13" s="42">
        <f t="shared" si="3"/>
        <v>0.3</v>
      </c>
      <c r="P13" s="43">
        <f t="shared" si="4"/>
        <v>456900</v>
      </c>
      <c r="Q13" s="43">
        <f t="shared" si="5"/>
        <v>1066100</v>
      </c>
    </row>
    <row r="14" spans="2:17" x14ac:dyDescent="0.25">
      <c r="B14" s="32" t="s">
        <v>32</v>
      </c>
      <c r="C14" s="38" t="s">
        <v>33</v>
      </c>
      <c r="D14" s="39" t="s">
        <v>25</v>
      </c>
      <c r="E14" s="35">
        <v>1</v>
      </c>
      <c r="F14" s="40">
        <v>250000</v>
      </c>
      <c r="G14" s="41">
        <f t="shared" si="0"/>
        <v>250000</v>
      </c>
      <c r="H14" s="36"/>
      <c r="I14" s="37"/>
      <c r="J14" s="30" t="s">
        <v>26</v>
      </c>
      <c r="K14" s="31">
        <v>20</v>
      </c>
      <c r="L14" s="31">
        <v>3</v>
      </c>
      <c r="M14" s="31">
        <f t="shared" si="1"/>
        <v>17</v>
      </c>
      <c r="N14" s="42">
        <f t="shared" si="2"/>
        <v>0.85</v>
      </c>
      <c r="O14" s="42">
        <f t="shared" si="3"/>
        <v>0.15</v>
      </c>
      <c r="P14" s="43">
        <f t="shared" si="4"/>
        <v>37500</v>
      </c>
      <c r="Q14" s="43">
        <f t="shared" si="5"/>
        <v>212500</v>
      </c>
    </row>
    <row r="15" spans="2:17" x14ac:dyDescent="0.25">
      <c r="B15" s="32" t="s">
        <v>34</v>
      </c>
      <c r="C15" s="38" t="s">
        <v>35</v>
      </c>
      <c r="D15" s="39" t="s">
        <v>25</v>
      </c>
      <c r="E15" s="35">
        <v>1</v>
      </c>
      <c r="F15" s="40">
        <v>19000</v>
      </c>
      <c r="G15" s="41">
        <f t="shared" si="0"/>
        <v>19000</v>
      </c>
      <c r="H15" s="36"/>
      <c r="I15" s="37"/>
      <c r="J15" s="46" t="s">
        <v>36</v>
      </c>
      <c r="K15" s="31">
        <v>20</v>
      </c>
      <c r="L15" s="31">
        <v>3</v>
      </c>
      <c r="M15" s="31">
        <f t="shared" si="1"/>
        <v>17</v>
      </c>
      <c r="N15" s="42">
        <f t="shared" si="2"/>
        <v>0.85</v>
      </c>
      <c r="O15" s="42">
        <f t="shared" si="3"/>
        <v>0.15</v>
      </c>
      <c r="P15" s="43">
        <f t="shared" si="4"/>
        <v>2850</v>
      </c>
      <c r="Q15" s="43">
        <f t="shared" si="5"/>
        <v>16150</v>
      </c>
    </row>
    <row r="16" spans="2:17" x14ac:dyDescent="0.25">
      <c r="B16" s="32" t="s">
        <v>37</v>
      </c>
      <c r="C16" s="38" t="s">
        <v>38</v>
      </c>
      <c r="D16" s="39" t="s">
        <v>25</v>
      </c>
      <c r="E16" s="35">
        <v>1</v>
      </c>
      <c r="F16" s="40">
        <v>10000</v>
      </c>
      <c r="G16" s="41">
        <f t="shared" si="0"/>
        <v>10000</v>
      </c>
      <c r="H16" s="36"/>
      <c r="I16" s="37"/>
      <c r="J16" s="46" t="s">
        <v>36</v>
      </c>
      <c r="K16" s="31">
        <v>20</v>
      </c>
      <c r="L16" s="31">
        <v>3</v>
      </c>
      <c r="M16" s="31">
        <f t="shared" si="1"/>
        <v>17</v>
      </c>
      <c r="N16" s="42">
        <f t="shared" si="2"/>
        <v>0.85</v>
      </c>
      <c r="O16" s="42">
        <f t="shared" si="3"/>
        <v>0.15</v>
      </c>
      <c r="P16" s="43">
        <f t="shared" si="4"/>
        <v>1500</v>
      </c>
      <c r="Q16" s="43">
        <f t="shared" si="5"/>
        <v>8500</v>
      </c>
    </row>
    <row r="17" spans="2:17" x14ac:dyDescent="0.25">
      <c r="B17" s="32" t="s">
        <v>39</v>
      </c>
      <c r="C17" s="38" t="s">
        <v>40</v>
      </c>
      <c r="D17" s="39" t="s">
        <v>25</v>
      </c>
      <c r="E17" s="35">
        <v>1</v>
      </c>
      <c r="F17" s="40">
        <v>5400</v>
      </c>
      <c r="G17" s="41">
        <f t="shared" si="0"/>
        <v>5400</v>
      </c>
      <c r="H17" s="36"/>
      <c r="I17" s="37"/>
      <c r="J17" s="46" t="s">
        <v>36</v>
      </c>
      <c r="K17" s="31">
        <v>20</v>
      </c>
      <c r="L17" s="31">
        <v>3</v>
      </c>
      <c r="M17" s="31">
        <f t="shared" si="1"/>
        <v>17</v>
      </c>
      <c r="N17" s="42">
        <f t="shared" si="2"/>
        <v>0.85</v>
      </c>
      <c r="O17" s="42">
        <f t="shared" si="3"/>
        <v>0.15</v>
      </c>
      <c r="P17" s="43">
        <f t="shared" si="4"/>
        <v>810</v>
      </c>
      <c r="Q17" s="43">
        <f t="shared" si="5"/>
        <v>4590</v>
      </c>
    </row>
    <row r="18" spans="2:17" x14ac:dyDescent="0.25">
      <c r="B18" s="32" t="s">
        <v>41</v>
      </c>
      <c r="C18" s="38" t="s">
        <v>42</v>
      </c>
      <c r="D18" s="39" t="s">
        <v>25</v>
      </c>
      <c r="E18" s="35">
        <v>1</v>
      </c>
      <c r="F18" s="40">
        <v>8000</v>
      </c>
      <c r="G18" s="41">
        <f t="shared" si="0"/>
        <v>8000</v>
      </c>
      <c r="H18" s="36"/>
      <c r="I18" s="37"/>
      <c r="J18" s="44" t="s">
        <v>36</v>
      </c>
      <c r="K18" s="31">
        <v>20</v>
      </c>
      <c r="L18" s="31">
        <v>3</v>
      </c>
      <c r="M18" s="31">
        <f t="shared" si="1"/>
        <v>17</v>
      </c>
      <c r="N18" s="42">
        <f t="shared" si="2"/>
        <v>0.85</v>
      </c>
      <c r="O18" s="42">
        <f t="shared" si="3"/>
        <v>0.15</v>
      </c>
      <c r="P18" s="43">
        <f t="shared" si="4"/>
        <v>1200</v>
      </c>
      <c r="Q18" s="43">
        <f t="shared" si="5"/>
        <v>6800</v>
      </c>
    </row>
    <row r="19" spans="2:17" x14ac:dyDescent="0.25">
      <c r="B19" s="32" t="s">
        <v>43</v>
      </c>
      <c r="C19" s="33" t="s">
        <v>44</v>
      </c>
      <c r="D19" s="32"/>
      <c r="E19" s="33"/>
      <c r="F19" s="32"/>
      <c r="G19" s="33"/>
      <c r="H19" s="32"/>
      <c r="I19" s="47"/>
      <c r="J19" s="30"/>
      <c r="K19" s="31"/>
      <c r="L19" s="31"/>
      <c r="M19" s="31"/>
      <c r="N19" s="42"/>
      <c r="O19" s="42"/>
      <c r="P19" s="43"/>
      <c r="Q19" s="43"/>
    </row>
    <row r="20" spans="2:17" ht="30" x14ac:dyDescent="0.25">
      <c r="B20" s="32" t="s">
        <v>45</v>
      </c>
      <c r="C20" s="38" t="s">
        <v>46</v>
      </c>
      <c r="D20" s="39" t="s">
        <v>25</v>
      </c>
      <c r="E20" s="35">
        <v>1</v>
      </c>
      <c r="F20" s="40">
        <v>23000000</v>
      </c>
      <c r="G20" s="41">
        <f>F20*E20</f>
        <v>23000000</v>
      </c>
      <c r="H20" s="36"/>
      <c r="I20" s="37"/>
      <c r="J20" s="30" t="s">
        <v>26</v>
      </c>
      <c r="K20" s="31">
        <v>10</v>
      </c>
      <c r="L20" s="31">
        <v>6</v>
      </c>
      <c r="M20" s="31">
        <f t="shared" si="1"/>
        <v>4</v>
      </c>
      <c r="N20" s="42">
        <f t="shared" si="2"/>
        <v>0.4</v>
      </c>
      <c r="O20" s="42">
        <f t="shared" si="3"/>
        <v>0.6</v>
      </c>
      <c r="P20" s="43">
        <f t="shared" si="4"/>
        <v>13800000</v>
      </c>
      <c r="Q20" s="43">
        <f t="shared" si="5"/>
        <v>9200000</v>
      </c>
    </row>
    <row r="21" spans="2:17" x14ac:dyDescent="0.25">
      <c r="B21" s="32" t="s">
        <v>47</v>
      </c>
      <c r="C21" s="38" t="s">
        <v>48</v>
      </c>
      <c r="D21" s="39" t="s">
        <v>25</v>
      </c>
      <c r="E21" s="35">
        <v>1</v>
      </c>
      <c r="F21" s="40">
        <v>450000</v>
      </c>
      <c r="G21" s="41">
        <f t="shared" ref="G21:G26" si="6">F21*E21</f>
        <v>450000</v>
      </c>
      <c r="H21" s="36"/>
      <c r="I21" s="37"/>
      <c r="J21" s="30" t="s">
        <v>26</v>
      </c>
      <c r="K21" s="31">
        <v>20</v>
      </c>
      <c r="L21" s="31">
        <v>3</v>
      </c>
      <c r="M21" s="31">
        <f t="shared" si="1"/>
        <v>17</v>
      </c>
      <c r="N21" s="42">
        <f t="shared" si="2"/>
        <v>0.85</v>
      </c>
      <c r="O21" s="42">
        <f t="shared" si="3"/>
        <v>0.15</v>
      </c>
      <c r="P21" s="43">
        <f t="shared" si="4"/>
        <v>67500</v>
      </c>
      <c r="Q21" s="43">
        <f t="shared" si="5"/>
        <v>382500</v>
      </c>
    </row>
    <row r="22" spans="2:17" x14ac:dyDescent="0.25">
      <c r="B22" s="32" t="s">
        <v>49</v>
      </c>
      <c r="C22" s="38" t="s">
        <v>50</v>
      </c>
      <c r="D22" s="39" t="s">
        <v>25</v>
      </c>
      <c r="E22" s="35">
        <v>1</v>
      </c>
      <c r="F22" s="40">
        <v>780000</v>
      </c>
      <c r="G22" s="41">
        <f t="shared" si="6"/>
        <v>780000</v>
      </c>
      <c r="H22" s="36"/>
      <c r="I22" s="37"/>
      <c r="J22" s="30" t="s">
        <v>26</v>
      </c>
      <c r="K22" s="31">
        <v>20</v>
      </c>
      <c r="L22" s="31">
        <v>3</v>
      </c>
      <c r="M22" s="31">
        <f t="shared" si="1"/>
        <v>17</v>
      </c>
      <c r="N22" s="42">
        <f t="shared" si="2"/>
        <v>0.85</v>
      </c>
      <c r="O22" s="42">
        <f t="shared" si="3"/>
        <v>0.15</v>
      </c>
      <c r="P22" s="43">
        <f t="shared" si="4"/>
        <v>117000</v>
      </c>
      <c r="Q22" s="43">
        <f t="shared" si="5"/>
        <v>663000</v>
      </c>
    </row>
    <row r="23" spans="2:17" x14ac:dyDescent="0.25">
      <c r="B23" s="32" t="s">
        <v>51</v>
      </c>
      <c r="C23" s="38" t="s">
        <v>52</v>
      </c>
      <c r="D23" s="39" t="s">
        <v>25</v>
      </c>
      <c r="E23" s="35">
        <v>1</v>
      </c>
      <c r="F23" s="40">
        <v>45000</v>
      </c>
      <c r="G23" s="41">
        <f t="shared" si="6"/>
        <v>45000</v>
      </c>
      <c r="H23" s="36"/>
      <c r="I23" s="37"/>
      <c r="J23" s="30" t="s">
        <v>26</v>
      </c>
      <c r="K23" s="31">
        <v>20</v>
      </c>
      <c r="L23" s="31">
        <v>3</v>
      </c>
      <c r="M23" s="31">
        <f t="shared" si="1"/>
        <v>17</v>
      </c>
      <c r="N23" s="42">
        <f t="shared" si="2"/>
        <v>0.85</v>
      </c>
      <c r="O23" s="42">
        <f t="shared" si="3"/>
        <v>0.15</v>
      </c>
      <c r="P23" s="43">
        <f t="shared" si="4"/>
        <v>6750</v>
      </c>
      <c r="Q23" s="43">
        <f t="shared" si="5"/>
        <v>38250</v>
      </c>
    </row>
    <row r="24" spans="2:17" x14ac:dyDescent="0.25">
      <c r="B24" s="32" t="s">
        <v>53</v>
      </c>
      <c r="C24" s="48" t="s">
        <v>54</v>
      </c>
      <c r="D24" s="49" t="s">
        <v>25</v>
      </c>
      <c r="E24" s="50">
        <v>2</v>
      </c>
      <c r="F24" s="51">
        <v>30000</v>
      </c>
      <c r="G24" s="41">
        <f t="shared" si="6"/>
        <v>60000</v>
      </c>
      <c r="H24" s="36"/>
      <c r="I24" s="37"/>
      <c r="J24" s="30" t="s">
        <v>26</v>
      </c>
      <c r="K24" s="31">
        <v>20</v>
      </c>
      <c r="L24" s="31">
        <v>3</v>
      </c>
      <c r="M24" s="31">
        <f t="shared" si="1"/>
        <v>17</v>
      </c>
      <c r="N24" s="42">
        <f t="shared" si="2"/>
        <v>0.85</v>
      </c>
      <c r="O24" s="42">
        <f t="shared" si="3"/>
        <v>0.15</v>
      </c>
      <c r="P24" s="43">
        <f t="shared" si="4"/>
        <v>9000</v>
      </c>
      <c r="Q24" s="43">
        <f t="shared" si="5"/>
        <v>51000</v>
      </c>
    </row>
    <row r="25" spans="2:17" x14ac:dyDescent="0.25">
      <c r="B25" s="32" t="s">
        <v>55</v>
      </c>
      <c r="C25" s="52" t="s">
        <v>56</v>
      </c>
      <c r="D25" s="39" t="s">
        <v>25</v>
      </c>
      <c r="E25" s="35">
        <v>1</v>
      </c>
      <c r="F25" s="40">
        <v>60000</v>
      </c>
      <c r="G25" s="41">
        <f t="shared" si="6"/>
        <v>60000</v>
      </c>
      <c r="H25" s="36"/>
      <c r="I25" s="37"/>
      <c r="J25" s="30" t="s">
        <v>26</v>
      </c>
      <c r="K25" s="31">
        <v>20</v>
      </c>
      <c r="L25" s="31">
        <v>3</v>
      </c>
      <c r="M25" s="31">
        <f t="shared" si="1"/>
        <v>17</v>
      </c>
      <c r="N25" s="42">
        <f t="shared" si="2"/>
        <v>0.85</v>
      </c>
      <c r="O25" s="42">
        <f t="shared" si="3"/>
        <v>0.15</v>
      </c>
      <c r="P25" s="43">
        <f t="shared" si="4"/>
        <v>9000</v>
      </c>
      <c r="Q25" s="43">
        <f t="shared" si="5"/>
        <v>51000</v>
      </c>
    </row>
    <row r="26" spans="2:17" x14ac:dyDescent="0.25">
      <c r="B26" s="32" t="s">
        <v>57</v>
      </c>
      <c r="C26" s="52" t="s">
        <v>58</v>
      </c>
      <c r="D26" s="39" t="s">
        <v>25</v>
      </c>
      <c r="E26" s="35">
        <v>1</v>
      </c>
      <c r="F26" s="40">
        <v>12000</v>
      </c>
      <c r="G26" s="41">
        <f t="shared" si="6"/>
        <v>12000</v>
      </c>
      <c r="H26" s="36"/>
      <c r="I26" s="37"/>
      <c r="J26" s="30" t="s">
        <v>26</v>
      </c>
      <c r="K26" s="31">
        <v>20</v>
      </c>
      <c r="L26" s="31">
        <v>3</v>
      </c>
      <c r="M26" s="31">
        <f t="shared" si="1"/>
        <v>17</v>
      </c>
      <c r="N26" s="42">
        <f t="shared" si="2"/>
        <v>0.85</v>
      </c>
      <c r="O26" s="42">
        <f t="shared" si="3"/>
        <v>0.15</v>
      </c>
      <c r="P26" s="43">
        <f t="shared" si="4"/>
        <v>1800</v>
      </c>
      <c r="Q26" s="43">
        <f t="shared" si="5"/>
        <v>10200</v>
      </c>
    </row>
    <row r="27" spans="2:17" ht="15.75" thickBot="1" x14ac:dyDescent="0.3">
      <c r="B27" s="53"/>
      <c r="C27" s="54"/>
      <c r="D27" s="49"/>
      <c r="E27" s="50"/>
      <c r="F27" s="55"/>
      <c r="G27" s="56" t="s">
        <v>59</v>
      </c>
      <c r="H27" s="57">
        <f>SUM(G11:G26)</f>
        <v>34222400</v>
      </c>
      <c r="I27" s="37"/>
      <c r="J27" s="30"/>
      <c r="K27" s="31"/>
      <c r="L27" s="31"/>
      <c r="M27" s="31"/>
      <c r="N27" s="42"/>
      <c r="O27" s="42"/>
      <c r="P27" s="43"/>
      <c r="Q27" s="43"/>
    </row>
    <row r="28" spans="2:17" x14ac:dyDescent="0.25">
      <c r="B28" s="58" t="s">
        <v>60</v>
      </c>
      <c r="C28" s="59" t="s">
        <v>61</v>
      </c>
      <c r="D28" s="60"/>
      <c r="E28" s="61"/>
      <c r="F28" s="62"/>
      <c r="G28" s="27"/>
      <c r="H28" s="28">
        <f>H50</f>
        <v>2941400</v>
      </c>
      <c r="I28" s="29">
        <f>H28/$H$87</f>
        <v>1.2322529537895926E-2</v>
      </c>
      <c r="J28" s="30"/>
      <c r="K28" s="31"/>
      <c r="L28" s="31"/>
      <c r="M28" s="31"/>
      <c r="N28" s="42"/>
      <c r="O28" s="42"/>
      <c r="P28" s="43"/>
      <c r="Q28" s="43"/>
    </row>
    <row r="29" spans="2:17" x14ac:dyDescent="0.25">
      <c r="B29" s="53" t="s">
        <v>62</v>
      </c>
      <c r="C29" s="63" t="s">
        <v>63</v>
      </c>
      <c r="D29" s="39"/>
      <c r="E29" s="64"/>
      <c r="F29" s="65"/>
      <c r="G29" s="66"/>
      <c r="H29" s="63"/>
      <c r="I29" s="67"/>
      <c r="J29" s="30"/>
      <c r="K29" s="31"/>
      <c r="L29" s="31"/>
      <c r="M29" s="31"/>
      <c r="N29" s="42"/>
      <c r="O29" s="42"/>
      <c r="P29" s="43"/>
      <c r="Q29" s="43"/>
    </row>
    <row r="30" spans="2:17" x14ac:dyDescent="0.25">
      <c r="B30" s="53" t="s">
        <v>64</v>
      </c>
      <c r="C30" s="68" t="s">
        <v>65</v>
      </c>
      <c r="D30" s="39" t="s">
        <v>25</v>
      </c>
      <c r="E30" s="64">
        <v>1</v>
      </c>
      <c r="F30" s="69">
        <v>40000</v>
      </c>
      <c r="G30" s="66">
        <f t="shared" ref="G30:G49" si="7">F30*E30</f>
        <v>40000</v>
      </c>
      <c r="H30" s="63"/>
      <c r="I30" s="37"/>
      <c r="J30" s="30" t="s">
        <v>26</v>
      </c>
      <c r="K30" s="31">
        <v>20</v>
      </c>
      <c r="L30" s="31">
        <v>3</v>
      </c>
      <c r="M30" s="31">
        <f t="shared" si="1"/>
        <v>17</v>
      </c>
      <c r="N30" s="42">
        <f t="shared" si="2"/>
        <v>0.85</v>
      </c>
      <c r="O30" s="42">
        <f t="shared" si="3"/>
        <v>0.15</v>
      </c>
      <c r="P30" s="43">
        <f t="shared" si="4"/>
        <v>6000</v>
      </c>
      <c r="Q30" s="43">
        <f t="shared" si="5"/>
        <v>34000</v>
      </c>
    </row>
    <row r="31" spans="2:17" x14ac:dyDescent="0.25">
      <c r="B31" s="53" t="s">
        <v>66</v>
      </c>
      <c r="C31" s="68" t="s">
        <v>67</v>
      </c>
      <c r="D31" s="39" t="s">
        <v>25</v>
      </c>
      <c r="E31" s="64">
        <v>1</v>
      </c>
      <c r="F31" s="69">
        <v>14000</v>
      </c>
      <c r="G31" s="66">
        <f t="shared" si="7"/>
        <v>14000</v>
      </c>
      <c r="H31" s="63"/>
      <c r="I31" s="37"/>
      <c r="J31" s="30" t="s">
        <v>26</v>
      </c>
      <c r="K31" s="31">
        <v>20</v>
      </c>
      <c r="L31" s="31">
        <v>3</v>
      </c>
      <c r="M31" s="31">
        <f t="shared" si="1"/>
        <v>17</v>
      </c>
      <c r="N31" s="42">
        <f t="shared" si="2"/>
        <v>0.85</v>
      </c>
      <c r="O31" s="42">
        <f t="shared" si="3"/>
        <v>0.15</v>
      </c>
      <c r="P31" s="43">
        <f t="shared" si="4"/>
        <v>2100</v>
      </c>
      <c r="Q31" s="43">
        <f t="shared" si="5"/>
        <v>11900</v>
      </c>
    </row>
    <row r="32" spans="2:17" x14ac:dyDescent="0.25">
      <c r="B32" s="53" t="s">
        <v>68</v>
      </c>
      <c r="C32" s="68" t="s">
        <v>69</v>
      </c>
      <c r="D32" s="39" t="s">
        <v>25</v>
      </c>
      <c r="E32" s="64">
        <v>1</v>
      </c>
      <c r="F32" s="70">
        <v>1200</v>
      </c>
      <c r="G32" s="66">
        <f t="shared" si="7"/>
        <v>1200</v>
      </c>
      <c r="H32" s="63"/>
      <c r="I32" s="37"/>
      <c r="J32" s="46" t="s">
        <v>36</v>
      </c>
      <c r="K32" s="31">
        <v>20</v>
      </c>
      <c r="L32" s="31">
        <v>3</v>
      </c>
      <c r="M32" s="31">
        <f t="shared" si="1"/>
        <v>17</v>
      </c>
      <c r="N32" s="42">
        <f t="shared" si="2"/>
        <v>0.85</v>
      </c>
      <c r="O32" s="42">
        <f t="shared" si="3"/>
        <v>0.15</v>
      </c>
      <c r="P32" s="43">
        <f t="shared" si="4"/>
        <v>180</v>
      </c>
      <c r="Q32" s="43">
        <f t="shared" si="5"/>
        <v>1020</v>
      </c>
    </row>
    <row r="33" spans="2:17" x14ac:dyDescent="0.25">
      <c r="B33" s="53" t="s">
        <v>70</v>
      </c>
      <c r="C33" s="68" t="s">
        <v>71</v>
      </c>
      <c r="D33" s="39" t="s">
        <v>25</v>
      </c>
      <c r="E33" s="64">
        <v>1</v>
      </c>
      <c r="F33" s="69">
        <v>15000</v>
      </c>
      <c r="G33" s="66">
        <f t="shared" si="7"/>
        <v>15000</v>
      </c>
      <c r="H33" s="63"/>
      <c r="I33" s="37"/>
      <c r="J33" s="46" t="s">
        <v>36</v>
      </c>
      <c r="K33" s="31">
        <v>20</v>
      </c>
      <c r="L33" s="31">
        <v>3</v>
      </c>
      <c r="M33" s="31">
        <f t="shared" si="1"/>
        <v>17</v>
      </c>
      <c r="N33" s="42">
        <f t="shared" si="2"/>
        <v>0.85</v>
      </c>
      <c r="O33" s="42">
        <f t="shared" si="3"/>
        <v>0.15</v>
      </c>
      <c r="P33" s="43">
        <f t="shared" si="4"/>
        <v>2250</v>
      </c>
      <c r="Q33" s="43">
        <f t="shared" si="5"/>
        <v>12750</v>
      </c>
    </row>
    <row r="34" spans="2:17" x14ac:dyDescent="0.25">
      <c r="B34" s="53" t="s">
        <v>72</v>
      </c>
      <c r="C34" s="68" t="s">
        <v>73</v>
      </c>
      <c r="D34" s="39" t="s">
        <v>25</v>
      </c>
      <c r="E34" s="64">
        <v>1</v>
      </c>
      <c r="F34" s="69">
        <v>22000</v>
      </c>
      <c r="G34" s="66">
        <f t="shared" si="7"/>
        <v>22000</v>
      </c>
      <c r="H34" s="63"/>
      <c r="I34" s="37"/>
      <c r="J34" s="30" t="s">
        <v>26</v>
      </c>
      <c r="K34" s="31">
        <v>20</v>
      </c>
      <c r="L34" s="31">
        <v>3</v>
      </c>
      <c r="M34" s="31">
        <f t="shared" si="1"/>
        <v>17</v>
      </c>
      <c r="N34" s="42">
        <f t="shared" si="2"/>
        <v>0.85</v>
      </c>
      <c r="O34" s="42">
        <f t="shared" si="3"/>
        <v>0.15</v>
      </c>
      <c r="P34" s="43">
        <f t="shared" si="4"/>
        <v>3300</v>
      </c>
      <c r="Q34" s="43">
        <f t="shared" si="5"/>
        <v>18700</v>
      </c>
    </row>
    <row r="35" spans="2:17" x14ac:dyDescent="0.25">
      <c r="B35" s="53" t="s">
        <v>74</v>
      </c>
      <c r="C35" s="68" t="s">
        <v>75</v>
      </c>
      <c r="D35" s="39" t="s">
        <v>25</v>
      </c>
      <c r="E35" s="64">
        <v>2</v>
      </c>
      <c r="F35" s="69">
        <v>12000</v>
      </c>
      <c r="G35" s="66">
        <f t="shared" si="7"/>
        <v>24000</v>
      </c>
      <c r="H35" s="63"/>
      <c r="I35" s="37"/>
      <c r="J35" s="30" t="s">
        <v>26</v>
      </c>
      <c r="K35" s="31">
        <v>20</v>
      </c>
      <c r="L35" s="31">
        <v>3</v>
      </c>
      <c r="M35" s="31">
        <f t="shared" si="1"/>
        <v>17</v>
      </c>
      <c r="N35" s="42">
        <f t="shared" si="2"/>
        <v>0.85</v>
      </c>
      <c r="O35" s="42">
        <f t="shared" si="3"/>
        <v>0.15</v>
      </c>
      <c r="P35" s="43">
        <f t="shared" si="4"/>
        <v>3600</v>
      </c>
      <c r="Q35" s="43">
        <f t="shared" si="5"/>
        <v>20400</v>
      </c>
    </row>
    <row r="36" spans="2:17" x14ac:dyDescent="0.25">
      <c r="B36" s="53" t="s">
        <v>76</v>
      </c>
      <c r="C36" s="68" t="s">
        <v>77</v>
      </c>
      <c r="D36" s="39" t="s">
        <v>25</v>
      </c>
      <c r="E36" s="64">
        <v>2</v>
      </c>
      <c r="F36" s="69">
        <v>60000</v>
      </c>
      <c r="G36" s="66">
        <f t="shared" si="7"/>
        <v>120000</v>
      </c>
      <c r="H36" s="63"/>
      <c r="I36" s="37"/>
      <c r="J36" s="30" t="s">
        <v>26</v>
      </c>
      <c r="K36" s="31">
        <v>20</v>
      </c>
      <c r="L36" s="31">
        <v>3</v>
      </c>
      <c r="M36" s="31">
        <f t="shared" si="1"/>
        <v>17</v>
      </c>
      <c r="N36" s="42">
        <f t="shared" si="2"/>
        <v>0.85</v>
      </c>
      <c r="O36" s="42">
        <f t="shared" si="3"/>
        <v>0.15</v>
      </c>
      <c r="P36" s="43">
        <f t="shared" si="4"/>
        <v>18000</v>
      </c>
      <c r="Q36" s="43">
        <f t="shared" si="5"/>
        <v>102000</v>
      </c>
    </row>
    <row r="37" spans="2:17" ht="30" x14ac:dyDescent="0.25">
      <c r="B37" s="53" t="s">
        <v>78</v>
      </c>
      <c r="C37" s="48" t="s">
        <v>79</v>
      </c>
      <c r="D37" s="39" t="s">
        <v>25</v>
      </c>
      <c r="E37" s="64">
        <v>16</v>
      </c>
      <c r="F37" s="71">
        <v>80000</v>
      </c>
      <c r="G37" s="72">
        <f t="shared" si="7"/>
        <v>1280000</v>
      </c>
      <c r="H37" s="63"/>
      <c r="I37" s="37"/>
      <c r="J37" s="30" t="s">
        <v>26</v>
      </c>
      <c r="K37" s="31">
        <v>20</v>
      </c>
      <c r="L37" s="31">
        <v>3</v>
      </c>
      <c r="M37" s="31">
        <f t="shared" si="1"/>
        <v>17</v>
      </c>
      <c r="N37" s="42">
        <f t="shared" si="2"/>
        <v>0.85</v>
      </c>
      <c r="O37" s="42">
        <f t="shared" si="3"/>
        <v>0.15</v>
      </c>
      <c r="P37" s="43">
        <f t="shared" si="4"/>
        <v>192000</v>
      </c>
      <c r="Q37" s="43">
        <f t="shared" si="5"/>
        <v>1088000</v>
      </c>
    </row>
    <row r="38" spans="2:17" x14ac:dyDescent="0.25">
      <c r="B38" s="53" t="s">
        <v>80</v>
      </c>
      <c r="C38" s="68" t="s">
        <v>81</v>
      </c>
      <c r="D38" s="39" t="s">
        <v>25</v>
      </c>
      <c r="E38" s="64">
        <v>1</v>
      </c>
      <c r="F38" s="69">
        <v>14000</v>
      </c>
      <c r="G38" s="66">
        <f t="shared" si="7"/>
        <v>14000</v>
      </c>
      <c r="H38" s="63"/>
      <c r="I38" s="37"/>
      <c r="J38" s="30" t="s">
        <v>26</v>
      </c>
      <c r="K38" s="31">
        <v>20</v>
      </c>
      <c r="L38" s="31">
        <v>3</v>
      </c>
      <c r="M38" s="31">
        <f t="shared" si="1"/>
        <v>17</v>
      </c>
      <c r="N38" s="42">
        <f t="shared" si="2"/>
        <v>0.85</v>
      </c>
      <c r="O38" s="42">
        <f t="shared" si="3"/>
        <v>0.15</v>
      </c>
      <c r="P38" s="43">
        <f t="shared" si="4"/>
        <v>2100</v>
      </c>
      <c r="Q38" s="43">
        <f t="shared" si="5"/>
        <v>11900</v>
      </c>
    </row>
    <row r="39" spans="2:17" x14ac:dyDescent="0.25">
      <c r="B39" s="53" t="s">
        <v>82</v>
      </c>
      <c r="C39" s="63" t="s">
        <v>83</v>
      </c>
      <c r="D39" s="63"/>
      <c r="E39" s="63"/>
      <c r="F39" s="69"/>
      <c r="G39" s="66">
        <f t="shared" si="7"/>
        <v>0</v>
      </c>
      <c r="H39" s="63"/>
      <c r="I39" s="37"/>
      <c r="J39" s="30"/>
      <c r="K39" s="31"/>
      <c r="L39" s="31"/>
      <c r="M39" s="31"/>
      <c r="N39" s="42"/>
      <c r="O39" s="42"/>
      <c r="P39" s="43"/>
      <c r="Q39" s="43"/>
    </row>
    <row r="40" spans="2:17" x14ac:dyDescent="0.25">
      <c r="B40" s="53" t="s">
        <v>84</v>
      </c>
      <c r="C40" s="68" t="s">
        <v>85</v>
      </c>
      <c r="D40" s="39" t="s">
        <v>25</v>
      </c>
      <c r="E40" s="64">
        <v>2</v>
      </c>
      <c r="F40" s="69">
        <v>80000</v>
      </c>
      <c r="G40" s="66">
        <f t="shared" si="7"/>
        <v>160000</v>
      </c>
      <c r="H40" s="63"/>
      <c r="I40" s="37"/>
      <c r="J40" s="30" t="s">
        <v>26</v>
      </c>
      <c r="K40" s="31">
        <v>20</v>
      </c>
      <c r="L40" s="31">
        <v>3</v>
      </c>
      <c r="M40" s="31">
        <f t="shared" si="1"/>
        <v>17</v>
      </c>
      <c r="N40" s="42">
        <f t="shared" si="2"/>
        <v>0.85</v>
      </c>
      <c r="O40" s="42">
        <f t="shared" si="3"/>
        <v>0.15</v>
      </c>
      <c r="P40" s="43">
        <f t="shared" si="4"/>
        <v>24000</v>
      </c>
      <c r="Q40" s="43">
        <f t="shared" si="5"/>
        <v>136000</v>
      </c>
    </row>
    <row r="41" spans="2:17" x14ac:dyDescent="0.25">
      <c r="B41" s="53" t="s">
        <v>86</v>
      </c>
      <c r="C41" s="68" t="s">
        <v>87</v>
      </c>
      <c r="D41" s="39" t="s">
        <v>25</v>
      </c>
      <c r="E41" s="64">
        <v>2</v>
      </c>
      <c r="F41" s="69">
        <v>80000</v>
      </c>
      <c r="G41" s="66">
        <f t="shared" si="7"/>
        <v>160000</v>
      </c>
      <c r="H41" s="63"/>
      <c r="I41" s="37"/>
      <c r="J41" s="44" t="s">
        <v>88</v>
      </c>
      <c r="K41" s="31">
        <v>20</v>
      </c>
      <c r="L41" s="31">
        <v>3</v>
      </c>
      <c r="M41" s="31">
        <f t="shared" si="1"/>
        <v>17</v>
      </c>
      <c r="N41" s="42">
        <f t="shared" si="2"/>
        <v>0.85</v>
      </c>
      <c r="O41" s="42">
        <f t="shared" si="3"/>
        <v>0.15</v>
      </c>
      <c r="P41" s="43">
        <f t="shared" si="4"/>
        <v>24000</v>
      </c>
      <c r="Q41" s="43">
        <f t="shared" si="5"/>
        <v>136000</v>
      </c>
    </row>
    <row r="42" spans="2:17" x14ac:dyDescent="0.25">
      <c r="B42" s="53" t="s">
        <v>89</v>
      </c>
      <c r="C42" s="68" t="s">
        <v>90</v>
      </c>
      <c r="D42" s="39" t="s">
        <v>25</v>
      </c>
      <c r="E42" s="64">
        <v>1</v>
      </c>
      <c r="F42" s="69">
        <v>12000</v>
      </c>
      <c r="G42" s="66">
        <f t="shared" si="7"/>
        <v>12000</v>
      </c>
      <c r="H42" s="63"/>
      <c r="I42" s="37"/>
      <c r="J42" s="30" t="s">
        <v>26</v>
      </c>
      <c r="K42" s="31">
        <v>20</v>
      </c>
      <c r="L42" s="31">
        <v>3</v>
      </c>
      <c r="M42" s="31">
        <f t="shared" si="1"/>
        <v>17</v>
      </c>
      <c r="N42" s="42">
        <f t="shared" si="2"/>
        <v>0.85</v>
      </c>
      <c r="O42" s="42">
        <f t="shared" si="3"/>
        <v>0.15</v>
      </c>
      <c r="P42" s="43">
        <f t="shared" si="4"/>
        <v>1800</v>
      </c>
      <c r="Q42" s="43">
        <f t="shared" si="5"/>
        <v>10200</v>
      </c>
    </row>
    <row r="43" spans="2:17" x14ac:dyDescent="0.25">
      <c r="B43" s="53" t="s">
        <v>91</v>
      </c>
      <c r="C43" s="68" t="s">
        <v>92</v>
      </c>
      <c r="D43" s="64" t="s">
        <v>25</v>
      </c>
      <c r="E43" s="64">
        <v>2</v>
      </c>
      <c r="F43" s="70">
        <v>65000</v>
      </c>
      <c r="G43" s="66">
        <f t="shared" si="7"/>
        <v>130000</v>
      </c>
      <c r="H43" s="63"/>
      <c r="I43" s="37"/>
      <c r="J43" s="30" t="s">
        <v>26</v>
      </c>
      <c r="K43" s="31">
        <v>20</v>
      </c>
      <c r="L43" s="31">
        <v>3</v>
      </c>
      <c r="M43" s="31">
        <f t="shared" si="1"/>
        <v>17</v>
      </c>
      <c r="N43" s="42">
        <f t="shared" si="2"/>
        <v>0.85</v>
      </c>
      <c r="O43" s="42">
        <f t="shared" si="3"/>
        <v>0.15</v>
      </c>
      <c r="P43" s="43">
        <f t="shared" si="4"/>
        <v>19500</v>
      </c>
      <c r="Q43" s="43">
        <f t="shared" si="5"/>
        <v>110500</v>
      </c>
    </row>
    <row r="44" spans="2:17" x14ac:dyDescent="0.25">
      <c r="B44" s="53" t="s">
        <v>93</v>
      </c>
      <c r="C44" s="68" t="s">
        <v>94</v>
      </c>
      <c r="D44" s="64" t="s">
        <v>25</v>
      </c>
      <c r="E44" s="64">
        <v>1</v>
      </c>
      <c r="F44" s="70">
        <v>48000</v>
      </c>
      <c r="G44" s="66">
        <f t="shared" si="7"/>
        <v>48000</v>
      </c>
      <c r="H44" s="63"/>
      <c r="I44" s="37"/>
      <c r="J44" s="30" t="s">
        <v>26</v>
      </c>
      <c r="K44" s="31">
        <v>20</v>
      </c>
      <c r="L44" s="31">
        <v>3</v>
      </c>
      <c r="M44" s="31">
        <f t="shared" si="1"/>
        <v>17</v>
      </c>
      <c r="N44" s="42">
        <f t="shared" si="2"/>
        <v>0.85</v>
      </c>
      <c r="O44" s="42">
        <f t="shared" si="3"/>
        <v>0.15</v>
      </c>
      <c r="P44" s="43">
        <f t="shared" si="4"/>
        <v>7200</v>
      </c>
      <c r="Q44" s="43">
        <f t="shared" si="5"/>
        <v>40800</v>
      </c>
    </row>
    <row r="45" spans="2:17" x14ac:dyDescent="0.25">
      <c r="B45" s="53" t="s">
        <v>95</v>
      </c>
      <c r="C45" s="68" t="s">
        <v>96</v>
      </c>
      <c r="D45" s="49" t="s">
        <v>25</v>
      </c>
      <c r="E45" s="50">
        <v>5</v>
      </c>
      <c r="F45" s="51">
        <v>5000</v>
      </c>
      <c r="G45" s="66">
        <f t="shared" si="7"/>
        <v>25000</v>
      </c>
      <c r="H45" s="63"/>
      <c r="I45" s="37"/>
      <c r="J45" s="30" t="s">
        <v>26</v>
      </c>
      <c r="K45" s="31">
        <v>20</v>
      </c>
      <c r="L45" s="31">
        <v>3</v>
      </c>
      <c r="M45" s="31">
        <f t="shared" si="1"/>
        <v>17</v>
      </c>
      <c r="N45" s="42">
        <f t="shared" si="2"/>
        <v>0.85</v>
      </c>
      <c r="O45" s="42">
        <f t="shared" si="3"/>
        <v>0.15</v>
      </c>
      <c r="P45" s="43">
        <f t="shared" si="4"/>
        <v>3750</v>
      </c>
      <c r="Q45" s="43">
        <f t="shared" si="5"/>
        <v>21250</v>
      </c>
    </row>
    <row r="46" spans="2:17" ht="30" x14ac:dyDescent="0.25">
      <c r="B46" s="53" t="s">
        <v>97</v>
      </c>
      <c r="C46" s="48" t="s">
        <v>98</v>
      </c>
      <c r="D46" s="50" t="s">
        <v>25</v>
      </c>
      <c r="E46" s="50">
        <v>2</v>
      </c>
      <c r="F46" s="51">
        <v>380000</v>
      </c>
      <c r="G46" s="66">
        <f t="shared" si="7"/>
        <v>760000</v>
      </c>
      <c r="H46" s="63"/>
      <c r="I46" s="37"/>
      <c r="J46" s="30" t="s">
        <v>26</v>
      </c>
      <c r="K46" s="31">
        <v>20</v>
      </c>
      <c r="L46" s="31">
        <v>3</v>
      </c>
      <c r="M46" s="31">
        <f t="shared" si="1"/>
        <v>17</v>
      </c>
      <c r="N46" s="42">
        <f t="shared" si="2"/>
        <v>0.85</v>
      </c>
      <c r="O46" s="42">
        <f t="shared" si="3"/>
        <v>0.15</v>
      </c>
      <c r="P46" s="43">
        <f t="shared" si="4"/>
        <v>114000</v>
      </c>
      <c r="Q46" s="43">
        <f t="shared" si="5"/>
        <v>646000</v>
      </c>
    </row>
    <row r="47" spans="2:17" x14ac:dyDescent="0.25">
      <c r="B47" s="53" t="s">
        <v>99</v>
      </c>
      <c r="C47" s="68" t="s">
        <v>100</v>
      </c>
      <c r="D47" s="39" t="s">
        <v>25</v>
      </c>
      <c r="E47" s="64">
        <v>1</v>
      </c>
      <c r="F47" s="70">
        <v>80000</v>
      </c>
      <c r="G47" s="66">
        <f t="shared" si="7"/>
        <v>80000</v>
      </c>
      <c r="H47" s="63"/>
      <c r="I47" s="37"/>
      <c r="J47" s="30" t="s">
        <v>26</v>
      </c>
      <c r="K47" s="31">
        <v>20</v>
      </c>
      <c r="L47" s="31">
        <v>3</v>
      </c>
      <c r="M47" s="31">
        <f t="shared" si="1"/>
        <v>17</v>
      </c>
      <c r="N47" s="42">
        <f t="shared" si="2"/>
        <v>0.85</v>
      </c>
      <c r="O47" s="42">
        <f t="shared" si="3"/>
        <v>0.15</v>
      </c>
      <c r="P47" s="43">
        <f t="shared" si="4"/>
        <v>12000</v>
      </c>
      <c r="Q47" s="43">
        <f t="shared" si="5"/>
        <v>68000</v>
      </c>
    </row>
    <row r="48" spans="2:17" x14ac:dyDescent="0.25">
      <c r="B48" s="53" t="s">
        <v>101</v>
      </c>
      <c r="C48" s="68" t="s">
        <v>102</v>
      </c>
      <c r="D48" s="64" t="s">
        <v>25</v>
      </c>
      <c r="E48" s="64">
        <v>1</v>
      </c>
      <c r="F48" s="70">
        <v>14200</v>
      </c>
      <c r="G48" s="66">
        <f t="shared" si="7"/>
        <v>14200</v>
      </c>
      <c r="H48" s="63"/>
      <c r="I48" s="37"/>
      <c r="J48" s="30" t="s">
        <v>26</v>
      </c>
      <c r="K48" s="31">
        <v>20</v>
      </c>
      <c r="L48" s="31">
        <v>3</v>
      </c>
      <c r="M48" s="31">
        <f t="shared" si="1"/>
        <v>17</v>
      </c>
      <c r="N48" s="42">
        <f t="shared" si="2"/>
        <v>0.85</v>
      </c>
      <c r="O48" s="42">
        <f t="shared" si="3"/>
        <v>0.15</v>
      </c>
      <c r="P48" s="43">
        <f t="shared" si="4"/>
        <v>2130</v>
      </c>
      <c r="Q48" s="43">
        <f t="shared" si="5"/>
        <v>12070</v>
      </c>
    </row>
    <row r="49" spans="1:17" x14ac:dyDescent="0.25">
      <c r="A49" t="s">
        <v>103</v>
      </c>
      <c r="B49" s="53" t="s">
        <v>104</v>
      </c>
      <c r="C49" s="68" t="s">
        <v>73</v>
      </c>
      <c r="D49" s="49" t="s">
        <v>25</v>
      </c>
      <c r="E49" s="50">
        <v>1</v>
      </c>
      <c r="F49" s="70">
        <v>22000</v>
      </c>
      <c r="G49" s="66">
        <f t="shared" si="7"/>
        <v>22000</v>
      </c>
      <c r="H49" s="73"/>
      <c r="I49" s="37"/>
      <c r="J49" s="30" t="s">
        <v>26</v>
      </c>
      <c r="K49" s="31">
        <v>20</v>
      </c>
      <c r="L49" s="31">
        <v>3</v>
      </c>
      <c r="M49" s="31">
        <f t="shared" si="1"/>
        <v>17</v>
      </c>
      <c r="N49" s="42">
        <f t="shared" si="2"/>
        <v>0.85</v>
      </c>
      <c r="O49" s="42">
        <f t="shared" si="3"/>
        <v>0.15</v>
      </c>
      <c r="P49" s="43">
        <f t="shared" si="4"/>
        <v>3300</v>
      </c>
      <c r="Q49" s="43">
        <f t="shared" si="5"/>
        <v>18700</v>
      </c>
    </row>
    <row r="50" spans="1:17" ht="15.75" thickBot="1" x14ac:dyDescent="0.3">
      <c r="B50" s="53"/>
      <c r="C50" s="74"/>
      <c r="D50" s="49"/>
      <c r="E50" s="50"/>
      <c r="F50" s="55"/>
      <c r="G50" s="56" t="s">
        <v>59</v>
      </c>
      <c r="H50" s="57">
        <f>SUM(G29:G49)</f>
        <v>2941400</v>
      </c>
      <c r="I50" s="37"/>
      <c r="J50" s="30"/>
      <c r="K50" s="31"/>
      <c r="L50" s="31"/>
      <c r="M50" s="31"/>
      <c r="N50" s="42"/>
      <c r="O50" s="42"/>
      <c r="P50" s="43"/>
      <c r="Q50" s="43"/>
    </row>
    <row r="51" spans="1:17" x14ac:dyDescent="0.25">
      <c r="B51" s="58">
        <v>3</v>
      </c>
      <c r="C51" s="59" t="s">
        <v>105</v>
      </c>
      <c r="D51" s="60"/>
      <c r="E51" s="61"/>
      <c r="F51" s="62"/>
      <c r="G51" s="27"/>
      <c r="H51" s="75">
        <f>H58</f>
        <v>9087000</v>
      </c>
      <c r="I51" s="29">
        <f>H51/$H$87</f>
        <v>3.8068547600074887E-2</v>
      </c>
      <c r="J51" s="30"/>
      <c r="K51" s="31"/>
      <c r="L51" s="31"/>
      <c r="M51" s="31"/>
      <c r="N51" s="42"/>
      <c r="O51" s="42"/>
      <c r="P51" s="43"/>
      <c r="Q51" s="43"/>
    </row>
    <row r="52" spans="1:17" x14ac:dyDescent="0.25">
      <c r="B52" s="53" t="s">
        <v>106</v>
      </c>
      <c r="C52" s="68" t="s">
        <v>77</v>
      </c>
      <c r="D52" s="49" t="s">
        <v>25</v>
      </c>
      <c r="E52" s="50">
        <v>6</v>
      </c>
      <c r="F52" s="51">
        <v>60000</v>
      </c>
      <c r="G52" s="76">
        <f>F52*E52</f>
        <v>360000</v>
      </c>
      <c r="H52" s="77"/>
      <c r="I52" s="37"/>
      <c r="J52" s="30" t="s">
        <v>26</v>
      </c>
      <c r="K52" s="31">
        <v>20</v>
      </c>
      <c r="L52" s="31">
        <v>3</v>
      </c>
      <c r="M52" s="31">
        <f t="shared" si="1"/>
        <v>17</v>
      </c>
      <c r="N52" s="42">
        <f t="shared" si="2"/>
        <v>0.85</v>
      </c>
      <c r="O52" s="42">
        <f t="shared" si="3"/>
        <v>0.15</v>
      </c>
      <c r="P52" s="43">
        <f t="shared" si="4"/>
        <v>54000</v>
      </c>
      <c r="Q52" s="43">
        <f t="shared" si="5"/>
        <v>306000</v>
      </c>
    </row>
    <row r="53" spans="1:17" ht="30" x14ac:dyDescent="0.25">
      <c r="B53" s="53" t="s">
        <v>107</v>
      </c>
      <c r="C53" s="48" t="s">
        <v>108</v>
      </c>
      <c r="D53" s="49" t="s">
        <v>109</v>
      </c>
      <c r="E53" s="50">
        <v>107</v>
      </c>
      <c r="F53" s="51">
        <v>80000</v>
      </c>
      <c r="G53" s="76">
        <f t="shared" ref="G53:G57" si="8">F53*E53</f>
        <v>8560000</v>
      </c>
      <c r="H53" s="77"/>
      <c r="I53" s="37"/>
      <c r="J53" s="30" t="s">
        <v>26</v>
      </c>
      <c r="K53" s="31">
        <v>20</v>
      </c>
      <c r="L53" s="31">
        <v>3</v>
      </c>
      <c r="M53" s="31">
        <f t="shared" si="1"/>
        <v>17</v>
      </c>
      <c r="N53" s="42">
        <f t="shared" si="2"/>
        <v>0.85</v>
      </c>
      <c r="O53" s="42">
        <f t="shared" si="3"/>
        <v>0.15</v>
      </c>
      <c r="P53" s="43">
        <f t="shared" si="4"/>
        <v>1284000</v>
      </c>
      <c r="Q53" s="43">
        <f t="shared" si="5"/>
        <v>7276000</v>
      </c>
    </row>
    <row r="54" spans="1:17" x14ac:dyDescent="0.25">
      <c r="B54" s="53" t="s">
        <v>110</v>
      </c>
      <c r="C54" s="68" t="s">
        <v>111</v>
      </c>
      <c r="D54" s="49" t="s">
        <v>25</v>
      </c>
      <c r="E54" s="50">
        <v>6</v>
      </c>
      <c r="F54" s="51">
        <v>13000</v>
      </c>
      <c r="G54" s="76">
        <f t="shared" si="8"/>
        <v>78000</v>
      </c>
      <c r="H54" s="77"/>
      <c r="I54" s="37"/>
      <c r="J54" s="30" t="s">
        <v>26</v>
      </c>
      <c r="K54" s="31">
        <v>20</v>
      </c>
      <c r="L54" s="31">
        <v>3</v>
      </c>
      <c r="M54" s="31">
        <f t="shared" si="1"/>
        <v>17</v>
      </c>
      <c r="N54" s="42">
        <f t="shared" si="2"/>
        <v>0.85</v>
      </c>
      <c r="O54" s="42">
        <f t="shared" si="3"/>
        <v>0.15</v>
      </c>
      <c r="P54" s="43">
        <f t="shared" si="4"/>
        <v>11700</v>
      </c>
      <c r="Q54" s="43">
        <f t="shared" si="5"/>
        <v>66300</v>
      </c>
    </row>
    <row r="55" spans="1:17" x14ac:dyDescent="0.25">
      <c r="B55" s="53" t="s">
        <v>112</v>
      </c>
      <c r="C55" s="68" t="s">
        <v>113</v>
      </c>
      <c r="D55" s="49" t="s">
        <v>25</v>
      </c>
      <c r="E55" s="50">
        <v>2</v>
      </c>
      <c r="F55" s="51">
        <v>14000</v>
      </c>
      <c r="G55" s="76">
        <f t="shared" si="8"/>
        <v>28000</v>
      </c>
      <c r="H55" s="77"/>
      <c r="I55" s="37"/>
      <c r="J55" s="30" t="s">
        <v>26</v>
      </c>
      <c r="K55" s="31">
        <v>20</v>
      </c>
      <c r="L55" s="31">
        <v>3</v>
      </c>
      <c r="M55" s="31">
        <f t="shared" si="1"/>
        <v>17</v>
      </c>
      <c r="N55" s="42">
        <f t="shared" si="2"/>
        <v>0.85</v>
      </c>
      <c r="O55" s="42">
        <f t="shared" si="3"/>
        <v>0.15</v>
      </c>
      <c r="P55" s="43">
        <f t="shared" si="4"/>
        <v>4200</v>
      </c>
      <c r="Q55" s="43">
        <f t="shared" si="5"/>
        <v>23800</v>
      </c>
    </row>
    <row r="56" spans="1:17" x14ac:dyDescent="0.25">
      <c r="B56" s="53" t="s">
        <v>114</v>
      </c>
      <c r="C56" s="68" t="s">
        <v>115</v>
      </c>
      <c r="D56" s="49" t="s">
        <v>25</v>
      </c>
      <c r="E56" s="50">
        <v>1</v>
      </c>
      <c r="F56" s="51">
        <v>17000</v>
      </c>
      <c r="G56" s="76">
        <f t="shared" si="8"/>
        <v>17000</v>
      </c>
      <c r="H56" s="77"/>
      <c r="I56" s="37"/>
      <c r="J56" s="30" t="s">
        <v>26</v>
      </c>
      <c r="K56" s="31">
        <v>20</v>
      </c>
      <c r="L56" s="31">
        <v>3</v>
      </c>
      <c r="M56" s="31">
        <f t="shared" si="1"/>
        <v>17</v>
      </c>
      <c r="N56" s="42">
        <f t="shared" si="2"/>
        <v>0.85</v>
      </c>
      <c r="O56" s="42">
        <f t="shared" si="3"/>
        <v>0.15</v>
      </c>
      <c r="P56" s="43">
        <f t="shared" si="4"/>
        <v>2550</v>
      </c>
      <c r="Q56" s="43">
        <f t="shared" si="5"/>
        <v>14450</v>
      </c>
    </row>
    <row r="57" spans="1:17" ht="15.75" thickBot="1" x14ac:dyDescent="0.3">
      <c r="B57" s="53" t="s">
        <v>116</v>
      </c>
      <c r="C57" s="68" t="s">
        <v>73</v>
      </c>
      <c r="D57" s="49" t="s">
        <v>25</v>
      </c>
      <c r="E57" s="50">
        <v>2</v>
      </c>
      <c r="F57" s="51">
        <v>22000</v>
      </c>
      <c r="G57" s="76">
        <f t="shared" si="8"/>
        <v>44000</v>
      </c>
      <c r="H57" s="77"/>
      <c r="I57" s="37"/>
      <c r="J57" s="30" t="s">
        <v>26</v>
      </c>
      <c r="K57" s="31">
        <v>20</v>
      </c>
      <c r="L57" s="31">
        <v>3</v>
      </c>
      <c r="M57" s="31">
        <f t="shared" si="1"/>
        <v>17</v>
      </c>
      <c r="N57" s="42">
        <f t="shared" si="2"/>
        <v>0.85</v>
      </c>
      <c r="O57" s="42">
        <f t="shared" si="3"/>
        <v>0.15</v>
      </c>
      <c r="P57" s="43">
        <f t="shared" si="4"/>
        <v>6600</v>
      </c>
      <c r="Q57" s="43">
        <f t="shared" si="5"/>
        <v>37400</v>
      </c>
    </row>
    <row r="58" spans="1:17" ht="15.75" thickBot="1" x14ac:dyDescent="0.3">
      <c r="B58" s="53"/>
      <c r="C58" s="54"/>
      <c r="D58" s="49"/>
      <c r="E58" s="50"/>
      <c r="F58" s="55"/>
      <c r="G58" s="78" t="s">
        <v>59</v>
      </c>
      <c r="H58" s="79">
        <f>SUM(G52:G57)</f>
        <v>9087000</v>
      </c>
      <c r="I58" s="37"/>
      <c r="J58" s="30"/>
      <c r="K58" s="31"/>
      <c r="L58" s="31"/>
      <c r="M58" s="31"/>
      <c r="N58" s="42"/>
      <c r="O58" s="42"/>
      <c r="P58" s="43"/>
      <c r="Q58" s="43"/>
    </row>
    <row r="59" spans="1:17" x14ac:dyDescent="0.25">
      <c r="B59" s="58" t="s">
        <v>117</v>
      </c>
      <c r="C59" s="59" t="s">
        <v>118</v>
      </c>
      <c r="D59" s="60"/>
      <c r="E59" s="61"/>
      <c r="F59" s="62"/>
      <c r="G59" s="27"/>
      <c r="H59" s="28">
        <f>H72</f>
        <v>67400100</v>
      </c>
      <c r="I59" s="29">
        <f>H59/$H$87</f>
        <v>0.28236204634090539</v>
      </c>
      <c r="J59" s="30"/>
      <c r="K59" s="31"/>
      <c r="L59" s="31"/>
      <c r="M59" s="31"/>
      <c r="N59" s="42"/>
      <c r="O59" s="42"/>
      <c r="P59" s="43"/>
      <c r="Q59" s="43"/>
    </row>
    <row r="60" spans="1:17" x14ac:dyDescent="0.25">
      <c r="B60" s="53" t="s">
        <v>119</v>
      </c>
      <c r="C60" s="80" t="s">
        <v>120</v>
      </c>
      <c r="D60" s="53"/>
      <c r="E60" s="53"/>
      <c r="F60" s="53"/>
      <c r="G60" s="53"/>
      <c r="H60" s="53"/>
      <c r="I60" s="81"/>
      <c r="J60" s="30"/>
      <c r="K60" s="31"/>
      <c r="L60" s="31"/>
      <c r="M60" s="31"/>
      <c r="N60" s="42"/>
      <c r="O60" s="42"/>
      <c r="P60" s="43"/>
      <c r="Q60" s="43"/>
    </row>
    <row r="61" spans="1:17" x14ac:dyDescent="0.25">
      <c r="B61" s="53" t="s">
        <v>121</v>
      </c>
      <c r="C61" s="68" t="s">
        <v>122</v>
      </c>
      <c r="D61" s="49" t="s">
        <v>25</v>
      </c>
      <c r="E61" s="50">
        <v>124</v>
      </c>
      <c r="F61" s="51">
        <v>14000</v>
      </c>
      <c r="G61" s="76">
        <f t="shared" ref="G61:G71" si="9">F61*E61</f>
        <v>1736000</v>
      </c>
      <c r="H61" s="73"/>
      <c r="I61" s="37"/>
      <c r="J61" s="30" t="s">
        <v>26</v>
      </c>
      <c r="K61" s="31">
        <v>20</v>
      </c>
      <c r="L61" s="31">
        <v>3</v>
      </c>
      <c r="M61" s="31">
        <f t="shared" si="1"/>
        <v>17</v>
      </c>
      <c r="N61" s="42">
        <f t="shared" si="2"/>
        <v>0.85</v>
      </c>
      <c r="O61" s="42">
        <f t="shared" si="3"/>
        <v>0.15</v>
      </c>
      <c r="P61" s="43">
        <f t="shared" si="4"/>
        <v>260400</v>
      </c>
      <c r="Q61" s="43">
        <f t="shared" si="5"/>
        <v>1475600</v>
      </c>
    </row>
    <row r="62" spans="1:17" x14ac:dyDescent="0.25">
      <c r="B62" s="53" t="s">
        <v>123</v>
      </c>
      <c r="C62" s="68" t="s">
        <v>124</v>
      </c>
      <c r="D62" s="49" t="s">
        <v>25</v>
      </c>
      <c r="E62" s="50">
        <v>124</v>
      </c>
      <c r="F62" s="51">
        <v>5400</v>
      </c>
      <c r="G62" s="76">
        <f t="shared" si="9"/>
        <v>669600</v>
      </c>
      <c r="H62" s="73"/>
      <c r="I62" s="37"/>
      <c r="J62" s="30" t="s">
        <v>26</v>
      </c>
      <c r="K62" s="31">
        <v>20</v>
      </c>
      <c r="L62" s="31">
        <v>3</v>
      </c>
      <c r="M62" s="31">
        <f t="shared" si="1"/>
        <v>17</v>
      </c>
      <c r="N62" s="42">
        <f t="shared" si="2"/>
        <v>0.85</v>
      </c>
      <c r="O62" s="42">
        <f t="shared" si="3"/>
        <v>0.15</v>
      </c>
      <c r="P62" s="43">
        <f t="shared" si="4"/>
        <v>100440</v>
      </c>
      <c r="Q62" s="43">
        <f t="shared" si="5"/>
        <v>569160</v>
      </c>
    </row>
    <row r="63" spans="1:17" x14ac:dyDescent="0.25">
      <c r="B63" s="53" t="s">
        <v>125</v>
      </c>
      <c r="C63" s="48" t="s">
        <v>126</v>
      </c>
      <c r="D63" s="49" t="s">
        <v>25</v>
      </c>
      <c r="E63" s="50">
        <v>124</v>
      </c>
      <c r="F63" s="51">
        <v>34000</v>
      </c>
      <c r="G63" s="76">
        <f t="shared" si="9"/>
        <v>4216000</v>
      </c>
      <c r="H63" s="73"/>
      <c r="I63" s="37"/>
      <c r="J63" s="30" t="s">
        <v>26</v>
      </c>
      <c r="K63" s="31">
        <v>20</v>
      </c>
      <c r="L63" s="31">
        <v>3</v>
      </c>
      <c r="M63" s="31">
        <f t="shared" si="1"/>
        <v>17</v>
      </c>
      <c r="N63" s="42">
        <f t="shared" si="2"/>
        <v>0.85</v>
      </c>
      <c r="O63" s="42">
        <f t="shared" si="3"/>
        <v>0.15</v>
      </c>
      <c r="P63" s="43">
        <f t="shared" si="4"/>
        <v>632400</v>
      </c>
      <c r="Q63" s="43">
        <f t="shared" si="5"/>
        <v>3583600</v>
      </c>
    </row>
    <row r="64" spans="1:17" ht="30" x14ac:dyDescent="0.25">
      <c r="B64" s="53" t="s">
        <v>127</v>
      </c>
      <c r="C64" s="48" t="s">
        <v>128</v>
      </c>
      <c r="D64" s="50" t="s">
        <v>25</v>
      </c>
      <c r="E64" s="50">
        <v>978</v>
      </c>
      <c r="F64" s="51">
        <v>37000</v>
      </c>
      <c r="G64" s="76">
        <f t="shared" si="9"/>
        <v>36186000</v>
      </c>
      <c r="H64" s="73"/>
      <c r="I64" s="37"/>
      <c r="J64" s="30" t="s">
        <v>26</v>
      </c>
      <c r="K64" s="31">
        <v>20</v>
      </c>
      <c r="L64" s="31">
        <v>3</v>
      </c>
      <c r="M64" s="31">
        <f t="shared" si="1"/>
        <v>17</v>
      </c>
      <c r="N64" s="42">
        <f t="shared" si="2"/>
        <v>0.85</v>
      </c>
      <c r="O64" s="42">
        <f t="shared" si="3"/>
        <v>0.15</v>
      </c>
      <c r="P64" s="43">
        <f t="shared" si="4"/>
        <v>5427900</v>
      </c>
      <c r="Q64" s="43">
        <f t="shared" si="5"/>
        <v>30758100</v>
      </c>
    </row>
    <row r="65" spans="2:17" x14ac:dyDescent="0.25">
      <c r="B65" s="53" t="s">
        <v>129</v>
      </c>
      <c r="C65" s="68" t="s">
        <v>130</v>
      </c>
      <c r="D65" s="49" t="s">
        <v>25</v>
      </c>
      <c r="E65" s="50">
        <v>124</v>
      </c>
      <c r="F65" s="51">
        <v>6600</v>
      </c>
      <c r="G65" s="76">
        <f t="shared" si="9"/>
        <v>818400</v>
      </c>
      <c r="H65" s="73"/>
      <c r="I65" s="37"/>
      <c r="J65" s="46" t="s">
        <v>36</v>
      </c>
      <c r="K65" s="31">
        <v>20</v>
      </c>
      <c r="L65" s="31">
        <v>3</v>
      </c>
      <c r="M65" s="31">
        <f t="shared" si="1"/>
        <v>17</v>
      </c>
      <c r="N65" s="42">
        <f t="shared" si="2"/>
        <v>0.85</v>
      </c>
      <c r="O65" s="42">
        <f t="shared" si="3"/>
        <v>0.15</v>
      </c>
      <c r="P65" s="43">
        <f t="shared" si="4"/>
        <v>122760</v>
      </c>
      <c r="Q65" s="43">
        <f t="shared" si="5"/>
        <v>695640</v>
      </c>
    </row>
    <row r="66" spans="2:17" x14ac:dyDescent="0.25">
      <c r="B66" s="53" t="s">
        <v>131</v>
      </c>
      <c r="C66" s="63" t="s">
        <v>132</v>
      </c>
      <c r="D66" s="49"/>
      <c r="E66" s="50"/>
      <c r="F66" s="51"/>
      <c r="G66" s="76">
        <f t="shared" si="9"/>
        <v>0</v>
      </c>
      <c r="H66" s="73"/>
      <c r="I66" s="37"/>
      <c r="J66" s="46"/>
      <c r="K66" s="31"/>
      <c r="L66" s="31"/>
      <c r="M66" s="31"/>
      <c r="N66" s="42"/>
      <c r="O66" s="42"/>
      <c r="P66" s="43"/>
      <c r="Q66" s="43"/>
    </row>
    <row r="67" spans="2:17" x14ac:dyDescent="0.25">
      <c r="B67" s="53" t="s">
        <v>133</v>
      </c>
      <c r="C67" s="68" t="s">
        <v>134</v>
      </c>
      <c r="D67" s="49" t="s">
        <v>25</v>
      </c>
      <c r="E67" s="50">
        <v>927</v>
      </c>
      <c r="F67" s="51">
        <v>6000</v>
      </c>
      <c r="G67" s="76">
        <f t="shared" si="9"/>
        <v>5562000</v>
      </c>
      <c r="H67" s="82"/>
      <c r="I67" s="37"/>
      <c r="J67" s="30" t="s">
        <v>26</v>
      </c>
      <c r="K67" s="31">
        <v>20</v>
      </c>
      <c r="L67" s="31">
        <v>3</v>
      </c>
      <c r="M67" s="31">
        <f t="shared" si="1"/>
        <v>17</v>
      </c>
      <c r="N67" s="42">
        <f t="shared" si="2"/>
        <v>0.85</v>
      </c>
      <c r="O67" s="42">
        <f t="shared" si="3"/>
        <v>0.15</v>
      </c>
      <c r="P67" s="43">
        <f t="shared" si="4"/>
        <v>834300</v>
      </c>
      <c r="Q67" s="43">
        <f t="shared" si="5"/>
        <v>4727700</v>
      </c>
    </row>
    <row r="68" spans="2:17" x14ac:dyDescent="0.25">
      <c r="B68" s="53" t="s">
        <v>135</v>
      </c>
      <c r="C68" s="68" t="s">
        <v>136</v>
      </c>
      <c r="D68" s="49" t="s">
        <v>25</v>
      </c>
      <c r="E68" s="50">
        <v>78</v>
      </c>
      <c r="F68" s="51">
        <v>16000</v>
      </c>
      <c r="G68" s="76">
        <f t="shared" si="9"/>
        <v>1248000</v>
      </c>
      <c r="H68" s="82"/>
      <c r="I68" s="37"/>
      <c r="J68" s="30" t="s">
        <v>26</v>
      </c>
      <c r="K68" s="31">
        <v>20</v>
      </c>
      <c r="L68" s="31">
        <v>3</v>
      </c>
      <c r="M68" s="31">
        <f t="shared" si="1"/>
        <v>17</v>
      </c>
      <c r="N68" s="42">
        <f t="shared" si="2"/>
        <v>0.85</v>
      </c>
      <c r="O68" s="42">
        <f t="shared" si="3"/>
        <v>0.15</v>
      </c>
      <c r="P68" s="43">
        <f t="shared" si="4"/>
        <v>187200</v>
      </c>
      <c r="Q68" s="43">
        <f t="shared" si="5"/>
        <v>1060800</v>
      </c>
    </row>
    <row r="69" spans="2:17" ht="17.25" customHeight="1" x14ac:dyDescent="0.25">
      <c r="B69" s="53" t="s">
        <v>137</v>
      </c>
      <c r="C69" s="68" t="s">
        <v>138</v>
      </c>
      <c r="D69" s="49" t="s">
        <v>25</v>
      </c>
      <c r="E69" s="50">
        <v>1854</v>
      </c>
      <c r="F69" s="51">
        <v>900</v>
      </c>
      <c r="G69" s="76">
        <f t="shared" si="9"/>
        <v>1668600</v>
      </c>
      <c r="H69" s="82"/>
      <c r="I69" s="37"/>
      <c r="J69" s="46" t="s">
        <v>36</v>
      </c>
      <c r="K69" s="31">
        <v>20</v>
      </c>
      <c r="L69" s="31">
        <v>3</v>
      </c>
      <c r="M69" s="31">
        <f t="shared" si="1"/>
        <v>17</v>
      </c>
      <c r="N69" s="42">
        <f t="shared" si="2"/>
        <v>0.85</v>
      </c>
      <c r="O69" s="42">
        <f t="shared" si="3"/>
        <v>0.15</v>
      </c>
      <c r="P69" s="43">
        <f t="shared" si="4"/>
        <v>250290</v>
      </c>
      <c r="Q69" s="43">
        <f t="shared" si="5"/>
        <v>1418310</v>
      </c>
    </row>
    <row r="70" spans="2:17" x14ac:dyDescent="0.25">
      <c r="B70" s="53" t="s">
        <v>139</v>
      </c>
      <c r="C70" s="68" t="s">
        <v>140</v>
      </c>
      <c r="D70" s="49" t="s">
        <v>25</v>
      </c>
      <c r="E70" s="50">
        <v>927</v>
      </c>
      <c r="F70" s="51">
        <v>11000</v>
      </c>
      <c r="G70" s="76">
        <f t="shared" si="9"/>
        <v>10197000</v>
      </c>
      <c r="H70" s="82"/>
      <c r="I70" s="37"/>
      <c r="J70" s="46" t="s">
        <v>36</v>
      </c>
      <c r="K70" s="31">
        <v>20</v>
      </c>
      <c r="L70" s="31">
        <v>3</v>
      </c>
      <c r="M70" s="31">
        <f t="shared" si="1"/>
        <v>17</v>
      </c>
      <c r="N70" s="42">
        <f t="shared" si="2"/>
        <v>0.85</v>
      </c>
      <c r="O70" s="42">
        <f t="shared" si="3"/>
        <v>0.15</v>
      </c>
      <c r="P70" s="43">
        <f t="shared" si="4"/>
        <v>1529550</v>
      </c>
      <c r="Q70" s="43">
        <f t="shared" si="5"/>
        <v>8667450</v>
      </c>
    </row>
    <row r="71" spans="2:17" ht="90" x14ac:dyDescent="0.25">
      <c r="B71" s="53" t="s">
        <v>141</v>
      </c>
      <c r="C71" s="48" t="s">
        <v>142</v>
      </c>
      <c r="D71" s="50" t="s">
        <v>25</v>
      </c>
      <c r="E71" s="50">
        <v>927</v>
      </c>
      <c r="F71" s="51">
        <v>5500</v>
      </c>
      <c r="G71" s="76">
        <f t="shared" si="9"/>
        <v>5098500</v>
      </c>
      <c r="H71" s="82"/>
      <c r="I71" s="37"/>
      <c r="J71" s="30" t="s">
        <v>26</v>
      </c>
      <c r="K71" s="31">
        <v>5</v>
      </c>
      <c r="L71" s="31">
        <v>3</v>
      </c>
      <c r="M71" s="31">
        <f t="shared" si="1"/>
        <v>2</v>
      </c>
      <c r="N71" s="42">
        <f t="shared" si="2"/>
        <v>0.4</v>
      </c>
      <c r="O71" s="42">
        <f t="shared" si="3"/>
        <v>0.6</v>
      </c>
      <c r="P71" s="43">
        <f t="shared" si="4"/>
        <v>3059100</v>
      </c>
      <c r="Q71" s="43">
        <f t="shared" si="5"/>
        <v>2039400</v>
      </c>
    </row>
    <row r="72" spans="2:17" ht="15.75" thickBot="1" x14ac:dyDescent="0.3">
      <c r="B72" s="53"/>
      <c r="C72" s="54"/>
      <c r="D72" s="49"/>
      <c r="E72" s="50"/>
      <c r="F72" s="83"/>
      <c r="G72" s="56" t="s">
        <v>59</v>
      </c>
      <c r="H72" s="84">
        <f>SUM(G61:G71)</f>
        <v>67400100</v>
      </c>
      <c r="I72" s="37"/>
      <c r="J72" s="30"/>
      <c r="K72" s="31"/>
      <c r="L72" s="31"/>
      <c r="M72" s="31"/>
      <c r="N72" s="42"/>
      <c r="O72" s="42"/>
      <c r="P72" s="43"/>
      <c r="Q72" s="43"/>
    </row>
    <row r="73" spans="2:17" x14ac:dyDescent="0.25">
      <c r="B73" s="58" t="s">
        <v>143</v>
      </c>
      <c r="C73" s="59" t="s">
        <v>144</v>
      </c>
      <c r="D73" s="60"/>
      <c r="E73" s="61"/>
      <c r="F73" s="62"/>
      <c r="G73" s="27"/>
      <c r="H73" s="28">
        <f>H76</f>
        <v>86250000</v>
      </c>
      <c r="I73" s="29">
        <f>H73/$H$87</f>
        <v>0.36133071756426316</v>
      </c>
      <c r="J73" s="30"/>
      <c r="K73" s="31"/>
      <c r="L73" s="31"/>
      <c r="M73" s="31"/>
      <c r="N73" s="42"/>
      <c r="O73" s="42"/>
      <c r="P73" s="43"/>
      <c r="Q73" s="43"/>
    </row>
    <row r="74" spans="2:17" ht="30" x14ac:dyDescent="0.25">
      <c r="B74" s="53" t="s">
        <v>145</v>
      </c>
      <c r="C74" s="48" t="s">
        <v>146</v>
      </c>
      <c r="D74" s="50" t="s">
        <v>25</v>
      </c>
      <c r="E74" s="50">
        <v>1</v>
      </c>
      <c r="F74" s="51">
        <v>75000000</v>
      </c>
      <c r="G74" s="76">
        <f>F74*E74</f>
        <v>75000000</v>
      </c>
      <c r="H74" s="73"/>
      <c r="I74" s="37"/>
      <c r="J74" s="30" t="s">
        <v>147</v>
      </c>
      <c r="K74" s="31">
        <v>15</v>
      </c>
      <c r="L74" s="31">
        <v>5</v>
      </c>
      <c r="M74" s="31">
        <f t="shared" si="1"/>
        <v>10</v>
      </c>
      <c r="N74" s="42">
        <f t="shared" si="2"/>
        <v>0.66666666666666663</v>
      </c>
      <c r="O74" s="42">
        <f t="shared" si="3"/>
        <v>0.33333333333333331</v>
      </c>
      <c r="P74" s="43">
        <f t="shared" si="4"/>
        <v>25000000</v>
      </c>
      <c r="Q74" s="43">
        <f t="shared" si="5"/>
        <v>50000000</v>
      </c>
    </row>
    <row r="75" spans="2:17" ht="30.75" thickBot="1" x14ac:dyDescent="0.3">
      <c r="B75" s="53" t="s">
        <v>148</v>
      </c>
      <c r="C75" s="48" t="s">
        <v>149</v>
      </c>
      <c r="D75" s="50" t="s">
        <v>150</v>
      </c>
      <c r="E75" s="50">
        <v>150</v>
      </c>
      <c r="F75" s="51">
        <v>75000</v>
      </c>
      <c r="G75" s="76">
        <f>F75*E75</f>
        <v>11250000</v>
      </c>
      <c r="H75" s="73"/>
      <c r="I75" s="37"/>
      <c r="J75" s="30" t="s">
        <v>147</v>
      </c>
      <c r="K75" s="31">
        <v>15</v>
      </c>
      <c r="L75" s="31">
        <v>5</v>
      </c>
      <c r="M75" s="31">
        <f t="shared" si="1"/>
        <v>10</v>
      </c>
      <c r="N75" s="42">
        <f t="shared" si="2"/>
        <v>0.66666666666666663</v>
      </c>
      <c r="O75" s="42">
        <f t="shared" si="3"/>
        <v>0.33333333333333331</v>
      </c>
      <c r="P75" s="43">
        <f t="shared" si="4"/>
        <v>3750000</v>
      </c>
      <c r="Q75" s="43">
        <f t="shared" si="5"/>
        <v>7500000</v>
      </c>
    </row>
    <row r="76" spans="2:17" ht="15.75" thickBot="1" x14ac:dyDescent="0.3">
      <c r="B76" s="53"/>
      <c r="C76" s="54"/>
      <c r="D76" s="49"/>
      <c r="E76" s="50"/>
      <c r="F76" s="55"/>
      <c r="G76" s="78" t="s">
        <v>59</v>
      </c>
      <c r="H76" s="79">
        <f>SUM(G74:G75)</f>
        <v>86250000</v>
      </c>
      <c r="I76" s="37"/>
      <c r="J76" s="30"/>
      <c r="K76" s="31"/>
      <c r="L76" s="31"/>
      <c r="M76" s="31"/>
      <c r="N76" s="31"/>
      <c r="O76" s="31"/>
      <c r="P76" s="31"/>
      <c r="Q76" s="43"/>
    </row>
    <row r="77" spans="2:17" x14ac:dyDescent="0.25">
      <c r="B77" s="58" t="s">
        <v>151</v>
      </c>
      <c r="C77" s="59" t="s">
        <v>152</v>
      </c>
      <c r="D77" s="60"/>
      <c r="E77" s="61"/>
      <c r="F77" s="62"/>
      <c r="G77" s="27"/>
      <c r="H77" s="28">
        <f>H79</f>
        <v>16800000</v>
      </c>
      <c r="I77" s="29">
        <f>H77/$H$87</f>
        <v>7.0380939769039086E-2</v>
      </c>
      <c r="J77" s="30"/>
      <c r="K77" s="31"/>
      <c r="L77" s="31"/>
      <c r="M77" s="31"/>
      <c r="N77" s="31"/>
      <c r="O77" s="31"/>
      <c r="P77" s="31"/>
      <c r="Q77" s="43"/>
    </row>
    <row r="78" spans="2:17" ht="45.75" thickBot="1" x14ac:dyDescent="0.3">
      <c r="B78" s="53" t="s">
        <v>153</v>
      </c>
      <c r="C78" s="85" t="s">
        <v>154</v>
      </c>
      <c r="D78" s="50" t="s">
        <v>150</v>
      </c>
      <c r="E78" s="50">
        <v>480</v>
      </c>
      <c r="F78" s="51">
        <v>35000</v>
      </c>
      <c r="G78" s="76">
        <f>F78*E78</f>
        <v>16800000</v>
      </c>
      <c r="H78" s="73"/>
      <c r="I78" s="37"/>
      <c r="J78" s="30" t="s">
        <v>155</v>
      </c>
      <c r="K78" s="86"/>
      <c r="L78" s="31"/>
      <c r="M78" s="86"/>
      <c r="N78" s="31"/>
      <c r="O78" s="31"/>
      <c r="P78" s="31"/>
      <c r="Q78" s="43">
        <f t="shared" ref="Q78:Q81" si="10">G78-P78</f>
        <v>16800000</v>
      </c>
    </row>
    <row r="79" spans="2:17" x14ac:dyDescent="0.25">
      <c r="B79" s="87"/>
      <c r="C79" s="88"/>
      <c r="D79" s="89"/>
      <c r="E79" s="90"/>
      <c r="F79" s="91"/>
      <c r="G79" s="92" t="s">
        <v>59</v>
      </c>
      <c r="H79" s="93">
        <f>SUM(G78:G78)</f>
        <v>16800000</v>
      </c>
      <c r="I79" s="94"/>
      <c r="J79" s="30"/>
      <c r="K79" s="31"/>
      <c r="L79" s="31"/>
      <c r="M79" s="31"/>
      <c r="N79" s="31"/>
      <c r="O79" s="31"/>
      <c r="P79" s="31"/>
      <c r="Q79" s="43"/>
    </row>
    <row r="80" spans="2:17" x14ac:dyDescent="0.25">
      <c r="B80" s="58" t="s">
        <v>156</v>
      </c>
      <c r="C80" s="95" t="s">
        <v>157</v>
      </c>
      <c r="D80" s="60"/>
      <c r="E80" s="61"/>
      <c r="F80" s="61"/>
      <c r="G80" s="58"/>
      <c r="H80" s="96">
        <f>H82</f>
        <v>300000</v>
      </c>
      <c r="I80" s="97">
        <f>H80/H87</f>
        <v>1.2568024958756979E-3</v>
      </c>
      <c r="J80" s="30"/>
      <c r="K80" s="31"/>
      <c r="L80" s="31"/>
      <c r="M80" s="31"/>
      <c r="N80" s="31"/>
      <c r="O80" s="31"/>
      <c r="P80" s="31"/>
      <c r="Q80" s="43"/>
    </row>
    <row r="81" spans="2:17" ht="15.75" thickBot="1" x14ac:dyDescent="0.3">
      <c r="B81" s="53" t="s">
        <v>158</v>
      </c>
      <c r="C81" s="54" t="s">
        <v>159</v>
      </c>
      <c r="D81" s="49" t="s">
        <v>25</v>
      </c>
      <c r="E81" s="50">
        <v>1</v>
      </c>
      <c r="F81" s="51">
        <v>300000</v>
      </c>
      <c r="G81" s="51">
        <f>F81*E81</f>
        <v>300000</v>
      </c>
      <c r="H81" s="98"/>
      <c r="I81" s="99"/>
      <c r="J81" s="30" t="s">
        <v>155</v>
      </c>
      <c r="K81" s="31"/>
      <c r="L81" s="31"/>
      <c r="M81" s="31"/>
      <c r="N81" s="31"/>
      <c r="O81" s="31"/>
      <c r="P81" s="31"/>
      <c r="Q81" s="43">
        <f t="shared" si="10"/>
        <v>300000</v>
      </c>
    </row>
    <row r="82" spans="2:17" ht="15.75" thickBot="1" x14ac:dyDescent="0.3">
      <c r="B82" s="53"/>
      <c r="C82" s="54"/>
      <c r="D82" s="49"/>
      <c r="E82" s="50"/>
      <c r="F82" s="50"/>
      <c r="G82" s="78" t="s">
        <v>59</v>
      </c>
      <c r="H82" s="79">
        <f>SUM(G81)</f>
        <v>300000</v>
      </c>
      <c r="I82" s="99"/>
      <c r="J82" s="30"/>
      <c r="K82" s="31"/>
      <c r="L82" s="31"/>
      <c r="M82" s="31"/>
      <c r="N82" s="31"/>
      <c r="O82" s="31"/>
      <c r="P82" s="31"/>
      <c r="Q82" s="43"/>
    </row>
    <row r="83" spans="2:17" x14ac:dyDescent="0.25">
      <c r="B83" s="100"/>
      <c r="C83" s="101"/>
      <c r="D83" s="102"/>
      <c r="E83" s="103"/>
      <c r="F83" s="103"/>
      <c r="G83" s="100"/>
      <c r="H83" s="104"/>
      <c r="I83" s="105"/>
    </row>
    <row r="84" spans="2:17" ht="15.75" thickBot="1" x14ac:dyDescent="0.3">
      <c r="O84" s="106" t="s">
        <v>160</v>
      </c>
      <c r="P84" s="106"/>
      <c r="Q84" s="106"/>
    </row>
    <row r="85" spans="2:17" x14ac:dyDescent="0.25">
      <c r="E85" s="107" t="s">
        <v>161</v>
      </c>
      <c r="F85" s="108"/>
      <c r="G85" s="108"/>
      <c r="H85" s="109">
        <f>SUM(H27,H50,H58,H72,H76,H79,H82)</f>
        <v>217000900</v>
      </c>
      <c r="I85" s="110">
        <f>H85/H87</f>
        <v>0.90909090909090906</v>
      </c>
      <c r="O85" s="111" t="s">
        <v>161</v>
      </c>
      <c r="P85" s="111"/>
      <c r="Q85" s="43">
        <f>SUM(Q11:Q84)</f>
        <v>157510490</v>
      </c>
    </row>
    <row r="86" spans="2:17" x14ac:dyDescent="0.25">
      <c r="C86" s="112"/>
      <c r="D86" s="113"/>
      <c r="E86" s="114" t="s">
        <v>162</v>
      </c>
      <c r="F86" s="115"/>
      <c r="G86" s="115"/>
      <c r="H86" s="116">
        <f>H85*0.1</f>
        <v>21700090</v>
      </c>
      <c r="I86" s="110">
        <f>H86/H87</f>
        <v>9.0909090909090912E-2</v>
      </c>
      <c r="O86" s="111" t="s">
        <v>162</v>
      </c>
      <c r="P86" s="111"/>
      <c r="Q86" s="43">
        <f>Q85*0.1</f>
        <v>15751049</v>
      </c>
    </row>
    <row r="87" spans="2:17" ht="15.75" thickBot="1" x14ac:dyDescent="0.3">
      <c r="C87" s="112"/>
      <c r="D87" s="113"/>
      <c r="E87" s="117" t="s">
        <v>163</v>
      </c>
      <c r="F87" s="118"/>
      <c r="G87" s="118"/>
      <c r="H87" s="119">
        <f>SUM(H85:H86)</f>
        <v>238700990</v>
      </c>
      <c r="O87" s="111" t="s">
        <v>163</v>
      </c>
      <c r="P87" s="111"/>
      <c r="Q87" s="43">
        <f>MROUND(SUM(Q85:Q86),1000)</f>
        <v>173262000</v>
      </c>
    </row>
    <row r="88" spans="2:17" x14ac:dyDescent="0.25">
      <c r="C88" s="112"/>
      <c r="D88" s="113"/>
    </row>
    <row r="91" spans="2:17" x14ac:dyDescent="0.25">
      <c r="N91" s="120"/>
    </row>
    <row r="92" spans="2:17" x14ac:dyDescent="0.25">
      <c r="N92" s="110"/>
    </row>
  </sheetData>
  <mergeCells count="10">
    <mergeCell ref="E86:G86"/>
    <mergeCell ref="O86:P86"/>
    <mergeCell ref="E87:G87"/>
    <mergeCell ref="O87:P87"/>
    <mergeCell ref="B2:I3"/>
    <mergeCell ref="B5:I6"/>
    <mergeCell ref="K5:Q6"/>
    <mergeCell ref="O84:Q84"/>
    <mergeCell ref="E85:G85"/>
    <mergeCell ref="O85:P85"/>
  </mergeCells>
  <hyperlinks>
    <hyperlink ref="J15" r:id="rId1" display="https://www.easy.com.co/p/universal-2%22-pvc-soldar/"/>
    <hyperlink ref="J16" r:id="rId2" display="https://www.easy.com.co/p/codo-pvc-presion--45%C2%B0-2%22-gerfor/"/>
    <hyperlink ref="J17" r:id="rId3" display="https://www.easy.com.co/p/adaptador-macho-pvc-presion-2%22-gerfor/"/>
    <hyperlink ref="J18" r:id="rId4" display="https://www.easy.com.co/p/adaptador-hembra-pvc-presion-2%22-gerfor/"/>
    <hyperlink ref="J32" r:id="rId5" display="https://www.easy.com.co/p/adaptador-macho-pvc-presion-1%22-gerfor/"/>
    <hyperlink ref="J33" r:id="rId6" display="https://www.easy.com.co/p/valvula-bola-1%22-roscar-eco-pvc/"/>
    <hyperlink ref="J65" r:id="rId7" display="https://www.easy.com.co/p/tapon-roscado-pvc-presion-2%22-gerfor/"/>
    <hyperlink ref="J69" r:id="rId8" display="https://www.easy.com.co/p/adaptador-macho-pvc-presion-3~4%22-gerfor/"/>
    <hyperlink ref="J70" r:id="rId9" display="https://www.easy.com.co/p/valvula-bola-3~4%22-soldar-eco-pvc/"/>
    <hyperlink ref="J12" r:id="rId10" display="https://articulo.mercadolibre.com.co"/>
    <hyperlink ref="J41" r:id="rId11" display="https://www.homecenter.com.co/homecenter-co/product/65854/tubo-sanitario-4-x-6-mts"/>
  </hyperlinks>
  <pageMargins left="0.7" right="0.7" top="0.75" bottom="0.75" header="0.3" footer="0.3"/>
  <pageSetup orientation="portrait" r:id="rId1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Presupuesto Aspersion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df</dc:creator>
  <cp:lastModifiedBy>df</cp:lastModifiedBy>
  <dcterms:created xsi:type="dcterms:W3CDTF">2019-08-13T19:37:35Z</dcterms:created>
  <dcterms:modified xsi:type="dcterms:W3CDTF">2019-08-13T19:38:05Z</dcterms:modified>
</cp:coreProperties>
</file>