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ilyn\Desktop\TESIS\Entrega julio\Anexos\"/>
    </mc:Choice>
  </mc:AlternateContent>
  <bookViews>
    <workbookView xWindow="0" yWindow="0" windowWidth="15345" windowHeight="4635" activeTab="4"/>
  </bookViews>
  <sheets>
    <sheet name="Pozos" sheetId="5" r:id="rId1"/>
    <sheet name="Tuberias" sheetId="4" r:id="rId2"/>
    <sheet name="Condicionales" sheetId="3" state="hidden" r:id="rId3"/>
    <sheet name="Vol Exc." sheetId="6" r:id="rId4"/>
    <sheet name="Presupuesto" sheetId="7" r:id="rId5"/>
  </sheets>
  <externalReferences>
    <externalReference r:id="rId6"/>
  </externalReference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9" i="7" l="1"/>
  <c r="E29" i="7"/>
  <c r="F28" i="7"/>
  <c r="E28" i="7"/>
  <c r="F27" i="7"/>
  <c r="E27" i="7"/>
  <c r="F26" i="7"/>
  <c r="E26" i="7"/>
  <c r="F25" i="7"/>
  <c r="E25" i="7"/>
  <c r="F24" i="7"/>
  <c r="E4" i="7"/>
  <c r="F4" i="7" s="1"/>
  <c r="I85" i="6"/>
  <c r="H85" i="6"/>
  <c r="E85" i="6"/>
  <c r="D85" i="6"/>
  <c r="G85" i="6" s="1"/>
  <c r="C85" i="6"/>
  <c r="I84" i="6"/>
  <c r="H84" i="6"/>
  <c r="E84" i="6"/>
  <c r="D84" i="6"/>
  <c r="F84" i="6" s="1"/>
  <c r="C84" i="6"/>
  <c r="I83" i="6"/>
  <c r="H83" i="6"/>
  <c r="E83" i="6"/>
  <c r="D83" i="6"/>
  <c r="G83" i="6" s="1"/>
  <c r="C83" i="6"/>
  <c r="I82" i="6"/>
  <c r="H82" i="6"/>
  <c r="E82" i="6"/>
  <c r="D82" i="6"/>
  <c r="G82" i="6" s="1"/>
  <c r="C82" i="6"/>
  <c r="T81" i="6"/>
  <c r="S81" i="6"/>
  <c r="I81" i="6"/>
  <c r="H81" i="6"/>
  <c r="E81" i="6"/>
  <c r="D81" i="6"/>
  <c r="G81" i="6" s="1"/>
  <c r="C81" i="6"/>
  <c r="T80" i="6"/>
  <c r="S80" i="6"/>
  <c r="I80" i="6"/>
  <c r="H80" i="6"/>
  <c r="E80" i="6"/>
  <c r="D80" i="6"/>
  <c r="F80" i="6" s="1"/>
  <c r="J80" i="6" s="1"/>
  <c r="C80" i="6"/>
  <c r="T79" i="6"/>
  <c r="S79" i="6"/>
  <c r="I79" i="6"/>
  <c r="H79" i="6"/>
  <c r="E79" i="6"/>
  <c r="D79" i="6"/>
  <c r="G79" i="6" s="1"/>
  <c r="C79" i="6"/>
  <c r="T78" i="6"/>
  <c r="S78" i="6"/>
  <c r="I78" i="6"/>
  <c r="H78" i="6"/>
  <c r="G78" i="6"/>
  <c r="F78" i="6"/>
  <c r="Q78" i="6" s="1"/>
  <c r="E78" i="6"/>
  <c r="D78" i="6"/>
  <c r="C78" i="6"/>
  <c r="T77" i="6"/>
  <c r="S77" i="6"/>
  <c r="I77" i="6"/>
  <c r="H77" i="6"/>
  <c r="E77" i="6"/>
  <c r="D77" i="6"/>
  <c r="G77" i="6" s="1"/>
  <c r="C77" i="6"/>
  <c r="T76" i="6"/>
  <c r="S76" i="6"/>
  <c r="I76" i="6"/>
  <c r="H76" i="6"/>
  <c r="E76" i="6"/>
  <c r="D76" i="6"/>
  <c r="F76" i="6" s="1"/>
  <c r="J76" i="6" s="1"/>
  <c r="C76" i="6"/>
  <c r="T75" i="6"/>
  <c r="S75" i="6"/>
  <c r="I75" i="6"/>
  <c r="H75" i="6"/>
  <c r="E75" i="6"/>
  <c r="D75" i="6"/>
  <c r="G75" i="6" s="1"/>
  <c r="C75" i="6"/>
  <c r="T74" i="6"/>
  <c r="S74" i="6"/>
  <c r="I74" i="6"/>
  <c r="H74" i="6"/>
  <c r="E74" i="6"/>
  <c r="D74" i="6"/>
  <c r="C74" i="6"/>
  <c r="T73" i="6"/>
  <c r="S73" i="6"/>
  <c r="I73" i="6"/>
  <c r="H73" i="6"/>
  <c r="E73" i="6"/>
  <c r="D73" i="6"/>
  <c r="G73" i="6" s="1"/>
  <c r="C73" i="6"/>
  <c r="T72" i="6"/>
  <c r="S72" i="6"/>
  <c r="I72" i="6"/>
  <c r="H72" i="6"/>
  <c r="E72" i="6"/>
  <c r="D72" i="6"/>
  <c r="F72" i="6" s="1"/>
  <c r="J72" i="6" s="1"/>
  <c r="C72" i="6"/>
  <c r="T71" i="6"/>
  <c r="S71" i="6"/>
  <c r="I71" i="6"/>
  <c r="H71" i="6"/>
  <c r="E71" i="6"/>
  <c r="D71" i="6"/>
  <c r="G71" i="6" s="1"/>
  <c r="C71" i="6"/>
  <c r="T70" i="6"/>
  <c r="S70" i="6"/>
  <c r="I70" i="6"/>
  <c r="H70" i="6"/>
  <c r="E70" i="6"/>
  <c r="D70" i="6"/>
  <c r="C70" i="6"/>
  <c r="I69" i="6"/>
  <c r="H69" i="6"/>
  <c r="F69" i="6"/>
  <c r="E69" i="6"/>
  <c r="D69" i="6"/>
  <c r="G69" i="6" s="1"/>
  <c r="C69" i="6"/>
  <c r="I68" i="6"/>
  <c r="H68" i="6"/>
  <c r="E68" i="6"/>
  <c r="D68" i="6"/>
  <c r="C68" i="6"/>
  <c r="T67" i="6"/>
  <c r="S67" i="6"/>
  <c r="I67" i="6"/>
  <c r="H67" i="6"/>
  <c r="E67" i="6"/>
  <c r="D67" i="6"/>
  <c r="C67" i="6"/>
  <c r="I66" i="6"/>
  <c r="H66" i="6"/>
  <c r="G66" i="6"/>
  <c r="S66" i="6" s="1"/>
  <c r="F66" i="6"/>
  <c r="E66" i="6"/>
  <c r="D66" i="6"/>
  <c r="C66" i="6"/>
  <c r="I65" i="6"/>
  <c r="H65" i="6"/>
  <c r="E65" i="6"/>
  <c r="D65" i="6"/>
  <c r="G65" i="6" s="1"/>
  <c r="C65" i="6"/>
  <c r="I64" i="6"/>
  <c r="H64" i="6"/>
  <c r="E64" i="6"/>
  <c r="D64" i="6"/>
  <c r="F64" i="6" s="1"/>
  <c r="C64" i="6"/>
  <c r="T63" i="6"/>
  <c r="S63" i="6"/>
  <c r="I63" i="6"/>
  <c r="H63" i="6"/>
  <c r="G63" i="6"/>
  <c r="F63" i="6"/>
  <c r="E63" i="6"/>
  <c r="D63" i="6"/>
  <c r="C63" i="6"/>
  <c r="T62" i="6"/>
  <c r="S62" i="6"/>
  <c r="I62" i="6"/>
  <c r="H62" i="6"/>
  <c r="G62" i="6"/>
  <c r="F62" i="6"/>
  <c r="E62" i="6"/>
  <c r="D62" i="6"/>
  <c r="C62" i="6"/>
  <c r="T61" i="6"/>
  <c r="S61" i="6"/>
  <c r="I61" i="6"/>
  <c r="H61" i="6"/>
  <c r="E61" i="6"/>
  <c r="D61" i="6"/>
  <c r="G61" i="6" s="1"/>
  <c r="C61" i="6"/>
  <c r="T60" i="6"/>
  <c r="S60" i="6"/>
  <c r="I60" i="6"/>
  <c r="H60" i="6"/>
  <c r="G60" i="6"/>
  <c r="E60" i="6"/>
  <c r="D60" i="6"/>
  <c r="F60" i="6" s="1"/>
  <c r="C60" i="6"/>
  <c r="T59" i="6"/>
  <c r="S59" i="6"/>
  <c r="I59" i="6"/>
  <c r="H59" i="6"/>
  <c r="G59" i="6"/>
  <c r="F59" i="6"/>
  <c r="Q59" i="6" s="1"/>
  <c r="E59" i="6"/>
  <c r="D59" i="6"/>
  <c r="C59" i="6"/>
  <c r="S58" i="6"/>
  <c r="I58" i="6"/>
  <c r="H58" i="6"/>
  <c r="G58" i="6"/>
  <c r="T58" i="6" s="1"/>
  <c r="F58" i="6"/>
  <c r="E58" i="6"/>
  <c r="D58" i="6"/>
  <c r="C58" i="6"/>
  <c r="I57" i="6"/>
  <c r="H57" i="6"/>
  <c r="E57" i="6"/>
  <c r="D57" i="6"/>
  <c r="G57" i="6" s="1"/>
  <c r="C57" i="6"/>
  <c r="I56" i="6"/>
  <c r="H56" i="6"/>
  <c r="E56" i="6"/>
  <c r="D56" i="6"/>
  <c r="F56" i="6" s="1"/>
  <c r="C56" i="6"/>
  <c r="I55" i="6"/>
  <c r="H55" i="6"/>
  <c r="E55" i="6"/>
  <c r="D55" i="6"/>
  <c r="F55" i="6" s="1"/>
  <c r="C55" i="6"/>
  <c r="I54" i="6"/>
  <c r="H54" i="6"/>
  <c r="E54" i="6"/>
  <c r="D54" i="6"/>
  <c r="C54" i="6"/>
  <c r="I53" i="6"/>
  <c r="H53" i="6"/>
  <c r="E53" i="6"/>
  <c r="D53" i="6"/>
  <c r="G53" i="6" s="1"/>
  <c r="C53" i="6"/>
  <c r="T52" i="6"/>
  <c r="S52" i="6"/>
  <c r="I52" i="6"/>
  <c r="H52" i="6"/>
  <c r="E52" i="6"/>
  <c r="D52" i="6"/>
  <c r="G52" i="6" s="1"/>
  <c r="C52" i="6"/>
  <c r="I51" i="6"/>
  <c r="H51" i="6"/>
  <c r="G51" i="6"/>
  <c r="F51" i="6"/>
  <c r="E51" i="6"/>
  <c r="D51" i="6"/>
  <c r="C51" i="6"/>
  <c r="T50" i="6"/>
  <c r="S50" i="6"/>
  <c r="I50" i="6"/>
  <c r="H50" i="6"/>
  <c r="E50" i="6"/>
  <c r="D50" i="6"/>
  <c r="G50" i="6" s="1"/>
  <c r="C50" i="6"/>
  <c r="T49" i="6"/>
  <c r="S49" i="6"/>
  <c r="I49" i="6"/>
  <c r="H49" i="6"/>
  <c r="E49" i="6"/>
  <c r="D49" i="6"/>
  <c r="F49" i="6" s="1"/>
  <c r="J49" i="6" s="1"/>
  <c r="C49" i="6"/>
  <c r="I48" i="6"/>
  <c r="H48" i="6"/>
  <c r="E48" i="6"/>
  <c r="D48" i="6"/>
  <c r="G48" i="6" s="1"/>
  <c r="T48" i="6" s="1"/>
  <c r="C48" i="6"/>
  <c r="I47" i="6"/>
  <c r="H47" i="6"/>
  <c r="G47" i="6"/>
  <c r="F47" i="6"/>
  <c r="E47" i="6"/>
  <c r="D47" i="6"/>
  <c r="C47" i="6"/>
  <c r="T46" i="6"/>
  <c r="S46" i="6"/>
  <c r="I46" i="6"/>
  <c r="H46" i="6"/>
  <c r="F46" i="6"/>
  <c r="E46" i="6"/>
  <c r="D46" i="6"/>
  <c r="G46" i="6" s="1"/>
  <c r="C46" i="6"/>
  <c r="T45" i="6"/>
  <c r="S45" i="6"/>
  <c r="I45" i="6"/>
  <c r="H45" i="6"/>
  <c r="E45" i="6"/>
  <c r="D45" i="6"/>
  <c r="F45" i="6" s="1"/>
  <c r="C45" i="6"/>
  <c r="I44" i="6"/>
  <c r="H44" i="6"/>
  <c r="E44" i="6"/>
  <c r="D44" i="6"/>
  <c r="F44" i="6" s="1"/>
  <c r="C44" i="6"/>
  <c r="T43" i="6"/>
  <c r="S43" i="6"/>
  <c r="I43" i="6"/>
  <c r="H43" i="6"/>
  <c r="E43" i="6"/>
  <c r="D43" i="6"/>
  <c r="C43" i="6"/>
  <c r="I42" i="6"/>
  <c r="H42" i="6"/>
  <c r="E42" i="6"/>
  <c r="D42" i="6"/>
  <c r="G42" i="6" s="1"/>
  <c r="C42" i="6"/>
  <c r="I41" i="6"/>
  <c r="H41" i="6"/>
  <c r="E41" i="6"/>
  <c r="D41" i="6"/>
  <c r="F41" i="6" s="1"/>
  <c r="J41" i="6" s="1"/>
  <c r="C41" i="6"/>
  <c r="I40" i="6"/>
  <c r="H40" i="6"/>
  <c r="E40" i="6"/>
  <c r="D40" i="6"/>
  <c r="G40" i="6" s="1"/>
  <c r="C40" i="6"/>
  <c r="T39" i="6"/>
  <c r="S39" i="6"/>
  <c r="I39" i="6"/>
  <c r="H39" i="6"/>
  <c r="G39" i="6"/>
  <c r="E39" i="6"/>
  <c r="D39" i="6"/>
  <c r="F39" i="6" s="1"/>
  <c r="Q39" i="6" s="1"/>
  <c r="C39" i="6"/>
  <c r="T38" i="6"/>
  <c r="S38" i="6"/>
  <c r="J38" i="6"/>
  <c r="I38" i="6"/>
  <c r="H38" i="6"/>
  <c r="F38" i="6"/>
  <c r="E38" i="6"/>
  <c r="D38" i="6"/>
  <c r="G38" i="6" s="1"/>
  <c r="C38" i="6"/>
  <c r="I37" i="6"/>
  <c r="H37" i="6"/>
  <c r="E37" i="6"/>
  <c r="D37" i="6"/>
  <c r="C37" i="6"/>
  <c r="I36" i="6"/>
  <c r="H36" i="6"/>
  <c r="E36" i="6"/>
  <c r="D36" i="6"/>
  <c r="G36" i="6" s="1"/>
  <c r="C36" i="6"/>
  <c r="I35" i="6"/>
  <c r="H35" i="6"/>
  <c r="E35" i="6"/>
  <c r="D35" i="6"/>
  <c r="C35" i="6"/>
  <c r="I34" i="6"/>
  <c r="H34" i="6"/>
  <c r="E34" i="6"/>
  <c r="D34" i="6"/>
  <c r="G34" i="6" s="1"/>
  <c r="T34" i="6" s="1"/>
  <c r="C34" i="6"/>
  <c r="T33" i="6"/>
  <c r="S33" i="6"/>
  <c r="I33" i="6"/>
  <c r="H33" i="6"/>
  <c r="E33" i="6"/>
  <c r="Q33" i="6" s="1"/>
  <c r="D33" i="6"/>
  <c r="F33" i="6" s="1"/>
  <c r="J33" i="6" s="1"/>
  <c r="C33" i="6"/>
  <c r="I32" i="6"/>
  <c r="H32" i="6"/>
  <c r="E32" i="6"/>
  <c r="D32" i="6"/>
  <c r="G32" i="6" s="1"/>
  <c r="T32" i="6" s="1"/>
  <c r="C32" i="6"/>
  <c r="I31" i="6"/>
  <c r="H31" i="6"/>
  <c r="G31" i="6"/>
  <c r="F31" i="6"/>
  <c r="E31" i="6"/>
  <c r="D31" i="6"/>
  <c r="C31" i="6"/>
  <c r="J30" i="6"/>
  <c r="I30" i="6"/>
  <c r="H30" i="6"/>
  <c r="F30" i="6"/>
  <c r="E30" i="6"/>
  <c r="D30" i="6"/>
  <c r="G30" i="6" s="1"/>
  <c r="C30" i="6"/>
  <c r="I29" i="6"/>
  <c r="H29" i="6"/>
  <c r="E29" i="6"/>
  <c r="D29" i="6"/>
  <c r="F29" i="6" s="1"/>
  <c r="J29" i="6" s="1"/>
  <c r="C29" i="6"/>
  <c r="I28" i="6"/>
  <c r="H28" i="6"/>
  <c r="E28" i="6"/>
  <c r="D28" i="6"/>
  <c r="G28" i="6" s="1"/>
  <c r="T28" i="6" s="1"/>
  <c r="C28" i="6"/>
  <c r="I27" i="6"/>
  <c r="H27" i="6"/>
  <c r="G27" i="6"/>
  <c r="F27" i="6"/>
  <c r="E27" i="6"/>
  <c r="D27" i="6"/>
  <c r="C27" i="6"/>
  <c r="I26" i="6"/>
  <c r="H26" i="6"/>
  <c r="E26" i="6"/>
  <c r="D26" i="6"/>
  <c r="G26" i="6" s="1"/>
  <c r="C26" i="6"/>
  <c r="T25" i="6"/>
  <c r="S25" i="6"/>
  <c r="I25" i="6"/>
  <c r="H25" i="6"/>
  <c r="E25" i="6"/>
  <c r="D25" i="6"/>
  <c r="F25" i="6" s="1"/>
  <c r="J25" i="6" s="1"/>
  <c r="C25" i="6"/>
  <c r="T24" i="6"/>
  <c r="S24" i="6"/>
  <c r="I24" i="6"/>
  <c r="H24" i="6"/>
  <c r="F24" i="6"/>
  <c r="Q24" i="6" s="1"/>
  <c r="E24" i="6"/>
  <c r="D24" i="6"/>
  <c r="G24" i="6" s="1"/>
  <c r="C24" i="6"/>
  <c r="T23" i="6"/>
  <c r="S23" i="6"/>
  <c r="I23" i="6"/>
  <c r="H23" i="6"/>
  <c r="G23" i="6"/>
  <c r="E23" i="6"/>
  <c r="D23" i="6"/>
  <c r="F23" i="6" s="1"/>
  <c r="Q23" i="6" s="1"/>
  <c r="C23" i="6"/>
  <c r="T22" i="6"/>
  <c r="S22" i="6"/>
  <c r="I22" i="6"/>
  <c r="H22" i="6"/>
  <c r="E22" i="6"/>
  <c r="D22" i="6"/>
  <c r="G22" i="6" s="1"/>
  <c r="C22" i="6"/>
  <c r="I21" i="6"/>
  <c r="H21" i="6"/>
  <c r="E21" i="6"/>
  <c r="D21" i="6"/>
  <c r="F21" i="6" s="1"/>
  <c r="J21" i="6" s="1"/>
  <c r="C21" i="6"/>
  <c r="I20" i="6"/>
  <c r="H20" i="6"/>
  <c r="E20" i="6"/>
  <c r="D20" i="6"/>
  <c r="G20" i="6" s="1"/>
  <c r="T20" i="6" s="1"/>
  <c r="C20" i="6"/>
  <c r="I19" i="6"/>
  <c r="H19" i="6"/>
  <c r="G19" i="6"/>
  <c r="F19" i="6"/>
  <c r="E19" i="6"/>
  <c r="D19" i="6"/>
  <c r="C19" i="6"/>
  <c r="J18" i="6"/>
  <c r="I18" i="6"/>
  <c r="H18" i="6"/>
  <c r="F18" i="6"/>
  <c r="E18" i="6"/>
  <c r="T18" i="6" s="1"/>
  <c r="D18" i="6"/>
  <c r="G18" i="6" s="1"/>
  <c r="C18" i="6"/>
  <c r="T17" i="6"/>
  <c r="S17" i="6"/>
  <c r="I17" i="6"/>
  <c r="H17" i="6"/>
  <c r="G17" i="6"/>
  <c r="E17" i="6"/>
  <c r="D17" i="6"/>
  <c r="F17" i="6" s="1"/>
  <c r="J17" i="6" s="1"/>
  <c r="C17" i="6"/>
  <c r="I16" i="6"/>
  <c r="H16" i="6"/>
  <c r="E16" i="6"/>
  <c r="D16" i="6"/>
  <c r="C16" i="6"/>
  <c r="I15" i="6"/>
  <c r="H15" i="6"/>
  <c r="E15" i="6"/>
  <c r="D15" i="6"/>
  <c r="C15" i="6"/>
  <c r="I14" i="6"/>
  <c r="H14" i="6"/>
  <c r="E14" i="6"/>
  <c r="D14" i="6"/>
  <c r="C14" i="6"/>
  <c r="T13" i="6"/>
  <c r="S13" i="6"/>
  <c r="I13" i="6"/>
  <c r="H13" i="6"/>
  <c r="E13" i="6"/>
  <c r="D13" i="6"/>
  <c r="C13" i="6"/>
  <c r="I12" i="6"/>
  <c r="H12" i="6"/>
  <c r="F12" i="6"/>
  <c r="Q12" i="6" s="1"/>
  <c r="E12" i="6"/>
  <c r="D12" i="6"/>
  <c r="G12" i="6" s="1"/>
  <c r="T12" i="6" s="1"/>
  <c r="C12" i="6"/>
  <c r="T11" i="6"/>
  <c r="S11" i="6"/>
  <c r="I11" i="6"/>
  <c r="H11" i="6"/>
  <c r="E11" i="6"/>
  <c r="D11" i="6"/>
  <c r="C11" i="6"/>
  <c r="I10" i="6"/>
  <c r="H10" i="6"/>
  <c r="F10" i="6"/>
  <c r="J10" i="6" s="1"/>
  <c r="O10" i="6" s="1"/>
  <c r="E10" i="6"/>
  <c r="D10" i="6"/>
  <c r="G10" i="6" s="1"/>
  <c r="C10" i="6"/>
  <c r="I9" i="6"/>
  <c r="H9" i="6"/>
  <c r="E9" i="6"/>
  <c r="D9" i="6"/>
  <c r="F9" i="6" s="1"/>
  <c r="J9" i="6" s="1"/>
  <c r="C9" i="6"/>
  <c r="T8" i="6"/>
  <c r="S8" i="6"/>
  <c r="I8" i="6"/>
  <c r="H8" i="6"/>
  <c r="E8" i="6"/>
  <c r="D8" i="6"/>
  <c r="F8" i="6" s="1"/>
  <c r="C8" i="6"/>
  <c r="T7" i="6"/>
  <c r="S7" i="6"/>
  <c r="I7" i="6"/>
  <c r="H7" i="6"/>
  <c r="E7" i="6"/>
  <c r="D7" i="6"/>
  <c r="C7" i="6"/>
  <c r="I6" i="6"/>
  <c r="H6" i="6"/>
  <c r="G6" i="6"/>
  <c r="E6" i="6"/>
  <c r="D6" i="6"/>
  <c r="F6" i="6" s="1"/>
  <c r="J6" i="6" s="1"/>
  <c r="C6" i="6"/>
  <c r="S5" i="6"/>
  <c r="I5" i="6"/>
  <c r="H5" i="6"/>
  <c r="G5" i="6"/>
  <c r="T5" i="6" s="1"/>
  <c r="F5" i="6"/>
  <c r="Q5" i="6" s="1"/>
  <c r="E5" i="6"/>
  <c r="D5" i="6"/>
  <c r="C5" i="6"/>
  <c r="I4" i="6"/>
  <c r="H4" i="6"/>
  <c r="G4" i="6"/>
  <c r="T4" i="6" s="1"/>
  <c r="F4" i="6"/>
  <c r="Q4" i="6" s="1"/>
  <c r="E4" i="6"/>
  <c r="D4" i="6"/>
  <c r="C4" i="6"/>
  <c r="I3" i="6"/>
  <c r="H3" i="6"/>
  <c r="E3" i="6"/>
  <c r="D3" i="6"/>
  <c r="G3" i="6" s="1"/>
  <c r="S3" i="6" s="1"/>
  <c r="C3" i="6"/>
  <c r="W92" i="4"/>
  <c r="V92" i="4"/>
  <c r="U92" i="4"/>
  <c r="T92" i="4"/>
  <c r="S92" i="4"/>
  <c r="R92" i="4"/>
  <c r="Q92" i="4"/>
  <c r="P92" i="4"/>
  <c r="O92" i="4"/>
  <c r="N92" i="4"/>
  <c r="M92" i="4"/>
  <c r="L92" i="4"/>
  <c r="K92" i="4"/>
  <c r="J92" i="4"/>
  <c r="H92" i="4"/>
  <c r="B92" i="4"/>
  <c r="W91" i="4"/>
  <c r="V91" i="4"/>
  <c r="U91" i="4"/>
  <c r="T91" i="4"/>
  <c r="S91" i="4"/>
  <c r="R91" i="4"/>
  <c r="Q91" i="4"/>
  <c r="P91" i="4"/>
  <c r="O91" i="4"/>
  <c r="N91" i="4"/>
  <c r="M91" i="4"/>
  <c r="L91" i="4"/>
  <c r="K91" i="4"/>
  <c r="J91" i="4"/>
  <c r="H91" i="4"/>
  <c r="B91" i="4"/>
  <c r="W90" i="4"/>
  <c r="V90" i="4"/>
  <c r="U90" i="4"/>
  <c r="T90" i="4"/>
  <c r="S90" i="4"/>
  <c r="R90" i="4"/>
  <c r="Q90" i="4"/>
  <c r="P90" i="4"/>
  <c r="O90" i="4"/>
  <c r="N90" i="4"/>
  <c r="M90" i="4"/>
  <c r="L90" i="4"/>
  <c r="K90" i="4"/>
  <c r="J90" i="4"/>
  <c r="H90" i="4"/>
  <c r="B90" i="4"/>
  <c r="W89" i="4"/>
  <c r="V89" i="4"/>
  <c r="U89" i="4"/>
  <c r="T89" i="4"/>
  <c r="S89" i="4"/>
  <c r="R89" i="4"/>
  <c r="Q89" i="4"/>
  <c r="P89" i="4"/>
  <c r="O89" i="4"/>
  <c r="N89" i="4"/>
  <c r="M89" i="4"/>
  <c r="L89" i="4"/>
  <c r="K89" i="4"/>
  <c r="J89" i="4"/>
  <c r="H89" i="4"/>
  <c r="B89" i="4"/>
  <c r="W88" i="4"/>
  <c r="V88" i="4"/>
  <c r="U88" i="4"/>
  <c r="T88" i="4"/>
  <c r="S88" i="4"/>
  <c r="R88" i="4"/>
  <c r="Q88" i="4"/>
  <c r="P88" i="4"/>
  <c r="O88" i="4"/>
  <c r="N88" i="4"/>
  <c r="M88" i="4"/>
  <c r="L88" i="4"/>
  <c r="K88" i="4"/>
  <c r="J88" i="4"/>
  <c r="H88" i="4"/>
  <c r="B88" i="4"/>
  <c r="W87" i="4"/>
  <c r="V87" i="4"/>
  <c r="U87" i="4"/>
  <c r="T87" i="4"/>
  <c r="S87" i="4"/>
  <c r="R87" i="4"/>
  <c r="Q87" i="4"/>
  <c r="P87" i="4"/>
  <c r="O87" i="4"/>
  <c r="N87" i="4"/>
  <c r="M87" i="4"/>
  <c r="L87" i="4"/>
  <c r="K87" i="4"/>
  <c r="J87" i="4"/>
  <c r="H87" i="4"/>
  <c r="B87" i="4"/>
  <c r="W86" i="4"/>
  <c r="V86" i="4"/>
  <c r="U86" i="4"/>
  <c r="T86" i="4"/>
  <c r="S86" i="4"/>
  <c r="R86" i="4"/>
  <c r="Q86" i="4"/>
  <c r="P86" i="4"/>
  <c r="O86" i="4"/>
  <c r="N86" i="4"/>
  <c r="M86" i="4"/>
  <c r="L86" i="4"/>
  <c r="K86" i="4"/>
  <c r="J86" i="4"/>
  <c r="H86" i="4"/>
  <c r="B86" i="4"/>
  <c r="W85" i="4"/>
  <c r="V85" i="4"/>
  <c r="U85" i="4"/>
  <c r="T85" i="4"/>
  <c r="S85" i="4"/>
  <c r="R85" i="4"/>
  <c r="Q85" i="4"/>
  <c r="P85" i="4"/>
  <c r="O85" i="4"/>
  <c r="N85" i="4"/>
  <c r="M85" i="4"/>
  <c r="L85" i="4"/>
  <c r="K85" i="4"/>
  <c r="J85" i="4"/>
  <c r="H85" i="4"/>
  <c r="B85" i="4"/>
  <c r="W84" i="4"/>
  <c r="V84" i="4"/>
  <c r="U84" i="4"/>
  <c r="T84" i="4"/>
  <c r="S84" i="4"/>
  <c r="R84" i="4"/>
  <c r="Q84" i="4"/>
  <c r="P84" i="4"/>
  <c r="O84" i="4"/>
  <c r="N84" i="4"/>
  <c r="M84" i="4"/>
  <c r="L84" i="4"/>
  <c r="K84" i="4"/>
  <c r="J84" i="4"/>
  <c r="H84" i="4"/>
  <c r="B84" i="4"/>
  <c r="W83" i="4"/>
  <c r="V83" i="4"/>
  <c r="U83" i="4"/>
  <c r="T83" i="4"/>
  <c r="S83" i="4"/>
  <c r="R83" i="4"/>
  <c r="Q83" i="4"/>
  <c r="P83" i="4"/>
  <c r="O83" i="4"/>
  <c r="N83" i="4"/>
  <c r="M83" i="4"/>
  <c r="L83" i="4"/>
  <c r="K83" i="4"/>
  <c r="J83" i="4"/>
  <c r="H83" i="4"/>
  <c r="B83" i="4"/>
  <c r="W82" i="4"/>
  <c r="V82" i="4"/>
  <c r="U82" i="4"/>
  <c r="T82" i="4"/>
  <c r="S82" i="4"/>
  <c r="R82" i="4"/>
  <c r="Q82" i="4"/>
  <c r="P82" i="4"/>
  <c r="O82" i="4"/>
  <c r="N82" i="4"/>
  <c r="M82" i="4"/>
  <c r="L82" i="4"/>
  <c r="K82" i="4"/>
  <c r="J82" i="4"/>
  <c r="H82" i="4"/>
  <c r="B82" i="4"/>
  <c r="W81" i="4"/>
  <c r="V81" i="4"/>
  <c r="U81" i="4"/>
  <c r="T81" i="4"/>
  <c r="S81" i="4"/>
  <c r="R81" i="4"/>
  <c r="Q81" i="4"/>
  <c r="P81" i="4"/>
  <c r="O81" i="4"/>
  <c r="N81" i="4"/>
  <c r="M81" i="4"/>
  <c r="L81" i="4"/>
  <c r="K81" i="4"/>
  <c r="J81" i="4"/>
  <c r="H81" i="4"/>
  <c r="B81" i="4"/>
  <c r="W80" i="4"/>
  <c r="V80" i="4"/>
  <c r="U80" i="4"/>
  <c r="T80" i="4"/>
  <c r="S80" i="4"/>
  <c r="R80" i="4"/>
  <c r="Q80" i="4"/>
  <c r="P80" i="4"/>
  <c r="O80" i="4"/>
  <c r="N80" i="4"/>
  <c r="M80" i="4"/>
  <c r="L80" i="4"/>
  <c r="K80" i="4"/>
  <c r="J80" i="4"/>
  <c r="H80" i="4"/>
  <c r="B80" i="4"/>
  <c r="W79" i="4"/>
  <c r="V79" i="4"/>
  <c r="U79" i="4"/>
  <c r="T79" i="4"/>
  <c r="S79" i="4"/>
  <c r="R79" i="4"/>
  <c r="Q79" i="4"/>
  <c r="P79" i="4"/>
  <c r="O79" i="4"/>
  <c r="N79" i="4"/>
  <c r="M79" i="4"/>
  <c r="L79" i="4"/>
  <c r="K79" i="4"/>
  <c r="J79" i="4"/>
  <c r="H79" i="4"/>
  <c r="B79" i="4"/>
  <c r="W78" i="4"/>
  <c r="V78" i="4"/>
  <c r="U78" i="4"/>
  <c r="T78" i="4"/>
  <c r="S78" i="4"/>
  <c r="R78" i="4"/>
  <c r="Q78" i="4"/>
  <c r="P78" i="4"/>
  <c r="O78" i="4"/>
  <c r="N78" i="4"/>
  <c r="M78" i="4"/>
  <c r="L78" i="4"/>
  <c r="K78" i="4"/>
  <c r="J78" i="4"/>
  <c r="H78" i="4"/>
  <c r="B78" i="4"/>
  <c r="W77" i="4"/>
  <c r="V77" i="4"/>
  <c r="U77" i="4"/>
  <c r="T77" i="4"/>
  <c r="S77" i="4"/>
  <c r="R77" i="4"/>
  <c r="Q77" i="4"/>
  <c r="P77" i="4"/>
  <c r="O77" i="4"/>
  <c r="N77" i="4"/>
  <c r="M77" i="4"/>
  <c r="L77" i="4"/>
  <c r="K77" i="4"/>
  <c r="J77" i="4"/>
  <c r="H77" i="4"/>
  <c r="B77" i="4"/>
  <c r="W76" i="4"/>
  <c r="V76" i="4"/>
  <c r="U76" i="4"/>
  <c r="T76" i="4"/>
  <c r="S76" i="4"/>
  <c r="R76" i="4"/>
  <c r="Q76" i="4"/>
  <c r="P76" i="4"/>
  <c r="O76" i="4"/>
  <c r="N76" i="4"/>
  <c r="M76" i="4"/>
  <c r="L76" i="4"/>
  <c r="K76" i="4"/>
  <c r="J76" i="4"/>
  <c r="H76" i="4"/>
  <c r="B76" i="4"/>
  <c r="W75" i="4"/>
  <c r="V75" i="4"/>
  <c r="U75" i="4"/>
  <c r="T75" i="4"/>
  <c r="S75" i="4"/>
  <c r="R75" i="4"/>
  <c r="Q75" i="4"/>
  <c r="P75" i="4"/>
  <c r="O75" i="4"/>
  <c r="N75" i="4"/>
  <c r="M75" i="4"/>
  <c r="L75" i="4"/>
  <c r="K75" i="4"/>
  <c r="J75" i="4"/>
  <c r="H75" i="4"/>
  <c r="B75" i="4"/>
  <c r="W74" i="4"/>
  <c r="V74" i="4"/>
  <c r="U74" i="4"/>
  <c r="T74" i="4"/>
  <c r="S74" i="4"/>
  <c r="R74" i="4"/>
  <c r="Q74" i="4"/>
  <c r="P74" i="4"/>
  <c r="O74" i="4"/>
  <c r="N74" i="4"/>
  <c r="M74" i="4"/>
  <c r="L74" i="4"/>
  <c r="K74" i="4"/>
  <c r="J74" i="4"/>
  <c r="H74" i="4"/>
  <c r="B74" i="4"/>
  <c r="W73" i="4"/>
  <c r="V73" i="4"/>
  <c r="U73" i="4"/>
  <c r="T73" i="4"/>
  <c r="S73" i="4"/>
  <c r="R73" i="4"/>
  <c r="Q73" i="4"/>
  <c r="P73" i="4"/>
  <c r="O73" i="4"/>
  <c r="N73" i="4"/>
  <c r="M73" i="4"/>
  <c r="L73" i="4"/>
  <c r="K73" i="4"/>
  <c r="J73" i="4"/>
  <c r="H73" i="4"/>
  <c r="B73" i="4"/>
  <c r="W72" i="4"/>
  <c r="V72" i="4"/>
  <c r="U72" i="4"/>
  <c r="T72" i="4"/>
  <c r="S72" i="4"/>
  <c r="R72" i="4"/>
  <c r="Q72" i="4"/>
  <c r="P72" i="4"/>
  <c r="O72" i="4"/>
  <c r="N72" i="4"/>
  <c r="M72" i="4"/>
  <c r="L72" i="4"/>
  <c r="K72" i="4"/>
  <c r="J72" i="4"/>
  <c r="H72" i="4"/>
  <c r="B72" i="4"/>
  <c r="W71" i="4"/>
  <c r="V71" i="4"/>
  <c r="U71" i="4"/>
  <c r="T71" i="4"/>
  <c r="S71" i="4"/>
  <c r="R71" i="4"/>
  <c r="Q71" i="4"/>
  <c r="P71" i="4"/>
  <c r="O71" i="4"/>
  <c r="N71" i="4"/>
  <c r="M71" i="4"/>
  <c r="L71" i="4"/>
  <c r="K71" i="4"/>
  <c r="J71" i="4"/>
  <c r="H71" i="4"/>
  <c r="B71" i="4"/>
  <c r="W70" i="4"/>
  <c r="V70" i="4"/>
  <c r="U70" i="4"/>
  <c r="T70" i="4"/>
  <c r="S70" i="4"/>
  <c r="R70" i="4"/>
  <c r="Q70" i="4"/>
  <c r="P70" i="4"/>
  <c r="O70" i="4"/>
  <c r="N70" i="4"/>
  <c r="M70" i="4"/>
  <c r="L70" i="4"/>
  <c r="K70" i="4"/>
  <c r="J70" i="4"/>
  <c r="H70" i="4"/>
  <c r="B70" i="4"/>
  <c r="W69" i="4"/>
  <c r="V69" i="4"/>
  <c r="U69" i="4"/>
  <c r="T69" i="4"/>
  <c r="S69" i="4"/>
  <c r="R69" i="4"/>
  <c r="Q69" i="4"/>
  <c r="P69" i="4"/>
  <c r="O69" i="4"/>
  <c r="N69" i="4"/>
  <c r="M69" i="4"/>
  <c r="L69" i="4"/>
  <c r="K69" i="4"/>
  <c r="J69" i="4"/>
  <c r="H69" i="4"/>
  <c r="B69" i="4"/>
  <c r="W68" i="4"/>
  <c r="V68" i="4"/>
  <c r="U68" i="4"/>
  <c r="T68" i="4"/>
  <c r="S68" i="4"/>
  <c r="R68" i="4"/>
  <c r="Q68" i="4"/>
  <c r="P68" i="4"/>
  <c r="O68" i="4"/>
  <c r="N68" i="4"/>
  <c r="M68" i="4"/>
  <c r="L68" i="4"/>
  <c r="K68" i="4"/>
  <c r="J68" i="4"/>
  <c r="H68" i="4"/>
  <c r="B68" i="4"/>
  <c r="W67" i="4"/>
  <c r="V67" i="4"/>
  <c r="U67" i="4"/>
  <c r="T67" i="4"/>
  <c r="S67" i="4"/>
  <c r="R67" i="4"/>
  <c r="Q67" i="4"/>
  <c r="P67" i="4"/>
  <c r="O67" i="4"/>
  <c r="N67" i="4"/>
  <c r="M67" i="4"/>
  <c r="L67" i="4"/>
  <c r="K67" i="4"/>
  <c r="J67" i="4"/>
  <c r="H67" i="4"/>
  <c r="B67" i="4"/>
  <c r="W66" i="4"/>
  <c r="V66" i="4"/>
  <c r="U66" i="4"/>
  <c r="T66" i="4"/>
  <c r="S66" i="4"/>
  <c r="R66" i="4"/>
  <c r="Q66" i="4"/>
  <c r="P66" i="4"/>
  <c r="O66" i="4"/>
  <c r="N66" i="4"/>
  <c r="M66" i="4"/>
  <c r="L66" i="4"/>
  <c r="K66" i="4"/>
  <c r="J66" i="4"/>
  <c r="H66" i="4"/>
  <c r="B66" i="4"/>
  <c r="W65" i="4"/>
  <c r="V65" i="4"/>
  <c r="U65" i="4"/>
  <c r="T65" i="4"/>
  <c r="S65" i="4"/>
  <c r="R65" i="4"/>
  <c r="Q65" i="4"/>
  <c r="P65" i="4"/>
  <c r="O65" i="4"/>
  <c r="N65" i="4"/>
  <c r="M65" i="4"/>
  <c r="L65" i="4"/>
  <c r="K65" i="4"/>
  <c r="J65" i="4"/>
  <c r="H65" i="4"/>
  <c r="B65" i="4"/>
  <c r="W64" i="4"/>
  <c r="V64" i="4"/>
  <c r="U64" i="4"/>
  <c r="T64" i="4"/>
  <c r="S64" i="4"/>
  <c r="R64" i="4"/>
  <c r="Q64" i="4"/>
  <c r="P64" i="4"/>
  <c r="O64" i="4"/>
  <c r="N64" i="4"/>
  <c r="M64" i="4"/>
  <c r="L64" i="4"/>
  <c r="K64" i="4"/>
  <c r="J64" i="4"/>
  <c r="H64" i="4"/>
  <c r="B64" i="4"/>
  <c r="W63" i="4"/>
  <c r="V63" i="4"/>
  <c r="U63" i="4"/>
  <c r="T63" i="4"/>
  <c r="S63" i="4"/>
  <c r="R63" i="4"/>
  <c r="Q63" i="4"/>
  <c r="P63" i="4"/>
  <c r="O63" i="4"/>
  <c r="N63" i="4"/>
  <c r="M63" i="4"/>
  <c r="L63" i="4"/>
  <c r="K63" i="4"/>
  <c r="J63" i="4"/>
  <c r="H63" i="4"/>
  <c r="B63" i="4"/>
  <c r="W62" i="4"/>
  <c r="V62" i="4"/>
  <c r="U62" i="4"/>
  <c r="T62" i="4"/>
  <c r="S62" i="4"/>
  <c r="R62" i="4"/>
  <c r="Q62" i="4"/>
  <c r="P62" i="4"/>
  <c r="O62" i="4"/>
  <c r="N62" i="4"/>
  <c r="M62" i="4"/>
  <c r="L62" i="4"/>
  <c r="K62" i="4"/>
  <c r="J62" i="4"/>
  <c r="H62" i="4"/>
  <c r="B62" i="4"/>
  <c r="W61" i="4"/>
  <c r="V61" i="4"/>
  <c r="U61" i="4"/>
  <c r="T61" i="4"/>
  <c r="S61" i="4"/>
  <c r="R61" i="4"/>
  <c r="Q61" i="4"/>
  <c r="P61" i="4"/>
  <c r="O61" i="4"/>
  <c r="N61" i="4"/>
  <c r="M61" i="4"/>
  <c r="L61" i="4"/>
  <c r="K61" i="4"/>
  <c r="J61" i="4"/>
  <c r="H61" i="4"/>
  <c r="B61" i="4"/>
  <c r="W60" i="4"/>
  <c r="V60" i="4"/>
  <c r="U60" i="4"/>
  <c r="T60" i="4"/>
  <c r="S60" i="4"/>
  <c r="R60" i="4"/>
  <c r="Q60" i="4"/>
  <c r="P60" i="4"/>
  <c r="O60" i="4"/>
  <c r="N60" i="4"/>
  <c r="M60" i="4"/>
  <c r="L60" i="4"/>
  <c r="K60" i="4"/>
  <c r="J60" i="4"/>
  <c r="H60" i="4"/>
  <c r="B60" i="4"/>
  <c r="W59" i="4"/>
  <c r="V59" i="4"/>
  <c r="U59" i="4"/>
  <c r="T59" i="4"/>
  <c r="S59" i="4"/>
  <c r="R59" i="4"/>
  <c r="Q59" i="4"/>
  <c r="P59" i="4"/>
  <c r="O59" i="4"/>
  <c r="N59" i="4"/>
  <c r="M59" i="4"/>
  <c r="L59" i="4"/>
  <c r="K59" i="4"/>
  <c r="J59" i="4"/>
  <c r="H59" i="4"/>
  <c r="B59" i="4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H58" i="4"/>
  <c r="B58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H57" i="4"/>
  <c r="B57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H56" i="4"/>
  <c r="B56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H55" i="4"/>
  <c r="B55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H54" i="4"/>
  <c r="B54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H53" i="4"/>
  <c r="B53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H52" i="4"/>
  <c r="B52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H51" i="4"/>
  <c r="B51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H50" i="4"/>
  <c r="B50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H49" i="4"/>
  <c r="B49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H48" i="4"/>
  <c r="B48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H47" i="4"/>
  <c r="B47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H46" i="4"/>
  <c r="B46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H45" i="4"/>
  <c r="B45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H44" i="4"/>
  <c r="B44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H43" i="4"/>
  <c r="B43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H42" i="4"/>
  <c r="B42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H41" i="4"/>
  <c r="B41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H40" i="4"/>
  <c r="B40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H39" i="4"/>
  <c r="B39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H38" i="4"/>
  <c r="B38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H37" i="4"/>
  <c r="B37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H36" i="4"/>
  <c r="B36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H35" i="4"/>
  <c r="B35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H34" i="4"/>
  <c r="B34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H33" i="4"/>
  <c r="B33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H32" i="4"/>
  <c r="B32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H31" i="4"/>
  <c r="B31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H30" i="4"/>
  <c r="B30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H29" i="4"/>
  <c r="B29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H28" i="4"/>
  <c r="B28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H27" i="4"/>
  <c r="B27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H26" i="4"/>
  <c r="B26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H25" i="4"/>
  <c r="B25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H24" i="4"/>
  <c r="B24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H23" i="4"/>
  <c r="B23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H22" i="4"/>
  <c r="B22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H21" i="4"/>
  <c r="B21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H20" i="4"/>
  <c r="B20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H19" i="4"/>
  <c r="B19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H18" i="4"/>
  <c r="B18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H17" i="4"/>
  <c r="B17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H16" i="4"/>
  <c r="B16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H15" i="4"/>
  <c r="B15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H14" i="4"/>
  <c r="B14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H13" i="4"/>
  <c r="B13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H12" i="4"/>
  <c r="B12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H11" i="4"/>
  <c r="B11" i="4"/>
  <c r="W10" i="4"/>
  <c r="V10" i="4"/>
  <c r="U10" i="4"/>
  <c r="T10" i="4"/>
  <c r="T9" i="4" s="1"/>
  <c r="E19" i="7" s="1"/>
  <c r="F19" i="7" s="1"/>
  <c r="S10" i="4"/>
  <c r="S9" i="4" s="1"/>
  <c r="R10" i="4"/>
  <c r="R9" i="4" s="1"/>
  <c r="Q10" i="4"/>
  <c r="P10" i="4"/>
  <c r="P9" i="4" s="1"/>
  <c r="O10" i="4"/>
  <c r="O9" i="4" s="1"/>
  <c r="N10" i="4"/>
  <c r="N9" i="4" s="1"/>
  <c r="E18" i="7" s="1"/>
  <c r="F18" i="7" s="1"/>
  <c r="M10" i="4"/>
  <c r="L10" i="4"/>
  <c r="L9" i="4" s="1"/>
  <c r="E16" i="7" s="1"/>
  <c r="F16" i="7" s="1"/>
  <c r="K10" i="4"/>
  <c r="J10" i="4"/>
  <c r="J9" i="4" s="1"/>
  <c r="X9" i="4" s="1"/>
  <c r="H10" i="4"/>
  <c r="B10" i="4"/>
  <c r="W9" i="4"/>
  <c r="V9" i="4"/>
  <c r="E21" i="7" s="1"/>
  <c r="F21" i="7" s="1"/>
  <c r="U9" i="4"/>
  <c r="E20" i="7" s="1"/>
  <c r="F20" i="7" s="1"/>
  <c r="Q9" i="4"/>
  <c r="M9" i="4"/>
  <c r="E17" i="7" s="1"/>
  <c r="F17" i="7" s="1"/>
  <c r="K9" i="4"/>
  <c r="E15" i="7" s="1"/>
  <c r="F15" i="7" s="1"/>
  <c r="E5" i="4"/>
  <c r="P1" i="4"/>
  <c r="T99" i="5"/>
  <c r="S99" i="5"/>
  <c r="R99" i="5"/>
  <c r="Q99" i="5"/>
  <c r="P99" i="5"/>
  <c r="O99" i="5"/>
  <c r="T98" i="5"/>
  <c r="S98" i="5"/>
  <c r="R98" i="5"/>
  <c r="Q98" i="5"/>
  <c r="P98" i="5"/>
  <c r="O98" i="5"/>
  <c r="T97" i="5"/>
  <c r="S97" i="5"/>
  <c r="R97" i="5"/>
  <c r="Q97" i="5"/>
  <c r="P97" i="5"/>
  <c r="O97" i="5"/>
  <c r="T96" i="5"/>
  <c r="S96" i="5"/>
  <c r="R96" i="5"/>
  <c r="Q96" i="5"/>
  <c r="P96" i="5"/>
  <c r="O96" i="5"/>
  <c r="T95" i="5"/>
  <c r="S95" i="5"/>
  <c r="R95" i="5"/>
  <c r="Q95" i="5"/>
  <c r="P95" i="5"/>
  <c r="O95" i="5"/>
  <c r="T93" i="5"/>
  <c r="S93" i="5"/>
  <c r="R93" i="5"/>
  <c r="Q93" i="5"/>
  <c r="P93" i="5"/>
  <c r="O93" i="5"/>
  <c r="M93" i="5"/>
  <c r="L93" i="5"/>
  <c r="K93" i="5"/>
  <c r="J93" i="5"/>
  <c r="I93" i="5"/>
  <c r="T92" i="5"/>
  <c r="S92" i="5"/>
  <c r="R92" i="5"/>
  <c r="Q92" i="5"/>
  <c r="P92" i="5"/>
  <c r="O92" i="5"/>
  <c r="M92" i="5"/>
  <c r="L92" i="5"/>
  <c r="K92" i="5"/>
  <c r="J92" i="5"/>
  <c r="I92" i="5"/>
  <c r="H92" i="5"/>
  <c r="E92" i="5"/>
  <c r="T91" i="5"/>
  <c r="S91" i="5"/>
  <c r="R91" i="5"/>
  <c r="Q91" i="5"/>
  <c r="P91" i="5"/>
  <c r="O91" i="5"/>
  <c r="M91" i="5"/>
  <c r="L91" i="5"/>
  <c r="K91" i="5"/>
  <c r="J91" i="5"/>
  <c r="I91" i="5"/>
  <c r="H91" i="5"/>
  <c r="E91" i="5"/>
  <c r="T90" i="5"/>
  <c r="S90" i="5"/>
  <c r="R90" i="5"/>
  <c r="Q90" i="5"/>
  <c r="P90" i="5"/>
  <c r="O90" i="5"/>
  <c r="M90" i="5"/>
  <c r="L90" i="5"/>
  <c r="K90" i="5"/>
  <c r="J90" i="5"/>
  <c r="I90" i="5"/>
  <c r="H90" i="5"/>
  <c r="E90" i="5"/>
  <c r="T89" i="5"/>
  <c r="S89" i="5"/>
  <c r="R89" i="5"/>
  <c r="Q89" i="5"/>
  <c r="P89" i="5"/>
  <c r="O89" i="5"/>
  <c r="M89" i="5"/>
  <c r="L89" i="5"/>
  <c r="K89" i="5"/>
  <c r="J89" i="5"/>
  <c r="I89" i="5"/>
  <c r="H89" i="5"/>
  <c r="E89" i="5"/>
  <c r="T88" i="5"/>
  <c r="S88" i="5"/>
  <c r="R88" i="5"/>
  <c r="Q88" i="5"/>
  <c r="P88" i="5"/>
  <c r="O88" i="5"/>
  <c r="M88" i="5"/>
  <c r="L88" i="5"/>
  <c r="K88" i="5"/>
  <c r="J88" i="5"/>
  <c r="I88" i="5"/>
  <c r="H88" i="5"/>
  <c r="E88" i="5"/>
  <c r="T87" i="5"/>
  <c r="S87" i="5"/>
  <c r="R87" i="5"/>
  <c r="Q87" i="5"/>
  <c r="P87" i="5"/>
  <c r="O87" i="5"/>
  <c r="M87" i="5"/>
  <c r="L87" i="5"/>
  <c r="K87" i="5"/>
  <c r="J87" i="5"/>
  <c r="I87" i="5"/>
  <c r="H87" i="5"/>
  <c r="E87" i="5"/>
  <c r="T86" i="5"/>
  <c r="S86" i="5"/>
  <c r="R86" i="5"/>
  <c r="Q86" i="5"/>
  <c r="P86" i="5"/>
  <c r="O86" i="5"/>
  <c r="M86" i="5"/>
  <c r="L86" i="5"/>
  <c r="K86" i="5"/>
  <c r="J86" i="5"/>
  <c r="I86" i="5"/>
  <c r="H86" i="5"/>
  <c r="E86" i="5"/>
  <c r="T85" i="5"/>
  <c r="S85" i="5"/>
  <c r="R85" i="5"/>
  <c r="Q85" i="5"/>
  <c r="P85" i="5"/>
  <c r="O85" i="5"/>
  <c r="M85" i="5"/>
  <c r="L85" i="5"/>
  <c r="K85" i="5"/>
  <c r="J85" i="5"/>
  <c r="I85" i="5"/>
  <c r="H85" i="5"/>
  <c r="E85" i="5"/>
  <c r="T84" i="5"/>
  <c r="S84" i="5"/>
  <c r="R84" i="5"/>
  <c r="Q84" i="5"/>
  <c r="P84" i="5"/>
  <c r="O84" i="5"/>
  <c r="M84" i="5"/>
  <c r="L84" i="5"/>
  <c r="K84" i="5"/>
  <c r="J84" i="5"/>
  <c r="I84" i="5"/>
  <c r="H84" i="5"/>
  <c r="E84" i="5"/>
  <c r="T83" i="5"/>
  <c r="S83" i="5"/>
  <c r="R83" i="5"/>
  <c r="Q83" i="5"/>
  <c r="P83" i="5"/>
  <c r="O83" i="5"/>
  <c r="M83" i="5"/>
  <c r="L83" i="5"/>
  <c r="K83" i="5"/>
  <c r="J83" i="5"/>
  <c r="I83" i="5"/>
  <c r="H83" i="5"/>
  <c r="E83" i="5"/>
  <c r="T82" i="5"/>
  <c r="S82" i="5"/>
  <c r="R82" i="5"/>
  <c r="Q82" i="5"/>
  <c r="P82" i="5"/>
  <c r="O82" i="5"/>
  <c r="M82" i="5"/>
  <c r="L82" i="5"/>
  <c r="K82" i="5"/>
  <c r="J82" i="5"/>
  <c r="I82" i="5"/>
  <c r="H82" i="5"/>
  <c r="E82" i="5"/>
  <c r="T81" i="5"/>
  <c r="S81" i="5"/>
  <c r="R81" i="5"/>
  <c r="Q81" i="5"/>
  <c r="P81" i="5"/>
  <c r="O81" i="5"/>
  <c r="M81" i="5"/>
  <c r="L81" i="5"/>
  <c r="K81" i="5"/>
  <c r="J81" i="5"/>
  <c r="I81" i="5"/>
  <c r="H81" i="5"/>
  <c r="E81" i="5"/>
  <c r="T80" i="5"/>
  <c r="S80" i="5"/>
  <c r="R80" i="5"/>
  <c r="Q80" i="5"/>
  <c r="P80" i="5"/>
  <c r="O80" i="5"/>
  <c r="M80" i="5"/>
  <c r="L80" i="5"/>
  <c r="K80" i="5"/>
  <c r="J80" i="5"/>
  <c r="I80" i="5"/>
  <c r="H80" i="5"/>
  <c r="E80" i="5"/>
  <c r="T79" i="5"/>
  <c r="S79" i="5"/>
  <c r="R79" i="5"/>
  <c r="Q79" i="5"/>
  <c r="P79" i="5"/>
  <c r="O79" i="5"/>
  <c r="M79" i="5"/>
  <c r="L79" i="5"/>
  <c r="K79" i="5"/>
  <c r="J79" i="5"/>
  <c r="I79" i="5"/>
  <c r="H79" i="5"/>
  <c r="E79" i="5"/>
  <c r="T78" i="5"/>
  <c r="S78" i="5"/>
  <c r="R78" i="5"/>
  <c r="Q78" i="5"/>
  <c r="P78" i="5"/>
  <c r="O78" i="5"/>
  <c r="M78" i="5"/>
  <c r="L78" i="5"/>
  <c r="K78" i="5"/>
  <c r="J78" i="5"/>
  <c r="I78" i="5"/>
  <c r="H78" i="5"/>
  <c r="E78" i="5"/>
  <c r="T77" i="5"/>
  <c r="S77" i="5"/>
  <c r="R77" i="5"/>
  <c r="Q77" i="5"/>
  <c r="P77" i="5"/>
  <c r="O77" i="5"/>
  <c r="M77" i="5"/>
  <c r="L77" i="5"/>
  <c r="K77" i="5"/>
  <c r="J77" i="5"/>
  <c r="I77" i="5"/>
  <c r="H77" i="5"/>
  <c r="E77" i="5"/>
  <c r="T76" i="5"/>
  <c r="S76" i="5"/>
  <c r="R76" i="5"/>
  <c r="Q76" i="5"/>
  <c r="P76" i="5"/>
  <c r="O76" i="5"/>
  <c r="M76" i="5"/>
  <c r="L76" i="5"/>
  <c r="K76" i="5"/>
  <c r="J76" i="5"/>
  <c r="I76" i="5"/>
  <c r="H76" i="5"/>
  <c r="E76" i="5"/>
  <c r="T75" i="5"/>
  <c r="S75" i="5"/>
  <c r="R75" i="5"/>
  <c r="Q75" i="5"/>
  <c r="P75" i="5"/>
  <c r="O75" i="5"/>
  <c r="M75" i="5"/>
  <c r="L75" i="5"/>
  <c r="K75" i="5"/>
  <c r="J75" i="5"/>
  <c r="I75" i="5"/>
  <c r="H75" i="5"/>
  <c r="E75" i="5"/>
  <c r="T74" i="5"/>
  <c r="S74" i="5"/>
  <c r="R74" i="5"/>
  <c r="Q74" i="5"/>
  <c r="P74" i="5"/>
  <c r="O74" i="5"/>
  <c r="M74" i="5"/>
  <c r="L74" i="5"/>
  <c r="K74" i="5"/>
  <c r="J74" i="5"/>
  <c r="I74" i="5"/>
  <c r="H74" i="5"/>
  <c r="E74" i="5"/>
  <c r="T73" i="5"/>
  <c r="S73" i="5"/>
  <c r="R73" i="5"/>
  <c r="Q73" i="5"/>
  <c r="P73" i="5"/>
  <c r="O73" i="5"/>
  <c r="M73" i="5"/>
  <c r="L73" i="5"/>
  <c r="K73" i="5"/>
  <c r="J73" i="5"/>
  <c r="I73" i="5"/>
  <c r="H73" i="5"/>
  <c r="E73" i="5"/>
  <c r="T72" i="5"/>
  <c r="S72" i="5"/>
  <c r="R72" i="5"/>
  <c r="Q72" i="5"/>
  <c r="P72" i="5"/>
  <c r="O72" i="5"/>
  <c r="M72" i="5"/>
  <c r="L72" i="5"/>
  <c r="K72" i="5"/>
  <c r="J72" i="5"/>
  <c r="I72" i="5"/>
  <c r="H72" i="5"/>
  <c r="E72" i="5"/>
  <c r="T71" i="5"/>
  <c r="S71" i="5"/>
  <c r="R71" i="5"/>
  <c r="Q71" i="5"/>
  <c r="P71" i="5"/>
  <c r="O71" i="5"/>
  <c r="M71" i="5"/>
  <c r="L71" i="5"/>
  <c r="K71" i="5"/>
  <c r="J71" i="5"/>
  <c r="I71" i="5"/>
  <c r="H71" i="5"/>
  <c r="E71" i="5"/>
  <c r="T70" i="5"/>
  <c r="S70" i="5"/>
  <c r="R70" i="5"/>
  <c r="Q70" i="5"/>
  <c r="P70" i="5"/>
  <c r="O70" i="5"/>
  <c r="M70" i="5"/>
  <c r="L70" i="5"/>
  <c r="K70" i="5"/>
  <c r="J70" i="5"/>
  <c r="I70" i="5"/>
  <c r="H70" i="5"/>
  <c r="E70" i="5"/>
  <c r="T69" i="5"/>
  <c r="S69" i="5"/>
  <c r="R69" i="5"/>
  <c r="Q69" i="5"/>
  <c r="P69" i="5"/>
  <c r="O69" i="5"/>
  <c r="M69" i="5"/>
  <c r="L69" i="5"/>
  <c r="K69" i="5"/>
  <c r="J69" i="5"/>
  <c r="I69" i="5"/>
  <c r="H69" i="5"/>
  <c r="E69" i="5"/>
  <c r="T68" i="5"/>
  <c r="S68" i="5"/>
  <c r="R68" i="5"/>
  <c r="Q68" i="5"/>
  <c r="P68" i="5"/>
  <c r="O68" i="5"/>
  <c r="M68" i="5"/>
  <c r="L68" i="5"/>
  <c r="K68" i="5"/>
  <c r="J68" i="5"/>
  <c r="I68" i="5"/>
  <c r="H68" i="5"/>
  <c r="E68" i="5"/>
  <c r="T67" i="5"/>
  <c r="S67" i="5"/>
  <c r="R67" i="5"/>
  <c r="Q67" i="5"/>
  <c r="P67" i="5"/>
  <c r="O67" i="5"/>
  <c r="M67" i="5"/>
  <c r="L67" i="5"/>
  <c r="K67" i="5"/>
  <c r="J67" i="5"/>
  <c r="I67" i="5"/>
  <c r="H67" i="5"/>
  <c r="E67" i="5"/>
  <c r="T66" i="5"/>
  <c r="S66" i="5"/>
  <c r="R66" i="5"/>
  <c r="Q66" i="5"/>
  <c r="P66" i="5"/>
  <c r="O66" i="5"/>
  <c r="M66" i="5"/>
  <c r="L66" i="5"/>
  <c r="K66" i="5"/>
  <c r="J66" i="5"/>
  <c r="I66" i="5"/>
  <c r="H66" i="5"/>
  <c r="E66" i="5"/>
  <c r="T65" i="5"/>
  <c r="S65" i="5"/>
  <c r="R65" i="5"/>
  <c r="Q65" i="5"/>
  <c r="P65" i="5"/>
  <c r="O65" i="5"/>
  <c r="M65" i="5"/>
  <c r="L65" i="5"/>
  <c r="K65" i="5"/>
  <c r="J65" i="5"/>
  <c r="I65" i="5"/>
  <c r="H65" i="5"/>
  <c r="E65" i="5"/>
  <c r="T64" i="5"/>
  <c r="S64" i="5"/>
  <c r="R64" i="5"/>
  <c r="Q64" i="5"/>
  <c r="P64" i="5"/>
  <c r="O64" i="5"/>
  <c r="M64" i="5"/>
  <c r="L64" i="5"/>
  <c r="K64" i="5"/>
  <c r="J64" i="5"/>
  <c r="I64" i="5"/>
  <c r="H64" i="5"/>
  <c r="E64" i="5"/>
  <c r="T63" i="5"/>
  <c r="S63" i="5"/>
  <c r="R63" i="5"/>
  <c r="Q63" i="5"/>
  <c r="P63" i="5"/>
  <c r="O63" i="5"/>
  <c r="M63" i="5"/>
  <c r="L63" i="5"/>
  <c r="K63" i="5"/>
  <c r="J63" i="5"/>
  <c r="I63" i="5"/>
  <c r="H63" i="5"/>
  <c r="E63" i="5"/>
  <c r="T62" i="5"/>
  <c r="S62" i="5"/>
  <c r="R62" i="5"/>
  <c r="Q62" i="5"/>
  <c r="P62" i="5"/>
  <c r="O62" i="5"/>
  <c r="M62" i="5"/>
  <c r="L62" i="5"/>
  <c r="K62" i="5"/>
  <c r="J62" i="5"/>
  <c r="I62" i="5"/>
  <c r="H62" i="5"/>
  <c r="E62" i="5"/>
  <c r="T61" i="5"/>
  <c r="S61" i="5"/>
  <c r="R61" i="5"/>
  <c r="Q61" i="5"/>
  <c r="P61" i="5"/>
  <c r="O61" i="5"/>
  <c r="M61" i="5"/>
  <c r="L61" i="5"/>
  <c r="K61" i="5"/>
  <c r="J61" i="5"/>
  <c r="I61" i="5"/>
  <c r="H61" i="5"/>
  <c r="E61" i="5"/>
  <c r="T60" i="5"/>
  <c r="S60" i="5"/>
  <c r="R60" i="5"/>
  <c r="Q60" i="5"/>
  <c r="P60" i="5"/>
  <c r="O60" i="5"/>
  <c r="M60" i="5"/>
  <c r="L60" i="5"/>
  <c r="K60" i="5"/>
  <c r="J60" i="5"/>
  <c r="I60" i="5"/>
  <c r="H60" i="5"/>
  <c r="E60" i="5"/>
  <c r="T59" i="5"/>
  <c r="S59" i="5"/>
  <c r="R59" i="5"/>
  <c r="Q59" i="5"/>
  <c r="P59" i="5"/>
  <c r="O59" i="5"/>
  <c r="M59" i="5"/>
  <c r="L59" i="5"/>
  <c r="K59" i="5"/>
  <c r="J59" i="5"/>
  <c r="I59" i="5"/>
  <c r="H59" i="5"/>
  <c r="E59" i="5"/>
  <c r="T58" i="5"/>
  <c r="S58" i="5"/>
  <c r="R58" i="5"/>
  <c r="Q58" i="5"/>
  <c r="P58" i="5"/>
  <c r="O58" i="5"/>
  <c r="M58" i="5"/>
  <c r="L58" i="5"/>
  <c r="K58" i="5"/>
  <c r="J58" i="5"/>
  <c r="I58" i="5"/>
  <c r="H58" i="5"/>
  <c r="E58" i="5"/>
  <c r="T57" i="5"/>
  <c r="S57" i="5"/>
  <c r="R57" i="5"/>
  <c r="Q57" i="5"/>
  <c r="P57" i="5"/>
  <c r="O57" i="5"/>
  <c r="M57" i="5"/>
  <c r="L57" i="5"/>
  <c r="K57" i="5"/>
  <c r="J57" i="5"/>
  <c r="I57" i="5"/>
  <c r="H57" i="5"/>
  <c r="E57" i="5"/>
  <c r="T56" i="5"/>
  <c r="S56" i="5"/>
  <c r="R56" i="5"/>
  <c r="Q56" i="5"/>
  <c r="P56" i="5"/>
  <c r="O56" i="5"/>
  <c r="M56" i="5"/>
  <c r="L56" i="5"/>
  <c r="K56" i="5"/>
  <c r="J56" i="5"/>
  <c r="I56" i="5"/>
  <c r="H56" i="5"/>
  <c r="E56" i="5"/>
  <c r="T55" i="5"/>
  <c r="S55" i="5"/>
  <c r="R55" i="5"/>
  <c r="Q55" i="5"/>
  <c r="P55" i="5"/>
  <c r="O55" i="5"/>
  <c r="M55" i="5"/>
  <c r="L55" i="5"/>
  <c r="K55" i="5"/>
  <c r="J55" i="5"/>
  <c r="I55" i="5"/>
  <c r="H55" i="5"/>
  <c r="E55" i="5"/>
  <c r="T54" i="5"/>
  <c r="S54" i="5"/>
  <c r="R54" i="5"/>
  <c r="Q54" i="5"/>
  <c r="P54" i="5"/>
  <c r="O54" i="5"/>
  <c r="M54" i="5"/>
  <c r="L54" i="5"/>
  <c r="K54" i="5"/>
  <c r="J54" i="5"/>
  <c r="I54" i="5"/>
  <c r="H54" i="5"/>
  <c r="E54" i="5"/>
  <c r="T53" i="5"/>
  <c r="S53" i="5"/>
  <c r="R53" i="5"/>
  <c r="Q53" i="5"/>
  <c r="P53" i="5"/>
  <c r="O53" i="5"/>
  <c r="M53" i="5"/>
  <c r="L53" i="5"/>
  <c r="K53" i="5"/>
  <c r="J53" i="5"/>
  <c r="I53" i="5"/>
  <c r="H53" i="5"/>
  <c r="E53" i="5"/>
  <c r="T52" i="5"/>
  <c r="S52" i="5"/>
  <c r="R52" i="5"/>
  <c r="Q52" i="5"/>
  <c r="P52" i="5"/>
  <c r="O52" i="5"/>
  <c r="M52" i="5"/>
  <c r="L52" i="5"/>
  <c r="K52" i="5"/>
  <c r="J52" i="5"/>
  <c r="I52" i="5"/>
  <c r="H52" i="5"/>
  <c r="E52" i="5"/>
  <c r="T51" i="5"/>
  <c r="S51" i="5"/>
  <c r="R51" i="5"/>
  <c r="Q51" i="5"/>
  <c r="P51" i="5"/>
  <c r="O51" i="5"/>
  <c r="M51" i="5"/>
  <c r="L51" i="5"/>
  <c r="K51" i="5"/>
  <c r="J51" i="5"/>
  <c r="I51" i="5"/>
  <c r="H51" i="5"/>
  <c r="E51" i="5"/>
  <c r="T50" i="5"/>
  <c r="S50" i="5"/>
  <c r="R50" i="5"/>
  <c r="Q50" i="5"/>
  <c r="P50" i="5"/>
  <c r="O50" i="5"/>
  <c r="M50" i="5"/>
  <c r="L50" i="5"/>
  <c r="K50" i="5"/>
  <c r="J50" i="5"/>
  <c r="I50" i="5"/>
  <c r="H50" i="5"/>
  <c r="E50" i="5"/>
  <c r="T49" i="5"/>
  <c r="S49" i="5"/>
  <c r="R49" i="5"/>
  <c r="Q49" i="5"/>
  <c r="P49" i="5"/>
  <c r="O49" i="5"/>
  <c r="M49" i="5"/>
  <c r="L49" i="5"/>
  <c r="K49" i="5"/>
  <c r="J49" i="5"/>
  <c r="I49" i="5"/>
  <c r="H49" i="5"/>
  <c r="E49" i="5"/>
  <c r="T48" i="5"/>
  <c r="S48" i="5"/>
  <c r="R48" i="5"/>
  <c r="Q48" i="5"/>
  <c r="P48" i="5"/>
  <c r="O48" i="5"/>
  <c r="M48" i="5"/>
  <c r="L48" i="5"/>
  <c r="K48" i="5"/>
  <c r="J48" i="5"/>
  <c r="I48" i="5"/>
  <c r="H48" i="5"/>
  <c r="E48" i="5"/>
  <c r="T47" i="5"/>
  <c r="S47" i="5"/>
  <c r="R47" i="5"/>
  <c r="Q47" i="5"/>
  <c r="P47" i="5"/>
  <c r="O47" i="5"/>
  <c r="M47" i="5"/>
  <c r="L47" i="5"/>
  <c r="K47" i="5"/>
  <c r="J47" i="5"/>
  <c r="I47" i="5"/>
  <c r="H47" i="5"/>
  <c r="E47" i="5"/>
  <c r="T46" i="5"/>
  <c r="S46" i="5"/>
  <c r="R46" i="5"/>
  <c r="Q46" i="5"/>
  <c r="P46" i="5"/>
  <c r="O46" i="5"/>
  <c r="M46" i="5"/>
  <c r="L46" i="5"/>
  <c r="K46" i="5"/>
  <c r="J46" i="5"/>
  <c r="I46" i="5"/>
  <c r="H46" i="5"/>
  <c r="E46" i="5"/>
  <c r="T45" i="5"/>
  <c r="S45" i="5"/>
  <c r="R45" i="5"/>
  <c r="Q45" i="5"/>
  <c r="P45" i="5"/>
  <c r="O45" i="5"/>
  <c r="M45" i="5"/>
  <c r="L45" i="5"/>
  <c r="K45" i="5"/>
  <c r="J45" i="5"/>
  <c r="I45" i="5"/>
  <c r="H45" i="5"/>
  <c r="E45" i="5"/>
  <c r="T44" i="5"/>
  <c r="S44" i="5"/>
  <c r="R44" i="5"/>
  <c r="Q44" i="5"/>
  <c r="P44" i="5"/>
  <c r="O44" i="5"/>
  <c r="M44" i="5"/>
  <c r="L44" i="5"/>
  <c r="K44" i="5"/>
  <c r="J44" i="5"/>
  <c r="I44" i="5"/>
  <c r="H44" i="5"/>
  <c r="E44" i="5"/>
  <c r="T43" i="5"/>
  <c r="S43" i="5"/>
  <c r="R43" i="5"/>
  <c r="Q43" i="5"/>
  <c r="P43" i="5"/>
  <c r="O43" i="5"/>
  <c r="M43" i="5"/>
  <c r="L43" i="5"/>
  <c r="K43" i="5"/>
  <c r="J43" i="5"/>
  <c r="I43" i="5"/>
  <c r="H43" i="5"/>
  <c r="E43" i="5"/>
  <c r="T42" i="5"/>
  <c r="S42" i="5"/>
  <c r="R42" i="5"/>
  <c r="Q42" i="5"/>
  <c r="P42" i="5"/>
  <c r="O42" i="5"/>
  <c r="M42" i="5"/>
  <c r="L42" i="5"/>
  <c r="K42" i="5"/>
  <c r="J42" i="5"/>
  <c r="I42" i="5"/>
  <c r="H42" i="5"/>
  <c r="E42" i="5"/>
  <c r="T41" i="5"/>
  <c r="S41" i="5"/>
  <c r="R41" i="5"/>
  <c r="Q41" i="5"/>
  <c r="P41" i="5"/>
  <c r="O41" i="5"/>
  <c r="M41" i="5"/>
  <c r="L41" i="5"/>
  <c r="K41" i="5"/>
  <c r="J41" i="5"/>
  <c r="I41" i="5"/>
  <c r="H41" i="5"/>
  <c r="E41" i="5"/>
  <c r="T40" i="5"/>
  <c r="S40" i="5"/>
  <c r="R40" i="5"/>
  <c r="Q40" i="5"/>
  <c r="P40" i="5"/>
  <c r="O40" i="5"/>
  <c r="M40" i="5"/>
  <c r="L40" i="5"/>
  <c r="K40" i="5"/>
  <c r="J40" i="5"/>
  <c r="I40" i="5"/>
  <c r="H40" i="5"/>
  <c r="E40" i="5"/>
  <c r="T39" i="5"/>
  <c r="S39" i="5"/>
  <c r="R39" i="5"/>
  <c r="Q39" i="5"/>
  <c r="P39" i="5"/>
  <c r="O39" i="5"/>
  <c r="M39" i="5"/>
  <c r="L39" i="5"/>
  <c r="K39" i="5"/>
  <c r="J39" i="5"/>
  <c r="I39" i="5"/>
  <c r="H39" i="5"/>
  <c r="E39" i="5"/>
  <c r="T38" i="5"/>
  <c r="S38" i="5"/>
  <c r="R38" i="5"/>
  <c r="Q38" i="5"/>
  <c r="P38" i="5"/>
  <c r="O38" i="5"/>
  <c r="M38" i="5"/>
  <c r="L38" i="5"/>
  <c r="K38" i="5"/>
  <c r="J38" i="5"/>
  <c r="I38" i="5"/>
  <c r="H38" i="5"/>
  <c r="E38" i="5"/>
  <c r="T37" i="5"/>
  <c r="S37" i="5"/>
  <c r="R37" i="5"/>
  <c r="Q37" i="5"/>
  <c r="P37" i="5"/>
  <c r="O37" i="5"/>
  <c r="M37" i="5"/>
  <c r="L37" i="5"/>
  <c r="K37" i="5"/>
  <c r="J37" i="5"/>
  <c r="I37" i="5"/>
  <c r="H37" i="5"/>
  <c r="E37" i="5"/>
  <c r="T36" i="5"/>
  <c r="S36" i="5"/>
  <c r="R36" i="5"/>
  <c r="Q36" i="5"/>
  <c r="P36" i="5"/>
  <c r="O36" i="5"/>
  <c r="M36" i="5"/>
  <c r="L36" i="5"/>
  <c r="K36" i="5"/>
  <c r="J36" i="5"/>
  <c r="I36" i="5"/>
  <c r="H36" i="5"/>
  <c r="E36" i="5"/>
  <c r="T35" i="5"/>
  <c r="S35" i="5"/>
  <c r="R35" i="5"/>
  <c r="Q35" i="5"/>
  <c r="P35" i="5"/>
  <c r="O35" i="5"/>
  <c r="M35" i="5"/>
  <c r="L35" i="5"/>
  <c r="K35" i="5"/>
  <c r="J35" i="5"/>
  <c r="I35" i="5"/>
  <c r="H35" i="5"/>
  <c r="E35" i="5"/>
  <c r="T34" i="5"/>
  <c r="S34" i="5"/>
  <c r="R34" i="5"/>
  <c r="Q34" i="5"/>
  <c r="P34" i="5"/>
  <c r="O34" i="5"/>
  <c r="M34" i="5"/>
  <c r="L34" i="5"/>
  <c r="K34" i="5"/>
  <c r="J34" i="5"/>
  <c r="I34" i="5"/>
  <c r="H34" i="5"/>
  <c r="E34" i="5"/>
  <c r="T33" i="5"/>
  <c r="S33" i="5"/>
  <c r="R33" i="5"/>
  <c r="Q33" i="5"/>
  <c r="P33" i="5"/>
  <c r="O33" i="5"/>
  <c r="M33" i="5"/>
  <c r="L33" i="5"/>
  <c r="K33" i="5"/>
  <c r="J33" i="5"/>
  <c r="I33" i="5"/>
  <c r="H33" i="5"/>
  <c r="E33" i="5"/>
  <c r="T32" i="5"/>
  <c r="S32" i="5"/>
  <c r="R32" i="5"/>
  <c r="Q32" i="5"/>
  <c r="P32" i="5"/>
  <c r="O32" i="5"/>
  <c r="M32" i="5"/>
  <c r="L32" i="5"/>
  <c r="K32" i="5"/>
  <c r="J32" i="5"/>
  <c r="I32" i="5"/>
  <c r="H32" i="5"/>
  <c r="E32" i="5"/>
  <c r="T31" i="5"/>
  <c r="S31" i="5"/>
  <c r="R31" i="5"/>
  <c r="Q31" i="5"/>
  <c r="P31" i="5"/>
  <c r="O31" i="5"/>
  <c r="M31" i="5"/>
  <c r="L31" i="5"/>
  <c r="K31" i="5"/>
  <c r="J31" i="5"/>
  <c r="I31" i="5"/>
  <c r="H31" i="5"/>
  <c r="E31" i="5"/>
  <c r="T30" i="5"/>
  <c r="S30" i="5"/>
  <c r="R30" i="5"/>
  <c r="Q30" i="5"/>
  <c r="P30" i="5"/>
  <c r="O30" i="5"/>
  <c r="M30" i="5"/>
  <c r="L30" i="5"/>
  <c r="K30" i="5"/>
  <c r="J30" i="5"/>
  <c r="I30" i="5"/>
  <c r="H30" i="5"/>
  <c r="E30" i="5"/>
  <c r="T29" i="5"/>
  <c r="S29" i="5"/>
  <c r="R29" i="5"/>
  <c r="Q29" i="5"/>
  <c r="P29" i="5"/>
  <c r="O29" i="5"/>
  <c r="M29" i="5"/>
  <c r="L29" i="5"/>
  <c r="K29" i="5"/>
  <c r="J29" i="5"/>
  <c r="I29" i="5"/>
  <c r="H29" i="5"/>
  <c r="E29" i="5"/>
  <c r="T28" i="5"/>
  <c r="S28" i="5"/>
  <c r="R28" i="5"/>
  <c r="Q28" i="5"/>
  <c r="P28" i="5"/>
  <c r="O28" i="5"/>
  <c r="M28" i="5"/>
  <c r="L28" i="5"/>
  <c r="K28" i="5"/>
  <c r="J28" i="5"/>
  <c r="I28" i="5"/>
  <c r="H28" i="5"/>
  <c r="E28" i="5"/>
  <c r="T27" i="5"/>
  <c r="S27" i="5"/>
  <c r="R27" i="5"/>
  <c r="Q27" i="5"/>
  <c r="P27" i="5"/>
  <c r="O27" i="5"/>
  <c r="M27" i="5"/>
  <c r="L27" i="5"/>
  <c r="K27" i="5"/>
  <c r="J27" i="5"/>
  <c r="I27" i="5"/>
  <c r="H27" i="5"/>
  <c r="E27" i="5"/>
  <c r="T26" i="5"/>
  <c r="S26" i="5"/>
  <c r="R26" i="5"/>
  <c r="Q26" i="5"/>
  <c r="P26" i="5"/>
  <c r="O26" i="5"/>
  <c r="M26" i="5"/>
  <c r="L26" i="5"/>
  <c r="K26" i="5"/>
  <c r="J26" i="5"/>
  <c r="I26" i="5"/>
  <c r="H26" i="5"/>
  <c r="E26" i="5"/>
  <c r="T25" i="5"/>
  <c r="S25" i="5"/>
  <c r="R25" i="5"/>
  <c r="Q25" i="5"/>
  <c r="P25" i="5"/>
  <c r="O25" i="5"/>
  <c r="M25" i="5"/>
  <c r="L25" i="5"/>
  <c r="K25" i="5"/>
  <c r="J25" i="5"/>
  <c r="I25" i="5"/>
  <c r="H25" i="5"/>
  <c r="E25" i="5"/>
  <c r="T24" i="5"/>
  <c r="S24" i="5"/>
  <c r="R24" i="5"/>
  <c r="Q24" i="5"/>
  <c r="P24" i="5"/>
  <c r="O24" i="5"/>
  <c r="M24" i="5"/>
  <c r="L24" i="5"/>
  <c r="K24" i="5"/>
  <c r="J24" i="5"/>
  <c r="I24" i="5"/>
  <c r="H24" i="5"/>
  <c r="E24" i="5"/>
  <c r="T23" i="5"/>
  <c r="S23" i="5"/>
  <c r="R23" i="5"/>
  <c r="Q23" i="5"/>
  <c r="P23" i="5"/>
  <c r="O23" i="5"/>
  <c r="M23" i="5"/>
  <c r="L23" i="5"/>
  <c r="K23" i="5"/>
  <c r="J23" i="5"/>
  <c r="I23" i="5"/>
  <c r="H23" i="5"/>
  <c r="E23" i="5"/>
  <c r="T22" i="5"/>
  <c r="S22" i="5"/>
  <c r="R22" i="5"/>
  <c r="Q22" i="5"/>
  <c r="P22" i="5"/>
  <c r="O22" i="5"/>
  <c r="M22" i="5"/>
  <c r="L22" i="5"/>
  <c r="K22" i="5"/>
  <c r="J22" i="5"/>
  <c r="I22" i="5"/>
  <c r="H22" i="5"/>
  <c r="E22" i="5"/>
  <c r="T21" i="5"/>
  <c r="S21" i="5"/>
  <c r="R21" i="5"/>
  <c r="Q21" i="5"/>
  <c r="P21" i="5"/>
  <c r="O21" i="5"/>
  <c r="M21" i="5"/>
  <c r="L21" i="5"/>
  <c r="K21" i="5"/>
  <c r="J21" i="5"/>
  <c r="I21" i="5"/>
  <c r="H21" i="5"/>
  <c r="E21" i="5"/>
  <c r="T20" i="5"/>
  <c r="S20" i="5"/>
  <c r="R20" i="5"/>
  <c r="Q20" i="5"/>
  <c r="P20" i="5"/>
  <c r="O20" i="5"/>
  <c r="M20" i="5"/>
  <c r="L20" i="5"/>
  <c r="K20" i="5"/>
  <c r="J20" i="5"/>
  <c r="I20" i="5"/>
  <c r="H20" i="5"/>
  <c r="E20" i="5"/>
  <c r="T19" i="5"/>
  <c r="S19" i="5"/>
  <c r="R19" i="5"/>
  <c r="Q19" i="5"/>
  <c r="P19" i="5"/>
  <c r="O19" i="5"/>
  <c r="M19" i="5"/>
  <c r="L19" i="5"/>
  <c r="K19" i="5"/>
  <c r="J19" i="5"/>
  <c r="I19" i="5"/>
  <c r="H19" i="5"/>
  <c r="E19" i="5"/>
  <c r="T18" i="5"/>
  <c r="S18" i="5"/>
  <c r="R18" i="5"/>
  <c r="Q18" i="5"/>
  <c r="P18" i="5"/>
  <c r="O18" i="5"/>
  <c r="M18" i="5"/>
  <c r="L18" i="5"/>
  <c r="K18" i="5"/>
  <c r="J18" i="5"/>
  <c r="I18" i="5"/>
  <c r="H18" i="5"/>
  <c r="E18" i="5"/>
  <c r="T17" i="5"/>
  <c r="S17" i="5"/>
  <c r="R17" i="5"/>
  <c r="Q17" i="5"/>
  <c r="P17" i="5"/>
  <c r="O17" i="5"/>
  <c r="M17" i="5"/>
  <c r="L17" i="5"/>
  <c r="K17" i="5"/>
  <c r="J17" i="5"/>
  <c r="I17" i="5"/>
  <c r="H17" i="5"/>
  <c r="E17" i="5"/>
  <c r="T16" i="5"/>
  <c r="S16" i="5"/>
  <c r="R16" i="5"/>
  <c r="Q16" i="5"/>
  <c r="P16" i="5"/>
  <c r="O16" i="5"/>
  <c r="M16" i="5"/>
  <c r="L16" i="5"/>
  <c r="K16" i="5"/>
  <c r="J16" i="5"/>
  <c r="I16" i="5"/>
  <c r="H16" i="5"/>
  <c r="E16" i="5"/>
  <c r="T15" i="5"/>
  <c r="S15" i="5"/>
  <c r="R15" i="5"/>
  <c r="Q15" i="5"/>
  <c r="P15" i="5"/>
  <c r="O15" i="5"/>
  <c r="M15" i="5"/>
  <c r="L15" i="5"/>
  <c r="K15" i="5"/>
  <c r="J15" i="5"/>
  <c r="I15" i="5"/>
  <c r="H15" i="5"/>
  <c r="E15" i="5"/>
  <c r="T14" i="5"/>
  <c r="S14" i="5"/>
  <c r="R14" i="5"/>
  <c r="Q14" i="5"/>
  <c r="P14" i="5"/>
  <c r="O14" i="5"/>
  <c r="M14" i="5"/>
  <c r="L14" i="5"/>
  <c r="K14" i="5"/>
  <c r="J14" i="5"/>
  <c r="I14" i="5"/>
  <c r="H14" i="5"/>
  <c r="E14" i="5"/>
  <c r="T13" i="5"/>
  <c r="S13" i="5"/>
  <c r="R13" i="5"/>
  <c r="Q13" i="5"/>
  <c r="P13" i="5"/>
  <c r="O13" i="5"/>
  <c r="M13" i="5"/>
  <c r="L13" i="5"/>
  <c r="K13" i="5"/>
  <c r="J13" i="5"/>
  <c r="I13" i="5"/>
  <c r="H13" i="5"/>
  <c r="E13" i="5"/>
  <c r="T12" i="5"/>
  <c r="S12" i="5"/>
  <c r="R12" i="5"/>
  <c r="Q12" i="5"/>
  <c r="P12" i="5"/>
  <c r="O12" i="5"/>
  <c r="M12" i="5"/>
  <c r="L12" i="5"/>
  <c r="K12" i="5"/>
  <c r="J12" i="5"/>
  <c r="I12" i="5"/>
  <c r="H12" i="5"/>
  <c r="E12" i="5"/>
  <c r="T11" i="5"/>
  <c r="S11" i="5"/>
  <c r="R11" i="5"/>
  <c r="Q11" i="5"/>
  <c r="P11" i="5"/>
  <c r="O11" i="5"/>
  <c r="M11" i="5"/>
  <c r="L11" i="5"/>
  <c r="K11" i="5"/>
  <c r="J11" i="5"/>
  <c r="I11" i="5"/>
  <c r="H11" i="5"/>
  <c r="E11" i="5"/>
  <c r="T10" i="5"/>
  <c r="S10" i="5"/>
  <c r="R10" i="5"/>
  <c r="Q10" i="5"/>
  <c r="P10" i="5"/>
  <c r="O10" i="5"/>
  <c r="M10" i="5"/>
  <c r="L10" i="5"/>
  <c r="K10" i="5"/>
  <c r="J10" i="5"/>
  <c r="I10" i="5"/>
  <c r="H10" i="5"/>
  <c r="E10" i="5"/>
  <c r="T9" i="5"/>
  <c r="S9" i="5"/>
  <c r="R9" i="5"/>
  <c r="Q9" i="5"/>
  <c r="P9" i="5"/>
  <c r="O9" i="5"/>
  <c r="M9" i="5"/>
  <c r="L9" i="5"/>
  <c r="K9" i="5"/>
  <c r="J9" i="5"/>
  <c r="I9" i="5"/>
  <c r="H9" i="5"/>
  <c r="E9" i="5"/>
  <c r="T8" i="5"/>
  <c r="S8" i="5"/>
  <c r="R8" i="5"/>
  <c r="Q8" i="5"/>
  <c r="P8" i="5"/>
  <c r="O8" i="5"/>
  <c r="M8" i="5"/>
  <c r="L8" i="5"/>
  <c r="K8" i="5"/>
  <c r="J8" i="5"/>
  <c r="I8" i="5"/>
  <c r="H8" i="5"/>
  <c r="E8" i="5"/>
  <c r="T7" i="5"/>
  <c r="S7" i="5"/>
  <c r="R7" i="5"/>
  <c r="Q7" i="5"/>
  <c r="P7" i="5"/>
  <c r="O7" i="5"/>
  <c r="M7" i="5"/>
  <c r="L7" i="5"/>
  <c r="K7" i="5"/>
  <c r="J7" i="5"/>
  <c r="I7" i="5"/>
  <c r="H7" i="5"/>
  <c r="E7" i="5"/>
  <c r="T6" i="5"/>
  <c r="S6" i="5"/>
  <c r="R6" i="5"/>
  <c r="Q6" i="5"/>
  <c r="P6" i="5"/>
  <c r="O6" i="5"/>
  <c r="M6" i="5"/>
  <c r="L6" i="5"/>
  <c r="K6" i="5"/>
  <c r="J6" i="5"/>
  <c r="I6" i="5"/>
  <c r="H6" i="5"/>
  <c r="E6" i="5"/>
  <c r="T5" i="5"/>
  <c r="S5" i="5"/>
  <c r="R5" i="5"/>
  <c r="Q5" i="5"/>
  <c r="P5" i="5"/>
  <c r="O5" i="5"/>
  <c r="M5" i="5"/>
  <c r="L5" i="5"/>
  <c r="K5" i="5"/>
  <c r="J5" i="5"/>
  <c r="I5" i="5"/>
  <c r="H5" i="5"/>
  <c r="E5" i="5"/>
  <c r="T1" i="5"/>
  <c r="S1" i="5"/>
  <c r="R1" i="5"/>
  <c r="Q1" i="5"/>
  <c r="P1" i="5"/>
  <c r="G15" i="6" l="1"/>
  <c r="F15" i="6"/>
  <c r="Q15" i="6" s="1"/>
  <c r="G43" i="6"/>
  <c r="F43" i="6"/>
  <c r="Q43" i="6" s="1"/>
  <c r="P43" i="6" s="1"/>
  <c r="F67" i="6"/>
  <c r="G67" i="6"/>
  <c r="P67" i="6" s="1"/>
  <c r="T82" i="6"/>
  <c r="S82" i="6"/>
  <c r="F16" i="6"/>
  <c r="G16" i="6"/>
  <c r="T16" i="6" s="1"/>
  <c r="G35" i="6"/>
  <c r="F35" i="6"/>
  <c r="J35" i="6" s="1"/>
  <c r="G54" i="6"/>
  <c r="S54" i="6" s="1"/>
  <c r="F54" i="6"/>
  <c r="Q54" i="6" s="1"/>
  <c r="S83" i="6"/>
  <c r="T83" i="6"/>
  <c r="G7" i="6"/>
  <c r="F7" i="6"/>
  <c r="Q7" i="6" s="1"/>
  <c r="P7" i="6" s="1"/>
  <c r="Q38" i="6"/>
  <c r="G70" i="6"/>
  <c r="F70" i="6"/>
  <c r="Q70" i="6" s="1"/>
  <c r="G74" i="6"/>
  <c r="P74" i="6" s="1"/>
  <c r="F74" i="6"/>
  <c r="G11" i="6"/>
  <c r="P11" i="6" s="1"/>
  <c r="F11" i="6"/>
  <c r="Q11" i="6" s="1"/>
  <c r="Q30" i="6"/>
  <c r="R30" i="6" s="1"/>
  <c r="T30" i="6"/>
  <c r="F37" i="6"/>
  <c r="J37" i="6" s="1"/>
  <c r="O37" i="6" s="1"/>
  <c r="G37" i="6"/>
  <c r="T37" i="6" s="1"/>
  <c r="Q49" i="6"/>
  <c r="Q66" i="6"/>
  <c r="F68" i="6"/>
  <c r="Q68" i="6" s="1"/>
  <c r="P68" i="6" s="1"/>
  <c r="G68" i="6"/>
  <c r="T68" i="6" s="1"/>
  <c r="Q51" i="6"/>
  <c r="P51" i="6" s="1"/>
  <c r="Q63" i="6"/>
  <c r="Q72" i="6"/>
  <c r="Q76" i="6"/>
  <c r="Q80" i="6"/>
  <c r="Q21" i="6"/>
  <c r="T26" i="6"/>
  <c r="Q41" i="6"/>
  <c r="T42" i="6"/>
  <c r="S48" i="6"/>
  <c r="T51" i="6"/>
  <c r="S51" i="6"/>
  <c r="F79" i="6"/>
  <c r="F82" i="6"/>
  <c r="F83" i="6"/>
  <c r="Q83" i="6" s="1"/>
  <c r="G84" i="6"/>
  <c r="Q6" i="6"/>
  <c r="P6" i="6" s="1"/>
  <c r="G8" i="6"/>
  <c r="P17" i="6"/>
  <c r="Q17" i="6"/>
  <c r="F20" i="6"/>
  <c r="S20" i="6"/>
  <c r="Q25" i="6"/>
  <c r="Q27" i="6"/>
  <c r="F28" i="6"/>
  <c r="S28" i="6"/>
  <c r="G29" i="6"/>
  <c r="T29" i="6" s="1"/>
  <c r="T36" i="6"/>
  <c r="T40" i="6"/>
  <c r="S40" i="6"/>
  <c r="G41" i="6"/>
  <c r="R41" i="6" s="1"/>
  <c r="F42" i="6"/>
  <c r="J42" i="6" s="1"/>
  <c r="G44" i="6"/>
  <c r="S44" i="6" s="1"/>
  <c r="F48" i="6"/>
  <c r="Q48" i="6" s="1"/>
  <c r="G55" i="6"/>
  <c r="Q62" i="6"/>
  <c r="F65" i="6"/>
  <c r="Q65" i="6" s="1"/>
  <c r="Q16" i="6"/>
  <c r="J16" i="6"/>
  <c r="J5" i="6"/>
  <c r="J7" i="6"/>
  <c r="J23" i="6"/>
  <c r="T27" i="6"/>
  <c r="S27" i="6"/>
  <c r="S6" i="6"/>
  <c r="Q10" i="6"/>
  <c r="P10" i="6" s="1"/>
  <c r="G14" i="6"/>
  <c r="F14" i="6"/>
  <c r="T15" i="6"/>
  <c r="S15" i="6"/>
  <c r="O18" i="6"/>
  <c r="O29" i="6"/>
  <c r="T31" i="6"/>
  <c r="S31" i="6"/>
  <c r="T35" i="6"/>
  <c r="S35" i="6"/>
  <c r="Q42" i="6"/>
  <c r="P42" i="6" s="1"/>
  <c r="R42" i="6" s="1"/>
  <c r="S53" i="6"/>
  <c r="T53" i="6"/>
  <c r="J56" i="6"/>
  <c r="Q56" i="6"/>
  <c r="Q58" i="6"/>
  <c r="P58" i="6" s="1"/>
  <c r="J58" i="6"/>
  <c r="J69" i="6"/>
  <c r="Q69" i="6"/>
  <c r="P69" i="6"/>
  <c r="F13" i="6"/>
  <c r="G13" i="6"/>
  <c r="P24" i="6"/>
  <c r="P38" i="6"/>
  <c r="O42" i="6"/>
  <c r="J46" i="6"/>
  <c r="Q46" i="6"/>
  <c r="O6" i="6"/>
  <c r="P12" i="6"/>
  <c r="T19" i="6"/>
  <c r="S19" i="6"/>
  <c r="P23" i="6"/>
  <c r="J45" i="6"/>
  <c r="Q45" i="6"/>
  <c r="P48" i="6"/>
  <c r="E86" i="6"/>
  <c r="T3" i="6"/>
  <c r="P5" i="6"/>
  <c r="Q8" i="6"/>
  <c r="P8" i="6" s="1"/>
  <c r="J8" i="6"/>
  <c r="S12" i="6"/>
  <c r="O17" i="6"/>
  <c r="Q18" i="6"/>
  <c r="S29" i="6"/>
  <c r="Q29" i="6"/>
  <c r="O30" i="6"/>
  <c r="F32" i="6"/>
  <c r="F36" i="6"/>
  <c r="G45" i="6"/>
  <c r="P45" i="6" s="1"/>
  <c r="S65" i="6"/>
  <c r="T65" i="6"/>
  <c r="F75" i="6"/>
  <c r="F3" i="6"/>
  <c r="P4" i="6"/>
  <c r="J4" i="6"/>
  <c r="S4" i="6"/>
  <c r="T6" i="6"/>
  <c r="G9" i="6"/>
  <c r="Q9" i="6"/>
  <c r="S10" i="6"/>
  <c r="T10" i="6"/>
  <c r="J11" i="6"/>
  <c r="J12" i="6"/>
  <c r="J24" i="6"/>
  <c r="P30" i="6"/>
  <c r="S32" i="6"/>
  <c r="S36" i="6"/>
  <c r="S37" i="6"/>
  <c r="O38" i="6"/>
  <c r="R38" i="6"/>
  <c r="P39" i="6"/>
  <c r="J39" i="6"/>
  <c r="F40" i="6"/>
  <c r="P41" i="6"/>
  <c r="Q44" i="6"/>
  <c r="J44" i="6"/>
  <c r="P44" i="6"/>
  <c r="P46" i="6"/>
  <c r="T47" i="6"/>
  <c r="S47" i="6"/>
  <c r="J48" i="6"/>
  <c r="F53" i="6"/>
  <c r="G56" i="6"/>
  <c r="P56" i="6" s="1"/>
  <c r="S69" i="6"/>
  <c r="T69" i="6"/>
  <c r="Q74" i="6"/>
  <c r="J74" i="6"/>
  <c r="Q82" i="6"/>
  <c r="P82" i="6" s="1"/>
  <c r="J82" i="6"/>
  <c r="J84" i="6"/>
  <c r="Q84" i="6"/>
  <c r="P84" i="6"/>
  <c r="J19" i="6"/>
  <c r="S26" i="6"/>
  <c r="J31" i="6"/>
  <c r="S34" i="6"/>
  <c r="J43" i="6"/>
  <c r="J47" i="6"/>
  <c r="S57" i="6"/>
  <c r="T57" i="6"/>
  <c r="J64" i="6"/>
  <c r="Q64" i="6"/>
  <c r="P66" i="6"/>
  <c r="J66" i="6"/>
  <c r="Q67" i="6"/>
  <c r="J67" i="6"/>
  <c r="S68" i="6"/>
  <c r="P78" i="6"/>
  <c r="J78" i="6"/>
  <c r="S85" i="6"/>
  <c r="T85" i="6"/>
  <c r="P15" i="6"/>
  <c r="R17" i="6"/>
  <c r="S18" i="6"/>
  <c r="Q19" i="6"/>
  <c r="P19" i="6" s="1"/>
  <c r="G21" i="6"/>
  <c r="P21" i="6"/>
  <c r="F22" i="6"/>
  <c r="G25" i="6"/>
  <c r="O25" i="6" s="1"/>
  <c r="F26" i="6"/>
  <c r="P27" i="6"/>
  <c r="J27" i="6"/>
  <c r="S30" i="6"/>
  <c r="Q31" i="6"/>
  <c r="P31" i="6" s="1"/>
  <c r="G33" i="6"/>
  <c r="O33" i="6" s="1"/>
  <c r="P33" i="6"/>
  <c r="R33" i="6" s="1"/>
  <c r="F34" i="6"/>
  <c r="S42" i="6"/>
  <c r="Q47" i="6"/>
  <c r="P47" i="6" s="1"/>
  <c r="G49" i="6"/>
  <c r="O49" i="6" s="1"/>
  <c r="F50" i="6"/>
  <c r="F52" i="6"/>
  <c r="P54" i="6"/>
  <c r="Q55" i="6"/>
  <c r="P55" i="6" s="1"/>
  <c r="J55" i="6"/>
  <c r="F57" i="6"/>
  <c r="J60" i="6"/>
  <c r="Q60" i="6"/>
  <c r="P60" i="6" s="1"/>
  <c r="F61" i="6"/>
  <c r="G64" i="6"/>
  <c r="J68" i="6"/>
  <c r="P70" i="6"/>
  <c r="J70" i="6"/>
  <c r="F71" i="6"/>
  <c r="F85" i="6"/>
  <c r="J51" i="6"/>
  <c r="J59" i="6"/>
  <c r="J63" i="6"/>
  <c r="J83" i="6"/>
  <c r="T54" i="6"/>
  <c r="P59" i="6"/>
  <c r="P62" i="6"/>
  <c r="J62" i="6"/>
  <c r="P63" i="6"/>
  <c r="T66" i="6"/>
  <c r="G72" i="6"/>
  <c r="O72" i="6" s="1"/>
  <c r="P72" i="6"/>
  <c r="F73" i="6"/>
  <c r="G76" i="6"/>
  <c r="O76" i="6" s="1"/>
  <c r="F77" i="6"/>
  <c r="G80" i="6"/>
  <c r="O80" i="6" s="1"/>
  <c r="F81" i="6"/>
  <c r="Q28" i="6" l="1"/>
  <c r="J28" i="6"/>
  <c r="Q20" i="6"/>
  <c r="P20" i="6" s="1"/>
  <c r="J20" i="6"/>
  <c r="Q79" i="6"/>
  <c r="J79" i="6"/>
  <c r="O79" i="6" s="1"/>
  <c r="P80" i="6"/>
  <c r="R80" i="6" s="1"/>
  <c r="U80" i="6" s="1"/>
  <c r="J54" i="6"/>
  <c r="P25" i="6"/>
  <c r="J15" i="6"/>
  <c r="P79" i="6"/>
  <c r="R79" i="6" s="1"/>
  <c r="R6" i="6"/>
  <c r="P29" i="6"/>
  <c r="R29" i="6" s="1"/>
  <c r="S16" i="6"/>
  <c r="P65" i="6"/>
  <c r="T84" i="6"/>
  <c r="S84" i="6"/>
  <c r="R37" i="6"/>
  <c r="U37" i="6" s="1"/>
  <c r="R25" i="6"/>
  <c r="U25" i="6" s="1"/>
  <c r="Q37" i="6"/>
  <c r="P37" i="6" s="1"/>
  <c r="T44" i="6"/>
  <c r="J65" i="6"/>
  <c r="R65" i="6" s="1"/>
  <c r="S55" i="6"/>
  <c r="T55" i="6"/>
  <c r="S41" i="6"/>
  <c r="T41" i="6"/>
  <c r="Q35" i="6"/>
  <c r="P35" i="6" s="1"/>
  <c r="P83" i="6"/>
  <c r="R72" i="6"/>
  <c r="O41" i="6"/>
  <c r="P9" i="6"/>
  <c r="R10" i="6"/>
  <c r="U10" i="6" s="1"/>
  <c r="P28" i="6"/>
  <c r="P16" i="6"/>
  <c r="R16" i="6" s="1"/>
  <c r="P34" i="6"/>
  <c r="Q34" i="6"/>
  <c r="J34" i="6"/>
  <c r="Q73" i="6"/>
  <c r="P73" i="6" s="1"/>
  <c r="J73" i="6"/>
  <c r="Q85" i="6"/>
  <c r="P85" i="6" s="1"/>
  <c r="J85" i="6"/>
  <c r="R55" i="6"/>
  <c r="O55" i="6"/>
  <c r="Q52" i="6"/>
  <c r="P52" i="6" s="1"/>
  <c r="J52" i="6"/>
  <c r="S21" i="6"/>
  <c r="T21" i="6"/>
  <c r="O21" i="6"/>
  <c r="R15" i="6"/>
  <c r="O15" i="6"/>
  <c r="R43" i="6"/>
  <c r="O43" i="6"/>
  <c r="R31" i="6"/>
  <c r="O31" i="6"/>
  <c r="R21" i="6"/>
  <c r="O48" i="6"/>
  <c r="R48" i="6"/>
  <c r="O24" i="6"/>
  <c r="R24" i="6"/>
  <c r="U30" i="6"/>
  <c r="P18" i="6"/>
  <c r="R18" i="6" s="1"/>
  <c r="U18" i="6" s="1"/>
  <c r="O65" i="6"/>
  <c r="R45" i="6"/>
  <c r="O45" i="6"/>
  <c r="U45" i="6" s="1"/>
  <c r="U29" i="6"/>
  <c r="P14" i="6"/>
  <c r="Q14" i="6"/>
  <c r="J14" i="6"/>
  <c r="R9" i="6"/>
  <c r="R5" i="6"/>
  <c r="O5" i="6"/>
  <c r="U5" i="6" s="1"/>
  <c r="R51" i="6"/>
  <c r="O51" i="6"/>
  <c r="Q26" i="6"/>
  <c r="P26" i="6" s="1"/>
  <c r="J26" i="6"/>
  <c r="Q53" i="6"/>
  <c r="J53" i="6"/>
  <c r="P53" i="6"/>
  <c r="U42" i="6"/>
  <c r="R56" i="6"/>
  <c r="O56" i="6"/>
  <c r="P77" i="6"/>
  <c r="J77" i="6"/>
  <c r="Q77" i="6"/>
  <c r="O62" i="6"/>
  <c r="R62" i="6"/>
  <c r="R83" i="6"/>
  <c r="O83" i="6"/>
  <c r="R63" i="6"/>
  <c r="O63" i="6"/>
  <c r="Q71" i="6"/>
  <c r="P71" i="6" s="1"/>
  <c r="J71" i="6"/>
  <c r="R68" i="6"/>
  <c r="O68" i="6"/>
  <c r="U68" i="6" s="1"/>
  <c r="R60" i="6"/>
  <c r="O60" i="6"/>
  <c r="J50" i="6"/>
  <c r="Q50" i="6"/>
  <c r="P50" i="6" s="1"/>
  <c r="O35" i="6"/>
  <c r="U33" i="6"/>
  <c r="O27" i="6"/>
  <c r="R27" i="6"/>
  <c r="R78" i="6"/>
  <c r="O78" i="6"/>
  <c r="R67" i="6"/>
  <c r="O67" i="6"/>
  <c r="O19" i="6"/>
  <c r="R19" i="6"/>
  <c r="R84" i="6"/>
  <c r="O84" i="6"/>
  <c r="U84" i="6" s="1"/>
  <c r="R74" i="6"/>
  <c r="O74" i="6"/>
  <c r="U74" i="6" s="1"/>
  <c r="O44" i="6"/>
  <c r="R44" i="6"/>
  <c r="Q40" i="6"/>
  <c r="P40" i="6"/>
  <c r="J40" i="6"/>
  <c r="U38" i="6"/>
  <c r="O12" i="6"/>
  <c r="R12" i="6"/>
  <c r="J3" i="6"/>
  <c r="Q3" i="6"/>
  <c r="P3" i="6" s="1"/>
  <c r="Q36" i="6"/>
  <c r="P36" i="6" s="1"/>
  <c r="J36" i="6"/>
  <c r="U17" i="6"/>
  <c r="U6" i="6"/>
  <c r="O46" i="6"/>
  <c r="U46" i="6" s="1"/>
  <c r="R46" i="6"/>
  <c r="J13" i="6"/>
  <c r="Q13" i="6"/>
  <c r="P13" i="6" s="1"/>
  <c r="O69" i="6"/>
  <c r="R69" i="6"/>
  <c r="S14" i="6"/>
  <c r="T14" i="6"/>
  <c r="R7" i="6"/>
  <c r="O7" i="6"/>
  <c r="Q61" i="6"/>
  <c r="J61" i="6"/>
  <c r="P61" i="6"/>
  <c r="O66" i="6"/>
  <c r="R66" i="6"/>
  <c r="U41" i="6"/>
  <c r="T9" i="6"/>
  <c r="S9" i="6"/>
  <c r="R4" i="6"/>
  <c r="O4" i="6"/>
  <c r="U79" i="6"/>
  <c r="O9" i="6"/>
  <c r="Q81" i="6"/>
  <c r="P81" i="6" s="1"/>
  <c r="J81" i="6"/>
  <c r="P76" i="6"/>
  <c r="R76" i="6" s="1"/>
  <c r="U76" i="6" s="1"/>
  <c r="U72" i="6"/>
  <c r="R59" i="6"/>
  <c r="O59" i="6"/>
  <c r="R70" i="6"/>
  <c r="O70" i="6"/>
  <c r="T64" i="6"/>
  <c r="S64" i="6"/>
  <c r="P64" i="6"/>
  <c r="J57" i="6"/>
  <c r="Q57" i="6"/>
  <c r="P57" i="6" s="1"/>
  <c r="O54" i="6"/>
  <c r="U54" i="6" s="1"/>
  <c r="R54" i="6"/>
  <c r="P49" i="6"/>
  <c r="R49" i="6" s="1"/>
  <c r="U49" i="6" s="1"/>
  <c r="Q22" i="6"/>
  <c r="P22" i="6" s="1"/>
  <c r="J22" i="6"/>
  <c r="R64" i="6"/>
  <c r="O64" i="6"/>
  <c r="R47" i="6"/>
  <c r="O47" i="6"/>
  <c r="R82" i="6"/>
  <c r="O82" i="6"/>
  <c r="T56" i="6"/>
  <c r="S56" i="6"/>
  <c r="O39" i="6"/>
  <c r="R39" i="6"/>
  <c r="R11" i="6"/>
  <c r="O11" i="6"/>
  <c r="Q75" i="6"/>
  <c r="P75" i="6" s="1"/>
  <c r="J75" i="6"/>
  <c r="Q32" i="6"/>
  <c r="P32" i="6" s="1"/>
  <c r="J32" i="6"/>
  <c r="O8" i="6"/>
  <c r="R8" i="6"/>
  <c r="R58" i="6"/>
  <c r="O58" i="6"/>
  <c r="R23" i="6"/>
  <c r="O23" i="6"/>
  <c r="O16" i="6"/>
  <c r="U8" i="6" l="1"/>
  <c r="R28" i="6"/>
  <c r="O28" i="6"/>
  <c r="U28" i="6" s="1"/>
  <c r="U39" i="6"/>
  <c r="U62" i="6"/>
  <c r="U56" i="6"/>
  <c r="T86" i="6"/>
  <c r="E11" i="7" s="1"/>
  <c r="F11" i="7" s="1"/>
  <c r="U9" i="6"/>
  <c r="R35" i="6"/>
  <c r="U35" i="6" s="1"/>
  <c r="U60" i="6"/>
  <c r="U51" i="6"/>
  <c r="O20" i="6"/>
  <c r="R20" i="6"/>
  <c r="O81" i="6"/>
  <c r="R81" i="6"/>
  <c r="R36" i="6"/>
  <c r="O36" i="6"/>
  <c r="R13" i="6"/>
  <c r="O13" i="6"/>
  <c r="U13" i="6" s="1"/>
  <c r="O71" i="6"/>
  <c r="R71" i="6"/>
  <c r="O53" i="6"/>
  <c r="R53" i="6"/>
  <c r="O14" i="6"/>
  <c r="R14" i="6"/>
  <c r="R52" i="6"/>
  <c r="O52" i="6"/>
  <c r="U52" i="6" s="1"/>
  <c r="O73" i="6"/>
  <c r="R73" i="6"/>
  <c r="O34" i="6"/>
  <c r="R34" i="6"/>
  <c r="U16" i="6"/>
  <c r="U58" i="6"/>
  <c r="O32" i="6"/>
  <c r="R32" i="6"/>
  <c r="O75" i="6"/>
  <c r="R75" i="6"/>
  <c r="U82" i="6"/>
  <c r="U64" i="6"/>
  <c r="U59" i="6"/>
  <c r="S86" i="6"/>
  <c r="E12" i="7" s="1"/>
  <c r="F12" i="7" s="1"/>
  <c r="U66" i="6"/>
  <c r="U69" i="6"/>
  <c r="Q86" i="6"/>
  <c r="U12" i="6"/>
  <c r="U19" i="6"/>
  <c r="U78" i="6"/>
  <c r="U27" i="6"/>
  <c r="U83" i="6"/>
  <c r="U48" i="6"/>
  <c r="U43" i="6"/>
  <c r="U21" i="6"/>
  <c r="O3" i="6"/>
  <c r="R3" i="6"/>
  <c r="O50" i="6"/>
  <c r="R50" i="6"/>
  <c r="O77" i="6"/>
  <c r="U77" i="6" s="1"/>
  <c r="R77" i="6"/>
  <c r="O26" i="6"/>
  <c r="R26" i="6"/>
  <c r="O85" i="6"/>
  <c r="U85" i="6" s="1"/>
  <c r="R85" i="6"/>
  <c r="U23" i="6"/>
  <c r="U11" i="6"/>
  <c r="U47" i="6"/>
  <c r="O22" i="6"/>
  <c r="R22" i="6"/>
  <c r="O57" i="6"/>
  <c r="R57" i="6"/>
  <c r="U70" i="6"/>
  <c r="U4" i="6"/>
  <c r="O61" i="6"/>
  <c r="R61" i="6"/>
  <c r="U7" i="6"/>
  <c r="P86" i="6"/>
  <c r="E9" i="7" s="1"/>
  <c r="F9" i="7" s="1"/>
  <c r="R40" i="6"/>
  <c r="O40" i="6"/>
  <c r="U44" i="6"/>
  <c r="U67" i="6"/>
  <c r="U63" i="6"/>
  <c r="U65" i="6"/>
  <c r="U24" i="6"/>
  <c r="U31" i="6"/>
  <c r="U15" i="6"/>
  <c r="U55" i="6"/>
  <c r="U61" i="6" l="1"/>
  <c r="U57" i="6"/>
  <c r="U75" i="6"/>
  <c r="U73" i="6"/>
  <c r="U14" i="6"/>
  <c r="U71" i="6"/>
  <c r="U20" i="6"/>
  <c r="U50" i="6"/>
  <c r="U40" i="6"/>
  <c r="O86" i="6"/>
  <c r="E7" i="7" s="1"/>
  <c r="F7" i="7" s="1"/>
  <c r="U3" i="6"/>
  <c r="U36" i="6"/>
  <c r="U26" i="6"/>
  <c r="U22" i="6"/>
  <c r="R86" i="6"/>
  <c r="E8" i="7" s="1"/>
  <c r="F8" i="7" s="1"/>
  <c r="U32" i="6"/>
  <c r="U34" i="6"/>
  <c r="U53" i="6"/>
  <c r="U81" i="6"/>
  <c r="U86" i="6" l="1"/>
  <c r="E10" i="7" s="1"/>
  <c r="F10" i="7" s="1"/>
  <c r="F31" i="7" s="1"/>
  <c r="F40" i="7" s="1"/>
</calcChain>
</file>

<file path=xl/sharedStrings.xml><?xml version="1.0" encoding="utf-8"?>
<sst xmlns="http://schemas.openxmlformats.org/spreadsheetml/2006/main" count="671" uniqueCount="204">
  <si>
    <t>"</t>
  </si>
  <si>
    <t>MAXIMO</t>
  </si>
  <si>
    <t>PVC</t>
  </si>
  <si>
    <t>Ø</t>
  </si>
  <si>
    <t xml:space="preserve">LONG </t>
  </si>
  <si>
    <t>DE</t>
  </si>
  <si>
    <t>A</t>
  </si>
  <si>
    <t>Ø "</t>
  </si>
  <si>
    <t>Ø (mm)</t>
  </si>
  <si>
    <t>CONCRETO</t>
  </si>
  <si>
    <t>RECEBO</t>
  </si>
  <si>
    <t>P31</t>
  </si>
  <si>
    <t>VERT1</t>
  </si>
  <si>
    <t>VERT2</t>
  </si>
  <si>
    <t>diametros</t>
  </si>
  <si>
    <t>interno</t>
  </si>
  <si>
    <t>externo</t>
  </si>
  <si>
    <t>INFORMACIÓN DE POZOS</t>
  </si>
  <si>
    <t>Profundidad del pozo (m)</t>
  </si>
  <si>
    <t>Material de Construcción</t>
  </si>
  <si>
    <t>Diámetro de Pozo (m)</t>
  </si>
  <si>
    <t>Perimetro del Pozo (m)</t>
  </si>
  <si>
    <t>Area Total (m2)</t>
  </si>
  <si>
    <t>CAJA1</t>
  </si>
  <si>
    <t>Concreto Simple</t>
  </si>
  <si>
    <t>P1</t>
  </si>
  <si>
    <t>P14</t>
  </si>
  <si>
    <t>P15</t>
  </si>
  <si>
    <t>P2</t>
  </si>
  <si>
    <t>P20</t>
  </si>
  <si>
    <t>P21</t>
  </si>
  <si>
    <t>P23</t>
  </si>
  <si>
    <t>P24</t>
  </si>
  <si>
    <t>P25</t>
  </si>
  <si>
    <t>P26</t>
  </si>
  <si>
    <t>P28</t>
  </si>
  <si>
    <t>P29</t>
  </si>
  <si>
    <t>P3</t>
  </si>
  <si>
    <t>P32</t>
  </si>
  <si>
    <t>P33</t>
  </si>
  <si>
    <t>P34</t>
  </si>
  <si>
    <t>P36</t>
  </si>
  <si>
    <t>P38</t>
  </si>
  <si>
    <t>P39</t>
  </si>
  <si>
    <t>P4</t>
  </si>
  <si>
    <t>P40</t>
  </si>
  <si>
    <t>P42</t>
  </si>
  <si>
    <t>P46</t>
  </si>
  <si>
    <t>P47</t>
  </si>
  <si>
    <t>P48</t>
  </si>
  <si>
    <t>P49</t>
  </si>
  <si>
    <t>P5</t>
  </si>
  <si>
    <t>P50</t>
  </si>
  <si>
    <t>P52</t>
  </si>
  <si>
    <t>P53</t>
  </si>
  <si>
    <t>P54</t>
  </si>
  <si>
    <t>P56</t>
  </si>
  <si>
    <t>P57</t>
  </si>
  <si>
    <t>P58</t>
  </si>
  <si>
    <t>P59</t>
  </si>
  <si>
    <t>P6</t>
  </si>
  <si>
    <t>P60</t>
  </si>
  <si>
    <t>P61</t>
  </si>
  <si>
    <t>P66</t>
  </si>
  <si>
    <t>P68</t>
  </si>
  <si>
    <t>P69</t>
  </si>
  <si>
    <t>P7</t>
  </si>
  <si>
    <t>P70</t>
  </si>
  <si>
    <t>P71</t>
  </si>
  <si>
    <t>P72</t>
  </si>
  <si>
    <t>P73</t>
  </si>
  <si>
    <t>P8</t>
  </si>
  <si>
    <t>P82</t>
  </si>
  <si>
    <t>P85</t>
  </si>
  <si>
    <t>P87</t>
  </si>
  <si>
    <t>PT4</t>
  </si>
  <si>
    <t>VERT3</t>
  </si>
  <si>
    <t>VERT4</t>
  </si>
  <si>
    <t>Id Tramo</t>
  </si>
  <si>
    <t>Diametro pulg</t>
  </si>
  <si>
    <t>Long</t>
  </si>
  <si>
    <t>Diametro</t>
  </si>
  <si>
    <t>Ancho exc</t>
  </si>
  <si>
    <t>TOTAL</t>
  </si>
  <si>
    <t/>
  </si>
  <si>
    <t>tipo de via</t>
  </si>
  <si>
    <t>P10</t>
  </si>
  <si>
    <t>P11</t>
  </si>
  <si>
    <t>P12</t>
  </si>
  <si>
    <t>P13</t>
  </si>
  <si>
    <t>P16</t>
  </si>
  <si>
    <t>P17</t>
  </si>
  <si>
    <t>P18</t>
  </si>
  <si>
    <t>P18a</t>
  </si>
  <si>
    <t>P19</t>
  </si>
  <si>
    <t>P19a</t>
  </si>
  <si>
    <t>P28a</t>
  </si>
  <si>
    <t>P30</t>
  </si>
  <si>
    <t>P34a</t>
  </si>
  <si>
    <t>P35</t>
  </si>
  <si>
    <t>P37</t>
  </si>
  <si>
    <t>P38a</t>
  </si>
  <si>
    <t>P40a</t>
  </si>
  <si>
    <t>P40b</t>
  </si>
  <si>
    <t>P41</t>
  </si>
  <si>
    <t>P43</t>
  </si>
  <si>
    <t>P43a</t>
  </si>
  <si>
    <t>P44</t>
  </si>
  <si>
    <t>P45</t>
  </si>
  <si>
    <t>P46a</t>
  </si>
  <si>
    <t>P48a</t>
  </si>
  <si>
    <t>P51</t>
  </si>
  <si>
    <t>P52a</t>
  </si>
  <si>
    <t>P55</t>
  </si>
  <si>
    <t>P9</t>
  </si>
  <si>
    <t>PT4a</t>
  </si>
  <si>
    <t>VTP1</t>
  </si>
  <si>
    <t>Concreto</t>
  </si>
  <si>
    <t>Recebo</t>
  </si>
  <si>
    <t>EXCAVACION MAQUINA ALCANT.Y ACUEDUCTO</t>
  </si>
  <si>
    <t>RELLENO MATERIAL SITIO COMPACTADO CILIND</t>
  </si>
  <si>
    <t>RETIRO MAT. EXCAV. A MAQUINA (SIN TRANSP</t>
  </si>
  <si>
    <t>CAMARA INSPECCION TIPO B H=0.00-1.50 MTS</t>
  </si>
  <si>
    <t>CAMARA INSPECCION TIPO B H=1.50-2.00 MTS</t>
  </si>
  <si>
    <t>CAMARA INSPECCION TIPO B H=2.01-2.50 MTS</t>
  </si>
  <si>
    <t>CAMARA INSPECCION TIPO B H=2.51-3.00 MTS</t>
  </si>
  <si>
    <t>CAMARA INSPECCION TIPO B H=3.01-3.50 MTS</t>
  </si>
  <si>
    <t>RELLENO ROCA MUERTA COMPACTADO-CILINDRO</t>
  </si>
  <si>
    <t>MORTERO RELLENO FINO BLOQUE CONCRETO</t>
  </si>
  <si>
    <t>MORTERO DE PEGA PARA BLOQUE</t>
  </si>
  <si>
    <t>DESCRIPCIÓN</t>
  </si>
  <si>
    <t>UNIDADES</t>
  </si>
  <si>
    <t xml:space="preserve">COSTO UNITARIO </t>
  </si>
  <si>
    <t>CANTIDAD</t>
  </si>
  <si>
    <t>VALOR TOTAL</t>
  </si>
  <si>
    <t>ACTIVIDADES PRELIMINARES</t>
  </si>
  <si>
    <t>LOCALIZACION-REPLANTEO ACUEDUCTO-ALCANTA</t>
  </si>
  <si>
    <t>ML</t>
  </si>
  <si>
    <t>MOVIMIENTOS TIERRA</t>
  </si>
  <si>
    <t>M3</t>
  </si>
  <si>
    <t>ALCANTARILLADO</t>
  </si>
  <si>
    <t>TUB PVC NOVAFORT 10"</t>
  </si>
  <si>
    <t>TUB PVC NOVAFORT 12"</t>
  </si>
  <si>
    <t>TUB PVC ALIGERADA RIB LOC 14"</t>
  </si>
  <si>
    <t>TUB PVC NOVAFORT 16"</t>
  </si>
  <si>
    <t>TUB PVC NOVAFORT 18"</t>
  </si>
  <si>
    <t>TUB PVC NOVAFORT 20"</t>
  </si>
  <si>
    <t>TUB PVC NOVALOC ASTM 24" SANIT"</t>
  </si>
  <si>
    <t>CAMARAS - RECAMARAS - CABEZAL</t>
  </si>
  <si>
    <t>CAMARA INSPECCION PISO TAPA</t>
  </si>
  <si>
    <t>UND</t>
  </si>
  <si>
    <t>Total S + P</t>
  </si>
  <si>
    <t>Descripción</t>
  </si>
  <si>
    <t>Unidad</t>
  </si>
  <si>
    <t>Costo unitario</t>
  </si>
  <si>
    <t>Cantidad</t>
  </si>
  <si>
    <t>Valor total</t>
  </si>
  <si>
    <t>Actividades preliminares</t>
  </si>
  <si>
    <t>Localización-replanteo acueducto-alcantarillado.</t>
  </si>
  <si>
    <t>Ml</t>
  </si>
  <si>
    <t>Movimientos tierra</t>
  </si>
  <si>
    <t>Excavación maquina alcantarillado y acueducto</t>
  </si>
  <si>
    <r>
      <t>M</t>
    </r>
    <r>
      <rPr>
        <vertAlign val="superscript"/>
        <sz val="12"/>
        <color rgb="FF000000"/>
        <rFont val="Times New Roman"/>
        <family val="1"/>
      </rPr>
      <t>3</t>
    </r>
  </si>
  <si>
    <t>Relleno material sitio compactado cilíndrico.</t>
  </si>
  <si>
    <t>Relleno roca muerta compactado-cilindro</t>
  </si>
  <si>
    <t>Retiro mat. Excav. A maquina (sin transporte)</t>
  </si>
  <si>
    <t>Mortero relleno fino bloque concreto</t>
  </si>
  <si>
    <t>Mortero de pega para bloque</t>
  </si>
  <si>
    <t>Alcantarillado</t>
  </si>
  <si>
    <t>Tub pvc novafort 8"</t>
  </si>
  <si>
    <t>Tub pvc novafort 10"</t>
  </si>
  <si>
    <t>Tub pvc novafort 12"</t>
  </si>
  <si>
    <t>Tub pvc aligerada rib loc 14"</t>
  </si>
  <si>
    <t>Camaras - recamaras - cabezal</t>
  </si>
  <si>
    <t>Cámara inspección piso tapa</t>
  </si>
  <si>
    <t>Und</t>
  </si>
  <si>
    <t>Cámara inspección tipo b h=0.00-1.50 m.</t>
  </si>
  <si>
    <t>Cámara inspección tipo b h=1.50-2.00 m.</t>
  </si>
  <si>
    <t>Cámara inspección tipo b h=2.01-2.50 m.</t>
  </si>
  <si>
    <t>Total</t>
  </si>
  <si>
    <t>Fuente: Autoras, 2015</t>
  </si>
  <si>
    <t>Excavación maquina alcant.y acueducto</t>
  </si>
  <si>
    <t>Relleno material sitio compactado cilind</t>
  </si>
  <si>
    <t>Vol tubo</t>
  </si>
  <si>
    <t>Retiro mat. Excav. A maquina (sin transp</t>
  </si>
  <si>
    <t>Cota Rasante De</t>
  </si>
  <si>
    <t>Cota Rasante A</t>
  </si>
  <si>
    <t>Cota Batea De</t>
  </si>
  <si>
    <t>Cota Batea A</t>
  </si>
  <si>
    <t>Prof. inicial</t>
  </si>
  <si>
    <t>Prof. final</t>
  </si>
  <si>
    <t>ID Pozo</t>
  </si>
  <si>
    <t>Radio + ancho excavacion</t>
  </si>
  <si>
    <t>Camara inspeccion tipo b h=0.00-1.50 m</t>
  </si>
  <si>
    <t>Camara inspeccion tipo b h=1.50-2.00 m</t>
  </si>
  <si>
    <t>Camara inspeccion tipo b h=2.01-2.50 m</t>
  </si>
  <si>
    <t>Camara inspeccion tipo b h=2.51-3.00 m</t>
  </si>
  <si>
    <t>Camara inspeccion tipo b h=3.01-3.50 m</t>
  </si>
  <si>
    <t>Camara inspeccion tipo b h=3.51-4.00 m</t>
  </si>
  <si>
    <t>Pozos</t>
  </si>
  <si>
    <t>Material</t>
  </si>
  <si>
    <t>n</t>
  </si>
  <si>
    <t>De</t>
  </si>
  <si>
    <t>Tipo de vía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</si>
</sst>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8" formatCode="&quot;$&quot;#,##0.00;[Red]\-&quot;$&quot;#,##0.00"/>
    <numFmt numFmtId="164" formatCode="_-* #,##0.00\ &quot;€&quot;_-;\-* #,##0.00\ &quot;€&quot;_-;_-* &quot;-&quot;??\ &quot;€&quot;_-;_-@_-"/>
    <numFmt numFmtId="165" formatCode="_(* #,##0.00_);_(* \(#,##0.00\);_(* &quot;-&quot;??_);_(@_)"/>
    <numFmt numFmtId="166" formatCode="_(* #,##0_);_(* \(#,##0\);_(* &quot;-&quot;??_);_(@_)"/>
    <numFmt numFmtId="167" formatCode="0.000"/>
    <numFmt numFmtId="168" formatCode="General_)"/>
    <numFmt numFmtId="169" formatCode="&quot;$&quot;#,##0.00"/>
    <numFmt numFmtId="170" formatCode="[$$-240A]#,##0.00"/>
    <numFmt numFmtId="171" formatCode="&quot;$&quot;#,##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color rgb="FF000000"/>
      <name val="Trebuchet MS"/>
      <family val="2"/>
    </font>
    <font>
      <b/>
      <sz val="10"/>
      <name val="Arial"/>
      <family val="2"/>
    </font>
    <font>
      <b/>
      <i/>
      <u val="singleAccounting"/>
      <sz val="10"/>
      <name val="Arial"/>
      <family val="2"/>
    </font>
    <font>
      <sz val="10"/>
      <name val="Courier"/>
      <family val="3"/>
    </font>
    <font>
      <sz val="9"/>
      <color theme="1"/>
      <name val="Arial Narrow"/>
      <family val="2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vertAlign val="superscript"/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168" fontId="6" fillId="0" borderId="0"/>
    <xf numFmtId="164" fontId="8" fillId="0" borderId="0" applyFont="0" applyFill="0" applyBorder="0" applyAlignment="0" applyProtection="0"/>
  </cellStyleXfs>
  <cellXfs count="139">
    <xf numFmtId="0" fontId="0" fillId="0" borderId="0" xfId="0"/>
    <xf numFmtId="0" fontId="0" fillId="0" borderId="0" xfId="0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2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 vertical="center"/>
    </xf>
    <xf numFmtId="2" fontId="2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8" fontId="11" fillId="0" borderId="12" xfId="0" applyNumberFormat="1" applyFont="1" applyBorder="1" applyAlignment="1">
      <alignment horizontal="center" vertical="center"/>
    </xf>
    <xf numFmtId="8" fontId="10" fillId="0" borderId="12" xfId="0" applyNumberFormat="1" applyFont="1" applyBorder="1" applyAlignment="1">
      <alignment horizontal="center" vertical="center"/>
    </xf>
    <xf numFmtId="0" fontId="9" fillId="0" borderId="0" xfId="0" applyFont="1"/>
    <xf numFmtId="2" fontId="9" fillId="0" borderId="0" xfId="0" applyNumberFormat="1" applyFont="1"/>
    <xf numFmtId="0" fontId="10" fillId="0" borderId="16" xfId="0" applyFont="1" applyBorder="1" applyAlignment="1">
      <alignment vertical="center"/>
    </xf>
    <xf numFmtId="0" fontId="10" fillId="0" borderId="17" xfId="0" applyFont="1" applyBorder="1" applyAlignment="1">
      <alignment vertical="center"/>
    </xf>
    <xf numFmtId="2" fontId="10" fillId="0" borderId="17" xfId="0" applyNumberFormat="1" applyFont="1" applyBorder="1" applyAlignment="1">
      <alignment vertical="center"/>
    </xf>
    <xf numFmtId="0" fontId="10" fillId="0" borderId="18" xfId="0" applyFont="1" applyBorder="1" applyAlignment="1">
      <alignment vertical="center"/>
    </xf>
    <xf numFmtId="0" fontId="9" fillId="0" borderId="19" xfId="0" applyFont="1" applyBorder="1"/>
    <xf numFmtId="0" fontId="9" fillId="0" borderId="1" xfId="0" applyFont="1" applyBorder="1"/>
    <xf numFmtId="169" fontId="9" fillId="0" borderId="1" xfId="0" applyNumberFormat="1" applyFont="1" applyBorder="1"/>
    <xf numFmtId="2" fontId="9" fillId="0" borderId="1" xfId="0" applyNumberFormat="1" applyFont="1" applyBorder="1"/>
    <xf numFmtId="0" fontId="9" fillId="0" borderId="20" xfId="0" applyFont="1" applyBorder="1"/>
    <xf numFmtId="0" fontId="9" fillId="0" borderId="12" xfId="0" applyFont="1" applyBorder="1" applyAlignment="1">
      <alignment vertical="center"/>
    </xf>
    <xf numFmtId="171" fontId="9" fillId="0" borderId="1" xfId="0" applyNumberFormat="1" applyFont="1" applyBorder="1"/>
    <xf numFmtId="171" fontId="9" fillId="0" borderId="20" xfId="4" applyNumberFormat="1" applyFont="1" applyBorder="1"/>
    <xf numFmtId="169" fontId="9" fillId="0" borderId="0" xfId="0" applyNumberFormat="1" applyFont="1"/>
    <xf numFmtId="0" fontId="9" fillId="0" borderId="11" xfId="0" applyFont="1" applyBorder="1" applyAlignment="1">
      <alignment vertical="center"/>
    </xf>
    <xf numFmtId="0" fontId="13" fillId="0" borderId="19" xfId="0" applyFont="1" applyBorder="1"/>
    <xf numFmtId="0" fontId="9" fillId="0" borderId="21" xfId="0" applyFont="1" applyBorder="1"/>
    <xf numFmtId="0" fontId="9" fillId="0" borderId="22" xfId="0" applyFont="1" applyBorder="1"/>
    <xf numFmtId="2" fontId="13" fillId="0" borderId="22" xfId="0" applyNumberFormat="1" applyFont="1" applyBorder="1"/>
    <xf numFmtId="170" fontId="13" fillId="0" borderId="23" xfId="0" applyNumberFormat="1" applyFont="1" applyBorder="1"/>
    <xf numFmtId="2" fontId="13" fillId="0" borderId="0" xfId="0" applyNumberFormat="1" applyFont="1" applyAlignment="1">
      <alignment wrapText="1"/>
    </xf>
    <xf numFmtId="170" fontId="13" fillId="0" borderId="0" xfId="0" applyNumberFormat="1" applyFont="1"/>
    <xf numFmtId="0" fontId="14" fillId="0" borderId="1" xfId="0" applyFont="1" applyFill="1" applyBorder="1" applyAlignment="1">
      <alignment horizontal="center" vertical="center"/>
    </xf>
    <xf numFmtId="4" fontId="1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4" fillId="0" borderId="1" xfId="2" applyFont="1" applyFill="1" applyBorder="1"/>
    <xf numFmtId="2" fontId="14" fillId="0" borderId="1" xfId="2" applyNumberFormat="1" applyFont="1" applyFill="1" applyBorder="1"/>
    <xf numFmtId="0" fontId="13" fillId="0" borderId="16" xfId="0" applyFont="1" applyFill="1" applyBorder="1" applyAlignment="1">
      <alignment horizontal="center" vertical="center" wrapText="1"/>
    </xf>
    <xf numFmtId="0" fontId="13" fillId="0" borderId="17" xfId="0" applyFont="1" applyFill="1" applyBorder="1" applyAlignment="1">
      <alignment horizontal="center" vertical="center" wrapText="1"/>
    </xf>
    <xf numFmtId="2" fontId="13" fillId="0" borderId="17" xfId="0" applyNumberFormat="1" applyFont="1" applyFill="1" applyBorder="1" applyAlignment="1">
      <alignment horizontal="center" vertical="center" wrapText="1"/>
    </xf>
    <xf numFmtId="167" fontId="14" fillId="0" borderId="19" xfId="3" applyNumberFormat="1" applyFont="1" applyFill="1" applyBorder="1" applyAlignment="1" applyProtection="1">
      <alignment horizontal="center" vertical="center"/>
    </xf>
    <xf numFmtId="4" fontId="14" fillId="0" borderId="20" xfId="0" applyNumberFormat="1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4" fontId="9" fillId="0" borderId="22" xfId="0" applyNumberFormat="1" applyFont="1" applyFill="1" applyBorder="1" applyAlignment="1">
      <alignment horizontal="center" vertical="center"/>
    </xf>
    <xf numFmtId="2" fontId="9" fillId="0" borderId="22" xfId="0" applyNumberFormat="1" applyFont="1" applyFill="1" applyBorder="1" applyAlignment="1">
      <alignment horizontal="center" vertical="center"/>
    </xf>
    <xf numFmtId="2" fontId="9" fillId="0" borderId="23" xfId="0" applyNumberFormat="1" applyFont="1" applyFill="1" applyBorder="1" applyAlignment="1">
      <alignment horizontal="center" vertical="center"/>
    </xf>
    <xf numFmtId="167" fontId="14" fillId="0" borderId="24" xfId="3" applyNumberFormat="1" applyFont="1" applyFill="1" applyBorder="1" applyAlignment="1" applyProtection="1">
      <alignment horizontal="center" vertical="center"/>
    </xf>
    <xf numFmtId="0" fontId="14" fillId="0" borderId="5" xfId="2" applyFont="1" applyFill="1" applyBorder="1"/>
    <xf numFmtId="2" fontId="14" fillId="0" borderId="5" xfId="2" applyNumberFormat="1" applyFont="1" applyFill="1" applyBorder="1"/>
    <xf numFmtId="0" fontId="14" fillId="0" borderId="5" xfId="0" applyFont="1" applyFill="1" applyBorder="1" applyAlignment="1">
      <alignment horizontal="center" vertical="center"/>
    </xf>
    <xf numFmtId="4" fontId="14" fillId="0" borderId="5" xfId="0" applyNumberFormat="1" applyFont="1" applyFill="1" applyBorder="1" applyAlignment="1">
      <alignment horizontal="center" vertical="center"/>
    </xf>
    <xf numFmtId="4" fontId="14" fillId="0" borderId="25" xfId="0" applyNumberFormat="1" applyFont="1" applyFill="1" applyBorder="1" applyAlignment="1">
      <alignment horizontal="center" vertical="center"/>
    </xf>
    <xf numFmtId="0" fontId="13" fillId="0" borderId="26" xfId="0" applyFont="1" applyFill="1" applyBorder="1" applyAlignment="1">
      <alignment horizontal="center" vertical="center" wrapText="1"/>
    </xf>
    <xf numFmtId="0" fontId="13" fillId="0" borderId="27" xfId="0" applyFont="1" applyFill="1" applyBorder="1" applyAlignment="1">
      <alignment horizontal="center" vertical="center" wrapText="1"/>
    </xf>
    <xf numFmtId="2" fontId="13" fillId="0" borderId="27" xfId="0" applyNumberFormat="1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13" fillId="0" borderId="17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14" fillId="0" borderId="19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2" fontId="14" fillId="0" borderId="1" xfId="2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 wrapText="1"/>
    </xf>
    <xf numFmtId="2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20" xfId="0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2" fontId="9" fillId="0" borderId="22" xfId="0" applyNumberFormat="1" applyFont="1" applyBorder="1" applyAlignment="1">
      <alignment horizontal="center" vertical="center" wrapText="1"/>
    </xf>
    <xf numFmtId="0" fontId="9" fillId="0" borderId="2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1" fontId="1" fillId="0" borderId="0" xfId="0" applyNumberFormat="1" applyFont="1" applyFill="1" applyBorder="1"/>
    <xf numFmtId="1" fontId="1" fillId="0" borderId="0" xfId="0" applyNumberFormat="1" applyFont="1" applyFill="1" applyBorder="1" applyAlignment="1">
      <alignment horizontal="center"/>
    </xf>
    <xf numFmtId="0" fontId="15" fillId="0" borderId="16" xfId="0" applyFont="1" applyFill="1" applyBorder="1"/>
    <xf numFmtId="0" fontId="15" fillId="0" borderId="17" xfId="0" applyFont="1" applyFill="1" applyBorder="1"/>
    <xf numFmtId="1" fontId="15" fillId="0" borderId="17" xfId="0" applyNumberFormat="1" applyFont="1" applyFill="1" applyBorder="1"/>
    <xf numFmtId="0" fontId="15" fillId="0" borderId="17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vertical="center"/>
    </xf>
    <xf numFmtId="1" fontId="15" fillId="0" borderId="1" xfId="0" applyNumberFormat="1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center" vertical="center"/>
    </xf>
    <xf numFmtId="0" fontId="15" fillId="0" borderId="18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20" xfId="0" applyFont="1" applyFill="1" applyBorder="1" applyAlignment="1">
      <alignment horizontal="center" vertical="center"/>
    </xf>
    <xf numFmtId="165" fontId="16" fillId="0" borderId="1" xfId="0" applyNumberFormat="1" applyFont="1" applyFill="1" applyBorder="1"/>
    <xf numFmtId="0" fontId="14" fillId="0" borderId="19" xfId="0" applyFont="1" applyFill="1" applyBorder="1"/>
    <xf numFmtId="167" fontId="14" fillId="0" borderId="1" xfId="1" applyNumberFormat="1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1" fontId="14" fillId="0" borderId="1" xfId="0" applyNumberFormat="1" applyFont="1" applyFill="1" applyBorder="1" applyAlignment="1">
      <alignment horizontal="center"/>
    </xf>
    <xf numFmtId="0" fontId="14" fillId="0" borderId="1" xfId="0" applyFont="1" applyFill="1" applyBorder="1"/>
    <xf numFmtId="0" fontId="14" fillId="0" borderId="21" xfId="0" applyFont="1" applyFill="1" applyBorder="1"/>
    <xf numFmtId="167" fontId="14" fillId="0" borderId="22" xfId="1" applyNumberFormat="1" applyFont="1" applyFill="1" applyBorder="1" applyAlignment="1">
      <alignment horizontal="center"/>
    </xf>
    <xf numFmtId="0" fontId="14" fillId="0" borderId="22" xfId="0" applyFont="1" applyFill="1" applyBorder="1" applyAlignment="1">
      <alignment horizontal="center"/>
    </xf>
    <xf numFmtId="1" fontId="14" fillId="0" borderId="22" xfId="0" applyNumberFormat="1" applyFont="1" applyFill="1" applyBorder="1" applyAlignment="1">
      <alignment horizontal="center"/>
    </xf>
    <xf numFmtId="0" fontId="14" fillId="0" borderId="22" xfId="0" applyFont="1" applyFill="1" applyBorder="1"/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166" fontId="4" fillId="0" borderId="0" xfId="0" applyNumberFormat="1" applyFont="1" applyFill="1" applyBorder="1" applyAlignment="1">
      <alignment horizontal="center"/>
    </xf>
    <xf numFmtId="165" fontId="5" fillId="0" borderId="0" xfId="0" applyNumberFormat="1" applyFont="1" applyFill="1" applyBorder="1"/>
    <xf numFmtId="165" fontId="1" fillId="0" borderId="0" xfId="0" applyNumberFormat="1" applyFont="1" applyFill="1" applyBorder="1"/>
    <xf numFmtId="2" fontId="1" fillId="0" borderId="0" xfId="0" applyNumberFormat="1" applyFont="1" applyFill="1" applyBorder="1"/>
    <xf numFmtId="167" fontId="1" fillId="0" borderId="0" xfId="1" applyNumberFormat="1" applyFont="1" applyFill="1" applyBorder="1" applyAlignment="1">
      <alignment horizontal="center"/>
    </xf>
    <xf numFmtId="0" fontId="15" fillId="0" borderId="17" xfId="0" applyFont="1" applyFill="1" applyBorder="1" applyAlignment="1">
      <alignment horizontal="center"/>
    </xf>
    <xf numFmtId="0" fontId="15" fillId="0" borderId="19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165" fontId="16" fillId="0" borderId="29" xfId="0" applyNumberFormat="1" applyFont="1" applyFill="1" applyBorder="1"/>
    <xf numFmtId="0" fontId="14" fillId="0" borderId="29" xfId="0" applyFont="1" applyFill="1" applyBorder="1"/>
    <xf numFmtId="0" fontId="14" fillId="0" borderId="4" xfId="0" applyFont="1" applyFill="1" applyBorder="1"/>
    <xf numFmtId="2" fontId="15" fillId="0" borderId="1" xfId="0" applyNumberFormat="1" applyFont="1" applyFill="1" applyBorder="1"/>
    <xf numFmtId="2" fontId="15" fillId="0" borderId="20" xfId="0" applyNumberFormat="1" applyFont="1" applyFill="1" applyBorder="1"/>
    <xf numFmtId="2" fontId="14" fillId="0" borderId="1" xfId="0" applyNumberFormat="1" applyFont="1" applyFill="1" applyBorder="1"/>
    <xf numFmtId="2" fontId="14" fillId="0" borderId="20" xfId="0" applyNumberFormat="1" applyFont="1" applyFill="1" applyBorder="1"/>
    <xf numFmtId="2" fontId="14" fillId="0" borderId="22" xfId="0" applyNumberFormat="1" applyFont="1" applyFill="1" applyBorder="1"/>
    <xf numFmtId="2" fontId="14" fillId="0" borderId="23" xfId="0" applyNumberFormat="1" applyFont="1" applyFill="1" applyBorder="1"/>
  </cellXfs>
  <cellStyles count="5">
    <cellStyle name="Moneda" xfId="4" builtinId="4"/>
    <cellStyle name="Normal" xfId="0" builtinId="0"/>
    <cellStyle name="Normal 10 10" xfId="2"/>
    <cellStyle name="Normal 2" xfId="1"/>
    <cellStyle name="Normal_CIMENTAC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antidades%20Sanitario+Presupue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zos"/>
      <sheetName val="Tuberia"/>
      <sheetName val="Condicionales"/>
      <sheetName val="Vol Exc."/>
      <sheetName val="Hoja1"/>
      <sheetName val="Hoja3"/>
      <sheetName val="Hoja2"/>
      <sheetName val="Presupues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0">
          <cell r="E30">
            <v>170189427.5186801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99"/>
  <sheetViews>
    <sheetView topLeftCell="A84" workbookViewId="0">
      <selection activeCell="H13" sqref="H13"/>
    </sheetView>
  </sheetViews>
  <sheetFormatPr baseColWidth="10" defaultColWidth="17.28515625" defaultRowHeight="15.75" x14ac:dyDescent="0.25"/>
  <cols>
    <col min="1" max="1" width="4.140625" style="75" customWidth="1"/>
    <col min="2" max="2" width="7.7109375" style="75" bestFit="1" customWidth="1"/>
    <col min="3" max="4" width="7.140625" style="75" bestFit="1" customWidth="1"/>
    <col min="5" max="5" width="11.5703125" style="75" customWidth="1"/>
    <col min="6" max="6" width="19.5703125" style="75" customWidth="1"/>
    <col min="7" max="7" width="11" style="75" customWidth="1"/>
    <col min="8" max="8" width="10.7109375" style="75" customWidth="1"/>
    <col min="9" max="9" width="7.28515625" style="75" bestFit="1" customWidth="1"/>
    <col min="10" max="10" width="13" style="75" customWidth="1"/>
    <col min="11" max="12" width="17.42578125" style="75" customWidth="1"/>
    <col min="13" max="13" width="18.5703125" style="75" customWidth="1"/>
    <col min="14" max="14" width="7.140625" style="75" bestFit="1" customWidth="1"/>
    <col min="15" max="20" width="16.7109375" style="75" customWidth="1"/>
    <col min="21" max="16384" width="17.28515625" style="75"/>
  </cols>
  <sheetData>
    <row r="1" spans="2:20" hidden="1" x14ac:dyDescent="0.25">
      <c r="N1" s="76" t="s">
        <v>5</v>
      </c>
      <c r="O1" s="76">
        <v>0</v>
      </c>
      <c r="P1" s="76">
        <f>+O2</f>
        <v>1.5</v>
      </c>
      <c r="Q1" s="76">
        <f>+P2</f>
        <v>2</v>
      </c>
      <c r="R1" s="76">
        <f>+Q2</f>
        <v>2.5</v>
      </c>
      <c r="S1" s="76">
        <f>+R2</f>
        <v>3</v>
      </c>
      <c r="T1" s="76">
        <f>+S2</f>
        <v>3.5</v>
      </c>
    </row>
    <row r="2" spans="2:20" hidden="1" x14ac:dyDescent="0.25">
      <c r="B2" s="89" t="s">
        <v>17</v>
      </c>
      <c r="C2" s="89"/>
      <c r="D2" s="89"/>
      <c r="E2" s="89"/>
      <c r="F2" s="89"/>
      <c r="G2" s="89"/>
      <c r="H2" s="89"/>
      <c r="I2" s="89"/>
      <c r="N2" s="76" t="s">
        <v>6</v>
      </c>
      <c r="O2" s="76">
        <v>1.5</v>
      </c>
      <c r="P2" s="76">
        <v>2</v>
      </c>
      <c r="Q2" s="76">
        <v>2.5</v>
      </c>
      <c r="R2" s="76">
        <v>3</v>
      </c>
      <c r="S2" s="76">
        <v>3.5</v>
      </c>
      <c r="T2" s="76">
        <v>4</v>
      </c>
    </row>
    <row r="3" spans="2:20" s="77" customFormat="1" ht="16.5" thickBot="1" x14ac:dyDescent="0.3">
      <c r="N3" s="76"/>
      <c r="O3" s="76"/>
      <c r="P3" s="76"/>
      <c r="Q3" s="76"/>
      <c r="R3" s="76"/>
      <c r="S3" s="76"/>
      <c r="T3" s="76"/>
    </row>
    <row r="4" spans="2:20" ht="47.25" x14ac:dyDescent="0.25">
      <c r="B4" s="52" t="s">
        <v>191</v>
      </c>
      <c r="C4" s="53"/>
      <c r="D4" s="53"/>
      <c r="E4" s="53" t="s">
        <v>18</v>
      </c>
      <c r="F4" s="53" t="s">
        <v>19</v>
      </c>
      <c r="G4" s="54" t="s">
        <v>20</v>
      </c>
      <c r="H4" s="54" t="s">
        <v>21</v>
      </c>
      <c r="I4" s="54" t="s">
        <v>22</v>
      </c>
      <c r="J4" s="54" t="s">
        <v>192</v>
      </c>
      <c r="K4" s="72" t="s">
        <v>181</v>
      </c>
      <c r="L4" s="72" t="s">
        <v>182</v>
      </c>
      <c r="M4" s="72" t="s">
        <v>184</v>
      </c>
      <c r="N4" s="74"/>
      <c r="O4" s="72" t="s">
        <v>193</v>
      </c>
      <c r="P4" s="72" t="s">
        <v>194</v>
      </c>
      <c r="Q4" s="72" t="s">
        <v>195</v>
      </c>
      <c r="R4" s="72" t="s">
        <v>196</v>
      </c>
      <c r="S4" s="72" t="s">
        <v>197</v>
      </c>
      <c r="T4" s="73" t="s">
        <v>198</v>
      </c>
    </row>
    <row r="5" spans="2:20" x14ac:dyDescent="0.25">
      <c r="B5" s="78" t="s">
        <v>23</v>
      </c>
      <c r="C5" s="79">
        <v>1152.097</v>
      </c>
      <c r="D5" s="79">
        <v>1150.8173999999999</v>
      </c>
      <c r="E5" s="79">
        <f>ROUND(C5-D5,2)</f>
        <v>1.28</v>
      </c>
      <c r="F5" s="80" t="s">
        <v>24</v>
      </c>
      <c r="G5" s="81">
        <v>1.2</v>
      </c>
      <c r="H5" s="82">
        <f t="shared" ref="H5:H33" si="0">(3.1416*G5)</f>
        <v>3.7699199999999999</v>
      </c>
      <c r="I5" s="82">
        <f>+H5*E5</f>
        <v>4.8254976000000003</v>
      </c>
      <c r="J5" s="82">
        <f>+(G5/2)+0.15+0.3</f>
        <v>1.05</v>
      </c>
      <c r="K5" s="82">
        <f>PI()*(J5*J5)*(E5+0.2)</f>
        <v>5.1261367328624656</v>
      </c>
      <c r="L5" s="82">
        <f>K5-(PI()*(((G5/2)+0.15)^2)*(E5+0.2))</f>
        <v>2.510760848748963</v>
      </c>
      <c r="M5" s="82">
        <f>+K5-L5</f>
        <v>2.6153758841135026</v>
      </c>
      <c r="N5" s="83"/>
      <c r="O5" s="49">
        <f>+IF(AND(E5&lt;1.51,E5&gt;0.01),1,"")</f>
        <v>1</v>
      </c>
      <c r="P5" s="49" t="str">
        <f>+IF(AND(E5&lt;2,E5&gt;1.5),1,"")</f>
        <v/>
      </c>
      <c r="Q5" s="49" t="str">
        <f>+IF(AND(E5&lt;2.5,E5&gt;2),1,"")</f>
        <v/>
      </c>
      <c r="R5" s="49" t="str">
        <f>+IF(AND(E5&lt;3,E5&gt;2.5),1,"")</f>
        <v/>
      </c>
      <c r="S5" s="49" t="str">
        <f>+IF(AND(E5&lt;3.5,E5&gt;3),1,"")</f>
        <v/>
      </c>
      <c r="T5" s="84" t="str">
        <f>+IF(AND(E5&lt;4,E5&gt;3.5),1,"")</f>
        <v/>
      </c>
    </row>
    <row r="6" spans="2:20" x14ac:dyDescent="0.25">
      <c r="B6" s="78" t="s">
        <v>25</v>
      </c>
      <c r="C6" s="79">
        <v>1162.059</v>
      </c>
      <c r="D6" s="79">
        <v>1160.605</v>
      </c>
      <c r="E6" s="79">
        <f t="shared" ref="E6:E69" si="1">ROUND(C6-D6,2)</f>
        <v>1.45</v>
      </c>
      <c r="F6" s="80" t="s">
        <v>24</v>
      </c>
      <c r="G6" s="81">
        <v>1.2</v>
      </c>
      <c r="H6" s="82">
        <f t="shared" si="0"/>
        <v>3.7699199999999999</v>
      </c>
      <c r="I6" s="82">
        <f t="shared" ref="I6:I33" si="2">+H6*E6</f>
        <v>5.4663839999999997</v>
      </c>
      <c r="J6" s="82">
        <f t="shared" ref="J6:J69" si="3">+(G6/2)+0.15+0.3</f>
        <v>1.05</v>
      </c>
      <c r="K6" s="82">
        <f t="shared" ref="K6:K33" si="4">PI()*(J6*J6)*(E6+0.2)</f>
        <v>5.7149497359615324</v>
      </c>
      <c r="L6" s="82">
        <f t="shared" ref="L6:L69" si="5">K6-(PI()*(((G6/2)+0.15)^2)*(E6+0.2))</f>
        <v>2.7991590543485056</v>
      </c>
      <c r="M6" s="82">
        <f t="shared" ref="M6:M69" si="6">+K6-L6</f>
        <v>2.9157906816130268</v>
      </c>
      <c r="N6" s="83"/>
      <c r="O6" s="49">
        <f t="shared" ref="O6:O69" si="7">+IF(AND(E6&lt;1.51,E6&gt;0.01),1,"")</f>
        <v>1</v>
      </c>
      <c r="P6" s="49" t="str">
        <f t="shared" ref="P6:P69" si="8">+IF(AND(E6&lt;2,E6&gt;1.5),1,"")</f>
        <v/>
      </c>
      <c r="Q6" s="49" t="str">
        <f t="shared" ref="Q6:Q69" si="9">+IF(AND(E6&lt;2.5,E6&gt;2),1,"")</f>
        <v/>
      </c>
      <c r="R6" s="49" t="str">
        <f t="shared" ref="R6:R69" si="10">+IF(AND(E6&lt;3,E6&gt;2.5),1,"")</f>
        <v/>
      </c>
      <c r="S6" s="49" t="str">
        <f t="shared" ref="S6:S69" si="11">+IF(AND(E6&lt;3.5,E6&gt;3),1,"")</f>
        <v/>
      </c>
      <c r="T6" s="84" t="str">
        <f t="shared" ref="T6:T69" si="12">+IF(AND(E6&lt;4,E6&gt;3.5),1,"")</f>
        <v/>
      </c>
    </row>
    <row r="7" spans="2:20" x14ac:dyDescent="0.25">
      <c r="B7" s="78" t="s">
        <v>86</v>
      </c>
      <c r="C7" s="79">
        <v>1168.173</v>
      </c>
      <c r="D7" s="79">
        <v>1166.7190000000001</v>
      </c>
      <c r="E7" s="79">
        <f t="shared" si="1"/>
        <v>1.45</v>
      </c>
      <c r="F7" s="80" t="s">
        <v>24</v>
      </c>
      <c r="G7" s="81">
        <v>1.2</v>
      </c>
      <c r="H7" s="82">
        <f t="shared" si="0"/>
        <v>3.7699199999999999</v>
      </c>
      <c r="I7" s="82">
        <f t="shared" si="2"/>
        <v>5.4663839999999997</v>
      </c>
      <c r="J7" s="82">
        <f t="shared" si="3"/>
        <v>1.05</v>
      </c>
      <c r="K7" s="82">
        <f t="shared" si="4"/>
        <v>5.7149497359615324</v>
      </c>
      <c r="L7" s="82">
        <f t="shared" si="5"/>
        <v>2.7991590543485056</v>
      </c>
      <c r="M7" s="82">
        <f t="shared" si="6"/>
        <v>2.9157906816130268</v>
      </c>
      <c r="N7" s="83"/>
      <c r="O7" s="49">
        <f t="shared" si="7"/>
        <v>1</v>
      </c>
      <c r="P7" s="49" t="str">
        <f t="shared" si="8"/>
        <v/>
      </c>
      <c r="Q7" s="49" t="str">
        <f t="shared" si="9"/>
        <v/>
      </c>
      <c r="R7" s="49" t="str">
        <f t="shared" si="10"/>
        <v/>
      </c>
      <c r="S7" s="49" t="str">
        <f t="shared" si="11"/>
        <v/>
      </c>
      <c r="T7" s="84" t="str">
        <f t="shared" si="12"/>
        <v/>
      </c>
    </row>
    <row r="8" spans="2:20" x14ac:dyDescent="0.25">
      <c r="B8" s="78" t="s">
        <v>87</v>
      </c>
      <c r="C8" s="79">
        <v>1160.4480000000001</v>
      </c>
      <c r="D8" s="79">
        <v>1159.0039962021062</v>
      </c>
      <c r="E8" s="79">
        <f t="shared" si="1"/>
        <v>1.44</v>
      </c>
      <c r="F8" s="80" t="s">
        <v>24</v>
      </c>
      <c r="G8" s="81">
        <v>1.2</v>
      </c>
      <c r="H8" s="82">
        <f t="shared" si="0"/>
        <v>3.7699199999999999</v>
      </c>
      <c r="I8" s="82">
        <f t="shared" si="2"/>
        <v>5.4286848000000001</v>
      </c>
      <c r="J8" s="82">
        <f t="shared" si="3"/>
        <v>1.05</v>
      </c>
      <c r="K8" s="82">
        <f t="shared" si="4"/>
        <v>5.6803136769557048</v>
      </c>
      <c r="L8" s="82">
        <f t="shared" si="5"/>
        <v>2.7821944540191206</v>
      </c>
      <c r="M8" s="82">
        <f t="shared" si="6"/>
        <v>2.8981192229365842</v>
      </c>
      <c r="N8" s="83"/>
      <c r="O8" s="49">
        <f t="shared" si="7"/>
        <v>1</v>
      </c>
      <c r="P8" s="49" t="str">
        <f t="shared" si="8"/>
        <v/>
      </c>
      <c r="Q8" s="49" t="str">
        <f t="shared" si="9"/>
        <v/>
      </c>
      <c r="R8" s="49" t="str">
        <f t="shared" si="10"/>
        <v/>
      </c>
      <c r="S8" s="49" t="str">
        <f t="shared" si="11"/>
        <v/>
      </c>
      <c r="T8" s="84" t="str">
        <f t="shared" si="12"/>
        <v/>
      </c>
    </row>
    <row r="9" spans="2:20" x14ac:dyDescent="0.25">
      <c r="B9" s="78" t="s">
        <v>88</v>
      </c>
      <c r="C9" s="79">
        <v>1159.299</v>
      </c>
      <c r="D9" s="79">
        <v>1157.845</v>
      </c>
      <c r="E9" s="79">
        <f t="shared" si="1"/>
        <v>1.45</v>
      </c>
      <c r="F9" s="80" t="s">
        <v>24</v>
      </c>
      <c r="G9" s="81">
        <v>1.2</v>
      </c>
      <c r="H9" s="82">
        <f t="shared" si="0"/>
        <v>3.7699199999999999</v>
      </c>
      <c r="I9" s="82">
        <f t="shared" si="2"/>
        <v>5.4663839999999997</v>
      </c>
      <c r="J9" s="82">
        <f t="shared" si="3"/>
        <v>1.05</v>
      </c>
      <c r="K9" s="82">
        <f t="shared" si="4"/>
        <v>5.7149497359615324</v>
      </c>
      <c r="L9" s="82">
        <f t="shared" si="5"/>
        <v>2.7991590543485056</v>
      </c>
      <c r="M9" s="82">
        <f t="shared" si="6"/>
        <v>2.9157906816130268</v>
      </c>
      <c r="N9" s="83"/>
      <c r="O9" s="49">
        <f t="shared" si="7"/>
        <v>1</v>
      </c>
      <c r="P9" s="49" t="str">
        <f t="shared" si="8"/>
        <v/>
      </c>
      <c r="Q9" s="49" t="str">
        <f t="shared" si="9"/>
        <v/>
      </c>
      <c r="R9" s="49" t="str">
        <f t="shared" si="10"/>
        <v/>
      </c>
      <c r="S9" s="49" t="str">
        <f t="shared" si="11"/>
        <v/>
      </c>
      <c r="T9" s="84" t="str">
        <f t="shared" si="12"/>
        <v/>
      </c>
    </row>
    <row r="10" spans="2:20" x14ac:dyDescent="0.25">
      <c r="B10" s="78" t="s">
        <v>89</v>
      </c>
      <c r="C10" s="79">
        <v>1156.498</v>
      </c>
      <c r="D10" s="79">
        <v>1155.0426042781155</v>
      </c>
      <c r="E10" s="79">
        <f t="shared" si="1"/>
        <v>1.46</v>
      </c>
      <c r="F10" s="80" t="s">
        <v>24</v>
      </c>
      <c r="G10" s="81">
        <v>1.2</v>
      </c>
      <c r="H10" s="82">
        <f t="shared" si="0"/>
        <v>3.7699199999999999</v>
      </c>
      <c r="I10" s="82">
        <f t="shared" si="2"/>
        <v>5.5040832000000002</v>
      </c>
      <c r="J10" s="82">
        <f t="shared" si="3"/>
        <v>1.05</v>
      </c>
      <c r="K10" s="82">
        <f t="shared" si="4"/>
        <v>5.7495857949673592</v>
      </c>
      <c r="L10" s="82">
        <f t="shared" si="5"/>
        <v>2.8161236546778898</v>
      </c>
      <c r="M10" s="82">
        <f t="shared" si="6"/>
        <v>2.9334621402894694</v>
      </c>
      <c r="N10" s="83"/>
      <c r="O10" s="49">
        <f t="shared" si="7"/>
        <v>1</v>
      </c>
      <c r="P10" s="49" t="str">
        <f t="shared" si="8"/>
        <v/>
      </c>
      <c r="Q10" s="49" t="str">
        <f t="shared" si="9"/>
        <v/>
      </c>
      <c r="R10" s="49" t="str">
        <f t="shared" si="10"/>
        <v/>
      </c>
      <c r="S10" s="49" t="str">
        <f t="shared" si="11"/>
        <v/>
      </c>
      <c r="T10" s="84" t="str">
        <f t="shared" si="12"/>
        <v/>
      </c>
    </row>
    <row r="11" spans="2:20" x14ac:dyDescent="0.25">
      <c r="B11" s="78" t="s">
        <v>26</v>
      </c>
      <c r="C11" s="79">
        <v>1150.5650000000001</v>
      </c>
      <c r="D11" s="79">
        <v>1149.1200086595584</v>
      </c>
      <c r="E11" s="79">
        <f t="shared" si="1"/>
        <v>1.44</v>
      </c>
      <c r="F11" s="80" t="s">
        <v>24</v>
      </c>
      <c r="G11" s="81">
        <v>1.2</v>
      </c>
      <c r="H11" s="82">
        <f t="shared" si="0"/>
        <v>3.7699199999999999</v>
      </c>
      <c r="I11" s="82">
        <f t="shared" si="2"/>
        <v>5.4286848000000001</v>
      </c>
      <c r="J11" s="82">
        <f t="shared" si="3"/>
        <v>1.05</v>
      </c>
      <c r="K11" s="82">
        <f t="shared" si="4"/>
        <v>5.6803136769557048</v>
      </c>
      <c r="L11" s="82">
        <f t="shared" si="5"/>
        <v>2.7821944540191206</v>
      </c>
      <c r="M11" s="82">
        <f t="shared" si="6"/>
        <v>2.8981192229365842</v>
      </c>
      <c r="N11" s="83"/>
      <c r="O11" s="49">
        <f t="shared" si="7"/>
        <v>1</v>
      </c>
      <c r="P11" s="49" t="str">
        <f t="shared" si="8"/>
        <v/>
      </c>
      <c r="Q11" s="49" t="str">
        <f t="shared" si="9"/>
        <v/>
      </c>
      <c r="R11" s="49" t="str">
        <f t="shared" si="10"/>
        <v/>
      </c>
      <c r="S11" s="49" t="str">
        <f t="shared" si="11"/>
        <v/>
      </c>
      <c r="T11" s="84" t="str">
        <f t="shared" si="12"/>
        <v/>
      </c>
    </row>
    <row r="12" spans="2:20" x14ac:dyDescent="0.25">
      <c r="B12" s="78" t="s">
        <v>27</v>
      </c>
      <c r="C12" s="79">
        <v>1148.4259999999999</v>
      </c>
      <c r="D12" s="79">
        <v>1146.6884148595166</v>
      </c>
      <c r="E12" s="79">
        <f t="shared" si="1"/>
        <v>1.74</v>
      </c>
      <c r="F12" s="80" t="s">
        <v>24</v>
      </c>
      <c r="G12" s="81">
        <v>1.2</v>
      </c>
      <c r="H12" s="82">
        <f t="shared" si="0"/>
        <v>3.7699199999999999</v>
      </c>
      <c r="I12" s="82">
        <f t="shared" si="2"/>
        <v>6.5596607999999996</v>
      </c>
      <c r="J12" s="82">
        <f t="shared" si="3"/>
        <v>1.05</v>
      </c>
      <c r="K12" s="82">
        <f t="shared" si="4"/>
        <v>6.7193954471305286</v>
      </c>
      <c r="L12" s="82">
        <f t="shared" si="5"/>
        <v>3.2911324639006669</v>
      </c>
      <c r="M12" s="82">
        <f t="shared" si="6"/>
        <v>3.4282629832298617</v>
      </c>
      <c r="N12" s="83"/>
      <c r="O12" s="49" t="str">
        <f t="shared" si="7"/>
        <v/>
      </c>
      <c r="P12" s="49">
        <f t="shared" si="8"/>
        <v>1</v>
      </c>
      <c r="Q12" s="49" t="str">
        <f t="shared" si="9"/>
        <v/>
      </c>
      <c r="R12" s="49" t="str">
        <f t="shared" si="10"/>
        <v/>
      </c>
      <c r="S12" s="49" t="str">
        <f t="shared" si="11"/>
        <v/>
      </c>
      <c r="T12" s="84" t="str">
        <f t="shared" si="12"/>
        <v/>
      </c>
    </row>
    <row r="13" spans="2:20" x14ac:dyDescent="0.25">
      <c r="B13" s="78" t="s">
        <v>90</v>
      </c>
      <c r="C13" s="79">
        <v>1158.6890000000001</v>
      </c>
      <c r="D13" s="79">
        <v>1157.228599879561</v>
      </c>
      <c r="E13" s="79">
        <f t="shared" si="1"/>
        <v>1.46</v>
      </c>
      <c r="F13" s="80" t="s">
        <v>24</v>
      </c>
      <c r="G13" s="81">
        <v>1.2</v>
      </c>
      <c r="H13" s="82">
        <f t="shared" si="0"/>
        <v>3.7699199999999999</v>
      </c>
      <c r="I13" s="82">
        <f t="shared" si="2"/>
        <v>5.5040832000000002</v>
      </c>
      <c r="J13" s="82">
        <f t="shared" si="3"/>
        <v>1.05</v>
      </c>
      <c r="K13" s="82">
        <f t="shared" si="4"/>
        <v>5.7495857949673592</v>
      </c>
      <c r="L13" s="82">
        <f t="shared" si="5"/>
        <v>2.8161236546778898</v>
      </c>
      <c r="M13" s="82">
        <f t="shared" si="6"/>
        <v>2.9334621402894694</v>
      </c>
      <c r="N13" s="83"/>
      <c r="O13" s="49">
        <f t="shared" si="7"/>
        <v>1</v>
      </c>
      <c r="P13" s="49" t="str">
        <f t="shared" si="8"/>
        <v/>
      </c>
      <c r="Q13" s="49" t="str">
        <f t="shared" si="9"/>
        <v/>
      </c>
      <c r="R13" s="49" t="str">
        <f t="shared" si="10"/>
        <v/>
      </c>
      <c r="S13" s="49" t="str">
        <f t="shared" si="11"/>
        <v/>
      </c>
      <c r="T13" s="84" t="str">
        <f t="shared" si="12"/>
        <v/>
      </c>
    </row>
    <row r="14" spans="2:20" x14ac:dyDescent="0.25">
      <c r="B14" s="78" t="s">
        <v>91</v>
      </c>
      <c r="C14" s="79">
        <v>1152.913</v>
      </c>
      <c r="D14" s="79">
        <v>1151.4421747033796</v>
      </c>
      <c r="E14" s="79">
        <f t="shared" si="1"/>
        <v>1.47</v>
      </c>
      <c r="F14" s="80" t="s">
        <v>24</v>
      </c>
      <c r="G14" s="81">
        <v>1.2</v>
      </c>
      <c r="H14" s="82">
        <f t="shared" si="0"/>
        <v>3.7699199999999999</v>
      </c>
      <c r="I14" s="82">
        <f t="shared" si="2"/>
        <v>5.5417823999999998</v>
      </c>
      <c r="J14" s="82">
        <f t="shared" si="3"/>
        <v>1.05</v>
      </c>
      <c r="K14" s="82">
        <f t="shared" si="4"/>
        <v>5.7842218539731869</v>
      </c>
      <c r="L14" s="82">
        <f t="shared" si="5"/>
        <v>2.8330882550072749</v>
      </c>
      <c r="M14" s="82">
        <f t="shared" si="6"/>
        <v>2.951133598965912</v>
      </c>
      <c r="N14" s="83"/>
      <c r="O14" s="49">
        <f t="shared" si="7"/>
        <v>1</v>
      </c>
      <c r="P14" s="49" t="str">
        <f t="shared" si="8"/>
        <v/>
      </c>
      <c r="Q14" s="49" t="str">
        <f t="shared" si="9"/>
        <v/>
      </c>
      <c r="R14" s="49" t="str">
        <f t="shared" si="10"/>
        <v/>
      </c>
      <c r="S14" s="49" t="str">
        <f t="shared" si="11"/>
        <v/>
      </c>
      <c r="T14" s="84" t="str">
        <f t="shared" si="12"/>
        <v/>
      </c>
    </row>
    <row r="15" spans="2:20" x14ac:dyDescent="0.25">
      <c r="B15" s="78" t="s">
        <v>92</v>
      </c>
      <c r="C15" s="79">
        <v>1173.442</v>
      </c>
      <c r="D15" s="79">
        <v>1171.9880000000001</v>
      </c>
      <c r="E15" s="79">
        <f t="shared" si="1"/>
        <v>1.45</v>
      </c>
      <c r="F15" s="80" t="s">
        <v>24</v>
      </c>
      <c r="G15" s="81">
        <v>1.2</v>
      </c>
      <c r="H15" s="82">
        <f t="shared" si="0"/>
        <v>3.7699199999999999</v>
      </c>
      <c r="I15" s="82">
        <f t="shared" si="2"/>
        <v>5.4663839999999997</v>
      </c>
      <c r="J15" s="82">
        <f t="shared" si="3"/>
        <v>1.05</v>
      </c>
      <c r="K15" s="82">
        <f t="shared" si="4"/>
        <v>5.7149497359615324</v>
      </c>
      <c r="L15" s="82">
        <f t="shared" si="5"/>
        <v>2.7991590543485056</v>
      </c>
      <c r="M15" s="82">
        <f t="shared" si="6"/>
        <v>2.9157906816130268</v>
      </c>
      <c r="N15" s="83"/>
      <c r="O15" s="49">
        <f t="shared" si="7"/>
        <v>1</v>
      </c>
      <c r="P15" s="49" t="str">
        <f t="shared" si="8"/>
        <v/>
      </c>
      <c r="Q15" s="49" t="str">
        <f t="shared" si="9"/>
        <v/>
      </c>
      <c r="R15" s="49" t="str">
        <f t="shared" si="10"/>
        <v/>
      </c>
      <c r="S15" s="49" t="str">
        <f t="shared" si="11"/>
        <v/>
      </c>
      <c r="T15" s="84" t="str">
        <f t="shared" si="12"/>
        <v/>
      </c>
    </row>
    <row r="16" spans="2:20" x14ac:dyDescent="0.25">
      <c r="B16" s="78" t="s">
        <v>93</v>
      </c>
      <c r="C16" s="79">
        <v>1173.442</v>
      </c>
      <c r="D16" s="79">
        <v>1171.9880000000001</v>
      </c>
      <c r="E16" s="79">
        <f t="shared" si="1"/>
        <v>1.45</v>
      </c>
      <c r="F16" s="80" t="s">
        <v>24</v>
      </c>
      <c r="G16" s="81">
        <v>1.2</v>
      </c>
      <c r="H16" s="82">
        <f t="shared" si="0"/>
        <v>3.7699199999999999</v>
      </c>
      <c r="I16" s="82">
        <f t="shared" si="2"/>
        <v>5.4663839999999997</v>
      </c>
      <c r="J16" s="82">
        <f t="shared" si="3"/>
        <v>1.05</v>
      </c>
      <c r="K16" s="82">
        <f t="shared" si="4"/>
        <v>5.7149497359615324</v>
      </c>
      <c r="L16" s="82">
        <f t="shared" si="5"/>
        <v>2.7991590543485056</v>
      </c>
      <c r="M16" s="82">
        <f t="shared" si="6"/>
        <v>2.9157906816130268</v>
      </c>
      <c r="N16" s="83"/>
      <c r="O16" s="49">
        <f t="shared" si="7"/>
        <v>1</v>
      </c>
      <c r="P16" s="49" t="str">
        <f t="shared" si="8"/>
        <v/>
      </c>
      <c r="Q16" s="49" t="str">
        <f t="shared" si="9"/>
        <v/>
      </c>
      <c r="R16" s="49" t="str">
        <f t="shared" si="10"/>
        <v/>
      </c>
      <c r="S16" s="49" t="str">
        <f t="shared" si="11"/>
        <v/>
      </c>
      <c r="T16" s="84" t="str">
        <f t="shared" si="12"/>
        <v/>
      </c>
    </row>
    <row r="17" spans="2:20" x14ac:dyDescent="0.25">
      <c r="B17" s="78" t="s">
        <v>94</v>
      </c>
      <c r="C17" s="79">
        <v>1148.23</v>
      </c>
      <c r="D17" s="79">
        <v>1146.756234821255</v>
      </c>
      <c r="E17" s="79">
        <f t="shared" si="1"/>
        <v>1.47</v>
      </c>
      <c r="F17" s="80" t="s">
        <v>24</v>
      </c>
      <c r="G17" s="81">
        <v>1.2</v>
      </c>
      <c r="H17" s="82">
        <f t="shared" si="0"/>
        <v>3.7699199999999999</v>
      </c>
      <c r="I17" s="82">
        <f t="shared" si="2"/>
        <v>5.5417823999999998</v>
      </c>
      <c r="J17" s="82">
        <f t="shared" si="3"/>
        <v>1.05</v>
      </c>
      <c r="K17" s="82">
        <f t="shared" si="4"/>
        <v>5.7842218539731869</v>
      </c>
      <c r="L17" s="82">
        <f t="shared" si="5"/>
        <v>2.8330882550072749</v>
      </c>
      <c r="M17" s="82">
        <f t="shared" si="6"/>
        <v>2.951133598965912</v>
      </c>
      <c r="N17" s="83"/>
      <c r="O17" s="49">
        <f t="shared" si="7"/>
        <v>1</v>
      </c>
      <c r="P17" s="49" t="str">
        <f t="shared" si="8"/>
        <v/>
      </c>
      <c r="Q17" s="49" t="str">
        <f t="shared" si="9"/>
        <v/>
      </c>
      <c r="R17" s="49" t="str">
        <f t="shared" si="10"/>
        <v/>
      </c>
      <c r="S17" s="49" t="str">
        <f t="shared" si="11"/>
        <v/>
      </c>
      <c r="T17" s="84" t="str">
        <f t="shared" si="12"/>
        <v/>
      </c>
    </row>
    <row r="18" spans="2:20" x14ac:dyDescent="0.25">
      <c r="B18" s="78" t="s">
        <v>95</v>
      </c>
      <c r="C18" s="79">
        <v>1148.23</v>
      </c>
      <c r="D18" s="79">
        <v>1146.7760000000001</v>
      </c>
      <c r="E18" s="79">
        <f t="shared" si="1"/>
        <v>1.45</v>
      </c>
      <c r="F18" s="80" t="s">
        <v>24</v>
      </c>
      <c r="G18" s="81">
        <v>1.2</v>
      </c>
      <c r="H18" s="82">
        <f t="shared" si="0"/>
        <v>3.7699199999999999</v>
      </c>
      <c r="I18" s="82">
        <f t="shared" si="2"/>
        <v>5.4663839999999997</v>
      </c>
      <c r="J18" s="82">
        <f t="shared" si="3"/>
        <v>1.05</v>
      </c>
      <c r="K18" s="82">
        <f t="shared" si="4"/>
        <v>5.7149497359615324</v>
      </c>
      <c r="L18" s="82">
        <f t="shared" si="5"/>
        <v>2.7991590543485056</v>
      </c>
      <c r="M18" s="82">
        <f t="shared" si="6"/>
        <v>2.9157906816130268</v>
      </c>
      <c r="N18" s="83"/>
      <c r="O18" s="49">
        <f t="shared" si="7"/>
        <v>1</v>
      </c>
      <c r="P18" s="49" t="str">
        <f t="shared" si="8"/>
        <v/>
      </c>
      <c r="Q18" s="49" t="str">
        <f t="shared" si="9"/>
        <v/>
      </c>
      <c r="R18" s="49" t="str">
        <f t="shared" si="10"/>
        <v/>
      </c>
      <c r="S18" s="49" t="str">
        <f t="shared" si="11"/>
        <v/>
      </c>
      <c r="T18" s="84" t="str">
        <f t="shared" si="12"/>
        <v/>
      </c>
    </row>
    <row r="19" spans="2:20" x14ac:dyDescent="0.25">
      <c r="B19" s="78" t="s">
        <v>28</v>
      </c>
      <c r="C19" s="79">
        <v>1159.54</v>
      </c>
      <c r="D19" s="79">
        <v>1158.1080385290877</v>
      </c>
      <c r="E19" s="79">
        <f t="shared" si="1"/>
        <v>1.43</v>
      </c>
      <c r="F19" s="80" t="s">
        <v>24</v>
      </c>
      <c r="G19" s="81">
        <v>1.2</v>
      </c>
      <c r="H19" s="82">
        <f t="shared" si="0"/>
        <v>3.7699199999999999</v>
      </c>
      <c r="I19" s="82">
        <f t="shared" si="2"/>
        <v>5.3909855999999996</v>
      </c>
      <c r="J19" s="82">
        <f t="shared" si="3"/>
        <v>1.05</v>
      </c>
      <c r="K19" s="82">
        <f t="shared" si="4"/>
        <v>5.6456776179498771</v>
      </c>
      <c r="L19" s="82">
        <f t="shared" si="5"/>
        <v>2.7652298536897355</v>
      </c>
      <c r="M19" s="82">
        <f t="shared" si="6"/>
        <v>2.8804477642601416</v>
      </c>
      <c r="N19" s="83"/>
      <c r="O19" s="49">
        <f t="shared" si="7"/>
        <v>1</v>
      </c>
      <c r="P19" s="49" t="str">
        <f t="shared" si="8"/>
        <v/>
      </c>
      <c r="Q19" s="49" t="str">
        <f t="shared" si="9"/>
        <v/>
      </c>
      <c r="R19" s="49" t="str">
        <f t="shared" si="10"/>
        <v/>
      </c>
      <c r="S19" s="49" t="str">
        <f t="shared" si="11"/>
        <v/>
      </c>
      <c r="T19" s="84" t="str">
        <f t="shared" si="12"/>
        <v/>
      </c>
    </row>
    <row r="20" spans="2:20" x14ac:dyDescent="0.25">
      <c r="B20" s="78" t="s">
        <v>29</v>
      </c>
      <c r="C20" s="79">
        <v>1147.6320000000001</v>
      </c>
      <c r="D20" s="79">
        <v>1144.7531419302452</v>
      </c>
      <c r="E20" s="79">
        <f t="shared" si="1"/>
        <v>2.88</v>
      </c>
      <c r="F20" s="80" t="s">
        <v>24</v>
      </c>
      <c r="G20" s="81">
        <v>1.2</v>
      </c>
      <c r="H20" s="82">
        <f t="shared" si="0"/>
        <v>3.7699199999999999</v>
      </c>
      <c r="I20" s="82">
        <f t="shared" si="2"/>
        <v>10.8573696</v>
      </c>
      <c r="J20" s="82">
        <f t="shared" si="3"/>
        <v>1.05</v>
      </c>
      <c r="K20" s="82">
        <f t="shared" si="4"/>
        <v>10.66790617379486</v>
      </c>
      <c r="L20" s="82">
        <f t="shared" si="5"/>
        <v>5.2250969014505433</v>
      </c>
      <c r="M20" s="82">
        <f t="shared" si="6"/>
        <v>5.4428092723443164</v>
      </c>
      <c r="N20" s="83"/>
      <c r="O20" s="49" t="str">
        <f t="shared" si="7"/>
        <v/>
      </c>
      <c r="P20" s="49" t="str">
        <f t="shared" si="8"/>
        <v/>
      </c>
      <c r="Q20" s="49" t="str">
        <f t="shared" si="9"/>
        <v/>
      </c>
      <c r="R20" s="49">
        <f t="shared" si="10"/>
        <v>1</v>
      </c>
      <c r="S20" s="49" t="str">
        <f t="shared" si="11"/>
        <v/>
      </c>
      <c r="T20" s="84" t="str">
        <f t="shared" si="12"/>
        <v/>
      </c>
    </row>
    <row r="21" spans="2:20" x14ac:dyDescent="0.25">
      <c r="B21" s="78" t="s">
        <v>30</v>
      </c>
      <c r="C21" s="79">
        <v>1139.6579999999999</v>
      </c>
      <c r="D21" s="79">
        <v>1138.0183768740426</v>
      </c>
      <c r="E21" s="79">
        <f t="shared" si="1"/>
        <v>1.64</v>
      </c>
      <c r="F21" s="80" t="s">
        <v>24</v>
      </c>
      <c r="G21" s="81">
        <v>1.2</v>
      </c>
      <c r="H21" s="82">
        <f t="shared" si="0"/>
        <v>3.7699199999999999</v>
      </c>
      <c r="I21" s="82">
        <f t="shared" si="2"/>
        <v>6.1826687999999992</v>
      </c>
      <c r="J21" s="82">
        <f t="shared" si="3"/>
        <v>1.05</v>
      </c>
      <c r="K21" s="82">
        <f t="shared" si="4"/>
        <v>6.3730348570722537</v>
      </c>
      <c r="L21" s="82">
        <f t="shared" si="5"/>
        <v>3.121486460606818</v>
      </c>
      <c r="M21" s="82">
        <f t="shared" si="6"/>
        <v>3.2515483964654357</v>
      </c>
      <c r="N21" s="83"/>
      <c r="O21" s="49" t="str">
        <f t="shared" si="7"/>
        <v/>
      </c>
      <c r="P21" s="49">
        <f t="shared" si="8"/>
        <v>1</v>
      </c>
      <c r="Q21" s="49" t="str">
        <f t="shared" si="9"/>
        <v/>
      </c>
      <c r="R21" s="49" t="str">
        <f t="shared" si="10"/>
        <v/>
      </c>
      <c r="S21" s="49" t="str">
        <f t="shared" si="11"/>
        <v/>
      </c>
      <c r="T21" s="84" t="str">
        <f t="shared" si="12"/>
        <v/>
      </c>
    </row>
    <row r="22" spans="2:20" x14ac:dyDescent="0.25">
      <c r="B22" s="78" t="s">
        <v>31</v>
      </c>
      <c r="C22" s="79">
        <v>1138.8800000000001</v>
      </c>
      <c r="D22" s="79">
        <v>1137.495562926742</v>
      </c>
      <c r="E22" s="79">
        <f t="shared" si="1"/>
        <v>1.38</v>
      </c>
      <c r="F22" s="80" t="s">
        <v>24</v>
      </c>
      <c r="G22" s="81">
        <v>1.2</v>
      </c>
      <c r="H22" s="82">
        <f t="shared" si="0"/>
        <v>3.7699199999999999</v>
      </c>
      <c r="I22" s="82">
        <f t="shared" si="2"/>
        <v>5.2024895999999998</v>
      </c>
      <c r="J22" s="82">
        <f t="shared" si="3"/>
        <v>1.05</v>
      </c>
      <c r="K22" s="82">
        <f t="shared" si="4"/>
        <v>5.4724973229207396</v>
      </c>
      <c r="L22" s="82">
        <f t="shared" si="5"/>
        <v>2.6804068520428115</v>
      </c>
      <c r="M22" s="82">
        <f t="shared" si="6"/>
        <v>2.7920904708779282</v>
      </c>
      <c r="N22" s="83"/>
      <c r="O22" s="49">
        <f t="shared" si="7"/>
        <v>1</v>
      </c>
      <c r="P22" s="49" t="str">
        <f t="shared" si="8"/>
        <v/>
      </c>
      <c r="Q22" s="49" t="str">
        <f t="shared" si="9"/>
        <v/>
      </c>
      <c r="R22" s="49" t="str">
        <f t="shared" si="10"/>
        <v/>
      </c>
      <c r="S22" s="49" t="str">
        <f t="shared" si="11"/>
        <v/>
      </c>
      <c r="T22" s="84" t="str">
        <f t="shared" si="12"/>
        <v/>
      </c>
    </row>
    <row r="23" spans="2:20" x14ac:dyDescent="0.25">
      <c r="B23" s="78" t="s">
        <v>32</v>
      </c>
      <c r="C23" s="79">
        <v>1141.681</v>
      </c>
      <c r="D23" s="79">
        <v>1140.2270000000001</v>
      </c>
      <c r="E23" s="79">
        <f t="shared" si="1"/>
        <v>1.45</v>
      </c>
      <c r="F23" s="80" t="s">
        <v>24</v>
      </c>
      <c r="G23" s="81">
        <v>1.2</v>
      </c>
      <c r="H23" s="82">
        <f t="shared" si="0"/>
        <v>3.7699199999999999</v>
      </c>
      <c r="I23" s="82">
        <f t="shared" si="2"/>
        <v>5.4663839999999997</v>
      </c>
      <c r="J23" s="82">
        <f t="shared" si="3"/>
        <v>1.05</v>
      </c>
      <c r="K23" s="82">
        <f t="shared" si="4"/>
        <v>5.7149497359615324</v>
      </c>
      <c r="L23" s="82">
        <f t="shared" si="5"/>
        <v>2.7991590543485056</v>
      </c>
      <c r="M23" s="82">
        <f t="shared" si="6"/>
        <v>2.9157906816130268</v>
      </c>
      <c r="N23" s="83"/>
      <c r="O23" s="49">
        <f t="shared" si="7"/>
        <v>1</v>
      </c>
      <c r="P23" s="49" t="str">
        <f t="shared" si="8"/>
        <v/>
      </c>
      <c r="Q23" s="49" t="str">
        <f t="shared" si="9"/>
        <v/>
      </c>
      <c r="R23" s="49" t="str">
        <f t="shared" si="10"/>
        <v/>
      </c>
      <c r="S23" s="49" t="str">
        <f t="shared" si="11"/>
        <v/>
      </c>
      <c r="T23" s="84" t="str">
        <f t="shared" si="12"/>
        <v/>
      </c>
    </row>
    <row r="24" spans="2:20" x14ac:dyDescent="0.25">
      <c r="B24" s="78" t="s">
        <v>33</v>
      </c>
      <c r="C24" s="79">
        <v>1139.1469999999999</v>
      </c>
      <c r="D24" s="79">
        <v>1136.9370516071804</v>
      </c>
      <c r="E24" s="79">
        <f t="shared" si="1"/>
        <v>2.21</v>
      </c>
      <c r="F24" s="80" t="s">
        <v>24</v>
      </c>
      <c r="G24" s="81">
        <v>1.2</v>
      </c>
      <c r="H24" s="82">
        <f t="shared" si="0"/>
        <v>3.7699199999999999</v>
      </c>
      <c r="I24" s="82">
        <f t="shared" si="2"/>
        <v>8.3315231999999995</v>
      </c>
      <c r="J24" s="82">
        <f t="shared" si="3"/>
        <v>1.05</v>
      </c>
      <c r="K24" s="82">
        <f t="shared" si="4"/>
        <v>8.347290220404421</v>
      </c>
      <c r="L24" s="82">
        <f t="shared" si="5"/>
        <v>4.0884686793817577</v>
      </c>
      <c r="M24" s="82">
        <f t="shared" si="6"/>
        <v>4.2588215410226633</v>
      </c>
      <c r="N24" s="83"/>
      <c r="O24" s="49" t="str">
        <f t="shared" si="7"/>
        <v/>
      </c>
      <c r="P24" s="49" t="str">
        <f t="shared" si="8"/>
        <v/>
      </c>
      <c r="Q24" s="49">
        <f t="shared" si="9"/>
        <v>1</v>
      </c>
      <c r="R24" s="49" t="str">
        <f t="shared" si="10"/>
        <v/>
      </c>
      <c r="S24" s="49" t="str">
        <f t="shared" si="11"/>
        <v/>
      </c>
      <c r="T24" s="84" t="str">
        <f t="shared" si="12"/>
        <v/>
      </c>
    </row>
    <row r="25" spans="2:20" x14ac:dyDescent="0.25">
      <c r="B25" s="78" t="s">
        <v>34</v>
      </c>
      <c r="C25" s="79">
        <v>1138.71</v>
      </c>
      <c r="D25" s="79">
        <v>1136.2363144585008</v>
      </c>
      <c r="E25" s="79">
        <f t="shared" si="1"/>
        <v>2.4700000000000002</v>
      </c>
      <c r="F25" s="80" t="s">
        <v>24</v>
      </c>
      <c r="G25" s="81">
        <v>1.2</v>
      </c>
      <c r="H25" s="82">
        <f t="shared" si="0"/>
        <v>3.7699199999999999</v>
      </c>
      <c r="I25" s="82">
        <f t="shared" si="2"/>
        <v>9.3117023999999997</v>
      </c>
      <c r="J25" s="82">
        <f t="shared" si="3"/>
        <v>1.05</v>
      </c>
      <c r="K25" s="82">
        <f t="shared" si="4"/>
        <v>9.2478277545559351</v>
      </c>
      <c r="L25" s="82">
        <f t="shared" si="5"/>
        <v>4.5295482879457643</v>
      </c>
      <c r="M25" s="82">
        <f t="shared" si="6"/>
        <v>4.7182794666101708</v>
      </c>
      <c r="N25" s="83"/>
      <c r="O25" s="49" t="str">
        <f t="shared" si="7"/>
        <v/>
      </c>
      <c r="P25" s="49" t="str">
        <f t="shared" si="8"/>
        <v/>
      </c>
      <c r="Q25" s="49">
        <f t="shared" si="9"/>
        <v>1</v>
      </c>
      <c r="R25" s="49" t="str">
        <f t="shared" si="10"/>
        <v/>
      </c>
      <c r="S25" s="49" t="str">
        <f t="shared" si="11"/>
        <v/>
      </c>
      <c r="T25" s="84" t="str">
        <f t="shared" si="12"/>
        <v/>
      </c>
    </row>
    <row r="26" spans="2:20" x14ac:dyDescent="0.25">
      <c r="B26" s="78" t="s">
        <v>35</v>
      </c>
      <c r="C26" s="79">
        <v>1132.434</v>
      </c>
      <c r="D26" s="79">
        <v>1131.8520403844309</v>
      </c>
      <c r="E26" s="79">
        <f t="shared" si="1"/>
        <v>0.57999999999999996</v>
      </c>
      <c r="F26" s="80" t="s">
        <v>24</v>
      </c>
      <c r="G26" s="81">
        <v>1.2</v>
      </c>
      <c r="H26" s="82">
        <f t="shared" si="0"/>
        <v>3.7699199999999999</v>
      </c>
      <c r="I26" s="82">
        <f t="shared" si="2"/>
        <v>2.1865535999999999</v>
      </c>
      <c r="J26" s="82">
        <f t="shared" si="3"/>
        <v>1.05</v>
      </c>
      <c r="K26" s="82">
        <f t="shared" si="4"/>
        <v>2.7016126024545426</v>
      </c>
      <c r="L26" s="82">
        <f t="shared" si="5"/>
        <v>1.3232388256920209</v>
      </c>
      <c r="M26" s="82">
        <f t="shared" si="6"/>
        <v>1.3783737767625217</v>
      </c>
      <c r="N26" s="83"/>
      <c r="O26" s="49">
        <f t="shared" si="7"/>
        <v>1</v>
      </c>
      <c r="P26" s="49" t="str">
        <f t="shared" si="8"/>
        <v/>
      </c>
      <c r="Q26" s="49" t="str">
        <f t="shared" si="9"/>
        <v/>
      </c>
      <c r="R26" s="49" t="str">
        <f t="shared" si="10"/>
        <v/>
      </c>
      <c r="S26" s="49" t="str">
        <f t="shared" si="11"/>
        <v/>
      </c>
      <c r="T26" s="84" t="str">
        <f t="shared" si="12"/>
        <v/>
      </c>
    </row>
    <row r="27" spans="2:20" x14ac:dyDescent="0.25">
      <c r="B27" s="78" t="s">
        <v>96</v>
      </c>
      <c r="C27" s="79">
        <v>1132.434</v>
      </c>
      <c r="D27" s="79">
        <v>1130.98</v>
      </c>
      <c r="E27" s="79">
        <f t="shared" si="1"/>
        <v>1.45</v>
      </c>
      <c r="F27" s="80" t="s">
        <v>24</v>
      </c>
      <c r="G27" s="81">
        <v>1.2</v>
      </c>
      <c r="H27" s="82">
        <f t="shared" si="0"/>
        <v>3.7699199999999999</v>
      </c>
      <c r="I27" s="82">
        <f t="shared" si="2"/>
        <v>5.4663839999999997</v>
      </c>
      <c r="J27" s="82">
        <f t="shared" si="3"/>
        <v>1.05</v>
      </c>
      <c r="K27" s="82">
        <f t="shared" si="4"/>
        <v>5.7149497359615324</v>
      </c>
      <c r="L27" s="82">
        <f t="shared" si="5"/>
        <v>2.7991590543485056</v>
      </c>
      <c r="M27" s="82">
        <f t="shared" si="6"/>
        <v>2.9157906816130268</v>
      </c>
      <c r="N27" s="83"/>
      <c r="O27" s="49">
        <f t="shared" si="7"/>
        <v>1</v>
      </c>
      <c r="P27" s="49" t="str">
        <f t="shared" si="8"/>
        <v/>
      </c>
      <c r="Q27" s="49" t="str">
        <f t="shared" si="9"/>
        <v/>
      </c>
      <c r="R27" s="49" t="str">
        <f t="shared" si="10"/>
        <v/>
      </c>
      <c r="S27" s="49" t="str">
        <f t="shared" si="11"/>
        <v/>
      </c>
      <c r="T27" s="84" t="str">
        <f t="shared" si="12"/>
        <v/>
      </c>
    </row>
    <row r="28" spans="2:20" x14ac:dyDescent="0.25">
      <c r="B28" s="78" t="s">
        <v>36</v>
      </c>
      <c r="C28" s="79">
        <v>1131.97</v>
      </c>
      <c r="D28" s="79">
        <v>1130.2060000000001</v>
      </c>
      <c r="E28" s="79">
        <f t="shared" si="1"/>
        <v>1.76</v>
      </c>
      <c r="F28" s="80" t="s">
        <v>24</v>
      </c>
      <c r="G28" s="81">
        <v>1.2</v>
      </c>
      <c r="H28" s="82">
        <f t="shared" si="0"/>
        <v>3.7699199999999999</v>
      </c>
      <c r="I28" s="82">
        <f t="shared" si="2"/>
        <v>6.6350591999999997</v>
      </c>
      <c r="J28" s="82">
        <f t="shared" si="3"/>
        <v>1.05</v>
      </c>
      <c r="K28" s="82">
        <f t="shared" si="4"/>
        <v>6.7886675651421839</v>
      </c>
      <c r="L28" s="82">
        <f t="shared" si="5"/>
        <v>3.3250616645594371</v>
      </c>
      <c r="M28" s="82">
        <f t="shared" si="6"/>
        <v>3.4636059005827469</v>
      </c>
      <c r="N28" s="83"/>
      <c r="O28" s="49" t="str">
        <f t="shared" si="7"/>
        <v/>
      </c>
      <c r="P28" s="49">
        <f t="shared" si="8"/>
        <v>1</v>
      </c>
      <c r="Q28" s="49" t="str">
        <f t="shared" si="9"/>
        <v/>
      </c>
      <c r="R28" s="49" t="str">
        <f t="shared" si="10"/>
        <v/>
      </c>
      <c r="S28" s="49" t="str">
        <f t="shared" si="11"/>
        <v/>
      </c>
      <c r="T28" s="84" t="str">
        <f t="shared" si="12"/>
        <v/>
      </c>
    </row>
    <row r="29" spans="2:20" x14ac:dyDescent="0.25">
      <c r="B29" s="78" t="s">
        <v>37</v>
      </c>
      <c r="C29" s="79">
        <v>1157.4169999999999</v>
      </c>
      <c r="D29" s="79">
        <v>1155.9946959115161</v>
      </c>
      <c r="E29" s="79">
        <f t="shared" si="1"/>
        <v>1.42</v>
      </c>
      <c r="F29" s="80" t="s">
        <v>24</v>
      </c>
      <c r="G29" s="81">
        <v>1.2</v>
      </c>
      <c r="H29" s="82">
        <f t="shared" si="0"/>
        <v>3.7699199999999999</v>
      </c>
      <c r="I29" s="82">
        <f t="shared" si="2"/>
        <v>5.3532864</v>
      </c>
      <c r="J29" s="82">
        <f t="shared" si="3"/>
        <v>1.05</v>
      </c>
      <c r="K29" s="82">
        <f t="shared" si="4"/>
        <v>5.6110415589440494</v>
      </c>
      <c r="L29" s="82">
        <f t="shared" si="5"/>
        <v>2.7482652533603509</v>
      </c>
      <c r="M29" s="82">
        <f t="shared" si="6"/>
        <v>2.8627763055836986</v>
      </c>
      <c r="N29" s="83"/>
      <c r="O29" s="49">
        <f t="shared" si="7"/>
        <v>1</v>
      </c>
      <c r="P29" s="49" t="str">
        <f t="shared" si="8"/>
        <v/>
      </c>
      <c r="Q29" s="49" t="str">
        <f t="shared" si="9"/>
        <v/>
      </c>
      <c r="R29" s="49" t="str">
        <f t="shared" si="10"/>
        <v/>
      </c>
      <c r="S29" s="49" t="str">
        <f t="shared" si="11"/>
        <v/>
      </c>
      <c r="T29" s="84" t="str">
        <f t="shared" si="12"/>
        <v/>
      </c>
    </row>
    <row r="30" spans="2:20" x14ac:dyDescent="0.25">
      <c r="B30" s="78" t="s">
        <v>97</v>
      </c>
      <c r="C30" s="79">
        <v>1140.06</v>
      </c>
      <c r="D30" s="79">
        <v>1138.6077912454064</v>
      </c>
      <c r="E30" s="79">
        <f t="shared" si="1"/>
        <v>1.45</v>
      </c>
      <c r="F30" s="80" t="s">
        <v>24</v>
      </c>
      <c r="G30" s="81">
        <v>1.2</v>
      </c>
      <c r="H30" s="82">
        <f t="shared" si="0"/>
        <v>3.7699199999999999</v>
      </c>
      <c r="I30" s="82">
        <f t="shared" si="2"/>
        <v>5.4663839999999997</v>
      </c>
      <c r="J30" s="82">
        <f t="shared" si="3"/>
        <v>1.05</v>
      </c>
      <c r="K30" s="82">
        <f t="shared" si="4"/>
        <v>5.7149497359615324</v>
      </c>
      <c r="L30" s="82">
        <f t="shared" si="5"/>
        <v>2.7991590543485056</v>
      </c>
      <c r="M30" s="82">
        <f t="shared" si="6"/>
        <v>2.9157906816130268</v>
      </c>
      <c r="N30" s="83"/>
      <c r="O30" s="49">
        <f t="shared" si="7"/>
        <v>1</v>
      </c>
      <c r="P30" s="49" t="str">
        <f t="shared" si="8"/>
        <v/>
      </c>
      <c r="Q30" s="49" t="str">
        <f t="shared" si="9"/>
        <v/>
      </c>
      <c r="R30" s="49" t="str">
        <f t="shared" si="10"/>
        <v/>
      </c>
      <c r="S30" s="49" t="str">
        <f t="shared" si="11"/>
        <v/>
      </c>
      <c r="T30" s="84" t="str">
        <f t="shared" si="12"/>
        <v/>
      </c>
    </row>
    <row r="31" spans="2:20" x14ac:dyDescent="0.25">
      <c r="B31" s="78" t="s">
        <v>11</v>
      </c>
      <c r="C31" s="79">
        <v>1143.23</v>
      </c>
      <c r="D31" s="79">
        <v>1141.7760000000001</v>
      </c>
      <c r="E31" s="79">
        <f t="shared" si="1"/>
        <v>1.45</v>
      </c>
      <c r="F31" s="80" t="s">
        <v>24</v>
      </c>
      <c r="G31" s="81">
        <v>1.2</v>
      </c>
      <c r="H31" s="82">
        <f t="shared" si="0"/>
        <v>3.7699199999999999</v>
      </c>
      <c r="I31" s="82">
        <f t="shared" si="2"/>
        <v>5.4663839999999997</v>
      </c>
      <c r="J31" s="82">
        <f t="shared" si="3"/>
        <v>1.05</v>
      </c>
      <c r="K31" s="82">
        <f t="shared" si="4"/>
        <v>5.7149497359615324</v>
      </c>
      <c r="L31" s="82">
        <f t="shared" si="5"/>
        <v>2.7991590543485056</v>
      </c>
      <c r="M31" s="82">
        <f t="shared" si="6"/>
        <v>2.9157906816130268</v>
      </c>
      <c r="N31" s="83"/>
      <c r="O31" s="49">
        <f t="shared" si="7"/>
        <v>1</v>
      </c>
      <c r="P31" s="49" t="str">
        <f t="shared" si="8"/>
        <v/>
      </c>
      <c r="Q31" s="49" t="str">
        <f t="shared" si="9"/>
        <v/>
      </c>
      <c r="R31" s="49" t="str">
        <f t="shared" si="10"/>
        <v/>
      </c>
      <c r="S31" s="49" t="str">
        <f t="shared" si="11"/>
        <v/>
      </c>
      <c r="T31" s="84" t="str">
        <f t="shared" si="12"/>
        <v/>
      </c>
    </row>
    <row r="32" spans="2:20" x14ac:dyDescent="0.25">
      <c r="B32" s="78" t="s">
        <v>38</v>
      </c>
      <c r="C32" s="79">
        <v>1130.268</v>
      </c>
      <c r="D32" s="79">
        <v>1128.9440000000002</v>
      </c>
      <c r="E32" s="79">
        <f t="shared" si="1"/>
        <v>1.32</v>
      </c>
      <c r="F32" s="80" t="s">
        <v>24</v>
      </c>
      <c r="G32" s="81">
        <v>1.2</v>
      </c>
      <c r="H32" s="82">
        <f t="shared" si="0"/>
        <v>3.7699199999999999</v>
      </c>
      <c r="I32" s="82">
        <f t="shared" si="2"/>
        <v>4.9762944000000005</v>
      </c>
      <c r="J32" s="82">
        <f t="shared" si="3"/>
        <v>1.05</v>
      </c>
      <c r="K32" s="82">
        <f t="shared" si="4"/>
        <v>5.2646809688857754</v>
      </c>
      <c r="L32" s="82">
        <f t="shared" si="5"/>
        <v>2.5786192500665024</v>
      </c>
      <c r="M32" s="82">
        <f t="shared" si="6"/>
        <v>2.686061718819273</v>
      </c>
      <c r="N32" s="83"/>
      <c r="O32" s="49">
        <f t="shared" si="7"/>
        <v>1</v>
      </c>
      <c r="P32" s="49" t="str">
        <f t="shared" si="8"/>
        <v/>
      </c>
      <c r="Q32" s="49" t="str">
        <f t="shared" si="9"/>
        <v/>
      </c>
      <c r="R32" s="49" t="str">
        <f t="shared" si="10"/>
        <v/>
      </c>
      <c r="S32" s="49" t="str">
        <f t="shared" si="11"/>
        <v/>
      </c>
      <c r="T32" s="84" t="str">
        <f t="shared" si="12"/>
        <v/>
      </c>
    </row>
    <row r="33" spans="2:20" x14ac:dyDescent="0.25">
      <c r="B33" s="78" t="s">
        <v>39</v>
      </c>
      <c r="C33" s="79">
        <v>1128.116</v>
      </c>
      <c r="D33" s="79">
        <v>1126.8033897757355</v>
      </c>
      <c r="E33" s="79">
        <f t="shared" si="1"/>
        <v>1.31</v>
      </c>
      <c r="F33" s="80" t="s">
        <v>24</v>
      </c>
      <c r="G33" s="81">
        <v>1.2</v>
      </c>
      <c r="H33" s="82">
        <f t="shared" si="0"/>
        <v>3.7699199999999999</v>
      </c>
      <c r="I33" s="82">
        <f t="shared" si="2"/>
        <v>4.9385952</v>
      </c>
      <c r="J33" s="82">
        <f t="shared" si="3"/>
        <v>1.05</v>
      </c>
      <c r="K33" s="82">
        <f t="shared" si="4"/>
        <v>5.2300449098799477</v>
      </c>
      <c r="L33" s="82">
        <f t="shared" si="5"/>
        <v>2.5616546497371173</v>
      </c>
      <c r="M33" s="82">
        <f t="shared" si="6"/>
        <v>2.6683902601428304</v>
      </c>
      <c r="N33" s="83"/>
      <c r="O33" s="49">
        <f t="shared" si="7"/>
        <v>1</v>
      </c>
      <c r="P33" s="49" t="str">
        <f t="shared" si="8"/>
        <v/>
      </c>
      <c r="Q33" s="49" t="str">
        <f t="shared" si="9"/>
        <v/>
      </c>
      <c r="R33" s="49" t="str">
        <f t="shared" si="10"/>
        <v/>
      </c>
      <c r="S33" s="49" t="str">
        <f t="shared" si="11"/>
        <v/>
      </c>
      <c r="T33" s="84" t="str">
        <f t="shared" si="12"/>
        <v/>
      </c>
    </row>
    <row r="34" spans="2:20" x14ac:dyDescent="0.25">
      <c r="B34" s="78" t="s">
        <v>40</v>
      </c>
      <c r="C34" s="79">
        <v>1146.57</v>
      </c>
      <c r="D34" s="79">
        <v>1143.4384163826478</v>
      </c>
      <c r="E34" s="79">
        <f t="shared" si="1"/>
        <v>3.13</v>
      </c>
      <c r="F34" s="80" t="s">
        <v>24</v>
      </c>
      <c r="G34" s="79">
        <v>1.2</v>
      </c>
      <c r="H34" s="82">
        <f t="shared" ref="H34:H69" si="13">(3.1416*G34)</f>
        <v>3.7699199999999999</v>
      </c>
      <c r="I34" s="82">
        <f>+H34*E34</f>
        <v>11.7998496</v>
      </c>
      <c r="J34" s="82">
        <f t="shared" si="3"/>
        <v>1.05</v>
      </c>
      <c r="K34" s="82">
        <f>PI()*(J34*J34)*(E34+0.2)</f>
        <v>11.533807648940547</v>
      </c>
      <c r="L34" s="82">
        <f t="shared" si="5"/>
        <v>5.6492119096851656</v>
      </c>
      <c r="M34" s="82">
        <f t="shared" si="6"/>
        <v>5.8845957392553814</v>
      </c>
      <c r="N34" s="83"/>
      <c r="O34" s="49" t="str">
        <f t="shared" si="7"/>
        <v/>
      </c>
      <c r="P34" s="49" t="str">
        <f t="shared" si="8"/>
        <v/>
      </c>
      <c r="Q34" s="49" t="str">
        <f t="shared" si="9"/>
        <v/>
      </c>
      <c r="R34" s="49" t="str">
        <f t="shared" si="10"/>
        <v/>
      </c>
      <c r="S34" s="49">
        <f t="shared" si="11"/>
        <v>1</v>
      </c>
      <c r="T34" s="84" t="str">
        <f t="shared" si="12"/>
        <v/>
      </c>
    </row>
    <row r="35" spans="2:20" x14ac:dyDescent="0.25">
      <c r="B35" s="78" t="s">
        <v>98</v>
      </c>
      <c r="C35" s="79">
        <v>1146.57</v>
      </c>
      <c r="D35" s="79">
        <v>1145.116</v>
      </c>
      <c r="E35" s="79">
        <f t="shared" si="1"/>
        <v>1.45</v>
      </c>
      <c r="F35" s="80" t="s">
        <v>24</v>
      </c>
      <c r="G35" s="79">
        <v>1.2</v>
      </c>
      <c r="H35" s="82">
        <f t="shared" si="13"/>
        <v>3.7699199999999999</v>
      </c>
      <c r="I35" s="82">
        <f>+H35*E35</f>
        <v>5.4663839999999997</v>
      </c>
      <c r="J35" s="82">
        <f t="shared" si="3"/>
        <v>1.05</v>
      </c>
      <c r="K35" s="82">
        <f>PI()*(J35*J35)*(E35+0.2)</f>
        <v>5.7149497359615324</v>
      </c>
      <c r="L35" s="82">
        <f t="shared" si="5"/>
        <v>2.7991590543485056</v>
      </c>
      <c r="M35" s="82">
        <f t="shared" si="6"/>
        <v>2.9157906816130268</v>
      </c>
      <c r="N35" s="83"/>
      <c r="O35" s="49">
        <f t="shared" si="7"/>
        <v>1</v>
      </c>
      <c r="P35" s="49" t="str">
        <f t="shared" si="8"/>
        <v/>
      </c>
      <c r="Q35" s="49" t="str">
        <f t="shared" si="9"/>
        <v/>
      </c>
      <c r="R35" s="49" t="str">
        <f t="shared" si="10"/>
        <v/>
      </c>
      <c r="S35" s="49" t="str">
        <f t="shared" si="11"/>
        <v/>
      </c>
      <c r="T35" s="84" t="str">
        <f t="shared" si="12"/>
        <v/>
      </c>
    </row>
    <row r="36" spans="2:20" x14ac:dyDescent="0.25">
      <c r="B36" s="78" t="s">
        <v>99</v>
      </c>
      <c r="C36" s="79">
        <v>1131.2080000000001</v>
      </c>
      <c r="D36" s="79">
        <v>1129.8876168486229</v>
      </c>
      <c r="E36" s="79">
        <f t="shared" si="1"/>
        <v>1.32</v>
      </c>
      <c r="F36" s="80" t="s">
        <v>24</v>
      </c>
      <c r="G36" s="79">
        <v>1.2</v>
      </c>
      <c r="H36" s="82">
        <f t="shared" si="13"/>
        <v>3.7699199999999999</v>
      </c>
      <c r="I36" s="82">
        <f t="shared" ref="I36:I92" si="14">+H36*E36</f>
        <v>4.9762944000000005</v>
      </c>
      <c r="J36" s="82">
        <f t="shared" si="3"/>
        <v>1.05</v>
      </c>
      <c r="K36" s="82">
        <f t="shared" ref="K36:K92" si="15">PI()*(J36*J36)*(E36+0.2)</f>
        <v>5.2646809688857754</v>
      </c>
      <c r="L36" s="82">
        <f t="shared" si="5"/>
        <v>2.5786192500665024</v>
      </c>
      <c r="M36" s="82">
        <f t="shared" si="6"/>
        <v>2.686061718819273</v>
      </c>
      <c r="N36" s="83"/>
      <c r="O36" s="49">
        <f t="shared" si="7"/>
        <v>1</v>
      </c>
      <c r="P36" s="49" t="str">
        <f t="shared" si="8"/>
        <v/>
      </c>
      <c r="Q36" s="49" t="str">
        <f t="shared" si="9"/>
        <v/>
      </c>
      <c r="R36" s="49" t="str">
        <f t="shared" si="10"/>
        <v/>
      </c>
      <c r="S36" s="49" t="str">
        <f t="shared" si="11"/>
        <v/>
      </c>
      <c r="T36" s="84" t="str">
        <f t="shared" si="12"/>
        <v/>
      </c>
    </row>
    <row r="37" spans="2:20" x14ac:dyDescent="0.25">
      <c r="B37" s="78" t="s">
        <v>41</v>
      </c>
      <c r="C37" s="79">
        <v>1125.681</v>
      </c>
      <c r="D37" s="79">
        <v>1124.393633096631</v>
      </c>
      <c r="E37" s="79">
        <f t="shared" si="1"/>
        <v>1.29</v>
      </c>
      <c r="F37" s="80" t="s">
        <v>24</v>
      </c>
      <c r="G37" s="79">
        <v>1.2</v>
      </c>
      <c r="H37" s="82">
        <f t="shared" si="13"/>
        <v>3.7699199999999999</v>
      </c>
      <c r="I37" s="82">
        <f t="shared" si="14"/>
        <v>4.8631967999999999</v>
      </c>
      <c r="J37" s="82">
        <f t="shared" si="3"/>
        <v>1.05</v>
      </c>
      <c r="K37" s="82">
        <f t="shared" si="15"/>
        <v>5.1607727918682924</v>
      </c>
      <c r="L37" s="82">
        <f t="shared" si="5"/>
        <v>2.5277254490783472</v>
      </c>
      <c r="M37" s="82">
        <f t="shared" si="6"/>
        <v>2.6330473427899452</v>
      </c>
      <c r="N37" s="83"/>
      <c r="O37" s="49">
        <f t="shared" si="7"/>
        <v>1</v>
      </c>
      <c r="P37" s="49" t="str">
        <f t="shared" si="8"/>
        <v/>
      </c>
      <c r="Q37" s="49" t="str">
        <f t="shared" si="9"/>
        <v/>
      </c>
      <c r="R37" s="49" t="str">
        <f t="shared" si="10"/>
        <v/>
      </c>
      <c r="S37" s="49" t="str">
        <f t="shared" si="11"/>
        <v/>
      </c>
      <c r="T37" s="84" t="str">
        <f t="shared" si="12"/>
        <v/>
      </c>
    </row>
    <row r="38" spans="2:20" x14ac:dyDescent="0.25">
      <c r="B38" s="78" t="s">
        <v>100</v>
      </c>
      <c r="C38" s="79">
        <v>1135.9670000000001</v>
      </c>
      <c r="D38" s="79">
        <v>1134.4973334978727</v>
      </c>
      <c r="E38" s="79">
        <f t="shared" si="1"/>
        <v>1.47</v>
      </c>
      <c r="F38" s="80" t="s">
        <v>24</v>
      </c>
      <c r="G38" s="79">
        <v>1.2</v>
      </c>
      <c r="H38" s="82">
        <f t="shared" si="13"/>
        <v>3.7699199999999999</v>
      </c>
      <c r="I38" s="82">
        <f t="shared" si="14"/>
        <v>5.5417823999999998</v>
      </c>
      <c r="J38" s="82">
        <f t="shared" si="3"/>
        <v>1.05</v>
      </c>
      <c r="K38" s="82">
        <f t="shared" si="15"/>
        <v>5.7842218539731869</v>
      </c>
      <c r="L38" s="82">
        <f t="shared" si="5"/>
        <v>2.8330882550072749</v>
      </c>
      <c r="M38" s="82">
        <f t="shared" si="6"/>
        <v>2.951133598965912</v>
      </c>
      <c r="N38" s="83"/>
      <c r="O38" s="49">
        <f t="shared" si="7"/>
        <v>1</v>
      </c>
      <c r="P38" s="49" t="str">
        <f t="shared" si="8"/>
        <v/>
      </c>
      <c r="Q38" s="49" t="str">
        <f t="shared" si="9"/>
        <v/>
      </c>
      <c r="R38" s="49" t="str">
        <f t="shared" si="10"/>
        <v/>
      </c>
      <c r="S38" s="49" t="str">
        <f t="shared" si="11"/>
        <v/>
      </c>
      <c r="T38" s="84" t="str">
        <f t="shared" si="12"/>
        <v/>
      </c>
    </row>
    <row r="39" spans="2:20" x14ac:dyDescent="0.25">
      <c r="B39" s="78" t="s">
        <v>42</v>
      </c>
      <c r="C39" s="79">
        <v>1141.0899999999999</v>
      </c>
      <c r="D39" s="79">
        <v>1139.6032929722226</v>
      </c>
      <c r="E39" s="79">
        <f t="shared" si="1"/>
        <v>1.49</v>
      </c>
      <c r="F39" s="80" t="s">
        <v>24</v>
      </c>
      <c r="G39" s="79">
        <v>1.2</v>
      </c>
      <c r="H39" s="82">
        <f t="shared" si="13"/>
        <v>3.7699199999999999</v>
      </c>
      <c r="I39" s="82">
        <f t="shared" si="14"/>
        <v>5.6171807999999999</v>
      </c>
      <c r="J39" s="82">
        <f t="shared" si="3"/>
        <v>1.05</v>
      </c>
      <c r="K39" s="82">
        <f t="shared" si="15"/>
        <v>5.8534939719848422</v>
      </c>
      <c r="L39" s="82">
        <f t="shared" si="5"/>
        <v>2.867017455666045</v>
      </c>
      <c r="M39" s="82">
        <f t="shared" si="6"/>
        <v>2.9864765163187972</v>
      </c>
      <c r="N39" s="83"/>
      <c r="O39" s="49">
        <f t="shared" si="7"/>
        <v>1</v>
      </c>
      <c r="P39" s="49" t="str">
        <f t="shared" si="8"/>
        <v/>
      </c>
      <c r="Q39" s="49" t="str">
        <f t="shared" si="9"/>
        <v/>
      </c>
      <c r="R39" s="49" t="str">
        <f t="shared" si="10"/>
        <v/>
      </c>
      <c r="S39" s="49" t="str">
        <f t="shared" si="11"/>
        <v/>
      </c>
      <c r="T39" s="84" t="str">
        <f t="shared" si="12"/>
        <v/>
      </c>
    </row>
    <row r="40" spans="2:20" x14ac:dyDescent="0.25">
      <c r="B40" s="78" t="s">
        <v>101</v>
      </c>
      <c r="C40" s="79">
        <v>1141.0899999999999</v>
      </c>
      <c r="D40" s="79">
        <v>1139.636</v>
      </c>
      <c r="E40" s="79">
        <f t="shared" si="1"/>
        <v>1.45</v>
      </c>
      <c r="F40" s="80" t="s">
        <v>24</v>
      </c>
      <c r="G40" s="79">
        <v>1.2</v>
      </c>
      <c r="H40" s="82">
        <f t="shared" si="13"/>
        <v>3.7699199999999999</v>
      </c>
      <c r="I40" s="82">
        <f t="shared" si="14"/>
        <v>5.4663839999999997</v>
      </c>
      <c r="J40" s="82">
        <f t="shared" si="3"/>
        <v>1.05</v>
      </c>
      <c r="K40" s="82">
        <f t="shared" si="15"/>
        <v>5.7149497359615324</v>
      </c>
      <c r="L40" s="82">
        <f t="shared" si="5"/>
        <v>2.7991590543485056</v>
      </c>
      <c r="M40" s="82">
        <f t="shared" si="6"/>
        <v>2.9157906816130268</v>
      </c>
      <c r="N40" s="49"/>
      <c r="O40" s="49">
        <f t="shared" si="7"/>
        <v>1</v>
      </c>
      <c r="P40" s="49" t="str">
        <f t="shared" si="8"/>
        <v/>
      </c>
      <c r="Q40" s="49" t="str">
        <f t="shared" si="9"/>
        <v/>
      </c>
      <c r="R40" s="49" t="str">
        <f t="shared" si="10"/>
        <v/>
      </c>
      <c r="S40" s="49" t="str">
        <f t="shared" si="11"/>
        <v/>
      </c>
      <c r="T40" s="84" t="str">
        <f t="shared" si="12"/>
        <v/>
      </c>
    </row>
    <row r="41" spans="2:20" x14ac:dyDescent="0.25">
      <c r="B41" s="78" t="s">
        <v>43</v>
      </c>
      <c r="C41" s="79">
        <v>1149</v>
      </c>
      <c r="D41" s="79">
        <v>1147.5788840782377</v>
      </c>
      <c r="E41" s="79">
        <f t="shared" si="1"/>
        <v>1.42</v>
      </c>
      <c r="F41" s="80" t="s">
        <v>24</v>
      </c>
      <c r="G41" s="79">
        <v>1.2</v>
      </c>
      <c r="H41" s="82">
        <f t="shared" si="13"/>
        <v>3.7699199999999999</v>
      </c>
      <c r="I41" s="82">
        <f t="shared" si="14"/>
        <v>5.3532864</v>
      </c>
      <c r="J41" s="82">
        <f t="shared" si="3"/>
        <v>1.05</v>
      </c>
      <c r="K41" s="82">
        <f t="shared" si="15"/>
        <v>5.6110415589440494</v>
      </c>
      <c r="L41" s="82">
        <f t="shared" si="5"/>
        <v>2.7482652533603509</v>
      </c>
      <c r="M41" s="82">
        <f t="shared" si="6"/>
        <v>2.8627763055836986</v>
      </c>
      <c r="N41" s="49"/>
      <c r="O41" s="49">
        <f t="shared" si="7"/>
        <v>1</v>
      </c>
      <c r="P41" s="49" t="str">
        <f t="shared" si="8"/>
        <v/>
      </c>
      <c r="Q41" s="49" t="str">
        <f t="shared" si="9"/>
        <v/>
      </c>
      <c r="R41" s="49" t="str">
        <f t="shared" si="10"/>
        <v/>
      </c>
      <c r="S41" s="49" t="str">
        <f t="shared" si="11"/>
        <v/>
      </c>
      <c r="T41" s="84" t="str">
        <f t="shared" si="12"/>
        <v/>
      </c>
    </row>
    <row r="42" spans="2:20" x14ac:dyDescent="0.25">
      <c r="B42" s="78" t="s">
        <v>44</v>
      </c>
      <c r="C42" s="79">
        <v>1155.9849999999999</v>
      </c>
      <c r="D42" s="79">
        <v>1154.5309999999999</v>
      </c>
      <c r="E42" s="79">
        <f t="shared" si="1"/>
        <v>1.45</v>
      </c>
      <c r="F42" s="80" t="s">
        <v>24</v>
      </c>
      <c r="G42" s="79">
        <v>1.2</v>
      </c>
      <c r="H42" s="82">
        <f t="shared" si="13"/>
        <v>3.7699199999999999</v>
      </c>
      <c r="I42" s="82">
        <f t="shared" si="14"/>
        <v>5.4663839999999997</v>
      </c>
      <c r="J42" s="82">
        <f t="shared" si="3"/>
        <v>1.05</v>
      </c>
      <c r="K42" s="82">
        <f t="shared" si="15"/>
        <v>5.7149497359615324</v>
      </c>
      <c r="L42" s="82">
        <f t="shared" si="5"/>
        <v>2.7991590543485056</v>
      </c>
      <c r="M42" s="82">
        <f t="shared" si="6"/>
        <v>2.9157906816130268</v>
      </c>
      <c r="N42" s="49"/>
      <c r="O42" s="49">
        <f t="shared" si="7"/>
        <v>1</v>
      </c>
      <c r="P42" s="49" t="str">
        <f t="shared" si="8"/>
        <v/>
      </c>
      <c r="Q42" s="49" t="str">
        <f t="shared" si="9"/>
        <v/>
      </c>
      <c r="R42" s="49" t="str">
        <f t="shared" si="10"/>
        <v/>
      </c>
      <c r="S42" s="49" t="str">
        <f t="shared" si="11"/>
        <v/>
      </c>
      <c r="T42" s="84" t="str">
        <f t="shared" si="12"/>
        <v/>
      </c>
    </row>
    <row r="43" spans="2:20" x14ac:dyDescent="0.25">
      <c r="B43" s="78" t="s">
        <v>45</v>
      </c>
      <c r="C43" s="79">
        <v>1149.8800000000001</v>
      </c>
      <c r="D43" s="79">
        <v>1148.1235443151031</v>
      </c>
      <c r="E43" s="79">
        <f t="shared" si="1"/>
        <v>1.76</v>
      </c>
      <c r="F43" s="80" t="s">
        <v>24</v>
      </c>
      <c r="G43" s="79">
        <v>1.2</v>
      </c>
      <c r="H43" s="82">
        <f t="shared" si="13"/>
        <v>3.7699199999999999</v>
      </c>
      <c r="I43" s="82">
        <f t="shared" si="14"/>
        <v>6.6350591999999997</v>
      </c>
      <c r="J43" s="82">
        <f t="shared" si="3"/>
        <v>1.05</v>
      </c>
      <c r="K43" s="82">
        <f t="shared" si="15"/>
        <v>6.7886675651421839</v>
      </c>
      <c r="L43" s="82">
        <f t="shared" si="5"/>
        <v>3.3250616645594371</v>
      </c>
      <c r="M43" s="82">
        <f t="shared" si="6"/>
        <v>3.4636059005827469</v>
      </c>
      <c r="N43" s="49"/>
      <c r="O43" s="49" t="str">
        <f t="shared" si="7"/>
        <v/>
      </c>
      <c r="P43" s="49">
        <f t="shared" si="8"/>
        <v>1</v>
      </c>
      <c r="Q43" s="49" t="str">
        <f t="shared" si="9"/>
        <v/>
      </c>
      <c r="R43" s="49" t="str">
        <f t="shared" si="10"/>
        <v/>
      </c>
      <c r="S43" s="49" t="str">
        <f t="shared" si="11"/>
        <v/>
      </c>
      <c r="T43" s="84" t="str">
        <f t="shared" si="12"/>
        <v/>
      </c>
    </row>
    <row r="44" spans="2:20" x14ac:dyDescent="0.25">
      <c r="B44" s="78" t="s">
        <v>102</v>
      </c>
      <c r="C44" s="79">
        <v>1149.8800000000001</v>
      </c>
      <c r="D44" s="79">
        <v>1148.4260000000002</v>
      </c>
      <c r="E44" s="79">
        <f t="shared" si="1"/>
        <v>1.45</v>
      </c>
      <c r="F44" s="80" t="s">
        <v>24</v>
      </c>
      <c r="G44" s="79">
        <v>1.2</v>
      </c>
      <c r="H44" s="82">
        <f t="shared" si="13"/>
        <v>3.7699199999999999</v>
      </c>
      <c r="I44" s="82">
        <f t="shared" si="14"/>
        <v>5.4663839999999997</v>
      </c>
      <c r="J44" s="82">
        <f t="shared" si="3"/>
        <v>1.05</v>
      </c>
      <c r="K44" s="82">
        <f t="shared" si="15"/>
        <v>5.7149497359615324</v>
      </c>
      <c r="L44" s="82">
        <f t="shared" si="5"/>
        <v>2.7991590543485056</v>
      </c>
      <c r="M44" s="82">
        <f t="shared" si="6"/>
        <v>2.9157906816130268</v>
      </c>
      <c r="N44" s="49"/>
      <c r="O44" s="49">
        <f t="shared" si="7"/>
        <v>1</v>
      </c>
      <c r="P44" s="49" t="str">
        <f t="shared" si="8"/>
        <v/>
      </c>
      <c r="Q44" s="49" t="str">
        <f t="shared" si="9"/>
        <v/>
      </c>
      <c r="R44" s="49" t="str">
        <f t="shared" si="10"/>
        <v/>
      </c>
      <c r="S44" s="49" t="str">
        <f t="shared" si="11"/>
        <v/>
      </c>
      <c r="T44" s="84" t="str">
        <f t="shared" si="12"/>
        <v/>
      </c>
    </row>
    <row r="45" spans="2:20" x14ac:dyDescent="0.25">
      <c r="B45" s="78" t="s">
        <v>103</v>
      </c>
      <c r="C45" s="79">
        <v>1149.8800000000001</v>
      </c>
      <c r="D45" s="79">
        <v>1148.4260000000002</v>
      </c>
      <c r="E45" s="79">
        <f t="shared" si="1"/>
        <v>1.45</v>
      </c>
      <c r="F45" s="80" t="s">
        <v>24</v>
      </c>
      <c r="G45" s="79">
        <v>1.2</v>
      </c>
      <c r="H45" s="82">
        <f t="shared" si="13"/>
        <v>3.7699199999999999</v>
      </c>
      <c r="I45" s="82">
        <f t="shared" si="14"/>
        <v>5.4663839999999997</v>
      </c>
      <c r="J45" s="82">
        <f t="shared" si="3"/>
        <v>1.05</v>
      </c>
      <c r="K45" s="82">
        <f t="shared" si="15"/>
        <v>5.7149497359615324</v>
      </c>
      <c r="L45" s="82">
        <f t="shared" si="5"/>
        <v>2.7991590543485056</v>
      </c>
      <c r="M45" s="82">
        <f t="shared" si="6"/>
        <v>2.9157906816130268</v>
      </c>
      <c r="N45" s="49"/>
      <c r="O45" s="49">
        <f t="shared" si="7"/>
        <v>1</v>
      </c>
      <c r="P45" s="49" t="str">
        <f t="shared" si="8"/>
        <v/>
      </c>
      <c r="Q45" s="49" t="str">
        <f t="shared" si="9"/>
        <v/>
      </c>
      <c r="R45" s="49" t="str">
        <f t="shared" si="10"/>
        <v/>
      </c>
      <c r="S45" s="49" t="str">
        <f t="shared" si="11"/>
        <v/>
      </c>
      <c r="T45" s="84" t="str">
        <f t="shared" si="12"/>
        <v/>
      </c>
    </row>
    <row r="46" spans="2:20" x14ac:dyDescent="0.25">
      <c r="B46" s="78" t="s">
        <v>104</v>
      </c>
      <c r="C46" s="79">
        <v>1152.9000000000001</v>
      </c>
      <c r="D46" s="79">
        <v>1151.4616251655345</v>
      </c>
      <c r="E46" s="79">
        <f t="shared" si="1"/>
        <v>1.44</v>
      </c>
      <c r="F46" s="80" t="s">
        <v>24</v>
      </c>
      <c r="G46" s="79">
        <v>1.2</v>
      </c>
      <c r="H46" s="82">
        <f t="shared" si="13"/>
        <v>3.7699199999999999</v>
      </c>
      <c r="I46" s="82">
        <f t="shared" si="14"/>
        <v>5.4286848000000001</v>
      </c>
      <c r="J46" s="82">
        <f t="shared" si="3"/>
        <v>1.05</v>
      </c>
      <c r="K46" s="82">
        <f t="shared" si="15"/>
        <v>5.6803136769557048</v>
      </c>
      <c r="L46" s="82">
        <f t="shared" si="5"/>
        <v>2.7821944540191206</v>
      </c>
      <c r="M46" s="82">
        <f t="shared" si="6"/>
        <v>2.8981192229365842</v>
      </c>
      <c r="N46" s="49"/>
      <c r="O46" s="49">
        <f t="shared" si="7"/>
        <v>1</v>
      </c>
      <c r="P46" s="49" t="str">
        <f t="shared" si="8"/>
        <v/>
      </c>
      <c r="Q46" s="49" t="str">
        <f t="shared" si="9"/>
        <v/>
      </c>
      <c r="R46" s="49" t="str">
        <f t="shared" si="10"/>
        <v/>
      </c>
      <c r="S46" s="49" t="str">
        <f t="shared" si="11"/>
        <v/>
      </c>
      <c r="T46" s="84" t="str">
        <f t="shared" si="12"/>
        <v/>
      </c>
    </row>
    <row r="47" spans="2:20" x14ac:dyDescent="0.25">
      <c r="B47" s="78" t="s">
        <v>46</v>
      </c>
      <c r="C47" s="79">
        <v>1149.8900000000001</v>
      </c>
      <c r="D47" s="79">
        <v>1148.4394676871666</v>
      </c>
      <c r="E47" s="79">
        <f t="shared" si="1"/>
        <v>1.45</v>
      </c>
      <c r="F47" s="80" t="s">
        <v>24</v>
      </c>
      <c r="G47" s="79">
        <v>1.2</v>
      </c>
      <c r="H47" s="82">
        <f t="shared" si="13"/>
        <v>3.7699199999999999</v>
      </c>
      <c r="I47" s="82">
        <f t="shared" si="14"/>
        <v>5.4663839999999997</v>
      </c>
      <c r="J47" s="82">
        <f t="shared" si="3"/>
        <v>1.05</v>
      </c>
      <c r="K47" s="82">
        <f t="shared" si="15"/>
        <v>5.7149497359615324</v>
      </c>
      <c r="L47" s="82">
        <f t="shared" si="5"/>
        <v>2.7991590543485056</v>
      </c>
      <c r="M47" s="82">
        <f t="shared" si="6"/>
        <v>2.9157906816130268</v>
      </c>
      <c r="N47" s="49"/>
      <c r="O47" s="49">
        <f t="shared" si="7"/>
        <v>1</v>
      </c>
      <c r="P47" s="49" t="str">
        <f t="shared" si="8"/>
        <v/>
      </c>
      <c r="Q47" s="49" t="str">
        <f t="shared" si="9"/>
        <v/>
      </c>
      <c r="R47" s="49" t="str">
        <f t="shared" si="10"/>
        <v/>
      </c>
      <c r="S47" s="49" t="str">
        <f t="shared" si="11"/>
        <v/>
      </c>
      <c r="T47" s="84" t="str">
        <f t="shared" si="12"/>
        <v/>
      </c>
    </row>
    <row r="48" spans="2:20" x14ac:dyDescent="0.25">
      <c r="B48" s="78" t="s">
        <v>105</v>
      </c>
      <c r="C48" s="79">
        <v>1154.4000000000001</v>
      </c>
      <c r="D48" s="79">
        <v>1152.966728796182</v>
      </c>
      <c r="E48" s="79">
        <f t="shared" si="1"/>
        <v>1.43</v>
      </c>
      <c r="F48" s="80" t="s">
        <v>24</v>
      </c>
      <c r="G48" s="79">
        <v>1.2</v>
      </c>
      <c r="H48" s="82">
        <f t="shared" si="13"/>
        <v>3.7699199999999999</v>
      </c>
      <c r="I48" s="82">
        <f t="shared" si="14"/>
        <v>5.3909855999999996</v>
      </c>
      <c r="J48" s="82">
        <f t="shared" si="3"/>
        <v>1.05</v>
      </c>
      <c r="K48" s="82">
        <f t="shared" si="15"/>
        <v>5.6456776179498771</v>
      </c>
      <c r="L48" s="82">
        <f t="shared" si="5"/>
        <v>2.7652298536897355</v>
      </c>
      <c r="M48" s="82">
        <f t="shared" si="6"/>
        <v>2.8804477642601416</v>
      </c>
      <c r="N48" s="49"/>
      <c r="O48" s="49">
        <f t="shared" si="7"/>
        <v>1</v>
      </c>
      <c r="P48" s="49" t="str">
        <f t="shared" si="8"/>
        <v/>
      </c>
      <c r="Q48" s="49" t="str">
        <f t="shared" si="9"/>
        <v/>
      </c>
      <c r="R48" s="49" t="str">
        <f t="shared" si="10"/>
        <v/>
      </c>
      <c r="S48" s="49" t="str">
        <f t="shared" si="11"/>
        <v/>
      </c>
      <c r="T48" s="84" t="str">
        <f t="shared" si="12"/>
        <v/>
      </c>
    </row>
    <row r="49" spans="2:20" x14ac:dyDescent="0.25">
      <c r="B49" s="78" t="s">
        <v>106</v>
      </c>
      <c r="C49" s="79">
        <v>1154.4000000000001</v>
      </c>
      <c r="D49" s="79">
        <v>1152.9460000000001</v>
      </c>
      <c r="E49" s="79">
        <f t="shared" si="1"/>
        <v>1.45</v>
      </c>
      <c r="F49" s="80" t="s">
        <v>24</v>
      </c>
      <c r="G49" s="79">
        <v>1.2</v>
      </c>
      <c r="H49" s="82">
        <f t="shared" si="13"/>
        <v>3.7699199999999999</v>
      </c>
      <c r="I49" s="82">
        <f t="shared" si="14"/>
        <v>5.4663839999999997</v>
      </c>
      <c r="J49" s="82">
        <f t="shared" si="3"/>
        <v>1.05</v>
      </c>
      <c r="K49" s="82">
        <f t="shared" si="15"/>
        <v>5.7149497359615324</v>
      </c>
      <c r="L49" s="82">
        <f t="shared" si="5"/>
        <v>2.7991590543485056</v>
      </c>
      <c r="M49" s="82">
        <f t="shared" si="6"/>
        <v>2.9157906816130268</v>
      </c>
      <c r="N49" s="49"/>
      <c r="O49" s="49">
        <f t="shared" si="7"/>
        <v>1</v>
      </c>
      <c r="P49" s="49" t="str">
        <f t="shared" si="8"/>
        <v/>
      </c>
      <c r="Q49" s="49" t="str">
        <f t="shared" si="9"/>
        <v/>
      </c>
      <c r="R49" s="49" t="str">
        <f t="shared" si="10"/>
        <v/>
      </c>
      <c r="S49" s="49" t="str">
        <f t="shared" si="11"/>
        <v/>
      </c>
      <c r="T49" s="84" t="str">
        <f t="shared" si="12"/>
        <v/>
      </c>
    </row>
    <row r="50" spans="2:20" x14ac:dyDescent="0.25">
      <c r="B50" s="78" t="s">
        <v>107</v>
      </c>
      <c r="C50" s="79">
        <v>1159.761</v>
      </c>
      <c r="D50" s="79">
        <v>1158.307</v>
      </c>
      <c r="E50" s="79">
        <f t="shared" si="1"/>
        <v>1.45</v>
      </c>
      <c r="F50" s="80" t="s">
        <v>24</v>
      </c>
      <c r="G50" s="79">
        <v>1.2</v>
      </c>
      <c r="H50" s="82">
        <f t="shared" si="13"/>
        <v>3.7699199999999999</v>
      </c>
      <c r="I50" s="82">
        <f t="shared" si="14"/>
        <v>5.4663839999999997</v>
      </c>
      <c r="J50" s="82">
        <f t="shared" si="3"/>
        <v>1.05</v>
      </c>
      <c r="K50" s="82">
        <f t="shared" si="15"/>
        <v>5.7149497359615324</v>
      </c>
      <c r="L50" s="82">
        <f t="shared" si="5"/>
        <v>2.7991590543485056</v>
      </c>
      <c r="M50" s="82">
        <f t="shared" si="6"/>
        <v>2.9157906816130268</v>
      </c>
      <c r="N50" s="49"/>
      <c r="O50" s="49">
        <f t="shared" si="7"/>
        <v>1</v>
      </c>
      <c r="P50" s="49" t="str">
        <f t="shared" si="8"/>
        <v/>
      </c>
      <c r="Q50" s="49" t="str">
        <f t="shared" si="9"/>
        <v/>
      </c>
      <c r="R50" s="49" t="str">
        <f t="shared" si="10"/>
        <v/>
      </c>
      <c r="S50" s="49" t="str">
        <f t="shared" si="11"/>
        <v/>
      </c>
      <c r="T50" s="84" t="str">
        <f t="shared" si="12"/>
        <v/>
      </c>
    </row>
    <row r="51" spans="2:20" x14ac:dyDescent="0.25">
      <c r="B51" s="78" t="s">
        <v>108</v>
      </c>
      <c r="C51" s="79">
        <v>1147.1199999999999</v>
      </c>
      <c r="D51" s="79">
        <v>1145.6947955838034</v>
      </c>
      <c r="E51" s="79">
        <f t="shared" si="1"/>
        <v>1.43</v>
      </c>
      <c r="F51" s="80" t="s">
        <v>24</v>
      </c>
      <c r="G51" s="79">
        <v>1.2</v>
      </c>
      <c r="H51" s="82">
        <f t="shared" si="13"/>
        <v>3.7699199999999999</v>
      </c>
      <c r="I51" s="82">
        <f t="shared" si="14"/>
        <v>5.3909855999999996</v>
      </c>
      <c r="J51" s="82">
        <f t="shared" si="3"/>
        <v>1.05</v>
      </c>
      <c r="K51" s="82">
        <f t="shared" si="15"/>
        <v>5.6456776179498771</v>
      </c>
      <c r="L51" s="82">
        <f t="shared" si="5"/>
        <v>2.7652298536897355</v>
      </c>
      <c r="M51" s="82">
        <f t="shared" si="6"/>
        <v>2.8804477642601416</v>
      </c>
      <c r="N51" s="49"/>
      <c r="O51" s="49">
        <f t="shared" si="7"/>
        <v>1</v>
      </c>
      <c r="P51" s="49" t="str">
        <f t="shared" si="8"/>
        <v/>
      </c>
      <c r="Q51" s="49" t="str">
        <f t="shared" si="9"/>
        <v/>
      </c>
      <c r="R51" s="49" t="str">
        <f t="shared" si="10"/>
        <v/>
      </c>
      <c r="S51" s="49" t="str">
        <f t="shared" si="11"/>
        <v/>
      </c>
      <c r="T51" s="84" t="str">
        <f t="shared" si="12"/>
        <v/>
      </c>
    </row>
    <row r="52" spans="2:20" x14ac:dyDescent="0.25">
      <c r="B52" s="78" t="s">
        <v>47</v>
      </c>
      <c r="C52" s="79">
        <v>1128.9010000000001</v>
      </c>
      <c r="D52" s="79">
        <v>1127.367416060732</v>
      </c>
      <c r="E52" s="79">
        <f t="shared" si="1"/>
        <v>1.53</v>
      </c>
      <c r="F52" s="80" t="s">
        <v>24</v>
      </c>
      <c r="G52" s="79">
        <v>1.2</v>
      </c>
      <c r="H52" s="82">
        <f t="shared" si="13"/>
        <v>3.7699199999999999</v>
      </c>
      <c r="I52" s="82">
        <f t="shared" si="14"/>
        <v>5.7679776</v>
      </c>
      <c r="J52" s="82">
        <f t="shared" si="3"/>
        <v>1.05</v>
      </c>
      <c r="K52" s="82">
        <f t="shared" si="15"/>
        <v>5.992038208008152</v>
      </c>
      <c r="L52" s="82">
        <f t="shared" si="5"/>
        <v>2.9348758569835844</v>
      </c>
      <c r="M52" s="82">
        <f t="shared" si="6"/>
        <v>3.0571623510245676</v>
      </c>
      <c r="N52" s="49"/>
      <c r="O52" s="49" t="str">
        <f t="shared" si="7"/>
        <v/>
      </c>
      <c r="P52" s="49">
        <f t="shared" si="8"/>
        <v>1</v>
      </c>
      <c r="Q52" s="49" t="str">
        <f t="shared" si="9"/>
        <v/>
      </c>
      <c r="R52" s="49" t="str">
        <f t="shared" si="10"/>
        <v/>
      </c>
      <c r="S52" s="49" t="str">
        <f t="shared" si="11"/>
        <v/>
      </c>
      <c r="T52" s="84" t="str">
        <f t="shared" si="12"/>
        <v/>
      </c>
    </row>
    <row r="53" spans="2:20" x14ac:dyDescent="0.25">
      <c r="B53" s="78" t="s">
        <v>109</v>
      </c>
      <c r="C53" s="79">
        <v>1128.9010000000001</v>
      </c>
      <c r="D53" s="79">
        <v>1127.4470000000001</v>
      </c>
      <c r="E53" s="79">
        <f t="shared" si="1"/>
        <v>1.45</v>
      </c>
      <c r="F53" s="80" t="s">
        <v>24</v>
      </c>
      <c r="G53" s="79">
        <v>1.2</v>
      </c>
      <c r="H53" s="82">
        <f t="shared" si="13"/>
        <v>3.7699199999999999</v>
      </c>
      <c r="I53" s="82">
        <f t="shared" si="14"/>
        <v>5.4663839999999997</v>
      </c>
      <c r="J53" s="82">
        <f t="shared" si="3"/>
        <v>1.05</v>
      </c>
      <c r="K53" s="82">
        <f t="shared" si="15"/>
        <v>5.7149497359615324</v>
      </c>
      <c r="L53" s="82">
        <f t="shared" si="5"/>
        <v>2.7991590543485056</v>
      </c>
      <c r="M53" s="82">
        <f t="shared" si="6"/>
        <v>2.9157906816130268</v>
      </c>
      <c r="N53" s="49"/>
      <c r="O53" s="49">
        <f t="shared" si="7"/>
        <v>1</v>
      </c>
      <c r="P53" s="49" t="str">
        <f t="shared" si="8"/>
        <v/>
      </c>
      <c r="Q53" s="49" t="str">
        <f t="shared" si="9"/>
        <v/>
      </c>
      <c r="R53" s="49" t="str">
        <f t="shared" si="10"/>
        <v/>
      </c>
      <c r="S53" s="49" t="str">
        <f t="shared" si="11"/>
        <v/>
      </c>
      <c r="T53" s="84" t="str">
        <f t="shared" si="12"/>
        <v/>
      </c>
    </row>
    <row r="54" spans="2:20" x14ac:dyDescent="0.25">
      <c r="B54" s="78" t="s">
        <v>48</v>
      </c>
      <c r="C54" s="79">
        <v>1126.2180000000001</v>
      </c>
      <c r="D54" s="79">
        <v>1124.7831708693354</v>
      </c>
      <c r="E54" s="79">
        <f t="shared" si="1"/>
        <v>1.43</v>
      </c>
      <c r="F54" s="80" t="s">
        <v>24</v>
      </c>
      <c r="G54" s="79">
        <v>1.2</v>
      </c>
      <c r="H54" s="82">
        <f t="shared" si="13"/>
        <v>3.7699199999999999</v>
      </c>
      <c r="I54" s="82">
        <f t="shared" si="14"/>
        <v>5.3909855999999996</v>
      </c>
      <c r="J54" s="82">
        <f t="shared" si="3"/>
        <v>1.05</v>
      </c>
      <c r="K54" s="82">
        <f t="shared" si="15"/>
        <v>5.6456776179498771</v>
      </c>
      <c r="L54" s="82">
        <f t="shared" si="5"/>
        <v>2.7652298536897355</v>
      </c>
      <c r="M54" s="82">
        <f t="shared" si="6"/>
        <v>2.8804477642601416</v>
      </c>
      <c r="N54" s="49"/>
      <c r="O54" s="49">
        <f t="shared" si="7"/>
        <v>1</v>
      </c>
      <c r="P54" s="49" t="str">
        <f t="shared" si="8"/>
        <v/>
      </c>
      <c r="Q54" s="49" t="str">
        <f t="shared" si="9"/>
        <v/>
      </c>
      <c r="R54" s="49" t="str">
        <f t="shared" si="10"/>
        <v/>
      </c>
      <c r="S54" s="49" t="str">
        <f t="shared" si="11"/>
        <v/>
      </c>
      <c r="T54" s="84" t="str">
        <f t="shared" si="12"/>
        <v/>
      </c>
    </row>
    <row r="55" spans="2:20" x14ac:dyDescent="0.25">
      <c r="B55" s="78" t="s">
        <v>49</v>
      </c>
      <c r="C55" s="79">
        <v>1125.165</v>
      </c>
      <c r="D55" s="79">
        <v>1123.6585972876833</v>
      </c>
      <c r="E55" s="79">
        <f t="shared" si="1"/>
        <v>1.51</v>
      </c>
      <c r="F55" s="80" t="s">
        <v>24</v>
      </c>
      <c r="G55" s="79">
        <v>1.2</v>
      </c>
      <c r="H55" s="82">
        <f t="shared" si="13"/>
        <v>3.7699199999999999</v>
      </c>
      <c r="I55" s="82">
        <f t="shared" si="14"/>
        <v>5.6925792</v>
      </c>
      <c r="J55" s="82">
        <f t="shared" si="3"/>
        <v>1.05</v>
      </c>
      <c r="K55" s="82">
        <f t="shared" si="15"/>
        <v>5.9227660899964967</v>
      </c>
      <c r="L55" s="82">
        <f t="shared" si="5"/>
        <v>2.9009466563248143</v>
      </c>
      <c r="M55" s="82">
        <f t="shared" si="6"/>
        <v>3.0218194336716824</v>
      </c>
      <c r="N55" s="49"/>
      <c r="O55" s="49" t="str">
        <f t="shared" si="7"/>
        <v/>
      </c>
      <c r="P55" s="49">
        <f t="shared" si="8"/>
        <v>1</v>
      </c>
      <c r="Q55" s="49" t="str">
        <f t="shared" si="9"/>
        <v/>
      </c>
      <c r="R55" s="49" t="str">
        <f t="shared" si="10"/>
        <v/>
      </c>
      <c r="S55" s="49" t="str">
        <f t="shared" si="11"/>
        <v/>
      </c>
      <c r="T55" s="84" t="str">
        <f t="shared" si="12"/>
        <v/>
      </c>
    </row>
    <row r="56" spans="2:20" x14ac:dyDescent="0.25">
      <c r="B56" s="78" t="s">
        <v>110</v>
      </c>
      <c r="C56" s="79">
        <v>1125.165</v>
      </c>
      <c r="D56" s="79">
        <v>1123.711</v>
      </c>
      <c r="E56" s="79">
        <f t="shared" si="1"/>
        <v>1.45</v>
      </c>
      <c r="F56" s="80" t="s">
        <v>24</v>
      </c>
      <c r="G56" s="79">
        <v>1.2</v>
      </c>
      <c r="H56" s="82">
        <f t="shared" si="13"/>
        <v>3.7699199999999999</v>
      </c>
      <c r="I56" s="82">
        <f t="shared" si="14"/>
        <v>5.4663839999999997</v>
      </c>
      <c r="J56" s="82">
        <f t="shared" si="3"/>
        <v>1.05</v>
      </c>
      <c r="K56" s="82">
        <f t="shared" si="15"/>
        <v>5.7149497359615324</v>
      </c>
      <c r="L56" s="82">
        <f t="shared" si="5"/>
        <v>2.7991590543485056</v>
      </c>
      <c r="M56" s="82">
        <f t="shared" si="6"/>
        <v>2.9157906816130268</v>
      </c>
      <c r="N56" s="49"/>
      <c r="O56" s="49">
        <f t="shared" si="7"/>
        <v>1</v>
      </c>
      <c r="P56" s="49" t="str">
        <f t="shared" si="8"/>
        <v/>
      </c>
      <c r="Q56" s="49" t="str">
        <f t="shared" si="9"/>
        <v/>
      </c>
      <c r="R56" s="49" t="str">
        <f t="shared" si="10"/>
        <v/>
      </c>
      <c r="S56" s="49" t="str">
        <f t="shared" si="11"/>
        <v/>
      </c>
      <c r="T56" s="84" t="str">
        <f t="shared" si="12"/>
        <v/>
      </c>
    </row>
    <row r="57" spans="2:20" x14ac:dyDescent="0.25">
      <c r="B57" s="78" t="s">
        <v>50</v>
      </c>
      <c r="C57" s="79">
        <v>1124.319</v>
      </c>
      <c r="D57" s="79">
        <v>1123.3043816687534</v>
      </c>
      <c r="E57" s="79">
        <f t="shared" si="1"/>
        <v>1.01</v>
      </c>
      <c r="F57" s="80" t="s">
        <v>24</v>
      </c>
      <c r="G57" s="79">
        <v>1.2</v>
      </c>
      <c r="H57" s="82">
        <f t="shared" si="13"/>
        <v>3.7699199999999999</v>
      </c>
      <c r="I57" s="82">
        <f t="shared" si="14"/>
        <v>3.8076192</v>
      </c>
      <c r="J57" s="82">
        <f t="shared" si="3"/>
        <v>1.05</v>
      </c>
      <c r="K57" s="82">
        <f t="shared" si="15"/>
        <v>4.1909631397051239</v>
      </c>
      <c r="L57" s="82">
        <f t="shared" si="5"/>
        <v>2.052716639855571</v>
      </c>
      <c r="M57" s="82">
        <f t="shared" si="6"/>
        <v>2.138246499849553</v>
      </c>
      <c r="N57" s="49"/>
      <c r="O57" s="49">
        <f t="shared" si="7"/>
        <v>1</v>
      </c>
      <c r="P57" s="49" t="str">
        <f t="shared" si="8"/>
        <v/>
      </c>
      <c r="Q57" s="49" t="str">
        <f t="shared" si="9"/>
        <v/>
      </c>
      <c r="R57" s="49" t="str">
        <f t="shared" si="10"/>
        <v/>
      </c>
      <c r="S57" s="49" t="str">
        <f t="shared" si="11"/>
        <v/>
      </c>
      <c r="T57" s="84" t="str">
        <f t="shared" si="12"/>
        <v/>
      </c>
    </row>
    <row r="58" spans="2:20" x14ac:dyDescent="0.25">
      <c r="B58" s="78" t="s">
        <v>51</v>
      </c>
      <c r="C58" s="79">
        <v>1155.271</v>
      </c>
      <c r="D58" s="79">
        <v>1153.8278566376725</v>
      </c>
      <c r="E58" s="79">
        <f t="shared" si="1"/>
        <v>1.44</v>
      </c>
      <c r="F58" s="80" t="s">
        <v>24</v>
      </c>
      <c r="G58" s="79">
        <v>1.2</v>
      </c>
      <c r="H58" s="82">
        <f t="shared" si="13"/>
        <v>3.7699199999999999</v>
      </c>
      <c r="I58" s="82">
        <f t="shared" si="14"/>
        <v>5.4286848000000001</v>
      </c>
      <c r="J58" s="82">
        <f t="shared" si="3"/>
        <v>1.05</v>
      </c>
      <c r="K58" s="82">
        <f t="shared" si="15"/>
        <v>5.6803136769557048</v>
      </c>
      <c r="L58" s="82">
        <f t="shared" si="5"/>
        <v>2.7821944540191206</v>
      </c>
      <c r="M58" s="82">
        <f t="shared" si="6"/>
        <v>2.8981192229365842</v>
      </c>
      <c r="N58" s="49"/>
      <c r="O58" s="49">
        <f t="shared" si="7"/>
        <v>1</v>
      </c>
      <c r="P58" s="49" t="str">
        <f t="shared" si="8"/>
        <v/>
      </c>
      <c r="Q58" s="49" t="str">
        <f t="shared" si="9"/>
        <v/>
      </c>
      <c r="R58" s="49" t="str">
        <f t="shared" si="10"/>
        <v/>
      </c>
      <c r="S58" s="49" t="str">
        <f t="shared" si="11"/>
        <v/>
      </c>
      <c r="T58" s="84" t="str">
        <f t="shared" si="12"/>
        <v/>
      </c>
    </row>
    <row r="59" spans="2:20" x14ac:dyDescent="0.25">
      <c r="B59" s="78" t="s">
        <v>52</v>
      </c>
      <c r="C59" s="79">
        <v>1124.086</v>
      </c>
      <c r="D59" s="79">
        <v>1122.6181550260524</v>
      </c>
      <c r="E59" s="79">
        <f t="shared" si="1"/>
        <v>1.47</v>
      </c>
      <c r="F59" s="80" t="s">
        <v>24</v>
      </c>
      <c r="G59" s="79">
        <v>1.2</v>
      </c>
      <c r="H59" s="82">
        <f t="shared" si="13"/>
        <v>3.7699199999999999</v>
      </c>
      <c r="I59" s="82">
        <f t="shared" si="14"/>
        <v>5.5417823999999998</v>
      </c>
      <c r="J59" s="82">
        <f t="shared" si="3"/>
        <v>1.05</v>
      </c>
      <c r="K59" s="82">
        <f t="shared" si="15"/>
        <v>5.7842218539731869</v>
      </c>
      <c r="L59" s="82">
        <f t="shared" si="5"/>
        <v>2.8330882550072749</v>
      </c>
      <c r="M59" s="82">
        <f t="shared" si="6"/>
        <v>2.951133598965912</v>
      </c>
      <c r="N59" s="49"/>
      <c r="O59" s="49">
        <f t="shared" si="7"/>
        <v>1</v>
      </c>
      <c r="P59" s="49" t="str">
        <f t="shared" si="8"/>
        <v/>
      </c>
      <c r="Q59" s="49" t="str">
        <f t="shared" si="9"/>
        <v/>
      </c>
      <c r="R59" s="49" t="str">
        <f t="shared" si="10"/>
        <v/>
      </c>
      <c r="S59" s="49" t="str">
        <f t="shared" si="11"/>
        <v/>
      </c>
      <c r="T59" s="84" t="str">
        <f t="shared" si="12"/>
        <v/>
      </c>
    </row>
    <row r="60" spans="2:20" x14ac:dyDescent="0.25">
      <c r="B60" s="78" t="s">
        <v>111</v>
      </c>
      <c r="C60" s="79">
        <v>1125.2639999999999</v>
      </c>
      <c r="D60" s="79">
        <v>1123.81</v>
      </c>
      <c r="E60" s="79">
        <f t="shared" si="1"/>
        <v>1.45</v>
      </c>
      <c r="F60" s="80" t="s">
        <v>24</v>
      </c>
      <c r="G60" s="79">
        <v>1.2</v>
      </c>
      <c r="H60" s="82">
        <f t="shared" si="13"/>
        <v>3.7699199999999999</v>
      </c>
      <c r="I60" s="82">
        <f t="shared" si="14"/>
        <v>5.4663839999999997</v>
      </c>
      <c r="J60" s="82">
        <f t="shared" si="3"/>
        <v>1.05</v>
      </c>
      <c r="K60" s="82">
        <f t="shared" si="15"/>
        <v>5.7149497359615324</v>
      </c>
      <c r="L60" s="82">
        <f t="shared" si="5"/>
        <v>2.7991590543485056</v>
      </c>
      <c r="M60" s="82">
        <f t="shared" si="6"/>
        <v>2.9157906816130268</v>
      </c>
      <c r="N60" s="49"/>
      <c r="O60" s="49">
        <f t="shared" si="7"/>
        <v>1</v>
      </c>
      <c r="P60" s="49" t="str">
        <f t="shared" si="8"/>
        <v/>
      </c>
      <c r="Q60" s="49" t="str">
        <f t="shared" si="9"/>
        <v/>
      </c>
      <c r="R60" s="49" t="str">
        <f t="shared" si="10"/>
        <v/>
      </c>
      <c r="S60" s="49" t="str">
        <f t="shared" si="11"/>
        <v/>
      </c>
      <c r="T60" s="84" t="str">
        <f t="shared" si="12"/>
        <v/>
      </c>
    </row>
    <row r="61" spans="2:20" x14ac:dyDescent="0.25">
      <c r="B61" s="78" t="s">
        <v>53</v>
      </c>
      <c r="C61" s="79">
        <v>1124.2570000000001</v>
      </c>
      <c r="D61" s="79">
        <v>1123.2609614897617</v>
      </c>
      <c r="E61" s="79">
        <f t="shared" si="1"/>
        <v>1</v>
      </c>
      <c r="F61" s="80" t="s">
        <v>24</v>
      </c>
      <c r="G61" s="79">
        <v>1.2</v>
      </c>
      <c r="H61" s="82">
        <f t="shared" si="13"/>
        <v>3.7699199999999999</v>
      </c>
      <c r="I61" s="82">
        <f t="shared" si="14"/>
        <v>3.7699199999999999</v>
      </c>
      <c r="J61" s="82">
        <f t="shared" si="3"/>
        <v>1.05</v>
      </c>
      <c r="K61" s="82">
        <f t="shared" si="15"/>
        <v>4.1563270806992962</v>
      </c>
      <c r="L61" s="82">
        <f t="shared" si="5"/>
        <v>2.0357520395261859</v>
      </c>
      <c r="M61" s="82">
        <f t="shared" si="6"/>
        <v>2.1205750411731104</v>
      </c>
      <c r="N61" s="49"/>
      <c r="O61" s="49">
        <f t="shared" si="7"/>
        <v>1</v>
      </c>
      <c r="P61" s="49" t="str">
        <f t="shared" si="8"/>
        <v/>
      </c>
      <c r="Q61" s="49" t="str">
        <f t="shared" si="9"/>
        <v/>
      </c>
      <c r="R61" s="49" t="str">
        <f t="shared" si="10"/>
        <v/>
      </c>
      <c r="S61" s="49" t="str">
        <f t="shared" si="11"/>
        <v/>
      </c>
      <c r="T61" s="84" t="str">
        <f t="shared" si="12"/>
        <v/>
      </c>
    </row>
    <row r="62" spans="2:20" x14ac:dyDescent="0.25">
      <c r="B62" s="78" t="s">
        <v>112</v>
      </c>
      <c r="C62" s="79">
        <v>1124.2570000000001</v>
      </c>
      <c r="D62" s="79">
        <v>1122.8030000000001</v>
      </c>
      <c r="E62" s="79">
        <f t="shared" si="1"/>
        <v>1.45</v>
      </c>
      <c r="F62" s="80" t="s">
        <v>24</v>
      </c>
      <c r="G62" s="79">
        <v>1.2</v>
      </c>
      <c r="H62" s="82">
        <f t="shared" si="13"/>
        <v>3.7699199999999999</v>
      </c>
      <c r="I62" s="82">
        <f t="shared" si="14"/>
        <v>5.4663839999999997</v>
      </c>
      <c r="J62" s="82">
        <f t="shared" si="3"/>
        <v>1.05</v>
      </c>
      <c r="K62" s="82">
        <f t="shared" si="15"/>
        <v>5.7149497359615324</v>
      </c>
      <c r="L62" s="82">
        <f t="shared" si="5"/>
        <v>2.7991590543485056</v>
      </c>
      <c r="M62" s="82">
        <f t="shared" si="6"/>
        <v>2.9157906816130268</v>
      </c>
      <c r="N62" s="49"/>
      <c r="O62" s="49">
        <f t="shared" si="7"/>
        <v>1</v>
      </c>
      <c r="P62" s="49" t="str">
        <f t="shared" si="8"/>
        <v/>
      </c>
      <c r="Q62" s="49" t="str">
        <f t="shared" si="9"/>
        <v/>
      </c>
      <c r="R62" s="49" t="str">
        <f t="shared" si="10"/>
        <v/>
      </c>
      <c r="S62" s="49" t="str">
        <f t="shared" si="11"/>
        <v/>
      </c>
      <c r="T62" s="84" t="str">
        <f t="shared" si="12"/>
        <v/>
      </c>
    </row>
    <row r="63" spans="2:20" x14ac:dyDescent="0.25">
      <c r="B63" s="78" t="s">
        <v>54</v>
      </c>
      <c r="C63" s="79">
        <v>1124.261</v>
      </c>
      <c r="D63" s="79">
        <v>1122.7858715609875</v>
      </c>
      <c r="E63" s="79">
        <f t="shared" si="1"/>
        <v>1.48</v>
      </c>
      <c r="F63" s="80" t="s">
        <v>24</v>
      </c>
      <c r="G63" s="79">
        <v>1.2</v>
      </c>
      <c r="H63" s="82">
        <f t="shared" si="13"/>
        <v>3.7699199999999999</v>
      </c>
      <c r="I63" s="82">
        <f t="shared" si="14"/>
        <v>5.5794816000000003</v>
      </c>
      <c r="J63" s="82">
        <f t="shared" si="3"/>
        <v>1.05</v>
      </c>
      <c r="K63" s="82">
        <f t="shared" si="15"/>
        <v>5.8188579129790146</v>
      </c>
      <c r="L63" s="82">
        <f t="shared" si="5"/>
        <v>2.85005285533666</v>
      </c>
      <c r="M63" s="82">
        <f t="shared" si="6"/>
        <v>2.9688050576423546</v>
      </c>
      <c r="N63" s="49"/>
      <c r="O63" s="49">
        <f t="shared" si="7"/>
        <v>1</v>
      </c>
      <c r="P63" s="49" t="str">
        <f t="shared" si="8"/>
        <v/>
      </c>
      <c r="Q63" s="49" t="str">
        <f t="shared" si="9"/>
        <v/>
      </c>
      <c r="R63" s="49" t="str">
        <f t="shared" si="10"/>
        <v/>
      </c>
      <c r="S63" s="49" t="str">
        <f t="shared" si="11"/>
        <v/>
      </c>
      <c r="T63" s="84" t="str">
        <f t="shared" si="12"/>
        <v/>
      </c>
    </row>
    <row r="64" spans="2:20" x14ac:dyDescent="0.25">
      <c r="B64" s="78" t="s">
        <v>55</v>
      </c>
      <c r="C64" s="79">
        <v>1123.645</v>
      </c>
      <c r="D64" s="79">
        <v>1122.154802573144</v>
      </c>
      <c r="E64" s="79">
        <f t="shared" si="1"/>
        <v>1.49</v>
      </c>
      <c r="F64" s="80" t="s">
        <v>24</v>
      </c>
      <c r="G64" s="79">
        <v>1.2</v>
      </c>
      <c r="H64" s="82">
        <f t="shared" si="13"/>
        <v>3.7699199999999999</v>
      </c>
      <c r="I64" s="82">
        <f t="shared" si="14"/>
        <v>5.6171807999999999</v>
      </c>
      <c r="J64" s="82">
        <f t="shared" si="3"/>
        <v>1.05</v>
      </c>
      <c r="K64" s="82">
        <f t="shared" si="15"/>
        <v>5.8534939719848422</v>
      </c>
      <c r="L64" s="82">
        <f t="shared" si="5"/>
        <v>2.867017455666045</v>
      </c>
      <c r="M64" s="82">
        <f t="shared" si="6"/>
        <v>2.9864765163187972</v>
      </c>
      <c r="N64" s="49"/>
      <c r="O64" s="49">
        <f t="shared" si="7"/>
        <v>1</v>
      </c>
      <c r="P64" s="49" t="str">
        <f t="shared" si="8"/>
        <v/>
      </c>
      <c r="Q64" s="49" t="str">
        <f t="shared" si="9"/>
        <v/>
      </c>
      <c r="R64" s="49" t="str">
        <f t="shared" si="10"/>
        <v/>
      </c>
      <c r="S64" s="49" t="str">
        <f t="shared" si="11"/>
        <v/>
      </c>
      <c r="T64" s="84" t="str">
        <f t="shared" si="12"/>
        <v/>
      </c>
    </row>
    <row r="65" spans="2:20" x14ac:dyDescent="0.25">
      <c r="B65" s="78" t="s">
        <v>113</v>
      </c>
      <c r="C65" s="79">
        <v>1125.83</v>
      </c>
      <c r="D65" s="79">
        <v>1124.376</v>
      </c>
      <c r="E65" s="79">
        <f t="shared" si="1"/>
        <v>1.45</v>
      </c>
      <c r="F65" s="80" t="s">
        <v>24</v>
      </c>
      <c r="G65" s="79">
        <v>1.2</v>
      </c>
      <c r="H65" s="82">
        <f t="shared" si="13"/>
        <v>3.7699199999999999</v>
      </c>
      <c r="I65" s="82">
        <f t="shared" si="14"/>
        <v>5.4663839999999997</v>
      </c>
      <c r="J65" s="82">
        <f t="shared" si="3"/>
        <v>1.05</v>
      </c>
      <c r="K65" s="82">
        <f t="shared" si="15"/>
        <v>5.7149497359615324</v>
      </c>
      <c r="L65" s="82">
        <f t="shared" si="5"/>
        <v>2.7991590543485056</v>
      </c>
      <c r="M65" s="82">
        <f t="shared" si="6"/>
        <v>2.9157906816130268</v>
      </c>
      <c r="N65" s="49"/>
      <c r="O65" s="49">
        <f t="shared" si="7"/>
        <v>1</v>
      </c>
      <c r="P65" s="49" t="str">
        <f t="shared" si="8"/>
        <v/>
      </c>
      <c r="Q65" s="49" t="str">
        <f t="shared" si="9"/>
        <v/>
      </c>
      <c r="R65" s="49" t="str">
        <f t="shared" si="10"/>
        <v/>
      </c>
      <c r="S65" s="49" t="str">
        <f t="shared" si="11"/>
        <v/>
      </c>
      <c r="T65" s="84" t="str">
        <f t="shared" si="12"/>
        <v/>
      </c>
    </row>
    <row r="66" spans="2:20" x14ac:dyDescent="0.25">
      <c r="B66" s="78" t="s">
        <v>56</v>
      </c>
      <c r="C66" s="79">
        <v>1123.0709999999999</v>
      </c>
      <c r="D66" s="79">
        <v>1121.6418118829922</v>
      </c>
      <c r="E66" s="79">
        <f t="shared" si="1"/>
        <v>1.43</v>
      </c>
      <c r="F66" s="80" t="s">
        <v>24</v>
      </c>
      <c r="G66" s="79">
        <v>1.2</v>
      </c>
      <c r="H66" s="82">
        <f t="shared" si="13"/>
        <v>3.7699199999999999</v>
      </c>
      <c r="I66" s="82">
        <f t="shared" si="14"/>
        <v>5.3909855999999996</v>
      </c>
      <c r="J66" s="82">
        <f t="shared" si="3"/>
        <v>1.05</v>
      </c>
      <c r="K66" s="82">
        <f t="shared" si="15"/>
        <v>5.6456776179498771</v>
      </c>
      <c r="L66" s="82">
        <f t="shared" si="5"/>
        <v>2.7652298536897355</v>
      </c>
      <c r="M66" s="82">
        <f t="shared" si="6"/>
        <v>2.8804477642601416</v>
      </c>
      <c r="N66" s="49"/>
      <c r="O66" s="49">
        <f t="shared" si="7"/>
        <v>1</v>
      </c>
      <c r="P66" s="49" t="str">
        <f t="shared" si="8"/>
        <v/>
      </c>
      <c r="Q66" s="49" t="str">
        <f t="shared" si="9"/>
        <v/>
      </c>
      <c r="R66" s="49" t="str">
        <f t="shared" si="10"/>
        <v/>
      </c>
      <c r="S66" s="49" t="str">
        <f t="shared" si="11"/>
        <v/>
      </c>
      <c r="T66" s="84" t="str">
        <f t="shared" si="12"/>
        <v/>
      </c>
    </row>
    <row r="67" spans="2:20" x14ac:dyDescent="0.25">
      <c r="B67" s="78" t="s">
        <v>57</v>
      </c>
      <c r="C67" s="79">
        <v>1122.23</v>
      </c>
      <c r="D67" s="79">
        <v>1120.2072815468878</v>
      </c>
      <c r="E67" s="79">
        <f t="shared" si="1"/>
        <v>2.02</v>
      </c>
      <c r="F67" s="80" t="s">
        <v>24</v>
      </c>
      <c r="G67" s="79">
        <v>1.2</v>
      </c>
      <c r="H67" s="82">
        <f t="shared" si="13"/>
        <v>3.7699199999999999</v>
      </c>
      <c r="I67" s="82">
        <f t="shared" si="14"/>
        <v>7.6152384</v>
      </c>
      <c r="J67" s="82">
        <f t="shared" si="3"/>
        <v>1.05</v>
      </c>
      <c r="K67" s="82">
        <f t="shared" si="15"/>
        <v>7.6892050992936989</v>
      </c>
      <c r="L67" s="82">
        <f t="shared" si="5"/>
        <v>3.7661412731234445</v>
      </c>
      <c r="M67" s="82">
        <f t="shared" si="6"/>
        <v>3.9230638261702544</v>
      </c>
      <c r="N67" s="49"/>
      <c r="O67" s="49" t="str">
        <f t="shared" si="7"/>
        <v/>
      </c>
      <c r="P67" s="49" t="str">
        <f t="shared" si="8"/>
        <v/>
      </c>
      <c r="Q67" s="49">
        <f t="shared" si="9"/>
        <v>1</v>
      </c>
      <c r="R67" s="49" t="str">
        <f t="shared" si="10"/>
        <v/>
      </c>
      <c r="S67" s="49" t="str">
        <f t="shared" si="11"/>
        <v/>
      </c>
      <c r="T67" s="84" t="str">
        <f t="shared" si="12"/>
        <v/>
      </c>
    </row>
    <row r="68" spans="2:20" x14ac:dyDescent="0.25">
      <c r="B68" s="78" t="s">
        <v>58</v>
      </c>
      <c r="C68" s="79">
        <v>1122.3610000000001</v>
      </c>
      <c r="D68" s="79">
        <v>1120.8720752664224</v>
      </c>
      <c r="E68" s="79">
        <f t="shared" si="1"/>
        <v>1.49</v>
      </c>
      <c r="F68" s="80" t="s">
        <v>24</v>
      </c>
      <c r="G68" s="79">
        <v>1.2</v>
      </c>
      <c r="H68" s="82">
        <f t="shared" si="13"/>
        <v>3.7699199999999999</v>
      </c>
      <c r="I68" s="82">
        <f t="shared" si="14"/>
        <v>5.6171807999999999</v>
      </c>
      <c r="J68" s="82">
        <f t="shared" si="3"/>
        <v>1.05</v>
      </c>
      <c r="K68" s="82">
        <f t="shared" si="15"/>
        <v>5.8534939719848422</v>
      </c>
      <c r="L68" s="82">
        <f t="shared" si="5"/>
        <v>2.867017455666045</v>
      </c>
      <c r="M68" s="82">
        <f t="shared" si="6"/>
        <v>2.9864765163187972</v>
      </c>
      <c r="N68" s="49"/>
      <c r="O68" s="49">
        <f t="shared" si="7"/>
        <v>1</v>
      </c>
      <c r="P68" s="49" t="str">
        <f t="shared" si="8"/>
        <v/>
      </c>
      <c r="Q68" s="49" t="str">
        <f t="shared" si="9"/>
        <v/>
      </c>
      <c r="R68" s="49" t="str">
        <f t="shared" si="10"/>
        <v/>
      </c>
      <c r="S68" s="49" t="str">
        <f t="shared" si="11"/>
        <v/>
      </c>
      <c r="T68" s="84" t="str">
        <f t="shared" si="12"/>
        <v/>
      </c>
    </row>
    <row r="69" spans="2:20" x14ac:dyDescent="0.25">
      <c r="B69" s="78" t="s">
        <v>59</v>
      </c>
      <c r="C69" s="79">
        <v>1122.4010000000001</v>
      </c>
      <c r="D69" s="79">
        <v>1120.486575108283</v>
      </c>
      <c r="E69" s="79">
        <f t="shared" si="1"/>
        <v>1.91</v>
      </c>
      <c r="F69" s="80" t="s">
        <v>24</v>
      </c>
      <c r="G69" s="79">
        <v>1.2</v>
      </c>
      <c r="H69" s="82">
        <f t="shared" si="13"/>
        <v>3.7699199999999999</v>
      </c>
      <c r="I69" s="82">
        <f t="shared" si="14"/>
        <v>7.2005471999999999</v>
      </c>
      <c r="J69" s="82">
        <f t="shared" si="3"/>
        <v>1.05</v>
      </c>
      <c r="K69" s="82">
        <f t="shared" si="15"/>
        <v>7.3082084502295954</v>
      </c>
      <c r="L69" s="82">
        <f t="shared" si="5"/>
        <v>3.57953066950021</v>
      </c>
      <c r="M69" s="82">
        <f t="shared" si="6"/>
        <v>3.7286777807293854</v>
      </c>
      <c r="N69" s="49"/>
      <c r="O69" s="49" t="str">
        <f t="shared" si="7"/>
        <v/>
      </c>
      <c r="P69" s="49">
        <f t="shared" si="8"/>
        <v>1</v>
      </c>
      <c r="Q69" s="49" t="str">
        <f t="shared" si="9"/>
        <v/>
      </c>
      <c r="R69" s="49" t="str">
        <f t="shared" si="10"/>
        <v/>
      </c>
      <c r="S69" s="49" t="str">
        <f t="shared" si="11"/>
        <v/>
      </c>
      <c r="T69" s="84" t="str">
        <f t="shared" si="12"/>
        <v/>
      </c>
    </row>
    <row r="70" spans="2:20" x14ac:dyDescent="0.25">
      <c r="B70" s="78" t="s">
        <v>60</v>
      </c>
      <c r="C70" s="79">
        <v>1154.271</v>
      </c>
      <c r="D70" s="79">
        <v>1152.8391290092857</v>
      </c>
      <c r="E70" s="79">
        <f t="shared" ref="E70:E92" si="16">ROUND(C70-D70,2)</f>
        <v>1.43</v>
      </c>
      <c r="F70" s="80" t="s">
        <v>24</v>
      </c>
      <c r="G70" s="79">
        <v>1.2</v>
      </c>
      <c r="H70" s="82">
        <f t="shared" ref="H70:H92" si="17">(3.1416*G70)</f>
        <v>3.7699199999999999</v>
      </c>
      <c r="I70" s="82">
        <f t="shared" si="14"/>
        <v>5.3909855999999996</v>
      </c>
      <c r="J70" s="82">
        <f t="shared" ref="J70:J92" si="18">+(G70/2)+0.15+0.3</f>
        <v>1.05</v>
      </c>
      <c r="K70" s="82">
        <f t="shared" si="15"/>
        <v>5.6456776179498771</v>
      </c>
      <c r="L70" s="82">
        <f t="shared" ref="L70:L92" si="19">K70-(PI()*(((G70/2)+0.15)^2)*(E70+0.2))</f>
        <v>2.7652298536897355</v>
      </c>
      <c r="M70" s="82">
        <f t="shared" ref="M70:M92" si="20">+K70-L70</f>
        <v>2.8804477642601416</v>
      </c>
      <c r="N70" s="49"/>
      <c r="O70" s="49">
        <f t="shared" ref="O70:O92" si="21">+IF(AND(E70&lt;1.51,E70&gt;0.01),1,"")</f>
        <v>1</v>
      </c>
      <c r="P70" s="49" t="str">
        <f t="shared" ref="P70:P92" si="22">+IF(AND(E70&lt;2,E70&gt;1.5),1,"")</f>
        <v/>
      </c>
      <c r="Q70" s="49" t="str">
        <f t="shared" ref="Q70:Q92" si="23">+IF(AND(E70&lt;2.5,E70&gt;2),1,"")</f>
        <v/>
      </c>
      <c r="R70" s="49" t="str">
        <f t="shared" ref="R70:R92" si="24">+IF(AND(E70&lt;3,E70&gt;2.5),1,"")</f>
        <v/>
      </c>
      <c r="S70" s="49" t="str">
        <f t="shared" ref="S70:S92" si="25">+IF(AND(E70&lt;3.5,E70&gt;3),1,"")</f>
        <v/>
      </c>
      <c r="T70" s="84" t="str">
        <f t="shared" ref="T70:T92" si="26">+IF(AND(E70&lt;4,E70&gt;3.5),1,"")</f>
        <v/>
      </c>
    </row>
    <row r="71" spans="2:20" x14ac:dyDescent="0.25">
      <c r="B71" s="78" t="s">
        <v>61</v>
      </c>
      <c r="C71" s="79">
        <v>1123.2080000000001</v>
      </c>
      <c r="D71" s="79">
        <v>1121.7003468442729</v>
      </c>
      <c r="E71" s="79">
        <f t="shared" si="16"/>
        <v>1.51</v>
      </c>
      <c r="F71" s="80" t="s">
        <v>24</v>
      </c>
      <c r="G71" s="79">
        <v>1.2</v>
      </c>
      <c r="H71" s="82">
        <f t="shared" si="17"/>
        <v>3.7699199999999999</v>
      </c>
      <c r="I71" s="82">
        <f t="shared" si="14"/>
        <v>5.6925792</v>
      </c>
      <c r="J71" s="82">
        <f t="shared" si="18"/>
        <v>1.05</v>
      </c>
      <c r="K71" s="82">
        <f t="shared" si="15"/>
        <v>5.9227660899964967</v>
      </c>
      <c r="L71" s="82">
        <f t="shared" si="19"/>
        <v>2.9009466563248143</v>
      </c>
      <c r="M71" s="82">
        <f t="shared" si="20"/>
        <v>3.0218194336716824</v>
      </c>
      <c r="N71" s="49"/>
      <c r="O71" s="49" t="str">
        <f t="shared" si="21"/>
        <v/>
      </c>
      <c r="P71" s="49">
        <f t="shared" si="22"/>
        <v>1</v>
      </c>
      <c r="Q71" s="49" t="str">
        <f t="shared" si="23"/>
        <v/>
      </c>
      <c r="R71" s="49" t="str">
        <f t="shared" si="24"/>
        <v/>
      </c>
      <c r="S71" s="49" t="str">
        <f t="shared" si="25"/>
        <v/>
      </c>
      <c r="T71" s="84" t="str">
        <f t="shared" si="26"/>
        <v/>
      </c>
    </row>
    <row r="72" spans="2:20" x14ac:dyDescent="0.25">
      <c r="B72" s="78" t="s">
        <v>62</v>
      </c>
      <c r="C72" s="79">
        <v>1126.0920000000001</v>
      </c>
      <c r="D72" s="79">
        <v>1124.6637497141503</v>
      </c>
      <c r="E72" s="79">
        <f t="shared" si="16"/>
        <v>1.43</v>
      </c>
      <c r="F72" s="80" t="s">
        <v>24</v>
      </c>
      <c r="G72" s="79">
        <v>1.2</v>
      </c>
      <c r="H72" s="82">
        <f t="shared" si="17"/>
        <v>3.7699199999999999</v>
      </c>
      <c r="I72" s="82">
        <f t="shared" si="14"/>
        <v>5.3909855999999996</v>
      </c>
      <c r="J72" s="82">
        <f t="shared" si="18"/>
        <v>1.05</v>
      </c>
      <c r="K72" s="82">
        <f t="shared" si="15"/>
        <v>5.6456776179498771</v>
      </c>
      <c r="L72" s="82">
        <f t="shared" si="19"/>
        <v>2.7652298536897355</v>
      </c>
      <c r="M72" s="82">
        <f t="shared" si="20"/>
        <v>2.8804477642601416</v>
      </c>
      <c r="N72" s="49"/>
      <c r="O72" s="49">
        <f t="shared" si="21"/>
        <v>1</v>
      </c>
      <c r="P72" s="49" t="str">
        <f t="shared" si="22"/>
        <v/>
      </c>
      <c r="Q72" s="49" t="str">
        <f t="shared" si="23"/>
        <v/>
      </c>
      <c r="R72" s="49" t="str">
        <f t="shared" si="24"/>
        <v/>
      </c>
      <c r="S72" s="49" t="str">
        <f t="shared" si="25"/>
        <v/>
      </c>
      <c r="T72" s="84" t="str">
        <f t="shared" si="26"/>
        <v/>
      </c>
    </row>
    <row r="73" spans="2:20" x14ac:dyDescent="0.25">
      <c r="B73" s="78" t="s">
        <v>63</v>
      </c>
      <c r="C73" s="79">
        <v>1128.5550000000001</v>
      </c>
      <c r="D73" s="79">
        <v>1127.1010000000001</v>
      </c>
      <c r="E73" s="79">
        <f t="shared" si="16"/>
        <v>1.45</v>
      </c>
      <c r="F73" s="80" t="s">
        <v>24</v>
      </c>
      <c r="G73" s="79">
        <v>1.2</v>
      </c>
      <c r="H73" s="82">
        <f t="shared" si="17"/>
        <v>3.7699199999999999</v>
      </c>
      <c r="I73" s="82">
        <f t="shared" si="14"/>
        <v>5.4663839999999997</v>
      </c>
      <c r="J73" s="82">
        <f t="shared" si="18"/>
        <v>1.05</v>
      </c>
      <c r="K73" s="82">
        <f t="shared" si="15"/>
        <v>5.7149497359615324</v>
      </c>
      <c r="L73" s="82">
        <f t="shared" si="19"/>
        <v>2.7991590543485056</v>
      </c>
      <c r="M73" s="82">
        <f t="shared" si="20"/>
        <v>2.9157906816130268</v>
      </c>
      <c r="N73" s="49"/>
      <c r="O73" s="49">
        <f t="shared" si="21"/>
        <v>1</v>
      </c>
      <c r="P73" s="49" t="str">
        <f t="shared" si="22"/>
        <v/>
      </c>
      <c r="Q73" s="49" t="str">
        <f t="shared" si="23"/>
        <v/>
      </c>
      <c r="R73" s="49" t="str">
        <f t="shared" si="24"/>
        <v/>
      </c>
      <c r="S73" s="49" t="str">
        <f t="shared" si="25"/>
        <v/>
      </c>
      <c r="T73" s="84" t="str">
        <f t="shared" si="26"/>
        <v/>
      </c>
    </row>
    <row r="74" spans="2:20" x14ac:dyDescent="0.25">
      <c r="B74" s="78" t="s">
        <v>64</v>
      </c>
      <c r="C74" s="79">
        <v>1130.7729999999999</v>
      </c>
      <c r="D74" s="79">
        <v>1129.319</v>
      </c>
      <c r="E74" s="79">
        <f t="shared" si="16"/>
        <v>1.45</v>
      </c>
      <c r="F74" s="80" t="s">
        <v>24</v>
      </c>
      <c r="G74" s="79">
        <v>1.2</v>
      </c>
      <c r="H74" s="82">
        <f t="shared" si="17"/>
        <v>3.7699199999999999</v>
      </c>
      <c r="I74" s="82">
        <f t="shared" si="14"/>
        <v>5.4663839999999997</v>
      </c>
      <c r="J74" s="82">
        <f t="shared" si="18"/>
        <v>1.05</v>
      </c>
      <c r="K74" s="82">
        <f t="shared" si="15"/>
        <v>5.7149497359615324</v>
      </c>
      <c r="L74" s="82">
        <f t="shared" si="19"/>
        <v>2.7991590543485056</v>
      </c>
      <c r="M74" s="82">
        <f t="shared" si="20"/>
        <v>2.9157906816130268</v>
      </c>
      <c r="N74" s="49"/>
      <c r="O74" s="49">
        <f t="shared" si="21"/>
        <v>1</v>
      </c>
      <c r="P74" s="49" t="str">
        <f t="shared" si="22"/>
        <v/>
      </c>
      <c r="Q74" s="49" t="str">
        <f t="shared" si="23"/>
        <v/>
      </c>
      <c r="R74" s="49" t="str">
        <f t="shared" si="24"/>
        <v/>
      </c>
      <c r="S74" s="49" t="str">
        <f t="shared" si="25"/>
        <v/>
      </c>
      <c r="T74" s="84" t="str">
        <f t="shared" si="26"/>
        <v/>
      </c>
    </row>
    <row r="75" spans="2:20" x14ac:dyDescent="0.25">
      <c r="B75" s="78" t="s">
        <v>65</v>
      </c>
      <c r="C75" s="79">
        <v>1129.037</v>
      </c>
      <c r="D75" s="79">
        <v>1127.5679177753832</v>
      </c>
      <c r="E75" s="79">
        <f t="shared" si="16"/>
        <v>1.47</v>
      </c>
      <c r="F75" s="80" t="s">
        <v>24</v>
      </c>
      <c r="G75" s="79">
        <v>1.2</v>
      </c>
      <c r="H75" s="82">
        <f t="shared" si="17"/>
        <v>3.7699199999999999</v>
      </c>
      <c r="I75" s="82">
        <f t="shared" si="14"/>
        <v>5.5417823999999998</v>
      </c>
      <c r="J75" s="82">
        <f t="shared" si="18"/>
        <v>1.05</v>
      </c>
      <c r="K75" s="82">
        <f t="shared" si="15"/>
        <v>5.7842218539731869</v>
      </c>
      <c r="L75" s="82">
        <f t="shared" si="19"/>
        <v>2.8330882550072749</v>
      </c>
      <c r="M75" s="82">
        <f t="shared" si="20"/>
        <v>2.951133598965912</v>
      </c>
      <c r="N75" s="49"/>
      <c r="O75" s="49">
        <f t="shared" si="21"/>
        <v>1</v>
      </c>
      <c r="P75" s="49" t="str">
        <f t="shared" si="22"/>
        <v/>
      </c>
      <c r="Q75" s="49" t="str">
        <f t="shared" si="23"/>
        <v/>
      </c>
      <c r="R75" s="49" t="str">
        <f t="shared" si="24"/>
        <v/>
      </c>
      <c r="S75" s="49" t="str">
        <f t="shared" si="25"/>
        <v/>
      </c>
      <c r="T75" s="84" t="str">
        <f t="shared" si="26"/>
        <v/>
      </c>
    </row>
    <row r="76" spans="2:20" x14ac:dyDescent="0.25">
      <c r="B76" s="78" t="s">
        <v>66</v>
      </c>
      <c r="C76" s="79">
        <v>1154.8589999999999</v>
      </c>
      <c r="D76" s="79">
        <v>1153.4571391497163</v>
      </c>
      <c r="E76" s="79">
        <f t="shared" si="16"/>
        <v>1.4</v>
      </c>
      <c r="F76" s="80" t="s">
        <v>24</v>
      </c>
      <c r="G76" s="79">
        <v>1.2</v>
      </c>
      <c r="H76" s="82">
        <f t="shared" si="17"/>
        <v>3.7699199999999999</v>
      </c>
      <c r="I76" s="82">
        <f t="shared" si="14"/>
        <v>5.2778879999999999</v>
      </c>
      <c r="J76" s="82">
        <f t="shared" si="18"/>
        <v>1.05</v>
      </c>
      <c r="K76" s="82">
        <f t="shared" si="15"/>
        <v>5.5417694409323941</v>
      </c>
      <c r="L76" s="82">
        <f t="shared" si="19"/>
        <v>2.7143360527015807</v>
      </c>
      <c r="M76" s="82">
        <f t="shared" si="20"/>
        <v>2.8274333882308134</v>
      </c>
      <c r="N76" s="49"/>
      <c r="O76" s="49">
        <f t="shared" si="21"/>
        <v>1</v>
      </c>
      <c r="P76" s="49" t="str">
        <f t="shared" si="22"/>
        <v/>
      </c>
      <c r="Q76" s="49" t="str">
        <f t="shared" si="23"/>
        <v/>
      </c>
      <c r="R76" s="49" t="str">
        <f t="shared" si="24"/>
        <v/>
      </c>
      <c r="S76" s="49" t="str">
        <f t="shared" si="25"/>
        <v/>
      </c>
      <c r="T76" s="84" t="str">
        <f t="shared" si="26"/>
        <v/>
      </c>
    </row>
    <row r="77" spans="2:20" x14ac:dyDescent="0.25">
      <c r="B77" s="78" t="s">
        <v>67</v>
      </c>
      <c r="C77" s="79">
        <v>1128.136</v>
      </c>
      <c r="D77" s="79">
        <v>1126.6661013977264</v>
      </c>
      <c r="E77" s="79">
        <f t="shared" si="16"/>
        <v>1.47</v>
      </c>
      <c r="F77" s="80" t="s">
        <v>24</v>
      </c>
      <c r="G77" s="79">
        <v>1.2</v>
      </c>
      <c r="H77" s="82">
        <f t="shared" si="17"/>
        <v>3.7699199999999999</v>
      </c>
      <c r="I77" s="82">
        <f t="shared" si="14"/>
        <v>5.5417823999999998</v>
      </c>
      <c r="J77" s="82">
        <f t="shared" si="18"/>
        <v>1.05</v>
      </c>
      <c r="K77" s="82">
        <f t="shared" si="15"/>
        <v>5.7842218539731869</v>
      </c>
      <c r="L77" s="82">
        <f t="shared" si="19"/>
        <v>2.8330882550072749</v>
      </c>
      <c r="M77" s="82">
        <f t="shared" si="20"/>
        <v>2.951133598965912</v>
      </c>
      <c r="N77" s="49"/>
      <c r="O77" s="49">
        <f t="shared" si="21"/>
        <v>1</v>
      </c>
      <c r="P77" s="49" t="str">
        <f t="shared" si="22"/>
        <v/>
      </c>
      <c r="Q77" s="49" t="str">
        <f t="shared" si="23"/>
        <v/>
      </c>
      <c r="R77" s="49" t="str">
        <f t="shared" si="24"/>
        <v/>
      </c>
      <c r="S77" s="49" t="str">
        <f t="shared" si="25"/>
        <v/>
      </c>
      <c r="T77" s="84" t="str">
        <f t="shared" si="26"/>
        <v/>
      </c>
    </row>
    <row r="78" spans="2:20" x14ac:dyDescent="0.25">
      <c r="B78" s="78" t="s">
        <v>68</v>
      </c>
      <c r="C78" s="79">
        <v>1127.751</v>
      </c>
      <c r="D78" s="79">
        <v>1126.2787794905046</v>
      </c>
      <c r="E78" s="79">
        <f t="shared" si="16"/>
        <v>1.47</v>
      </c>
      <c r="F78" s="80" t="s">
        <v>24</v>
      </c>
      <c r="G78" s="79">
        <v>1.2</v>
      </c>
      <c r="H78" s="82">
        <f t="shared" si="17"/>
        <v>3.7699199999999999</v>
      </c>
      <c r="I78" s="82">
        <f t="shared" si="14"/>
        <v>5.5417823999999998</v>
      </c>
      <c r="J78" s="82">
        <f t="shared" si="18"/>
        <v>1.05</v>
      </c>
      <c r="K78" s="82">
        <f t="shared" si="15"/>
        <v>5.7842218539731869</v>
      </c>
      <c r="L78" s="82">
        <f t="shared" si="19"/>
        <v>2.8330882550072749</v>
      </c>
      <c r="M78" s="82">
        <f t="shared" si="20"/>
        <v>2.951133598965912</v>
      </c>
      <c r="N78" s="80"/>
      <c r="O78" s="49">
        <f t="shared" si="21"/>
        <v>1</v>
      </c>
      <c r="P78" s="49" t="str">
        <f t="shared" si="22"/>
        <v/>
      </c>
      <c r="Q78" s="49" t="str">
        <f t="shared" si="23"/>
        <v/>
      </c>
      <c r="R78" s="49" t="str">
        <f t="shared" si="24"/>
        <v/>
      </c>
      <c r="S78" s="49" t="str">
        <f t="shared" si="25"/>
        <v/>
      </c>
      <c r="T78" s="84" t="str">
        <f t="shared" si="26"/>
        <v/>
      </c>
    </row>
    <row r="79" spans="2:20" x14ac:dyDescent="0.25">
      <c r="B79" s="78" t="s">
        <v>69</v>
      </c>
      <c r="C79" s="79">
        <v>1124.8030000000001</v>
      </c>
      <c r="D79" s="79">
        <v>1123.3312294708232</v>
      </c>
      <c r="E79" s="79">
        <f t="shared" si="16"/>
        <v>1.47</v>
      </c>
      <c r="F79" s="80" t="s">
        <v>24</v>
      </c>
      <c r="G79" s="79">
        <v>1.2</v>
      </c>
      <c r="H79" s="82">
        <f t="shared" si="17"/>
        <v>3.7699199999999999</v>
      </c>
      <c r="I79" s="82">
        <f t="shared" si="14"/>
        <v>5.5417823999999998</v>
      </c>
      <c r="J79" s="82">
        <f t="shared" si="18"/>
        <v>1.05</v>
      </c>
      <c r="K79" s="82">
        <f t="shared" si="15"/>
        <v>5.7842218539731869</v>
      </c>
      <c r="L79" s="82">
        <f t="shared" si="19"/>
        <v>2.8330882550072749</v>
      </c>
      <c r="M79" s="82">
        <f t="shared" si="20"/>
        <v>2.951133598965912</v>
      </c>
      <c r="N79" s="80"/>
      <c r="O79" s="49">
        <f t="shared" si="21"/>
        <v>1</v>
      </c>
      <c r="P79" s="49" t="str">
        <f t="shared" si="22"/>
        <v/>
      </c>
      <c r="Q79" s="49" t="str">
        <f t="shared" si="23"/>
        <v/>
      </c>
      <c r="R79" s="49" t="str">
        <f t="shared" si="24"/>
        <v/>
      </c>
      <c r="S79" s="49" t="str">
        <f t="shared" si="25"/>
        <v/>
      </c>
      <c r="T79" s="84" t="str">
        <f t="shared" si="26"/>
        <v/>
      </c>
    </row>
    <row r="80" spans="2:20" x14ac:dyDescent="0.25">
      <c r="B80" s="78" t="s">
        <v>70</v>
      </c>
      <c r="C80" s="79">
        <v>1121.5340000000001</v>
      </c>
      <c r="D80" s="79">
        <v>1120.1018649305288</v>
      </c>
      <c r="E80" s="79">
        <f t="shared" si="16"/>
        <v>1.43</v>
      </c>
      <c r="F80" s="80" t="s">
        <v>24</v>
      </c>
      <c r="G80" s="79">
        <v>1.2</v>
      </c>
      <c r="H80" s="82">
        <f t="shared" si="17"/>
        <v>3.7699199999999999</v>
      </c>
      <c r="I80" s="82">
        <f t="shared" si="14"/>
        <v>5.3909855999999996</v>
      </c>
      <c r="J80" s="82">
        <f t="shared" si="18"/>
        <v>1.05</v>
      </c>
      <c r="K80" s="82">
        <f t="shared" si="15"/>
        <v>5.6456776179498771</v>
      </c>
      <c r="L80" s="82">
        <f t="shared" si="19"/>
        <v>2.7652298536897355</v>
      </c>
      <c r="M80" s="82">
        <f t="shared" si="20"/>
        <v>2.8804477642601416</v>
      </c>
      <c r="N80" s="80"/>
      <c r="O80" s="49">
        <f t="shared" si="21"/>
        <v>1</v>
      </c>
      <c r="P80" s="49" t="str">
        <f t="shared" si="22"/>
        <v/>
      </c>
      <c r="Q80" s="49" t="str">
        <f t="shared" si="23"/>
        <v/>
      </c>
      <c r="R80" s="49" t="str">
        <f t="shared" si="24"/>
        <v/>
      </c>
      <c r="S80" s="49" t="str">
        <f t="shared" si="25"/>
        <v/>
      </c>
      <c r="T80" s="84" t="str">
        <f t="shared" si="26"/>
        <v/>
      </c>
    </row>
    <row r="81" spans="2:20" x14ac:dyDescent="0.25">
      <c r="B81" s="78" t="s">
        <v>71</v>
      </c>
      <c r="C81" s="79">
        <v>1152.829</v>
      </c>
      <c r="D81" s="79">
        <v>1151.3847942972304</v>
      </c>
      <c r="E81" s="79">
        <f t="shared" si="16"/>
        <v>1.44</v>
      </c>
      <c r="F81" s="80" t="s">
        <v>24</v>
      </c>
      <c r="G81" s="79">
        <v>1.2</v>
      </c>
      <c r="H81" s="82">
        <f t="shared" si="17"/>
        <v>3.7699199999999999</v>
      </c>
      <c r="I81" s="82">
        <f t="shared" si="14"/>
        <v>5.4286848000000001</v>
      </c>
      <c r="J81" s="82">
        <f t="shared" si="18"/>
        <v>1.05</v>
      </c>
      <c r="K81" s="82">
        <f t="shared" si="15"/>
        <v>5.6803136769557048</v>
      </c>
      <c r="L81" s="82">
        <f t="shared" si="19"/>
        <v>2.7821944540191206</v>
      </c>
      <c r="M81" s="82">
        <f t="shared" si="20"/>
        <v>2.8981192229365842</v>
      </c>
      <c r="N81" s="80"/>
      <c r="O81" s="49">
        <f t="shared" si="21"/>
        <v>1</v>
      </c>
      <c r="P81" s="49" t="str">
        <f t="shared" si="22"/>
        <v/>
      </c>
      <c r="Q81" s="49" t="str">
        <f t="shared" si="23"/>
        <v/>
      </c>
      <c r="R81" s="49" t="str">
        <f t="shared" si="24"/>
        <v/>
      </c>
      <c r="S81" s="49" t="str">
        <f t="shared" si="25"/>
        <v/>
      </c>
      <c r="T81" s="84" t="str">
        <f t="shared" si="26"/>
        <v/>
      </c>
    </row>
    <row r="82" spans="2:20" x14ac:dyDescent="0.25">
      <c r="B82" s="78" t="s">
        <v>72</v>
      </c>
      <c r="C82" s="79">
        <v>1118.7180000000001</v>
      </c>
      <c r="D82" s="79">
        <v>1117.3666563811905</v>
      </c>
      <c r="E82" s="79">
        <f t="shared" si="16"/>
        <v>1.35</v>
      </c>
      <c r="F82" s="80" t="s">
        <v>24</v>
      </c>
      <c r="G82" s="79">
        <v>1.2</v>
      </c>
      <c r="H82" s="82">
        <f t="shared" si="17"/>
        <v>3.7699199999999999</v>
      </c>
      <c r="I82" s="82">
        <f t="shared" si="14"/>
        <v>5.0893920000000001</v>
      </c>
      <c r="J82" s="82">
        <f t="shared" si="18"/>
        <v>1.05</v>
      </c>
      <c r="K82" s="82">
        <f t="shared" si="15"/>
        <v>5.3685891459032575</v>
      </c>
      <c r="L82" s="82">
        <f t="shared" si="19"/>
        <v>2.6295130510546567</v>
      </c>
      <c r="M82" s="82">
        <f t="shared" si="20"/>
        <v>2.7390760948486008</v>
      </c>
      <c r="N82" s="80"/>
      <c r="O82" s="49">
        <f t="shared" si="21"/>
        <v>1</v>
      </c>
      <c r="P82" s="49" t="str">
        <f t="shared" si="22"/>
        <v/>
      </c>
      <c r="Q82" s="49" t="str">
        <f t="shared" si="23"/>
        <v/>
      </c>
      <c r="R82" s="49" t="str">
        <f t="shared" si="24"/>
        <v/>
      </c>
      <c r="S82" s="49" t="str">
        <f t="shared" si="25"/>
        <v/>
      </c>
      <c r="T82" s="84" t="str">
        <f t="shared" si="26"/>
        <v/>
      </c>
    </row>
    <row r="83" spans="2:20" x14ac:dyDescent="0.25">
      <c r="B83" s="78" t="s">
        <v>73</v>
      </c>
      <c r="C83" s="79">
        <v>1118.231</v>
      </c>
      <c r="D83" s="79">
        <v>1116.8409292258982</v>
      </c>
      <c r="E83" s="79">
        <f t="shared" si="16"/>
        <v>1.39</v>
      </c>
      <c r="F83" s="80" t="s">
        <v>24</v>
      </c>
      <c r="G83" s="79">
        <v>1.2</v>
      </c>
      <c r="H83" s="82">
        <f t="shared" si="17"/>
        <v>3.7699199999999999</v>
      </c>
      <c r="I83" s="82">
        <f t="shared" si="14"/>
        <v>5.2401887999999994</v>
      </c>
      <c r="J83" s="82">
        <f t="shared" si="18"/>
        <v>1.05</v>
      </c>
      <c r="K83" s="82">
        <f t="shared" si="15"/>
        <v>5.5071333819265673</v>
      </c>
      <c r="L83" s="82">
        <f t="shared" si="19"/>
        <v>2.6973714523721966</v>
      </c>
      <c r="M83" s="82">
        <f t="shared" si="20"/>
        <v>2.8097619295543708</v>
      </c>
      <c r="N83" s="80"/>
      <c r="O83" s="49">
        <f t="shared" si="21"/>
        <v>1</v>
      </c>
      <c r="P83" s="49" t="str">
        <f t="shared" si="22"/>
        <v/>
      </c>
      <c r="Q83" s="49" t="str">
        <f t="shared" si="23"/>
        <v/>
      </c>
      <c r="R83" s="49" t="str">
        <f t="shared" si="24"/>
        <v/>
      </c>
      <c r="S83" s="49" t="str">
        <f t="shared" si="25"/>
        <v/>
      </c>
      <c r="T83" s="84" t="str">
        <f t="shared" si="26"/>
        <v/>
      </c>
    </row>
    <row r="84" spans="2:20" x14ac:dyDescent="0.25">
      <c r="B84" s="78" t="s">
        <v>74</v>
      </c>
      <c r="C84" s="79">
        <v>1117.663</v>
      </c>
      <c r="D84" s="79">
        <v>1116.2729046855832</v>
      </c>
      <c r="E84" s="79">
        <f t="shared" si="16"/>
        <v>1.39</v>
      </c>
      <c r="F84" s="80" t="s">
        <v>24</v>
      </c>
      <c r="G84" s="79">
        <v>1.2</v>
      </c>
      <c r="H84" s="82">
        <f t="shared" si="17"/>
        <v>3.7699199999999999</v>
      </c>
      <c r="I84" s="82">
        <f t="shared" si="14"/>
        <v>5.2401887999999994</v>
      </c>
      <c r="J84" s="82">
        <f t="shared" si="18"/>
        <v>1.05</v>
      </c>
      <c r="K84" s="82">
        <f t="shared" si="15"/>
        <v>5.5071333819265673</v>
      </c>
      <c r="L84" s="82">
        <f t="shared" si="19"/>
        <v>2.6973714523721966</v>
      </c>
      <c r="M84" s="82">
        <f t="shared" si="20"/>
        <v>2.8097619295543708</v>
      </c>
      <c r="N84" s="80"/>
      <c r="O84" s="49">
        <f t="shared" si="21"/>
        <v>1</v>
      </c>
      <c r="P84" s="49" t="str">
        <f t="shared" si="22"/>
        <v/>
      </c>
      <c r="Q84" s="49" t="str">
        <f t="shared" si="23"/>
        <v/>
      </c>
      <c r="R84" s="49" t="str">
        <f t="shared" si="24"/>
        <v/>
      </c>
      <c r="S84" s="49" t="str">
        <f t="shared" si="25"/>
        <v/>
      </c>
      <c r="T84" s="84" t="str">
        <f t="shared" si="26"/>
        <v/>
      </c>
    </row>
    <row r="85" spans="2:20" x14ac:dyDescent="0.25">
      <c r="B85" s="78" t="s">
        <v>114</v>
      </c>
      <c r="C85" s="79">
        <v>1169.585</v>
      </c>
      <c r="D85" s="79">
        <v>1168.1310000000001</v>
      </c>
      <c r="E85" s="79">
        <f t="shared" si="16"/>
        <v>1.45</v>
      </c>
      <c r="F85" s="80" t="s">
        <v>24</v>
      </c>
      <c r="G85" s="79">
        <v>1.2</v>
      </c>
      <c r="H85" s="82">
        <f t="shared" si="17"/>
        <v>3.7699199999999999</v>
      </c>
      <c r="I85" s="82">
        <f t="shared" si="14"/>
        <v>5.4663839999999997</v>
      </c>
      <c r="J85" s="82">
        <f t="shared" si="18"/>
        <v>1.05</v>
      </c>
      <c r="K85" s="82">
        <f t="shared" si="15"/>
        <v>5.7149497359615324</v>
      </c>
      <c r="L85" s="82">
        <f t="shared" si="19"/>
        <v>2.7991590543485056</v>
      </c>
      <c r="M85" s="82">
        <f t="shared" si="20"/>
        <v>2.9157906816130268</v>
      </c>
      <c r="N85" s="80"/>
      <c r="O85" s="49">
        <f t="shared" si="21"/>
        <v>1</v>
      </c>
      <c r="P85" s="49" t="str">
        <f t="shared" si="22"/>
        <v/>
      </c>
      <c r="Q85" s="49" t="str">
        <f t="shared" si="23"/>
        <v/>
      </c>
      <c r="R85" s="49" t="str">
        <f t="shared" si="24"/>
        <v/>
      </c>
      <c r="S85" s="49" t="str">
        <f t="shared" si="25"/>
        <v/>
      </c>
      <c r="T85" s="84" t="str">
        <f t="shared" si="26"/>
        <v/>
      </c>
    </row>
    <row r="86" spans="2:20" x14ac:dyDescent="0.25">
      <c r="B86" s="78" t="s">
        <v>75</v>
      </c>
      <c r="C86" s="79">
        <v>1147.9000000000001</v>
      </c>
      <c r="D86" s="79">
        <v>1146.1437227671045</v>
      </c>
      <c r="E86" s="79">
        <f t="shared" si="16"/>
        <v>1.76</v>
      </c>
      <c r="F86" s="80" t="s">
        <v>24</v>
      </c>
      <c r="G86" s="79">
        <v>1.2</v>
      </c>
      <c r="H86" s="82">
        <f t="shared" si="17"/>
        <v>3.7699199999999999</v>
      </c>
      <c r="I86" s="82">
        <f t="shared" si="14"/>
        <v>6.6350591999999997</v>
      </c>
      <c r="J86" s="82">
        <f t="shared" si="18"/>
        <v>1.05</v>
      </c>
      <c r="K86" s="82">
        <f t="shared" si="15"/>
        <v>6.7886675651421839</v>
      </c>
      <c r="L86" s="82">
        <f t="shared" si="19"/>
        <v>3.3250616645594371</v>
      </c>
      <c r="M86" s="82">
        <f t="shared" si="20"/>
        <v>3.4636059005827469</v>
      </c>
      <c r="N86" s="80"/>
      <c r="O86" s="49" t="str">
        <f t="shared" si="21"/>
        <v/>
      </c>
      <c r="P86" s="49">
        <f t="shared" si="22"/>
        <v>1</v>
      </c>
      <c r="Q86" s="49" t="str">
        <f t="shared" si="23"/>
        <v/>
      </c>
      <c r="R86" s="49" t="str">
        <f t="shared" si="24"/>
        <v/>
      </c>
      <c r="S86" s="49" t="str">
        <f t="shared" si="25"/>
        <v/>
      </c>
      <c r="T86" s="84" t="str">
        <f t="shared" si="26"/>
        <v/>
      </c>
    </row>
    <row r="87" spans="2:20" x14ac:dyDescent="0.25">
      <c r="B87" s="78" t="s">
        <v>115</v>
      </c>
      <c r="C87" s="79">
        <v>1147.9000000000001</v>
      </c>
      <c r="D87" s="79">
        <v>1146.4460000000001</v>
      </c>
      <c r="E87" s="79">
        <f t="shared" si="16"/>
        <v>1.45</v>
      </c>
      <c r="F87" s="80" t="s">
        <v>24</v>
      </c>
      <c r="G87" s="79">
        <v>1.2</v>
      </c>
      <c r="H87" s="82">
        <f t="shared" si="17"/>
        <v>3.7699199999999999</v>
      </c>
      <c r="I87" s="82">
        <f t="shared" si="14"/>
        <v>5.4663839999999997</v>
      </c>
      <c r="J87" s="82">
        <f t="shared" si="18"/>
        <v>1.05</v>
      </c>
      <c r="K87" s="82">
        <f t="shared" si="15"/>
        <v>5.7149497359615324</v>
      </c>
      <c r="L87" s="82">
        <f t="shared" si="19"/>
        <v>2.7991590543485056</v>
      </c>
      <c r="M87" s="82">
        <f t="shared" si="20"/>
        <v>2.9157906816130268</v>
      </c>
      <c r="N87" s="80"/>
      <c r="O87" s="49">
        <f t="shared" si="21"/>
        <v>1</v>
      </c>
      <c r="P87" s="49" t="str">
        <f t="shared" si="22"/>
        <v/>
      </c>
      <c r="Q87" s="49" t="str">
        <f t="shared" si="23"/>
        <v/>
      </c>
      <c r="R87" s="49" t="str">
        <f t="shared" si="24"/>
        <v/>
      </c>
      <c r="S87" s="49" t="str">
        <f t="shared" si="25"/>
        <v/>
      </c>
      <c r="T87" s="84" t="str">
        <f t="shared" si="26"/>
        <v/>
      </c>
    </row>
    <row r="88" spans="2:20" x14ac:dyDescent="0.25">
      <c r="B88" s="78" t="s">
        <v>12</v>
      </c>
      <c r="C88" s="79">
        <v>1120.93</v>
      </c>
      <c r="D88" s="79">
        <v>1119.9059318231448</v>
      </c>
      <c r="E88" s="79">
        <f t="shared" si="16"/>
        <v>1.02</v>
      </c>
      <c r="F88" s="80" t="s">
        <v>24</v>
      </c>
      <c r="G88" s="79">
        <v>1.2</v>
      </c>
      <c r="H88" s="82">
        <f t="shared" si="17"/>
        <v>3.7699199999999999</v>
      </c>
      <c r="I88" s="82">
        <f t="shared" si="14"/>
        <v>3.8453184</v>
      </c>
      <c r="J88" s="82">
        <f t="shared" si="18"/>
        <v>1.05</v>
      </c>
      <c r="K88" s="82">
        <f t="shared" si="15"/>
        <v>4.2255991987109507</v>
      </c>
      <c r="L88" s="82">
        <f t="shared" si="19"/>
        <v>2.0696812401849551</v>
      </c>
      <c r="M88" s="82">
        <f t="shared" si="20"/>
        <v>2.1559179585259955</v>
      </c>
      <c r="N88" s="80"/>
      <c r="O88" s="49">
        <f t="shared" si="21"/>
        <v>1</v>
      </c>
      <c r="P88" s="49" t="str">
        <f t="shared" si="22"/>
        <v/>
      </c>
      <c r="Q88" s="49" t="str">
        <f t="shared" si="23"/>
        <v/>
      </c>
      <c r="R88" s="49" t="str">
        <f t="shared" si="24"/>
        <v/>
      </c>
      <c r="S88" s="49" t="str">
        <f t="shared" si="25"/>
        <v/>
      </c>
      <c r="T88" s="84" t="str">
        <f t="shared" si="26"/>
        <v/>
      </c>
    </row>
    <row r="89" spans="2:20" x14ac:dyDescent="0.25">
      <c r="B89" s="78" t="s">
        <v>13</v>
      </c>
      <c r="C89" s="79">
        <v>1131.18</v>
      </c>
      <c r="D89" s="79">
        <v>1130.4188389566002</v>
      </c>
      <c r="E89" s="79">
        <f t="shared" si="16"/>
        <v>0.76</v>
      </c>
      <c r="F89" s="80" t="s">
        <v>24</v>
      </c>
      <c r="G89" s="79">
        <v>1.2</v>
      </c>
      <c r="H89" s="82">
        <f t="shared" si="17"/>
        <v>3.7699199999999999</v>
      </c>
      <c r="I89" s="82">
        <f t="shared" si="14"/>
        <v>2.8651391999999998</v>
      </c>
      <c r="J89" s="82">
        <f t="shared" si="18"/>
        <v>1.05</v>
      </c>
      <c r="K89" s="82">
        <f t="shared" si="15"/>
        <v>3.3250616645594371</v>
      </c>
      <c r="L89" s="82">
        <f t="shared" si="19"/>
        <v>1.6286016316209488</v>
      </c>
      <c r="M89" s="82">
        <f t="shared" si="20"/>
        <v>1.6964600329384882</v>
      </c>
      <c r="N89" s="80"/>
      <c r="O89" s="49">
        <f t="shared" si="21"/>
        <v>1</v>
      </c>
      <c r="P89" s="49" t="str">
        <f t="shared" si="22"/>
        <v/>
      </c>
      <c r="Q89" s="49" t="str">
        <f t="shared" si="23"/>
        <v/>
      </c>
      <c r="R89" s="49" t="str">
        <f t="shared" si="24"/>
        <v/>
      </c>
      <c r="S89" s="49" t="str">
        <f t="shared" si="25"/>
        <v/>
      </c>
      <c r="T89" s="84" t="str">
        <f t="shared" si="26"/>
        <v/>
      </c>
    </row>
    <row r="90" spans="2:20" x14ac:dyDescent="0.25">
      <c r="B90" s="78" t="s">
        <v>76</v>
      </c>
      <c r="C90" s="79">
        <v>1124</v>
      </c>
      <c r="D90" s="79">
        <v>1122.9885613618321</v>
      </c>
      <c r="E90" s="79">
        <f t="shared" si="16"/>
        <v>1.01</v>
      </c>
      <c r="F90" s="80" t="s">
        <v>24</v>
      </c>
      <c r="G90" s="79">
        <v>1.2</v>
      </c>
      <c r="H90" s="82">
        <f t="shared" si="17"/>
        <v>3.7699199999999999</v>
      </c>
      <c r="I90" s="82">
        <f t="shared" si="14"/>
        <v>3.8076192</v>
      </c>
      <c r="J90" s="82">
        <f t="shared" si="18"/>
        <v>1.05</v>
      </c>
      <c r="K90" s="82">
        <f t="shared" si="15"/>
        <v>4.1909631397051239</v>
      </c>
      <c r="L90" s="82">
        <f t="shared" si="19"/>
        <v>2.052716639855571</v>
      </c>
      <c r="M90" s="82">
        <f t="shared" si="20"/>
        <v>2.138246499849553</v>
      </c>
      <c r="N90" s="80"/>
      <c r="O90" s="49">
        <f t="shared" si="21"/>
        <v>1</v>
      </c>
      <c r="P90" s="49" t="str">
        <f t="shared" si="22"/>
        <v/>
      </c>
      <c r="Q90" s="49" t="str">
        <f t="shared" si="23"/>
        <v/>
      </c>
      <c r="R90" s="49" t="str">
        <f t="shared" si="24"/>
        <v/>
      </c>
      <c r="S90" s="49" t="str">
        <f t="shared" si="25"/>
        <v/>
      </c>
      <c r="T90" s="84" t="str">
        <f t="shared" si="26"/>
        <v/>
      </c>
    </row>
    <row r="91" spans="2:20" x14ac:dyDescent="0.25">
      <c r="B91" s="78" t="s">
        <v>77</v>
      </c>
      <c r="C91" s="79">
        <v>1146.22</v>
      </c>
      <c r="D91" s="79">
        <v>1145.0204000000001</v>
      </c>
      <c r="E91" s="79">
        <f t="shared" si="16"/>
        <v>1.2</v>
      </c>
      <c r="F91" s="80" t="s">
        <v>24</v>
      </c>
      <c r="G91" s="79">
        <v>1.2</v>
      </c>
      <c r="H91" s="82">
        <f t="shared" si="17"/>
        <v>3.7699199999999999</v>
      </c>
      <c r="I91" s="82">
        <f t="shared" si="14"/>
        <v>4.5239039999999999</v>
      </c>
      <c r="J91" s="82">
        <f t="shared" si="18"/>
        <v>1.05</v>
      </c>
      <c r="K91" s="82">
        <f t="shared" si="15"/>
        <v>4.8490482608158452</v>
      </c>
      <c r="L91" s="82">
        <f t="shared" si="19"/>
        <v>2.3750440461138833</v>
      </c>
      <c r="M91" s="82">
        <f t="shared" si="20"/>
        <v>2.4740042147019619</v>
      </c>
      <c r="N91" s="80"/>
      <c r="O91" s="49">
        <f t="shared" si="21"/>
        <v>1</v>
      </c>
      <c r="P91" s="49" t="str">
        <f t="shared" si="22"/>
        <v/>
      </c>
      <c r="Q91" s="49" t="str">
        <f t="shared" si="23"/>
        <v/>
      </c>
      <c r="R91" s="49" t="str">
        <f t="shared" si="24"/>
        <v/>
      </c>
      <c r="S91" s="49" t="str">
        <f t="shared" si="25"/>
        <v/>
      </c>
      <c r="T91" s="84" t="str">
        <f t="shared" si="26"/>
        <v/>
      </c>
    </row>
    <row r="92" spans="2:20" x14ac:dyDescent="0.25">
      <c r="B92" s="78" t="s">
        <v>116</v>
      </c>
      <c r="C92" s="79">
        <v>1127</v>
      </c>
      <c r="D92" s="79">
        <v>1126.4201590672722</v>
      </c>
      <c r="E92" s="79">
        <f t="shared" si="16"/>
        <v>0.57999999999999996</v>
      </c>
      <c r="F92" s="80" t="s">
        <v>24</v>
      </c>
      <c r="G92" s="79">
        <v>1.2</v>
      </c>
      <c r="H92" s="82">
        <f t="shared" si="17"/>
        <v>3.7699199999999999</v>
      </c>
      <c r="I92" s="82">
        <f t="shared" si="14"/>
        <v>2.1865535999999999</v>
      </c>
      <c r="J92" s="82">
        <f t="shared" si="18"/>
        <v>1.05</v>
      </c>
      <c r="K92" s="82">
        <f t="shared" si="15"/>
        <v>2.7016126024545426</v>
      </c>
      <c r="L92" s="82">
        <f t="shared" si="19"/>
        <v>1.3232388256920209</v>
      </c>
      <c r="M92" s="82">
        <f t="shared" si="20"/>
        <v>1.3783737767625217</v>
      </c>
      <c r="N92" s="80"/>
      <c r="O92" s="49">
        <f t="shared" si="21"/>
        <v>1</v>
      </c>
      <c r="P92" s="49" t="str">
        <f t="shared" si="22"/>
        <v/>
      </c>
      <c r="Q92" s="49" t="str">
        <f t="shared" si="23"/>
        <v/>
      </c>
      <c r="R92" s="49" t="str">
        <f t="shared" si="24"/>
        <v/>
      </c>
      <c r="S92" s="49" t="str">
        <f t="shared" si="25"/>
        <v/>
      </c>
      <c r="T92" s="84" t="str">
        <f t="shared" si="26"/>
        <v/>
      </c>
    </row>
    <row r="93" spans="2:20" ht="16.5" thickBot="1" x14ac:dyDescent="0.3">
      <c r="B93" s="85"/>
      <c r="C93" s="86"/>
      <c r="D93" s="86"/>
      <c r="E93" s="86"/>
      <c r="F93" s="86"/>
      <c r="G93" s="86"/>
      <c r="H93" s="86"/>
      <c r="I93" s="87">
        <f>SUM(I5:I92)</f>
        <v>488.88322560000023</v>
      </c>
      <c r="J93" s="87">
        <f>SUM(J5:J92)</f>
        <v>92.399999999999849</v>
      </c>
      <c r="K93" s="87">
        <f>SUM(K5:K92)</f>
        <v>510.11987703782677</v>
      </c>
      <c r="L93" s="87">
        <f>SUM(L5:L92)</f>
        <v>249.85463365118059</v>
      </c>
      <c r="M93" s="87">
        <f>SUM(M5:M92)</f>
        <v>260.26524338664655</v>
      </c>
      <c r="N93" s="86"/>
      <c r="O93" s="57">
        <f t="shared" ref="O93:T93" si="27">+SUM(O5:O90)</f>
        <v>72</v>
      </c>
      <c r="P93" s="57">
        <f t="shared" si="27"/>
        <v>9</v>
      </c>
      <c r="Q93" s="57">
        <f t="shared" si="27"/>
        <v>3</v>
      </c>
      <c r="R93" s="57">
        <f t="shared" si="27"/>
        <v>1</v>
      </c>
      <c r="S93" s="57">
        <f t="shared" si="27"/>
        <v>1</v>
      </c>
      <c r="T93" s="88">
        <f t="shared" si="27"/>
        <v>0</v>
      </c>
    </row>
    <row r="94" spans="2:20" x14ac:dyDescent="0.25">
      <c r="O94" s="76"/>
      <c r="P94" s="76"/>
      <c r="Q94" s="76"/>
      <c r="R94" s="76"/>
      <c r="S94" s="76"/>
      <c r="T94" s="76"/>
    </row>
    <row r="95" spans="2:20" x14ac:dyDescent="0.25">
      <c r="O95" s="76" t="str">
        <f>+IF(AND(E93&lt;1.51,E93&gt;0.01),1,"")</f>
        <v/>
      </c>
      <c r="P95" s="76" t="str">
        <f>+IF(AND(E93&lt;2,E93&gt;1.5),1,"")</f>
        <v/>
      </c>
      <c r="Q95" s="76" t="str">
        <f>+IF(AND(E93&lt;2.5,E93&gt;2),1,"")</f>
        <v/>
      </c>
      <c r="R95" s="76" t="str">
        <f>+IF(AND(E93&lt;3,E93&gt;2.5),1,"")</f>
        <v/>
      </c>
      <c r="S95" s="76" t="str">
        <f>+IF(AND(E93&lt;3.5,E93&gt;3),1,"")</f>
        <v/>
      </c>
      <c r="T95" s="76" t="str">
        <f>+IF(AND(E93&lt;4,E93&gt;3.5),1,"")</f>
        <v/>
      </c>
    </row>
    <row r="96" spans="2:20" x14ac:dyDescent="0.25">
      <c r="O96" s="76" t="str">
        <f>+IF(AND(E94&lt;1.51,E94&gt;0.01),1,"")</f>
        <v/>
      </c>
      <c r="P96" s="76" t="str">
        <f>+IF(AND(E94&lt;2,E94&gt;1.5),1,"")</f>
        <v/>
      </c>
      <c r="Q96" s="76" t="str">
        <f>+IF(AND(E94&lt;2.5,E94&gt;2),1,"")</f>
        <v/>
      </c>
      <c r="R96" s="76" t="str">
        <f>+IF(AND(E94&lt;3,E94&gt;2.5),1,"")</f>
        <v/>
      </c>
      <c r="S96" s="76" t="str">
        <f>+IF(AND(E94&lt;3.5,E94&gt;3),1,"")</f>
        <v/>
      </c>
      <c r="T96" s="76" t="str">
        <f>+IF(AND(E94&lt;4,E94&gt;3.5),1,"")</f>
        <v/>
      </c>
    </row>
    <row r="97" spans="15:20" x14ac:dyDescent="0.25">
      <c r="O97" s="76" t="str">
        <f>+IF(AND(E95&lt;1.51,E95&gt;0.01),1,"")</f>
        <v/>
      </c>
      <c r="P97" s="76" t="str">
        <f>+IF(AND(E95&lt;2,E95&gt;1.5),1,"")</f>
        <v/>
      </c>
      <c r="Q97" s="76" t="str">
        <f>+IF(AND(E95&lt;2.5,E95&gt;2),1,"")</f>
        <v/>
      </c>
      <c r="R97" s="76" t="str">
        <f>+IF(AND(E95&lt;3,E95&gt;2.5),1,"")</f>
        <v/>
      </c>
      <c r="S97" s="76" t="str">
        <f>+IF(AND(E95&lt;3.5,E95&gt;3),1,"")</f>
        <v/>
      </c>
      <c r="T97" s="76" t="str">
        <f>+IF(AND(E95&lt;4,E95&gt;3.5),1,"")</f>
        <v/>
      </c>
    </row>
    <row r="98" spans="15:20" x14ac:dyDescent="0.25">
      <c r="O98" s="76" t="str">
        <f>+IF(AND(E96&lt;1.51,E96&gt;0.01),1,"")</f>
        <v/>
      </c>
      <c r="P98" s="76" t="str">
        <f>+IF(AND(E96&lt;2,E96&gt;1.5),1,"")</f>
        <v/>
      </c>
      <c r="Q98" s="76" t="str">
        <f>+IF(AND(E96&lt;2.5,E96&gt;2),1,"")</f>
        <v/>
      </c>
      <c r="R98" s="76" t="str">
        <f>+IF(AND(E96&lt;3,E96&gt;2.5),1,"")</f>
        <v/>
      </c>
      <c r="S98" s="76" t="str">
        <f>+IF(AND(E96&lt;3.5,E96&gt;3),1,"")</f>
        <v/>
      </c>
      <c r="T98" s="76" t="str">
        <f>+IF(AND(E96&lt;4,E96&gt;3.5),1,"")</f>
        <v/>
      </c>
    </row>
    <row r="99" spans="15:20" x14ac:dyDescent="0.25">
      <c r="O99" s="76" t="str">
        <f>+IF(AND(E97&lt;1.51,E97&gt;0.01),1,"")</f>
        <v/>
      </c>
      <c r="P99" s="76" t="str">
        <f>+IF(AND(E97&lt;2,E97&gt;1.5),1,"")</f>
        <v/>
      </c>
      <c r="Q99" s="76" t="str">
        <f>+IF(AND(E97&lt;2.5,E97&gt;2),1,"")</f>
        <v/>
      </c>
      <c r="R99" s="76" t="str">
        <f>+IF(AND(E97&lt;3,E97&gt;2.5),1,"")</f>
        <v/>
      </c>
      <c r="S99" s="76" t="str">
        <f>+IF(AND(E97&lt;3.5,E97&gt;3),1,"")</f>
        <v/>
      </c>
      <c r="T99" s="76" t="str">
        <f>+IF(AND(E97&lt;4,E97&gt;3.5),1,"")</f>
        <v/>
      </c>
    </row>
  </sheetData>
  <mergeCells count="1">
    <mergeCell ref="B2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116"/>
  <sheetViews>
    <sheetView topLeftCell="A84" workbookViewId="0">
      <selection activeCell="T15" sqref="T15"/>
    </sheetView>
  </sheetViews>
  <sheetFormatPr baseColWidth="10" defaultColWidth="11.42578125" defaultRowHeight="12.75" x14ac:dyDescent="0.2"/>
  <cols>
    <col min="1" max="1" width="4.7109375" style="6" customWidth="1"/>
    <col min="2" max="2" width="9.42578125" style="6" bestFit="1" customWidth="1"/>
    <col min="3" max="3" width="6.140625" style="6" bestFit="1" customWidth="1"/>
    <col min="4" max="5" width="7.7109375" style="6" bestFit="1" customWidth="1"/>
    <col min="6" max="6" width="5.85546875" style="96" bestFit="1" customWidth="1"/>
    <col min="7" max="7" width="4.5703125" style="10" bestFit="1" customWidth="1"/>
    <col min="8" max="8" width="8.140625" style="6" bestFit="1" customWidth="1"/>
    <col min="9" max="9" width="13.28515625" style="6" customWidth="1"/>
    <col min="10" max="10" width="9.7109375" style="6" hidden="1" customWidth="1"/>
    <col min="11" max="14" width="9.7109375" style="6" customWidth="1"/>
    <col min="15" max="19" width="9.7109375" style="6" hidden="1" customWidth="1"/>
    <col min="20" max="22" width="9.7109375" style="6" customWidth="1"/>
    <col min="23" max="23" width="9.7109375" style="6" hidden="1" customWidth="1"/>
    <col min="24" max="24" width="11.42578125" style="6" hidden="1" customWidth="1"/>
    <col min="25" max="33" width="11.42578125" style="6"/>
    <col min="34" max="34" width="13.7109375" style="6" customWidth="1"/>
    <col min="35" max="16384" width="11.42578125" style="6"/>
  </cols>
  <sheetData>
    <row r="1" spans="2:34" hidden="1" x14ac:dyDescent="0.2">
      <c r="O1" s="6" t="s">
        <v>1</v>
      </c>
      <c r="P1" s="6">
        <f>MAX(G10:G300)</f>
        <v>24</v>
      </c>
      <c r="Q1" s="6" t="s">
        <v>0</v>
      </c>
      <c r="R1" s="6" t="s">
        <v>2</v>
      </c>
      <c r="S1" s="6">
        <v>0.01</v>
      </c>
    </row>
    <row r="2" spans="2:34" hidden="1" x14ac:dyDescent="0.2">
      <c r="E2" s="119"/>
      <c r="F2" s="119"/>
      <c r="J2" s="6">
        <v>1.0999999999999999E-2</v>
      </c>
      <c r="K2" s="6">
        <v>1.0999999999999999E-2</v>
      </c>
      <c r="L2" s="6">
        <v>1.0999999999999999E-2</v>
      </c>
      <c r="M2" s="6">
        <v>1.0999999999999999E-2</v>
      </c>
      <c r="N2" s="6">
        <v>1.0999999999999999E-2</v>
      </c>
      <c r="O2" s="6">
        <v>1.0999999999999999E-2</v>
      </c>
      <c r="P2" s="6">
        <v>1.0999999999999999E-2</v>
      </c>
      <c r="Q2" s="6">
        <v>1.0999999999999999E-2</v>
      </c>
      <c r="R2" s="6">
        <v>1.0999999999999999E-2</v>
      </c>
      <c r="S2" s="6">
        <v>1.0999999999999999E-2</v>
      </c>
      <c r="T2" s="6">
        <v>1.0999999999999999E-2</v>
      </c>
      <c r="U2" s="6">
        <v>1.0999999999999999E-2</v>
      </c>
      <c r="V2" s="6">
        <v>1.0999999999999999E-2</v>
      </c>
      <c r="W2" s="6">
        <v>1.0999999999999999E-2</v>
      </c>
    </row>
    <row r="3" spans="2:34" hidden="1" x14ac:dyDescent="0.2">
      <c r="E3" s="119"/>
      <c r="F3" s="119"/>
    </row>
    <row r="4" spans="2:34" hidden="1" x14ac:dyDescent="0.2">
      <c r="E4" s="120" t="s">
        <v>4</v>
      </c>
      <c r="F4" s="120"/>
    </row>
    <row r="5" spans="2:34" ht="15" hidden="1" x14ac:dyDescent="0.35">
      <c r="E5" s="121">
        <f>SUM(F10:F300)</f>
        <v>4501.8217706151472</v>
      </c>
      <c r="F5" s="121"/>
      <c r="I5" s="122"/>
    </row>
    <row r="6" spans="2:34" ht="13.5" thickBot="1" x14ac:dyDescent="0.25"/>
    <row r="7" spans="2:34" ht="15.75" x14ac:dyDescent="0.25">
      <c r="B7" s="98"/>
      <c r="C7" s="99"/>
      <c r="D7" s="126" t="s">
        <v>199</v>
      </c>
      <c r="E7" s="126"/>
      <c r="F7" s="100"/>
      <c r="G7" s="101"/>
      <c r="H7" s="101">
        <v>25</v>
      </c>
      <c r="I7" s="101"/>
      <c r="J7" s="104" t="s">
        <v>3</v>
      </c>
      <c r="K7" s="104" t="s">
        <v>3</v>
      </c>
      <c r="L7" s="104" t="s">
        <v>3</v>
      </c>
      <c r="M7" s="104" t="s">
        <v>3</v>
      </c>
      <c r="N7" s="104" t="s">
        <v>3</v>
      </c>
      <c r="O7" s="104" t="s">
        <v>3</v>
      </c>
      <c r="P7" s="104" t="s">
        <v>3</v>
      </c>
      <c r="Q7" s="104" t="s">
        <v>3</v>
      </c>
      <c r="R7" s="104" t="s">
        <v>3</v>
      </c>
      <c r="S7" s="104" t="s">
        <v>3</v>
      </c>
      <c r="T7" s="104" t="s">
        <v>3</v>
      </c>
      <c r="U7" s="104" t="s">
        <v>3</v>
      </c>
      <c r="V7" s="105" t="s">
        <v>3</v>
      </c>
      <c r="W7" s="128" t="s">
        <v>3</v>
      </c>
      <c r="Z7" s="7"/>
      <c r="AA7" s="7"/>
      <c r="AB7" s="7"/>
      <c r="AC7" s="7"/>
      <c r="AD7" s="7"/>
      <c r="AE7" s="8"/>
      <c r="AF7" s="8"/>
      <c r="AG7" s="7"/>
      <c r="AH7" s="8"/>
    </row>
    <row r="8" spans="2:34" ht="15" customHeight="1" x14ac:dyDescent="0.2">
      <c r="B8" s="127" t="s">
        <v>200</v>
      </c>
      <c r="C8" s="102" t="s">
        <v>201</v>
      </c>
      <c r="D8" s="102" t="s">
        <v>202</v>
      </c>
      <c r="E8" s="102" t="s">
        <v>6</v>
      </c>
      <c r="F8" s="103" t="s">
        <v>80</v>
      </c>
      <c r="G8" s="102" t="s">
        <v>7</v>
      </c>
      <c r="H8" s="102" t="s">
        <v>8</v>
      </c>
      <c r="I8" s="102" t="s">
        <v>203</v>
      </c>
      <c r="J8" s="106">
        <v>8</v>
      </c>
      <c r="K8" s="106">
        <v>10</v>
      </c>
      <c r="L8" s="106">
        <v>12</v>
      </c>
      <c r="M8" s="106">
        <v>14</v>
      </c>
      <c r="N8" s="106">
        <v>16</v>
      </c>
      <c r="O8" s="106">
        <v>8</v>
      </c>
      <c r="P8" s="106">
        <v>10</v>
      </c>
      <c r="Q8" s="106">
        <v>12</v>
      </c>
      <c r="R8" s="106">
        <v>14</v>
      </c>
      <c r="S8" s="106">
        <v>16</v>
      </c>
      <c r="T8" s="106">
        <v>18</v>
      </c>
      <c r="U8" s="106">
        <v>20</v>
      </c>
      <c r="V8" s="107">
        <v>24</v>
      </c>
      <c r="W8" s="129">
        <v>27</v>
      </c>
      <c r="Z8" s="7"/>
      <c r="AA8" s="7"/>
      <c r="AB8" s="7"/>
      <c r="AC8" s="7"/>
      <c r="AD8" s="7"/>
      <c r="AE8" s="8"/>
      <c r="AF8" s="8"/>
      <c r="AG8" s="7"/>
      <c r="AH8" s="8"/>
    </row>
    <row r="9" spans="2:34" s="9" customFormat="1" ht="15.75" x14ac:dyDescent="0.25">
      <c r="B9" s="127"/>
      <c r="C9" s="102"/>
      <c r="D9" s="102"/>
      <c r="E9" s="102"/>
      <c r="F9" s="103"/>
      <c r="G9" s="102"/>
      <c r="H9" s="102"/>
      <c r="I9" s="102"/>
      <c r="J9" s="108">
        <f>SUM(J10:J300)</f>
        <v>0</v>
      </c>
      <c r="K9" s="133">
        <f>SUM(K10:K300)</f>
        <v>3338.6746676828734</v>
      </c>
      <c r="L9" s="133">
        <f>SUM(L10:L300)</f>
        <v>244.760153716144</v>
      </c>
      <c r="M9" s="133">
        <f>SUM(M10:M300)</f>
        <v>327.55386034263677</v>
      </c>
      <c r="N9" s="133">
        <f>SUM(N10:N300)</f>
        <v>85.278211081563057</v>
      </c>
      <c r="O9" s="133">
        <f>SUM(O10:O300)</f>
        <v>0</v>
      </c>
      <c r="P9" s="133">
        <f>SUM(P10:P300)</f>
        <v>3338.6746676828734</v>
      </c>
      <c r="Q9" s="133">
        <f>SUM(Q10:Q300)</f>
        <v>244.760153716144</v>
      </c>
      <c r="R9" s="133">
        <f>SUM(R10:R300)</f>
        <v>327.55386034263677</v>
      </c>
      <c r="S9" s="133">
        <f>SUM(S10:S300)</f>
        <v>85.278211081563057</v>
      </c>
      <c r="T9" s="133">
        <f>SUM(T10:T300)</f>
        <v>321.31221052623488</v>
      </c>
      <c r="U9" s="133">
        <f>SUM(U10:U300)</f>
        <v>168.5339050929457</v>
      </c>
      <c r="V9" s="134">
        <f>SUM(V10:V300)</f>
        <v>15.708762172749246</v>
      </c>
      <c r="W9" s="130">
        <f>SUM(W10:W300)</f>
        <v>0</v>
      </c>
      <c r="X9" s="123">
        <f>SUM(J9:W9)</f>
        <v>8498.0886634383642</v>
      </c>
      <c r="Z9" s="7"/>
      <c r="AA9" s="7"/>
      <c r="AB9" s="7"/>
      <c r="AC9" s="7"/>
      <c r="AD9" s="7"/>
      <c r="AE9" s="8"/>
      <c r="AF9" s="8"/>
      <c r="AG9" s="6"/>
      <c r="AH9" s="8"/>
    </row>
    <row r="10" spans="2:34" ht="15.75" x14ac:dyDescent="0.25">
      <c r="B10" s="109" t="str">
        <f>IF(C10=0.013,"Concreto","PVC")</f>
        <v>PVC</v>
      </c>
      <c r="C10" s="110">
        <v>1.0999999999999999E-2</v>
      </c>
      <c r="D10" s="111" t="s">
        <v>25</v>
      </c>
      <c r="E10" s="111" t="s">
        <v>28</v>
      </c>
      <c r="F10" s="112">
        <v>77.405045966009226</v>
      </c>
      <c r="G10" s="111">
        <v>10</v>
      </c>
      <c r="H10" s="111">
        <f>G10*$H$7</f>
        <v>250</v>
      </c>
      <c r="I10" s="113" t="s">
        <v>9</v>
      </c>
      <c r="J10" s="113" t="str">
        <f>IF(AND($J$8=G10,$J$2=C10),F10,"")</f>
        <v/>
      </c>
      <c r="K10" s="135">
        <f>IF(AND($K$8=G10,$K$2=C10),F10,"")</f>
        <v>77.405045966009226</v>
      </c>
      <c r="L10" s="135" t="str">
        <f>IF(AND($L$8=G10,$L$2=C10),F10,"")</f>
        <v/>
      </c>
      <c r="M10" s="135" t="str">
        <f>IF(AND($M$8=G10,$M$2=C10),F10,"")</f>
        <v/>
      </c>
      <c r="N10" s="135" t="str">
        <f>IF(AND($N$8=G10,$N$2=C10),F10,"")</f>
        <v/>
      </c>
      <c r="O10" s="135" t="str">
        <f>IF(AND($O$8=G10,$O$2=C10),F10,"")</f>
        <v/>
      </c>
      <c r="P10" s="135">
        <f>IF(AND($P$8=G10,$P$2=C10),F10,"")</f>
        <v>77.405045966009226</v>
      </c>
      <c r="Q10" s="135" t="str">
        <f>IF(AND($Q$8=G10,$Q$2=C10),F10,"")</f>
        <v/>
      </c>
      <c r="R10" s="135" t="str">
        <f>IF(AND($R$8=G10,$R$2=C10),F10,"")</f>
        <v/>
      </c>
      <c r="S10" s="135" t="str">
        <f>IF(AND($S$8=G10,$S$2=C10),F10,"")</f>
        <v/>
      </c>
      <c r="T10" s="135" t="str">
        <f>IF($T$8=G10,F10,"")</f>
        <v/>
      </c>
      <c r="U10" s="135" t="str">
        <f>IF($U$8=G10,F10,"")</f>
        <v/>
      </c>
      <c r="V10" s="136" t="str">
        <f>IF($V$8=G10,F10,"")</f>
        <v/>
      </c>
      <c r="W10" s="131" t="str">
        <f>IF($W$8=G10,F10,"")</f>
        <v/>
      </c>
      <c r="Y10" s="124"/>
      <c r="Z10" s="124"/>
      <c r="AA10" s="124"/>
      <c r="AB10" s="11"/>
      <c r="AC10" s="10"/>
      <c r="AD10" s="10"/>
      <c r="AE10" s="12"/>
      <c r="AF10" s="10"/>
      <c r="AG10" s="10"/>
      <c r="AH10" s="13"/>
    </row>
    <row r="11" spans="2:34" ht="15.75" x14ac:dyDescent="0.25">
      <c r="B11" s="109" t="str">
        <f t="shared" ref="B11:B75" si="0">IF(C11=0.013,"Concreto","PVC")</f>
        <v>PVC</v>
      </c>
      <c r="C11" s="110">
        <v>1.0999999999999999E-2</v>
      </c>
      <c r="D11" s="111" t="s">
        <v>28</v>
      </c>
      <c r="E11" s="111" t="s">
        <v>37</v>
      </c>
      <c r="F11" s="112">
        <v>44.539204629180354</v>
      </c>
      <c r="G11" s="111">
        <v>10</v>
      </c>
      <c r="H11" s="111">
        <f t="shared" ref="H11:H75" si="1">G11*$H$7</f>
        <v>250</v>
      </c>
      <c r="I11" s="113" t="s">
        <v>9</v>
      </c>
      <c r="J11" s="113" t="str">
        <f>IF(AND($J$8=G11,$J$2=C11),F11,"")</f>
        <v/>
      </c>
      <c r="K11" s="135">
        <f>IF(AND($K$8=G11,$K$2=C11),F11,"")</f>
        <v>44.539204629180354</v>
      </c>
      <c r="L11" s="135" t="str">
        <f>IF(AND($L$8=G11,$L$2=C11),F11,"")</f>
        <v/>
      </c>
      <c r="M11" s="135" t="str">
        <f>IF(AND($M$8=G11,$M$2=C11),F11,"")</f>
        <v/>
      </c>
      <c r="N11" s="135" t="str">
        <f>IF(AND($N$8=G11,$N$2=C11),F11,"")</f>
        <v/>
      </c>
      <c r="O11" s="135" t="str">
        <f>IF(AND($O$8=G11,$O$2=C11),F11,"")</f>
        <v/>
      </c>
      <c r="P11" s="135">
        <f>IF(AND($P$8=G11,$P$2=C11),F11,"")</f>
        <v>44.539204629180354</v>
      </c>
      <c r="Q11" s="135" t="str">
        <f>IF(AND($Q$8=G11,$Q$2=C11),F11,"")</f>
        <v/>
      </c>
      <c r="R11" s="135" t="str">
        <f>IF(AND($R$8=G11,$R$2=C11),F11,"")</f>
        <v/>
      </c>
      <c r="S11" s="135" t="str">
        <f>IF(AND($S$8=G11,$S$2=C11),F11,"")</f>
        <v/>
      </c>
      <c r="T11" s="135" t="str">
        <f>IF($T$8=G11,F11,"")</f>
        <v/>
      </c>
      <c r="U11" s="135" t="str">
        <f>IF($U$8=G11,F11,"")</f>
        <v/>
      </c>
      <c r="V11" s="136" t="str">
        <f>IF($V$8=G11,F11,"")</f>
        <v/>
      </c>
      <c r="W11" s="131" t="str">
        <f>IF($W$8=G11,F11,"")</f>
        <v/>
      </c>
      <c r="Y11" s="124"/>
      <c r="Z11" s="124"/>
      <c r="AA11" s="124"/>
      <c r="AB11" s="11"/>
      <c r="AC11" s="10"/>
      <c r="AD11" s="10"/>
      <c r="AE11" s="12"/>
      <c r="AF11" s="10"/>
      <c r="AG11" s="10"/>
      <c r="AH11" s="13"/>
    </row>
    <row r="12" spans="2:34" ht="15.75" x14ac:dyDescent="0.25">
      <c r="B12" s="109" t="str">
        <f t="shared" si="0"/>
        <v>PVC</v>
      </c>
      <c r="C12" s="110">
        <v>1.0999999999999999E-2</v>
      </c>
      <c r="D12" s="111" t="s">
        <v>37</v>
      </c>
      <c r="E12" s="111" t="s">
        <v>66</v>
      </c>
      <c r="F12" s="112">
        <v>49.36385807450629</v>
      </c>
      <c r="G12" s="111">
        <v>10</v>
      </c>
      <c r="H12" s="111">
        <f t="shared" si="1"/>
        <v>250</v>
      </c>
      <c r="I12" s="113" t="s">
        <v>9</v>
      </c>
      <c r="J12" s="113" t="str">
        <f>IF(AND($J$8=G12,$J$2=C12),F12,"")</f>
        <v/>
      </c>
      <c r="K12" s="135">
        <f>IF(AND($K$8=G12,$K$2=C12),F12,"")</f>
        <v>49.36385807450629</v>
      </c>
      <c r="L12" s="135" t="str">
        <f>IF(AND($L$8=G12,$L$2=C12),F12,"")</f>
        <v/>
      </c>
      <c r="M12" s="135" t="str">
        <f>IF(AND($M$8=G12,$M$2=C12),F12,"")</f>
        <v/>
      </c>
      <c r="N12" s="135" t="str">
        <f>IF(AND($N$8=G12,$N$2=C12),F12,"")</f>
        <v/>
      </c>
      <c r="O12" s="135" t="str">
        <f>IF(AND($O$8=G12,$O$2=C12),F12,"")</f>
        <v/>
      </c>
      <c r="P12" s="135">
        <f>IF(AND($P$8=G12,$P$2=C12),F12,"")</f>
        <v>49.36385807450629</v>
      </c>
      <c r="Q12" s="135" t="str">
        <f>IF(AND($Q$8=G12,$Q$2=C12),F12,"")</f>
        <v/>
      </c>
      <c r="R12" s="135" t="str">
        <f>IF(AND($R$8=G12,$R$2=C12),F12,"")</f>
        <v/>
      </c>
      <c r="S12" s="135" t="str">
        <f>IF(AND($S$8=G12,$S$2=C12),F12,"")</f>
        <v/>
      </c>
      <c r="T12" s="135" t="str">
        <f>IF($T$8=G12,F12,"")</f>
        <v/>
      </c>
      <c r="U12" s="135" t="str">
        <f>IF($U$8=G12,F12,"")</f>
        <v/>
      </c>
      <c r="V12" s="136" t="str">
        <f>IF($V$8=G12,F12,"")</f>
        <v/>
      </c>
      <c r="W12" s="131" t="str">
        <f>IF($W$8=G12,F12,"")</f>
        <v/>
      </c>
      <c r="Y12" s="124"/>
      <c r="Z12" s="124"/>
      <c r="AA12" s="124"/>
      <c r="AB12" s="11"/>
      <c r="AC12" s="10"/>
      <c r="AD12" s="10"/>
      <c r="AE12" s="12"/>
      <c r="AF12" s="10"/>
      <c r="AG12" s="10"/>
      <c r="AH12" s="13"/>
    </row>
    <row r="13" spans="2:34" ht="15.75" x14ac:dyDescent="0.25">
      <c r="B13" s="109" t="str">
        <f t="shared" si="0"/>
        <v>PVC</v>
      </c>
      <c r="C13" s="110">
        <v>1.0999999999999999E-2</v>
      </c>
      <c r="D13" s="111" t="s">
        <v>66</v>
      </c>
      <c r="E13" s="111" t="s">
        <v>60</v>
      </c>
      <c r="F13" s="112">
        <v>22.026817836446554</v>
      </c>
      <c r="G13" s="111">
        <v>10</v>
      </c>
      <c r="H13" s="111">
        <f t="shared" si="1"/>
        <v>250</v>
      </c>
      <c r="I13" s="113" t="s">
        <v>9</v>
      </c>
      <c r="J13" s="113" t="str">
        <f>IF(AND($J$8=G13,$J$2=C13),F13,"")</f>
        <v/>
      </c>
      <c r="K13" s="135">
        <f>IF(AND($K$8=G13,$K$2=C13),F13,"")</f>
        <v>22.026817836446554</v>
      </c>
      <c r="L13" s="135" t="str">
        <f>IF(AND($L$8=G13,$L$2=C13),F13,"")</f>
        <v/>
      </c>
      <c r="M13" s="135" t="str">
        <f>IF(AND($M$8=G13,$M$2=C13),F13,"")</f>
        <v/>
      </c>
      <c r="N13" s="135" t="str">
        <f>IF(AND($N$8=G13,$N$2=C13),F13,"")</f>
        <v/>
      </c>
      <c r="O13" s="135" t="str">
        <f>IF(AND($O$8=G13,$O$2=C13),F13,"")</f>
        <v/>
      </c>
      <c r="P13" s="135">
        <f>IF(AND($P$8=G13,$P$2=C13),F13,"")</f>
        <v>22.026817836446554</v>
      </c>
      <c r="Q13" s="135" t="str">
        <f>IF(AND($Q$8=G13,$Q$2=C13),F13,"")</f>
        <v/>
      </c>
      <c r="R13" s="135" t="str">
        <f>IF(AND($R$8=G13,$R$2=C13),F13,"")</f>
        <v/>
      </c>
      <c r="S13" s="135" t="str">
        <f>IF(AND($S$8=G13,$S$2=C13),F13,"")</f>
        <v/>
      </c>
      <c r="T13" s="135" t="str">
        <f>IF($T$8=G13,F13,"")</f>
        <v/>
      </c>
      <c r="U13" s="135" t="str">
        <f>IF($U$8=G13,F13,"")</f>
        <v/>
      </c>
      <c r="V13" s="136" t="str">
        <f>IF($V$8=G13,F13,"")</f>
        <v/>
      </c>
      <c r="W13" s="131" t="str">
        <f>IF($W$8=G13,F13,"")</f>
        <v/>
      </c>
      <c r="Y13" s="124"/>
      <c r="Z13" s="124"/>
      <c r="AA13" s="124"/>
      <c r="AB13" s="11"/>
      <c r="AC13" s="10"/>
      <c r="AD13" s="10"/>
      <c r="AE13" s="12"/>
      <c r="AF13" s="10"/>
      <c r="AG13" s="10"/>
      <c r="AH13" s="13"/>
    </row>
    <row r="14" spans="2:34" ht="15.75" x14ac:dyDescent="0.25">
      <c r="B14" s="109" t="str">
        <f t="shared" si="0"/>
        <v>PVC</v>
      </c>
      <c r="C14" s="110">
        <v>1.0999999999999999E-2</v>
      </c>
      <c r="D14" s="111" t="s">
        <v>44</v>
      </c>
      <c r="E14" s="111" t="s">
        <v>51</v>
      </c>
      <c r="F14" s="112">
        <v>113.85722705457718</v>
      </c>
      <c r="G14" s="111">
        <v>10</v>
      </c>
      <c r="H14" s="111">
        <f t="shared" si="1"/>
        <v>250</v>
      </c>
      <c r="I14" s="113" t="s">
        <v>10</v>
      </c>
      <c r="J14" s="113" t="str">
        <f>IF(AND($J$8=G14,$J$2=C14),F14,"")</f>
        <v/>
      </c>
      <c r="K14" s="135">
        <f>IF(AND($K$8=G14,$K$2=C14),F14,"")</f>
        <v>113.85722705457718</v>
      </c>
      <c r="L14" s="135" t="str">
        <f>IF(AND($L$8=G14,$L$2=C14),F14,"")</f>
        <v/>
      </c>
      <c r="M14" s="135" t="str">
        <f>IF(AND($M$8=G14,$M$2=C14),F14,"")</f>
        <v/>
      </c>
      <c r="N14" s="135" t="str">
        <f>IF(AND($N$8=G14,$N$2=C14),F14,"")</f>
        <v/>
      </c>
      <c r="O14" s="135" t="str">
        <f>IF(AND($O$8=G14,$O$2=C14),F14,"")</f>
        <v/>
      </c>
      <c r="P14" s="135">
        <f>IF(AND($P$8=G14,$P$2=C14),F14,"")</f>
        <v>113.85722705457718</v>
      </c>
      <c r="Q14" s="135" t="str">
        <f>IF(AND($Q$8=G14,$Q$2=C14),F14,"")</f>
        <v/>
      </c>
      <c r="R14" s="135" t="str">
        <f>IF(AND($R$8=G14,$R$2=C14),F14,"")</f>
        <v/>
      </c>
      <c r="S14" s="135" t="str">
        <f>IF(AND($S$8=G14,$S$2=C14),F14,"")</f>
        <v/>
      </c>
      <c r="T14" s="135" t="str">
        <f>IF($T$8=G14,F14,"")</f>
        <v/>
      </c>
      <c r="U14" s="135" t="str">
        <f>IF($U$8=G14,F14,"")</f>
        <v/>
      </c>
      <c r="V14" s="136" t="str">
        <f>IF($V$8=G14,F14,"")</f>
        <v/>
      </c>
      <c r="W14" s="131" t="str">
        <f>IF($W$8=G14,F14,"")</f>
        <v/>
      </c>
      <c r="Y14" s="124"/>
      <c r="Z14" s="124"/>
      <c r="AA14" s="124"/>
      <c r="AB14" s="11"/>
      <c r="AC14" s="10"/>
      <c r="AD14" s="10"/>
      <c r="AE14" s="12"/>
      <c r="AF14" s="10"/>
      <c r="AG14" s="10"/>
      <c r="AH14" s="13"/>
    </row>
    <row r="15" spans="2:34" ht="15.75" x14ac:dyDescent="0.25">
      <c r="B15" s="109" t="str">
        <f t="shared" si="0"/>
        <v>PVC</v>
      </c>
      <c r="C15" s="110">
        <v>1.0999999999999999E-2</v>
      </c>
      <c r="D15" s="111" t="s">
        <v>51</v>
      </c>
      <c r="E15" s="111" t="s">
        <v>60</v>
      </c>
      <c r="F15" s="112">
        <v>50.985664651939175</v>
      </c>
      <c r="G15" s="111">
        <v>10</v>
      </c>
      <c r="H15" s="111">
        <f t="shared" si="1"/>
        <v>250</v>
      </c>
      <c r="I15" s="113" t="s">
        <v>10</v>
      </c>
      <c r="J15" s="113" t="str">
        <f>IF(AND($J$8=G15,$J$2=C15),F15,"")</f>
        <v/>
      </c>
      <c r="K15" s="135">
        <f>IF(AND($K$8=G15,$K$2=C15),F15,"")</f>
        <v>50.985664651939175</v>
      </c>
      <c r="L15" s="135" t="str">
        <f>IF(AND($L$8=G15,$L$2=C15),F15,"")</f>
        <v/>
      </c>
      <c r="M15" s="135" t="str">
        <f>IF(AND($M$8=G15,$M$2=C15),F15,"")</f>
        <v/>
      </c>
      <c r="N15" s="135" t="str">
        <f>IF(AND($N$8=G15,$N$2=C15),F15,"")</f>
        <v/>
      </c>
      <c r="O15" s="135" t="str">
        <f>IF(AND($O$8=G15,$O$2=C15),F15,"")</f>
        <v/>
      </c>
      <c r="P15" s="135">
        <f>IF(AND($P$8=G15,$P$2=C15),F15,"")</f>
        <v>50.985664651939175</v>
      </c>
      <c r="Q15" s="135" t="str">
        <f>IF(AND($Q$8=G15,$Q$2=C15),F15,"")</f>
        <v/>
      </c>
      <c r="R15" s="135" t="str">
        <f>IF(AND($R$8=G15,$R$2=C15),F15,"")</f>
        <v/>
      </c>
      <c r="S15" s="135" t="str">
        <f>IF(AND($S$8=G15,$S$2=C15),F15,"")</f>
        <v/>
      </c>
      <c r="T15" s="135" t="str">
        <f>IF($T$8=G15,F15,"")</f>
        <v/>
      </c>
      <c r="U15" s="135" t="str">
        <f>IF($U$8=G15,F15,"")</f>
        <v/>
      </c>
      <c r="V15" s="136" t="str">
        <f>IF($V$8=G15,F15,"")</f>
        <v/>
      </c>
      <c r="W15" s="131" t="str">
        <f>IF($W$8=G15,F15,"")</f>
        <v/>
      </c>
      <c r="Y15" s="124"/>
      <c r="Z15" s="124"/>
      <c r="AA15" s="124"/>
      <c r="AB15" s="11"/>
      <c r="AC15" s="10"/>
      <c r="AD15" s="10"/>
      <c r="AE15" s="12"/>
      <c r="AF15" s="10"/>
      <c r="AG15" s="10"/>
      <c r="AH15" s="13"/>
    </row>
    <row r="16" spans="2:34" ht="15.75" x14ac:dyDescent="0.25">
      <c r="B16" s="109" t="str">
        <f t="shared" si="0"/>
        <v>PVC</v>
      </c>
      <c r="C16" s="110">
        <v>1.0999999999999999E-2</v>
      </c>
      <c r="D16" s="111" t="s">
        <v>60</v>
      </c>
      <c r="E16" s="111" t="s">
        <v>23</v>
      </c>
      <c r="F16" s="112">
        <v>15.942125830641286</v>
      </c>
      <c r="G16" s="111">
        <v>10</v>
      </c>
      <c r="H16" s="111">
        <f t="shared" si="1"/>
        <v>250</v>
      </c>
      <c r="I16" s="113" t="s">
        <v>10</v>
      </c>
      <c r="J16" s="113" t="str">
        <f>IF(AND($J$8=G16,$J$2=C16),F16,"")</f>
        <v/>
      </c>
      <c r="K16" s="135">
        <f>IF(AND($K$8=G16,$K$2=C16),F16,"")</f>
        <v>15.942125830641286</v>
      </c>
      <c r="L16" s="135" t="str">
        <f>IF(AND($L$8=G16,$L$2=C16),F16,"")</f>
        <v/>
      </c>
      <c r="M16" s="135" t="str">
        <f>IF(AND($M$8=G16,$M$2=C16),F16,"")</f>
        <v/>
      </c>
      <c r="N16" s="135" t="str">
        <f>IF(AND($N$8=G16,$N$2=C16),F16,"")</f>
        <v/>
      </c>
      <c r="O16" s="135" t="str">
        <f>IF(AND($O$8=G16,$O$2=C16),F16,"")</f>
        <v/>
      </c>
      <c r="P16" s="135">
        <f>IF(AND($P$8=G16,$P$2=C16),F16,"")</f>
        <v>15.942125830641286</v>
      </c>
      <c r="Q16" s="135" t="str">
        <f>IF(AND($Q$8=G16,$Q$2=C16),F16,"")</f>
        <v/>
      </c>
      <c r="R16" s="135" t="str">
        <f>IF(AND($R$8=G16,$R$2=C16),F16,"")</f>
        <v/>
      </c>
      <c r="S16" s="135" t="str">
        <f>IF(AND($S$8=G16,$S$2=C16),F16,"")</f>
        <v/>
      </c>
      <c r="T16" s="135" t="str">
        <f>IF($T$8=G16,F16,"")</f>
        <v/>
      </c>
      <c r="U16" s="135" t="str">
        <f>IF($U$8=G16,F16,"")</f>
        <v/>
      </c>
      <c r="V16" s="136" t="str">
        <f>IF($V$8=G16,F16,"")</f>
        <v/>
      </c>
      <c r="W16" s="131" t="str">
        <f>IF($W$8=G16,F16,"")</f>
        <v/>
      </c>
      <c r="Y16" s="124"/>
      <c r="Z16" s="124"/>
      <c r="AA16" s="124"/>
      <c r="AB16" s="11"/>
      <c r="AC16" s="10"/>
      <c r="AD16" s="10"/>
      <c r="AE16" s="12"/>
      <c r="AF16" s="10"/>
      <c r="AG16" s="10"/>
      <c r="AH16" s="13"/>
    </row>
    <row r="17" spans="2:34" ht="15.75" x14ac:dyDescent="0.25">
      <c r="B17" s="109" t="str">
        <f t="shared" si="0"/>
        <v>PVC</v>
      </c>
      <c r="C17" s="110">
        <v>1.0999999999999999E-2</v>
      </c>
      <c r="D17" s="111" t="s">
        <v>23</v>
      </c>
      <c r="E17" s="111" t="s">
        <v>77</v>
      </c>
      <c r="F17" s="112">
        <v>15.708762172749246</v>
      </c>
      <c r="G17" s="111">
        <v>24</v>
      </c>
      <c r="H17" s="111">
        <f t="shared" si="1"/>
        <v>600</v>
      </c>
      <c r="I17" s="113" t="s">
        <v>10</v>
      </c>
      <c r="J17" s="113" t="str">
        <f>IF(AND($J$8=G17,$J$2=C17),F17,"")</f>
        <v/>
      </c>
      <c r="K17" s="135" t="str">
        <f>IF(AND($K$8=G17,$K$2=C17),F17,"")</f>
        <v/>
      </c>
      <c r="L17" s="135" t="str">
        <f>IF(AND($L$8=G17,$L$2=C17),F17,"")</f>
        <v/>
      </c>
      <c r="M17" s="135" t="str">
        <f>IF(AND($M$8=G17,$M$2=C17),F17,"")</f>
        <v/>
      </c>
      <c r="N17" s="135" t="str">
        <f>IF(AND($N$8=G17,$N$2=C17),F17,"")</f>
        <v/>
      </c>
      <c r="O17" s="135" t="str">
        <f>IF(AND($O$8=G17,$O$2=C17),F17,"")</f>
        <v/>
      </c>
      <c r="P17" s="135" t="str">
        <f>IF(AND($P$8=G17,$P$2=C17),F17,"")</f>
        <v/>
      </c>
      <c r="Q17" s="135" t="str">
        <f>IF(AND($Q$8=G17,$Q$2=C17),F17,"")</f>
        <v/>
      </c>
      <c r="R17" s="135" t="str">
        <f>IF(AND($R$8=G17,$R$2=C17),F17,"")</f>
        <v/>
      </c>
      <c r="S17" s="135" t="str">
        <f>IF(AND($S$8=G17,$S$2=C17),F17,"")</f>
        <v/>
      </c>
      <c r="T17" s="135" t="str">
        <f>IF($T$8=G17,F17,"")</f>
        <v/>
      </c>
      <c r="U17" s="135" t="str">
        <f>IF($U$8=G17,F17,"")</f>
        <v/>
      </c>
      <c r="V17" s="136">
        <f>IF($V$8=G17,F17,"")</f>
        <v>15.708762172749246</v>
      </c>
      <c r="W17" s="131" t="str">
        <f>IF($W$8=G17,F17,"")</f>
        <v/>
      </c>
      <c r="Y17" s="124"/>
      <c r="Z17" s="124"/>
      <c r="AA17" s="124"/>
      <c r="AB17" s="11"/>
      <c r="AC17" s="10"/>
      <c r="AD17" s="10"/>
      <c r="AE17" s="12"/>
      <c r="AF17" s="10"/>
      <c r="AG17" s="10"/>
      <c r="AH17" s="13"/>
    </row>
    <row r="18" spans="2:34" ht="15.75" x14ac:dyDescent="0.25">
      <c r="B18" s="109" t="str">
        <f t="shared" si="0"/>
        <v>PVC</v>
      </c>
      <c r="C18" s="110">
        <v>1.0999999999999999E-2</v>
      </c>
      <c r="D18" s="111" t="s">
        <v>114</v>
      </c>
      <c r="E18" s="111" t="s">
        <v>71</v>
      </c>
      <c r="F18" s="112">
        <v>67.717431995018856</v>
      </c>
      <c r="G18" s="111">
        <v>10</v>
      </c>
      <c r="H18" s="111">
        <f t="shared" si="1"/>
        <v>250</v>
      </c>
      <c r="I18" s="113" t="s">
        <v>10</v>
      </c>
      <c r="J18" s="113" t="str">
        <f>IF(AND($J$8=G18,$J$2=C18),F18,"")</f>
        <v/>
      </c>
      <c r="K18" s="135">
        <f>IF(AND($K$8=G18,$K$2=C18),F18,"")</f>
        <v>67.717431995018856</v>
      </c>
      <c r="L18" s="135" t="str">
        <f>IF(AND($L$8=G18,$L$2=C18),F18,"")</f>
        <v/>
      </c>
      <c r="M18" s="135" t="str">
        <f>IF(AND($M$8=G18,$M$2=C18),F18,"")</f>
        <v/>
      </c>
      <c r="N18" s="135" t="str">
        <f>IF(AND($N$8=G18,$N$2=C18),F18,"")</f>
        <v/>
      </c>
      <c r="O18" s="135" t="str">
        <f>IF(AND($O$8=G18,$O$2=C18),F18,"")</f>
        <v/>
      </c>
      <c r="P18" s="135">
        <f>IF(AND($P$8=G18,$P$2=C18),F18,"")</f>
        <v>67.717431995018856</v>
      </c>
      <c r="Q18" s="135" t="str">
        <f>IF(AND($Q$8=G18,$Q$2=C18),F18,"")</f>
        <v/>
      </c>
      <c r="R18" s="135" t="str">
        <f>IF(AND($R$8=G18,$R$2=C18),F18,"")</f>
        <v/>
      </c>
      <c r="S18" s="135" t="str">
        <f>IF(AND($S$8=G18,$S$2=C18),F18,"")</f>
        <v/>
      </c>
      <c r="T18" s="135" t="str">
        <f>IF($T$8=G18,F18,"")</f>
        <v/>
      </c>
      <c r="U18" s="135" t="str">
        <f>IF($U$8=G18,F18,"")</f>
        <v/>
      </c>
      <c r="V18" s="136" t="str">
        <f>IF($V$8=G18,F18,"")</f>
        <v/>
      </c>
      <c r="W18" s="131" t="str">
        <f>IF($W$8=G18,F18,"")</f>
        <v/>
      </c>
      <c r="Y18" s="124"/>
      <c r="Z18" s="124"/>
      <c r="AA18" s="124"/>
      <c r="AB18" s="11"/>
      <c r="AC18" s="10"/>
      <c r="AD18" s="10"/>
      <c r="AE18" s="12"/>
      <c r="AF18" s="10"/>
      <c r="AG18" s="10"/>
      <c r="AH18" s="13"/>
    </row>
    <row r="19" spans="2:34" ht="15.75" x14ac:dyDescent="0.25">
      <c r="B19" s="109" t="str">
        <f t="shared" si="0"/>
        <v>PVC</v>
      </c>
      <c r="C19" s="110">
        <v>1.0999999999999999E-2</v>
      </c>
      <c r="D19" s="111" t="s">
        <v>71</v>
      </c>
      <c r="E19" s="111" t="s">
        <v>26</v>
      </c>
      <c r="F19" s="112">
        <v>100.8268033610111</v>
      </c>
      <c r="G19" s="111">
        <v>10</v>
      </c>
      <c r="H19" s="111">
        <f t="shared" si="1"/>
        <v>250</v>
      </c>
      <c r="I19" s="113" t="s">
        <v>10</v>
      </c>
      <c r="J19" s="113" t="str">
        <f>IF(AND($J$8=G19,$J$2=C19),F19,"")</f>
        <v/>
      </c>
      <c r="K19" s="135">
        <f>IF(AND($K$8=G19,$K$2=C19),F19,"")</f>
        <v>100.8268033610111</v>
      </c>
      <c r="L19" s="135" t="str">
        <f>IF(AND($L$8=G19,$L$2=C19),F19,"")</f>
        <v/>
      </c>
      <c r="M19" s="135" t="str">
        <f>IF(AND($M$8=G19,$M$2=C19),F19,"")</f>
        <v/>
      </c>
      <c r="N19" s="135" t="str">
        <f>IF(AND($N$8=G19,$N$2=C19),F19,"")</f>
        <v/>
      </c>
      <c r="O19" s="135" t="str">
        <f>IF(AND($O$8=G19,$O$2=C19),F19,"")</f>
        <v/>
      </c>
      <c r="P19" s="135">
        <f>IF(AND($P$8=G19,$P$2=C19),F19,"")</f>
        <v>100.8268033610111</v>
      </c>
      <c r="Q19" s="135" t="str">
        <f>IF(AND($Q$8=G19,$Q$2=C19),F19,"")</f>
        <v/>
      </c>
      <c r="R19" s="135" t="str">
        <f>IF(AND($R$8=G19,$R$2=C19),F19,"")</f>
        <v/>
      </c>
      <c r="S19" s="135" t="str">
        <f>IF(AND($S$8=G19,$S$2=C19),F19,"")</f>
        <v/>
      </c>
      <c r="T19" s="135" t="str">
        <f>IF($T$8=G19,F19,"")</f>
        <v/>
      </c>
      <c r="U19" s="135" t="str">
        <f>IF($U$8=G19,F19,"")</f>
        <v/>
      </c>
      <c r="V19" s="136" t="str">
        <f>IF($V$8=G19,F19,"")</f>
        <v/>
      </c>
      <c r="W19" s="131" t="str">
        <f>IF($W$8=G19,F19,"")</f>
        <v/>
      </c>
      <c r="Y19" s="124"/>
      <c r="Z19" s="124"/>
      <c r="AA19" s="124"/>
      <c r="AB19" s="11"/>
      <c r="AC19" s="10"/>
      <c r="AD19" s="10"/>
      <c r="AE19" s="12"/>
      <c r="AF19" s="10"/>
      <c r="AG19" s="10"/>
      <c r="AH19" s="13"/>
    </row>
    <row r="20" spans="2:34" ht="15.75" x14ac:dyDescent="0.25">
      <c r="B20" s="109" t="str">
        <f t="shared" si="0"/>
        <v>PVC</v>
      </c>
      <c r="C20" s="110">
        <v>1.0999999999999999E-2</v>
      </c>
      <c r="D20" s="111" t="s">
        <v>86</v>
      </c>
      <c r="E20" s="111" t="s">
        <v>87</v>
      </c>
      <c r="F20" s="112">
        <v>53.437526374262475</v>
      </c>
      <c r="G20" s="111">
        <v>10</v>
      </c>
      <c r="H20" s="111">
        <f t="shared" si="1"/>
        <v>250</v>
      </c>
      <c r="I20" s="113" t="s">
        <v>10</v>
      </c>
      <c r="J20" s="113" t="str">
        <f>IF(AND($J$8=G20,$J$2=C20),F20,"")</f>
        <v/>
      </c>
      <c r="K20" s="135">
        <f>IF(AND($K$8=G20,$K$2=C20),F20,"")</f>
        <v>53.437526374262475</v>
      </c>
      <c r="L20" s="135" t="str">
        <f>IF(AND($L$8=G20,$L$2=C20),F20,"")</f>
        <v/>
      </c>
      <c r="M20" s="135" t="str">
        <f>IF(AND($M$8=G20,$M$2=C20),F20,"")</f>
        <v/>
      </c>
      <c r="N20" s="135" t="str">
        <f>IF(AND($N$8=G20,$N$2=C20),F20,"")</f>
        <v/>
      </c>
      <c r="O20" s="135" t="str">
        <f>IF(AND($O$8=G20,$O$2=C20),F20,"")</f>
        <v/>
      </c>
      <c r="P20" s="135">
        <f>IF(AND($P$8=G20,$P$2=C20),F20,"")</f>
        <v>53.437526374262475</v>
      </c>
      <c r="Q20" s="135" t="str">
        <f>IF(AND($Q$8=G20,$Q$2=C20),F20,"")</f>
        <v/>
      </c>
      <c r="R20" s="135" t="str">
        <f>IF(AND($R$8=G20,$R$2=C20),F20,"")</f>
        <v/>
      </c>
      <c r="S20" s="135" t="str">
        <f>IF(AND($S$8=G20,$S$2=C20),F20,"")</f>
        <v/>
      </c>
      <c r="T20" s="135" t="str">
        <f>IF($T$8=G20,F20,"")</f>
        <v/>
      </c>
      <c r="U20" s="135" t="str">
        <f>IF($U$8=G20,F20,"")</f>
        <v/>
      </c>
      <c r="V20" s="136" t="str">
        <f>IF($V$8=G20,F20,"")</f>
        <v/>
      </c>
      <c r="W20" s="131" t="str">
        <f>IF($W$8=G20,F20,"")</f>
        <v/>
      </c>
      <c r="Y20" s="124"/>
      <c r="Z20" s="124"/>
      <c r="AA20" s="124"/>
      <c r="AB20" s="11"/>
      <c r="AC20" s="10"/>
      <c r="AD20" s="10"/>
      <c r="AE20" s="12"/>
      <c r="AF20" s="10"/>
      <c r="AG20" s="10"/>
      <c r="AH20" s="13"/>
    </row>
    <row r="21" spans="2:34" ht="15.75" x14ac:dyDescent="0.25">
      <c r="B21" s="109" t="str">
        <f t="shared" si="0"/>
        <v>PVC</v>
      </c>
      <c r="C21" s="110">
        <v>1.0999999999999999E-2</v>
      </c>
      <c r="D21" s="111" t="s">
        <v>87</v>
      </c>
      <c r="E21" s="111" t="s">
        <v>89</v>
      </c>
      <c r="F21" s="112">
        <v>39.812039636270846</v>
      </c>
      <c r="G21" s="111">
        <v>10</v>
      </c>
      <c r="H21" s="111">
        <f t="shared" si="1"/>
        <v>250</v>
      </c>
      <c r="I21" s="113" t="s">
        <v>10</v>
      </c>
      <c r="J21" s="113" t="str">
        <f>IF(AND($J$8=G21,$J$2=C21),F21,"")</f>
        <v/>
      </c>
      <c r="K21" s="135">
        <f>IF(AND($K$8=G21,$K$2=C21),F21,"")</f>
        <v>39.812039636270846</v>
      </c>
      <c r="L21" s="135" t="str">
        <f>IF(AND($L$8=G21,$L$2=C21),F21,"")</f>
        <v/>
      </c>
      <c r="M21" s="135" t="str">
        <f>IF(AND($M$8=G21,$M$2=C21),F21,"")</f>
        <v/>
      </c>
      <c r="N21" s="135" t="str">
        <f>IF(AND($N$8=G21,$N$2=C21),F21,"")</f>
        <v/>
      </c>
      <c r="O21" s="135" t="str">
        <f>IF(AND($O$8=G21,$O$2=C21),F21,"")</f>
        <v/>
      </c>
      <c r="P21" s="135">
        <f>IF(AND($P$8=G21,$P$2=C21),F21,"")</f>
        <v>39.812039636270846</v>
      </c>
      <c r="Q21" s="135" t="str">
        <f>IF(AND($Q$8=G21,$Q$2=C21),F21,"")</f>
        <v/>
      </c>
      <c r="R21" s="135" t="str">
        <f>IF(AND($R$8=G21,$R$2=C21),F21,"")</f>
        <v/>
      </c>
      <c r="S21" s="135" t="str">
        <f>IF(AND($S$8=G21,$S$2=C21),F21,"")</f>
        <v/>
      </c>
      <c r="T21" s="135" t="str">
        <f>IF($T$8=G21,F21,"")</f>
        <v/>
      </c>
      <c r="U21" s="135" t="str">
        <f>IF($U$8=G21,F21,"")</f>
        <v/>
      </c>
      <c r="V21" s="136" t="str">
        <f>IF($V$8=G21,F21,"")</f>
        <v/>
      </c>
      <c r="W21" s="131" t="str">
        <f>IF($W$8=G21,F21,"")</f>
        <v/>
      </c>
      <c r="Y21" s="124"/>
      <c r="Z21" s="124"/>
      <c r="AA21" s="124"/>
      <c r="AB21" s="11"/>
      <c r="AC21" s="10"/>
      <c r="AD21" s="10"/>
      <c r="AE21" s="12"/>
      <c r="AF21" s="10"/>
      <c r="AG21" s="10"/>
      <c r="AH21" s="13"/>
    </row>
    <row r="22" spans="2:34" ht="15.75" x14ac:dyDescent="0.25">
      <c r="B22" s="109" t="str">
        <f t="shared" si="0"/>
        <v>PVC</v>
      </c>
      <c r="C22" s="110">
        <v>1.0999999999999999E-2</v>
      </c>
      <c r="D22" s="111" t="s">
        <v>89</v>
      </c>
      <c r="E22" s="111" t="s">
        <v>26</v>
      </c>
      <c r="F22" s="112">
        <v>39.090037208987141</v>
      </c>
      <c r="G22" s="111">
        <v>10</v>
      </c>
      <c r="H22" s="111">
        <f t="shared" si="1"/>
        <v>250</v>
      </c>
      <c r="I22" s="113" t="s">
        <v>9</v>
      </c>
      <c r="J22" s="113" t="str">
        <f>IF(AND($J$8=G22,$J$2=C22),F22,"")</f>
        <v/>
      </c>
      <c r="K22" s="135">
        <f>IF(AND($K$8=G22,$K$2=C22),F22,"")</f>
        <v>39.090037208987141</v>
      </c>
      <c r="L22" s="135" t="str">
        <f>IF(AND($L$8=G22,$L$2=C22),F22,"")</f>
        <v/>
      </c>
      <c r="M22" s="135" t="str">
        <f>IF(AND($M$8=G22,$M$2=C22),F22,"")</f>
        <v/>
      </c>
      <c r="N22" s="135" t="str">
        <f>IF(AND($N$8=G22,$N$2=C22),F22,"")</f>
        <v/>
      </c>
      <c r="O22" s="135" t="str">
        <f>IF(AND($O$8=G22,$O$2=C22),F22,"")</f>
        <v/>
      </c>
      <c r="P22" s="135">
        <f>IF(AND($P$8=G22,$P$2=C22),F22,"")</f>
        <v>39.090037208987141</v>
      </c>
      <c r="Q22" s="135" t="str">
        <f>IF(AND($Q$8=G22,$Q$2=C22),F22,"")</f>
        <v/>
      </c>
      <c r="R22" s="135" t="str">
        <f>IF(AND($R$8=G22,$R$2=C22),F22,"")</f>
        <v/>
      </c>
      <c r="S22" s="135" t="str">
        <f>IF(AND($S$8=G22,$S$2=C22),F22,"")</f>
        <v/>
      </c>
      <c r="T22" s="135" t="str">
        <f>IF($T$8=G22,F22,"")</f>
        <v/>
      </c>
      <c r="U22" s="135" t="str">
        <f>IF($U$8=G22,F22,"")</f>
        <v/>
      </c>
      <c r="V22" s="136" t="str">
        <f>IF($V$8=G22,F22,"")</f>
        <v/>
      </c>
      <c r="W22" s="131" t="str">
        <f>IF($W$8=G22,F22,"")</f>
        <v/>
      </c>
      <c r="Y22" s="124"/>
      <c r="Z22" s="124"/>
      <c r="AA22" s="124"/>
      <c r="AB22" s="11"/>
      <c r="AC22" s="10"/>
      <c r="AD22" s="10"/>
      <c r="AE22" s="12"/>
      <c r="AF22" s="10"/>
      <c r="AG22" s="10"/>
      <c r="AH22" s="13"/>
    </row>
    <row r="23" spans="2:34" ht="15.75" x14ac:dyDescent="0.25">
      <c r="B23" s="109" t="str">
        <f t="shared" si="0"/>
        <v>PVC</v>
      </c>
      <c r="C23" s="110">
        <v>1.0999999999999999E-2</v>
      </c>
      <c r="D23" s="111" t="s">
        <v>26</v>
      </c>
      <c r="E23" s="111" t="s">
        <v>27</v>
      </c>
      <c r="F23" s="112">
        <v>120.57969000208949</v>
      </c>
      <c r="G23" s="111">
        <v>14</v>
      </c>
      <c r="H23" s="111">
        <f t="shared" si="1"/>
        <v>350</v>
      </c>
      <c r="I23" s="113" t="s">
        <v>9</v>
      </c>
      <c r="J23" s="113" t="str">
        <f>IF(AND($J$8=G23,$J$2=C23),F23,"")</f>
        <v/>
      </c>
      <c r="K23" s="135" t="str">
        <f>IF(AND($K$8=G23,$K$2=C23),F23,"")</f>
        <v/>
      </c>
      <c r="L23" s="135" t="str">
        <f>IF(AND($L$8=G23,$L$2=C23),F23,"")</f>
        <v/>
      </c>
      <c r="M23" s="135">
        <f>IF(AND($M$8=G23,$M$2=C23),F23,"")</f>
        <v>120.57969000208949</v>
      </c>
      <c r="N23" s="135" t="str">
        <f>IF(AND($N$8=G23,$N$2=C23),F23,"")</f>
        <v/>
      </c>
      <c r="O23" s="135" t="str">
        <f>IF(AND($O$8=G23,$O$2=C23),F23,"")</f>
        <v/>
      </c>
      <c r="P23" s="135" t="str">
        <f>IF(AND($P$8=G23,$P$2=C23),F23,"")</f>
        <v/>
      </c>
      <c r="Q23" s="135" t="str">
        <f>IF(AND($Q$8=G23,$Q$2=C23),F23,"")</f>
        <v/>
      </c>
      <c r="R23" s="135">
        <f>IF(AND($R$8=G23,$R$2=C23),F23,"")</f>
        <v>120.57969000208949</v>
      </c>
      <c r="S23" s="135" t="str">
        <f>IF(AND($S$8=G23,$S$2=C23),F23,"")</f>
        <v/>
      </c>
      <c r="T23" s="135" t="str">
        <f>IF($T$8=G23,F23,"")</f>
        <v/>
      </c>
      <c r="U23" s="135" t="str">
        <f>IF($U$8=G23,F23,"")</f>
        <v/>
      </c>
      <c r="V23" s="136" t="str">
        <f>IF($V$8=G23,F23,"")</f>
        <v/>
      </c>
      <c r="W23" s="131" t="str">
        <f>IF($W$8=G23,F23,"")</f>
        <v/>
      </c>
      <c r="Y23" s="124"/>
      <c r="Z23" s="124"/>
      <c r="AA23" s="124"/>
      <c r="AB23" s="11"/>
      <c r="AC23" s="10"/>
      <c r="AD23" s="10"/>
      <c r="AE23" s="12"/>
      <c r="AF23" s="10"/>
      <c r="AG23" s="10"/>
      <c r="AH23" s="13"/>
    </row>
    <row r="24" spans="2:34" ht="15.75" x14ac:dyDescent="0.25">
      <c r="B24" s="109" t="str">
        <f t="shared" si="0"/>
        <v>PVC</v>
      </c>
      <c r="C24" s="110">
        <v>1.0999999999999999E-2</v>
      </c>
      <c r="D24" s="111" t="s">
        <v>88</v>
      </c>
      <c r="E24" s="111" t="s">
        <v>27</v>
      </c>
      <c r="F24" s="112">
        <v>75.582896601302878</v>
      </c>
      <c r="G24" s="111">
        <v>10</v>
      </c>
      <c r="H24" s="111">
        <f t="shared" si="1"/>
        <v>250</v>
      </c>
      <c r="I24" s="113" t="s">
        <v>9</v>
      </c>
      <c r="J24" s="113" t="str">
        <f>IF(AND($J$8=G24,$J$2=C24),F24,"")</f>
        <v/>
      </c>
      <c r="K24" s="135">
        <f>IF(AND($K$8=G24,$K$2=C24),F24,"")</f>
        <v>75.582896601302878</v>
      </c>
      <c r="L24" s="135" t="str">
        <f>IF(AND($L$8=G24,$L$2=C24),F24,"")</f>
        <v/>
      </c>
      <c r="M24" s="135" t="str">
        <f>IF(AND($M$8=G24,$M$2=C24),F24,"")</f>
        <v/>
      </c>
      <c r="N24" s="135" t="str">
        <f>IF(AND($N$8=G24,$N$2=C24),F24,"")</f>
        <v/>
      </c>
      <c r="O24" s="135" t="str">
        <f>IF(AND($O$8=G24,$O$2=C24),F24,"")</f>
        <v/>
      </c>
      <c r="P24" s="135">
        <f>IF(AND($P$8=G24,$P$2=C24),F24,"")</f>
        <v>75.582896601302878</v>
      </c>
      <c r="Q24" s="135" t="str">
        <f>IF(AND($Q$8=G24,$Q$2=C24),F24,"")</f>
        <v/>
      </c>
      <c r="R24" s="135" t="str">
        <f>IF(AND($R$8=G24,$R$2=C24),F24,"")</f>
        <v/>
      </c>
      <c r="S24" s="135" t="str">
        <f>IF(AND($S$8=G24,$S$2=C24),F24,"")</f>
        <v/>
      </c>
      <c r="T24" s="135" t="str">
        <f>IF($T$8=G24,F24,"")</f>
        <v/>
      </c>
      <c r="U24" s="135" t="str">
        <f>IF($U$8=G24,F24,"")</f>
        <v/>
      </c>
      <c r="V24" s="136" t="str">
        <f>IF($V$8=G24,F24,"")</f>
        <v/>
      </c>
      <c r="W24" s="131" t="str">
        <f>IF($W$8=G24,F24,"")</f>
        <v/>
      </c>
      <c r="Y24" s="124"/>
      <c r="Z24" s="124"/>
      <c r="AA24" s="124"/>
      <c r="AB24" s="11"/>
      <c r="AC24" s="10"/>
      <c r="AD24" s="10"/>
      <c r="AE24" s="12"/>
      <c r="AF24" s="10"/>
      <c r="AG24" s="10"/>
      <c r="AH24" s="13"/>
    </row>
    <row r="25" spans="2:34" ht="15.75" x14ac:dyDescent="0.25">
      <c r="B25" s="109" t="str">
        <f t="shared" si="0"/>
        <v>PVC</v>
      </c>
      <c r="C25" s="110">
        <v>1.0999999999999999E-2</v>
      </c>
      <c r="D25" s="111" t="s">
        <v>27</v>
      </c>
      <c r="E25" s="111" t="s">
        <v>29</v>
      </c>
      <c r="F25" s="112">
        <v>47.88182323178598</v>
      </c>
      <c r="G25" s="111">
        <v>14</v>
      </c>
      <c r="H25" s="111">
        <f t="shared" si="1"/>
        <v>350</v>
      </c>
      <c r="I25" s="113" t="s">
        <v>9</v>
      </c>
      <c r="J25" s="113" t="str">
        <f>IF(AND($J$8=G25,$J$2=C25),F25,"")</f>
        <v/>
      </c>
      <c r="K25" s="135" t="str">
        <f>IF(AND($K$8=G25,$K$2=C25),F25,"")</f>
        <v/>
      </c>
      <c r="L25" s="135" t="str">
        <f>IF(AND($L$8=G25,$L$2=C25),F25,"")</f>
        <v/>
      </c>
      <c r="M25" s="135">
        <f>IF(AND($M$8=G25,$M$2=C25),F25,"")</f>
        <v>47.88182323178598</v>
      </c>
      <c r="N25" s="135" t="str">
        <f>IF(AND($N$8=G25,$N$2=C25),F25,"")</f>
        <v/>
      </c>
      <c r="O25" s="135" t="str">
        <f>IF(AND($O$8=G25,$O$2=C25),F25,"")</f>
        <v/>
      </c>
      <c r="P25" s="135" t="str">
        <f>IF(AND($P$8=G25,$P$2=C25),F25,"")</f>
        <v/>
      </c>
      <c r="Q25" s="135" t="str">
        <f>IF(AND($Q$8=G25,$Q$2=C25),F25,"")</f>
        <v/>
      </c>
      <c r="R25" s="135">
        <f>IF(AND($R$8=G25,$R$2=C25),F25,"")</f>
        <v>47.88182323178598</v>
      </c>
      <c r="S25" s="135" t="str">
        <f>IF(AND($S$8=G25,$S$2=C25),F25,"")</f>
        <v/>
      </c>
      <c r="T25" s="135" t="str">
        <f>IF($T$8=G25,F25,"")</f>
        <v/>
      </c>
      <c r="U25" s="135" t="str">
        <f>IF($U$8=G25,F25,"")</f>
        <v/>
      </c>
      <c r="V25" s="136" t="str">
        <f>IF($V$8=G25,F25,"")</f>
        <v/>
      </c>
      <c r="W25" s="131" t="str">
        <f>IF($W$8=G25,F25,"")</f>
        <v/>
      </c>
      <c r="Y25" s="124"/>
      <c r="Z25" s="124"/>
      <c r="AA25" s="124"/>
      <c r="AB25" s="11"/>
      <c r="AC25" s="10"/>
      <c r="AD25" s="10"/>
      <c r="AE25" s="12"/>
      <c r="AF25" s="10"/>
      <c r="AG25" s="10"/>
      <c r="AH25" s="13"/>
    </row>
    <row r="26" spans="2:34" ht="15.75" x14ac:dyDescent="0.25">
      <c r="B26" s="109" t="str">
        <f t="shared" si="0"/>
        <v>PVC</v>
      </c>
      <c r="C26" s="110">
        <v>1.0999999999999999E-2</v>
      </c>
      <c r="D26" s="111" t="s">
        <v>95</v>
      </c>
      <c r="E26" s="111" t="s">
        <v>29</v>
      </c>
      <c r="F26" s="112">
        <v>56.737106940696222</v>
      </c>
      <c r="G26" s="111">
        <v>10</v>
      </c>
      <c r="H26" s="111">
        <f t="shared" si="1"/>
        <v>250</v>
      </c>
      <c r="I26" s="113" t="s">
        <v>9</v>
      </c>
      <c r="J26" s="113" t="str">
        <f>IF(AND($J$8=G26,$J$2=C26),F26,"")</f>
        <v/>
      </c>
      <c r="K26" s="135">
        <f>IF(AND($K$8=G26,$K$2=C26),F26,"")</f>
        <v>56.737106940696222</v>
      </c>
      <c r="L26" s="135" t="str">
        <f>IF(AND($L$8=G26,$L$2=C26),F26,"")</f>
        <v/>
      </c>
      <c r="M26" s="135" t="str">
        <f>IF(AND($M$8=G26,$M$2=C26),F26,"")</f>
        <v/>
      </c>
      <c r="N26" s="135" t="str">
        <f>IF(AND($N$8=G26,$N$2=C26),F26,"")</f>
        <v/>
      </c>
      <c r="O26" s="135" t="str">
        <f>IF(AND($O$8=G26,$O$2=C26),F26,"")</f>
        <v/>
      </c>
      <c r="P26" s="135">
        <f>IF(AND($P$8=G26,$P$2=C26),F26,"")</f>
        <v>56.737106940696222</v>
      </c>
      <c r="Q26" s="135" t="str">
        <f>IF(AND($Q$8=G26,$Q$2=C26),F26,"")</f>
        <v/>
      </c>
      <c r="R26" s="135" t="str">
        <f>IF(AND($R$8=G26,$R$2=C26),F26,"")</f>
        <v/>
      </c>
      <c r="S26" s="135" t="str">
        <f>IF(AND($S$8=G26,$S$2=C26),F26,"")</f>
        <v/>
      </c>
      <c r="T26" s="135" t="str">
        <f>IF($T$8=G26,F26,"")</f>
        <v/>
      </c>
      <c r="U26" s="135" t="str">
        <f>IF($U$8=G26,F26,"")</f>
        <v/>
      </c>
      <c r="V26" s="136" t="str">
        <f>IF($V$8=G26,F26,"")</f>
        <v/>
      </c>
      <c r="W26" s="131" t="str">
        <f>IF($W$8=G26,F26,"")</f>
        <v/>
      </c>
      <c r="Y26" s="124"/>
      <c r="Z26" s="124"/>
      <c r="AA26" s="124"/>
      <c r="AB26" s="11"/>
      <c r="AC26" s="10"/>
      <c r="AD26" s="10"/>
      <c r="AE26" s="12"/>
      <c r="AF26" s="10"/>
      <c r="AG26" s="10"/>
      <c r="AH26" s="13"/>
    </row>
    <row r="27" spans="2:34" ht="15.75" x14ac:dyDescent="0.25">
      <c r="B27" s="109" t="str">
        <f t="shared" si="0"/>
        <v>PVC</v>
      </c>
      <c r="C27" s="110">
        <v>1.0999999999999999E-2</v>
      </c>
      <c r="D27" s="111" t="s">
        <v>29</v>
      </c>
      <c r="E27" s="111" t="s">
        <v>30</v>
      </c>
      <c r="F27" s="112">
        <v>67.147650562026371</v>
      </c>
      <c r="G27" s="111">
        <v>14</v>
      </c>
      <c r="H27" s="111">
        <f t="shared" si="1"/>
        <v>350</v>
      </c>
      <c r="I27" s="113" t="s">
        <v>9</v>
      </c>
      <c r="J27" s="113" t="str">
        <f>IF(AND($J$8=G27,$J$2=C27),F27,"")</f>
        <v/>
      </c>
      <c r="K27" s="135" t="str">
        <f>IF(AND($K$8=G27,$K$2=C27),F27,"")</f>
        <v/>
      </c>
      <c r="L27" s="135" t="str">
        <f>IF(AND($L$8=G27,$L$2=C27),F27,"")</f>
        <v/>
      </c>
      <c r="M27" s="135">
        <f>IF(AND($M$8=G27,$M$2=C27),F27,"")</f>
        <v>67.147650562026371</v>
      </c>
      <c r="N27" s="135" t="str">
        <f>IF(AND($N$8=G27,$N$2=C27),F27,"")</f>
        <v/>
      </c>
      <c r="O27" s="135" t="str">
        <f>IF(AND($O$8=G27,$O$2=C27),F27,"")</f>
        <v/>
      </c>
      <c r="P27" s="135" t="str">
        <f>IF(AND($P$8=G27,$P$2=C27),F27,"")</f>
        <v/>
      </c>
      <c r="Q27" s="135" t="str">
        <f>IF(AND($Q$8=G27,$Q$2=C27),F27,"")</f>
        <v/>
      </c>
      <c r="R27" s="135">
        <f>IF(AND($R$8=G27,$R$2=C27),F27,"")</f>
        <v>67.147650562026371</v>
      </c>
      <c r="S27" s="135" t="str">
        <f>IF(AND($S$8=G27,$S$2=C27),F27,"")</f>
        <v/>
      </c>
      <c r="T27" s="135" t="str">
        <f>IF($T$8=G27,F27,"")</f>
        <v/>
      </c>
      <c r="U27" s="135" t="str">
        <f>IF($U$8=G27,F27,"")</f>
        <v/>
      </c>
      <c r="V27" s="136" t="str">
        <f>IF($V$8=G27,F27,"")</f>
        <v/>
      </c>
      <c r="W27" s="131" t="str">
        <f>IF($W$8=G27,F27,"")</f>
        <v/>
      </c>
      <c r="Y27" s="124"/>
      <c r="Z27" s="124"/>
      <c r="AA27" s="124"/>
      <c r="AB27" s="11"/>
      <c r="AC27" s="10"/>
      <c r="AD27" s="10"/>
      <c r="AE27" s="12"/>
      <c r="AF27" s="10"/>
      <c r="AG27" s="10"/>
      <c r="AH27" s="13"/>
    </row>
    <row r="28" spans="2:34" ht="15.75" x14ac:dyDescent="0.25">
      <c r="B28" s="109" t="str">
        <f t="shared" si="0"/>
        <v>PVC</v>
      </c>
      <c r="C28" s="110">
        <v>1.0999999999999999E-2</v>
      </c>
      <c r="D28" s="111" t="s">
        <v>30</v>
      </c>
      <c r="E28" s="111" t="s">
        <v>31</v>
      </c>
      <c r="F28" s="112">
        <v>16.760464910019635</v>
      </c>
      <c r="G28" s="111">
        <v>16</v>
      </c>
      <c r="H28" s="111">
        <f t="shared" si="1"/>
        <v>400</v>
      </c>
      <c r="I28" s="113" t="s">
        <v>9</v>
      </c>
      <c r="J28" s="113" t="str">
        <f>IF(AND($J$8=G28,$J$2=C28),F28,"")</f>
        <v/>
      </c>
      <c r="K28" s="135" t="str">
        <f>IF(AND($K$8=G28,$K$2=C28),F28,"")</f>
        <v/>
      </c>
      <c r="L28" s="135" t="str">
        <f>IF(AND($L$8=G28,$L$2=C28),F28,"")</f>
        <v/>
      </c>
      <c r="M28" s="135" t="str">
        <f>IF(AND($M$8=G28,$M$2=C28),F28,"")</f>
        <v/>
      </c>
      <c r="N28" s="135">
        <f>IF(AND($N$8=G28,$N$2=C28),F28,"")</f>
        <v>16.760464910019635</v>
      </c>
      <c r="O28" s="135" t="str">
        <f>IF(AND($O$8=G28,$O$2=C28),F28,"")</f>
        <v/>
      </c>
      <c r="P28" s="135" t="str">
        <f>IF(AND($P$8=G28,$P$2=C28),F28,"")</f>
        <v/>
      </c>
      <c r="Q28" s="135" t="str">
        <f>IF(AND($Q$8=G28,$Q$2=C28),F28,"")</f>
        <v/>
      </c>
      <c r="R28" s="135" t="str">
        <f>IF(AND($R$8=G28,$R$2=C28),F28,"")</f>
        <v/>
      </c>
      <c r="S28" s="135">
        <f>IF(AND($S$8=G28,$S$2=C28),F28,"")</f>
        <v>16.760464910019635</v>
      </c>
      <c r="T28" s="135" t="str">
        <f>IF($T$8=G28,F28,"")</f>
        <v/>
      </c>
      <c r="U28" s="135" t="str">
        <f>IF($U$8=G28,F28,"")</f>
        <v/>
      </c>
      <c r="V28" s="136" t="str">
        <f>IF($V$8=G28,F28,"")</f>
        <v/>
      </c>
      <c r="W28" s="131" t="str">
        <f>IF($W$8=G28,F28,"")</f>
        <v/>
      </c>
      <c r="Y28" s="124"/>
      <c r="Z28" s="124"/>
      <c r="AA28" s="124"/>
      <c r="AB28" s="11"/>
      <c r="AC28" s="10"/>
      <c r="AD28" s="10"/>
      <c r="AE28" s="12"/>
      <c r="AF28" s="10"/>
      <c r="AG28" s="10"/>
      <c r="AH28" s="13"/>
    </row>
    <row r="29" spans="2:34" ht="15.75" x14ac:dyDescent="0.25">
      <c r="B29" s="109" t="str">
        <f t="shared" si="0"/>
        <v>PVC</v>
      </c>
      <c r="C29" s="110">
        <v>1.0999999999999999E-2</v>
      </c>
      <c r="D29" s="111" t="s">
        <v>31</v>
      </c>
      <c r="E29" s="111" t="s">
        <v>33</v>
      </c>
      <c r="F29" s="112">
        <v>19.232547127200814</v>
      </c>
      <c r="G29" s="111">
        <v>16</v>
      </c>
      <c r="H29" s="111">
        <f t="shared" si="1"/>
        <v>400</v>
      </c>
      <c r="I29" s="113" t="s">
        <v>9</v>
      </c>
      <c r="J29" s="113" t="str">
        <f>IF(AND($J$8=G29,$J$2=C29),F29,"")</f>
        <v/>
      </c>
      <c r="K29" s="135" t="str">
        <f>IF(AND($K$8=G29,$K$2=C29),F29,"")</f>
        <v/>
      </c>
      <c r="L29" s="135" t="str">
        <f>IF(AND($L$8=G29,$L$2=C29),F29,"")</f>
        <v/>
      </c>
      <c r="M29" s="135" t="str">
        <f>IF(AND($M$8=G29,$M$2=C29),F29,"")</f>
        <v/>
      </c>
      <c r="N29" s="135">
        <f>IF(AND($N$8=G29,$N$2=C29),F29,"")</f>
        <v>19.232547127200814</v>
      </c>
      <c r="O29" s="135" t="str">
        <f>IF(AND($O$8=G29,$O$2=C29),F29,"")</f>
        <v/>
      </c>
      <c r="P29" s="135" t="str">
        <f>IF(AND($P$8=G29,$P$2=C29),F29,"")</f>
        <v/>
      </c>
      <c r="Q29" s="135" t="str">
        <f>IF(AND($Q$8=G29,$Q$2=C29),F29,"")</f>
        <v/>
      </c>
      <c r="R29" s="135" t="str">
        <f>IF(AND($R$8=G29,$R$2=C29),F29,"")</f>
        <v/>
      </c>
      <c r="S29" s="135">
        <f>IF(AND($S$8=G29,$S$2=C29),F29,"")</f>
        <v>19.232547127200814</v>
      </c>
      <c r="T29" s="135" t="str">
        <f>IF($T$8=G29,F29,"")</f>
        <v/>
      </c>
      <c r="U29" s="135" t="str">
        <f>IF($U$8=G29,F29,"")</f>
        <v/>
      </c>
      <c r="V29" s="136" t="str">
        <f>IF($V$8=G29,F29,"")</f>
        <v/>
      </c>
      <c r="W29" s="131" t="str">
        <f>IF($W$8=G29,F29,"")</f>
        <v/>
      </c>
      <c r="Y29" s="124"/>
      <c r="Z29" s="124"/>
      <c r="AA29" s="124"/>
      <c r="AB29" s="11"/>
      <c r="AC29" s="10"/>
      <c r="AD29" s="10"/>
      <c r="AE29" s="12"/>
      <c r="AF29" s="10"/>
      <c r="AG29" s="10"/>
      <c r="AH29" s="13"/>
    </row>
    <row r="30" spans="2:34" ht="15.75" x14ac:dyDescent="0.25">
      <c r="B30" s="109" t="str">
        <f t="shared" si="0"/>
        <v>PVC</v>
      </c>
      <c r="C30" s="110">
        <v>1.0999999999999999E-2</v>
      </c>
      <c r="D30" s="111" t="s">
        <v>32</v>
      </c>
      <c r="E30" s="111" t="s">
        <v>33</v>
      </c>
      <c r="F30" s="112">
        <v>21.560497582384329</v>
      </c>
      <c r="G30" s="111">
        <v>10</v>
      </c>
      <c r="H30" s="111">
        <f t="shared" si="1"/>
        <v>250</v>
      </c>
      <c r="I30" s="113" t="s">
        <v>9</v>
      </c>
      <c r="J30" s="113" t="str">
        <f>IF(AND($J$8=G30,$J$2=C30),F30,"")</f>
        <v/>
      </c>
      <c r="K30" s="135">
        <f>IF(AND($K$8=G30,$K$2=C30),F30,"")</f>
        <v>21.560497582384329</v>
      </c>
      <c r="L30" s="135" t="str">
        <f>IF(AND($L$8=G30,$L$2=C30),F30,"")</f>
        <v/>
      </c>
      <c r="M30" s="135" t="str">
        <f>IF(AND($M$8=G30,$M$2=C30),F30,"")</f>
        <v/>
      </c>
      <c r="N30" s="135" t="str">
        <f>IF(AND($N$8=G30,$N$2=C30),F30,"")</f>
        <v/>
      </c>
      <c r="O30" s="135" t="str">
        <f>IF(AND($O$8=G30,$O$2=C30),F30,"")</f>
        <v/>
      </c>
      <c r="P30" s="135">
        <f>IF(AND($P$8=G30,$P$2=C30),F30,"")</f>
        <v>21.560497582384329</v>
      </c>
      <c r="Q30" s="135" t="str">
        <f>IF(AND($Q$8=G30,$Q$2=C30),F30,"")</f>
        <v/>
      </c>
      <c r="R30" s="135" t="str">
        <f>IF(AND($R$8=G30,$R$2=C30),F30,"")</f>
        <v/>
      </c>
      <c r="S30" s="135" t="str">
        <f>IF(AND($S$8=G30,$S$2=C30),F30,"")</f>
        <v/>
      </c>
      <c r="T30" s="135" t="str">
        <f>IF($T$8=G30,F30,"")</f>
        <v/>
      </c>
      <c r="U30" s="135" t="str">
        <f>IF($U$8=G30,F30,"")</f>
        <v/>
      </c>
      <c r="V30" s="136" t="str">
        <f>IF($V$8=G30,F30,"")</f>
        <v/>
      </c>
      <c r="W30" s="131" t="str">
        <f>IF($W$8=G30,F30,"")</f>
        <v/>
      </c>
      <c r="Y30" s="124"/>
      <c r="Z30" s="124"/>
      <c r="AA30" s="124"/>
      <c r="AB30" s="11"/>
      <c r="AC30" s="10"/>
      <c r="AD30" s="10"/>
      <c r="AE30" s="12"/>
      <c r="AF30" s="10"/>
      <c r="AG30" s="10"/>
      <c r="AH30" s="13"/>
    </row>
    <row r="31" spans="2:34" ht="15.75" x14ac:dyDescent="0.25">
      <c r="B31" s="109" t="str">
        <f t="shared" si="0"/>
        <v>PVC</v>
      </c>
      <c r="C31" s="110">
        <v>1.0999999999999999E-2</v>
      </c>
      <c r="D31" s="111" t="s">
        <v>33</v>
      </c>
      <c r="E31" s="111" t="s">
        <v>34</v>
      </c>
      <c r="F31" s="112">
        <v>27.785189742019035</v>
      </c>
      <c r="G31" s="111">
        <v>16</v>
      </c>
      <c r="H31" s="111">
        <f t="shared" si="1"/>
        <v>400</v>
      </c>
      <c r="I31" s="113" t="s">
        <v>9</v>
      </c>
      <c r="J31" s="113" t="str">
        <f>IF(AND($J$8=G31,$J$2=C31),F31,"")</f>
        <v/>
      </c>
      <c r="K31" s="135" t="str">
        <f>IF(AND($K$8=G31,$K$2=C31),F31,"")</f>
        <v/>
      </c>
      <c r="L31" s="135" t="str">
        <f>IF(AND($L$8=G31,$L$2=C31),F31,"")</f>
        <v/>
      </c>
      <c r="M31" s="135" t="str">
        <f>IF(AND($M$8=G31,$M$2=C31),F31,"")</f>
        <v/>
      </c>
      <c r="N31" s="135">
        <f>IF(AND($N$8=G31,$N$2=C31),F31,"")</f>
        <v>27.785189742019035</v>
      </c>
      <c r="O31" s="135" t="str">
        <f>IF(AND($O$8=G31,$O$2=C31),F31,"")</f>
        <v/>
      </c>
      <c r="P31" s="135" t="str">
        <f>IF(AND($P$8=G31,$P$2=C31),F31,"")</f>
        <v/>
      </c>
      <c r="Q31" s="135" t="str">
        <f>IF(AND($Q$8=G31,$Q$2=C31),F31,"")</f>
        <v/>
      </c>
      <c r="R31" s="135" t="str">
        <f>IF(AND($R$8=G31,$R$2=C31),F31,"")</f>
        <v/>
      </c>
      <c r="S31" s="135">
        <f>IF(AND($S$8=G31,$S$2=C31),F31,"")</f>
        <v>27.785189742019035</v>
      </c>
      <c r="T31" s="135" t="str">
        <f>IF($T$8=G31,F31,"")</f>
        <v/>
      </c>
      <c r="U31" s="135" t="str">
        <f>IF($U$8=G31,F31,"")</f>
        <v/>
      </c>
      <c r="V31" s="136" t="str">
        <f>IF($V$8=G31,F31,"")</f>
        <v/>
      </c>
      <c r="W31" s="131" t="str">
        <f>IF($W$8=G31,F31,"")</f>
        <v/>
      </c>
      <c r="Y31" s="124"/>
      <c r="Z31" s="124"/>
      <c r="AA31" s="124"/>
      <c r="AB31" s="11"/>
      <c r="AC31" s="10"/>
      <c r="AD31" s="10"/>
      <c r="AE31" s="12"/>
      <c r="AF31" s="10"/>
      <c r="AG31" s="10"/>
      <c r="AH31" s="13"/>
    </row>
    <row r="32" spans="2:34" ht="15.75" x14ac:dyDescent="0.25">
      <c r="B32" s="109" t="str">
        <f t="shared" si="0"/>
        <v>PVC</v>
      </c>
      <c r="C32" s="110">
        <v>1.0999999999999999E-2</v>
      </c>
      <c r="D32" s="111" t="s">
        <v>93</v>
      </c>
      <c r="E32" s="111" t="s">
        <v>90</v>
      </c>
      <c r="F32" s="112">
        <v>61.414167168496206</v>
      </c>
      <c r="G32" s="111">
        <v>10</v>
      </c>
      <c r="H32" s="111">
        <f t="shared" si="1"/>
        <v>250</v>
      </c>
      <c r="I32" s="113" t="s">
        <v>10</v>
      </c>
      <c r="J32" s="113" t="str">
        <f>IF(AND($J$8=G32,$J$2=C32),F32,"")</f>
        <v/>
      </c>
      <c r="K32" s="135">
        <f>IF(AND($K$8=G32,$K$2=C32),F32,"")</f>
        <v>61.414167168496206</v>
      </c>
      <c r="L32" s="135" t="str">
        <f>IF(AND($L$8=G32,$L$2=C32),F32,"")</f>
        <v/>
      </c>
      <c r="M32" s="135" t="str">
        <f>IF(AND($M$8=G32,$M$2=C32),F32,"")</f>
        <v/>
      </c>
      <c r="N32" s="135" t="str">
        <f>IF(AND($N$8=G32,$N$2=C32),F32,"")</f>
        <v/>
      </c>
      <c r="O32" s="135" t="str">
        <f>IF(AND($O$8=G32,$O$2=C32),F32,"")</f>
        <v/>
      </c>
      <c r="P32" s="135">
        <f>IF(AND($P$8=G32,$P$2=C32),F32,"")</f>
        <v>61.414167168496206</v>
      </c>
      <c r="Q32" s="135" t="str">
        <f>IF(AND($Q$8=G32,$Q$2=C32),F32,"")</f>
        <v/>
      </c>
      <c r="R32" s="135" t="str">
        <f>IF(AND($R$8=G32,$R$2=C32),F32,"")</f>
        <v/>
      </c>
      <c r="S32" s="135" t="str">
        <f>IF(AND($S$8=G32,$S$2=C32),F32,"")</f>
        <v/>
      </c>
      <c r="T32" s="135" t="str">
        <f>IF($T$8=G32,F32,"")</f>
        <v/>
      </c>
      <c r="U32" s="135" t="str">
        <f>IF($U$8=G32,F32,"")</f>
        <v/>
      </c>
      <c r="V32" s="136" t="str">
        <f>IF($V$8=G32,F32,"")</f>
        <v/>
      </c>
      <c r="W32" s="131" t="str">
        <f>IF($W$8=G32,F32,"")</f>
        <v/>
      </c>
      <c r="Y32" s="124"/>
      <c r="Z32" s="124"/>
      <c r="AA32" s="124"/>
      <c r="AB32" s="11"/>
      <c r="AC32" s="10"/>
      <c r="AD32" s="10"/>
      <c r="AE32" s="12"/>
      <c r="AF32" s="10"/>
      <c r="AG32" s="10"/>
      <c r="AH32" s="13"/>
    </row>
    <row r="33" spans="2:34" ht="15.75" x14ac:dyDescent="0.25">
      <c r="B33" s="109" t="str">
        <f t="shared" si="0"/>
        <v>PVC</v>
      </c>
      <c r="C33" s="110">
        <v>1.0999999999999999E-2</v>
      </c>
      <c r="D33" s="111" t="s">
        <v>90</v>
      </c>
      <c r="E33" s="111" t="s">
        <v>91</v>
      </c>
      <c r="F33" s="112">
        <v>46.131401409452131</v>
      </c>
      <c r="G33" s="111">
        <v>10</v>
      </c>
      <c r="H33" s="111">
        <f t="shared" si="1"/>
        <v>250</v>
      </c>
      <c r="I33" s="113" t="s">
        <v>9</v>
      </c>
      <c r="J33" s="113" t="str">
        <f>IF(AND($J$8=G33,$J$2=C33),F33,"")</f>
        <v/>
      </c>
      <c r="K33" s="135">
        <f>IF(AND($K$8=G33,$K$2=C33),F33,"")</f>
        <v>46.131401409452131</v>
      </c>
      <c r="L33" s="135" t="str">
        <f>IF(AND($L$8=G33,$L$2=C33),F33,"")</f>
        <v/>
      </c>
      <c r="M33" s="135" t="str">
        <f>IF(AND($M$8=G33,$M$2=C33),F33,"")</f>
        <v/>
      </c>
      <c r="N33" s="135" t="str">
        <f>IF(AND($N$8=G33,$N$2=C33),F33,"")</f>
        <v/>
      </c>
      <c r="O33" s="135" t="str">
        <f>IF(AND($O$8=G33,$O$2=C33),F33,"")</f>
        <v/>
      </c>
      <c r="P33" s="135">
        <f>IF(AND($P$8=G33,$P$2=C33),F33,"")</f>
        <v>46.131401409452131</v>
      </c>
      <c r="Q33" s="135" t="str">
        <f>IF(AND($Q$8=G33,$Q$2=C33),F33,"")</f>
        <v/>
      </c>
      <c r="R33" s="135" t="str">
        <f>IF(AND($R$8=G33,$R$2=C33),F33,"")</f>
        <v/>
      </c>
      <c r="S33" s="135" t="str">
        <f>IF(AND($S$8=G33,$S$2=C33),F33,"")</f>
        <v/>
      </c>
      <c r="T33" s="135" t="str">
        <f>IF($T$8=G33,F33,"")</f>
        <v/>
      </c>
      <c r="U33" s="135" t="str">
        <f>IF($U$8=G33,F33,"")</f>
        <v/>
      </c>
      <c r="V33" s="136" t="str">
        <f>IF($V$8=G33,F33,"")</f>
        <v/>
      </c>
      <c r="W33" s="131" t="str">
        <f>IF($W$8=G33,F33,"")</f>
        <v/>
      </c>
      <c r="Y33" s="124"/>
      <c r="Z33" s="124"/>
      <c r="AA33" s="124"/>
      <c r="AB33" s="11"/>
      <c r="AC33" s="10"/>
      <c r="AD33" s="10"/>
      <c r="AE33" s="12"/>
      <c r="AF33" s="10"/>
      <c r="AG33" s="10"/>
      <c r="AH33" s="13"/>
    </row>
    <row r="34" spans="2:34" ht="15.75" x14ac:dyDescent="0.25">
      <c r="B34" s="109" t="str">
        <f t="shared" si="0"/>
        <v>PVC</v>
      </c>
      <c r="C34" s="110">
        <v>1.0999999999999999E-2</v>
      </c>
      <c r="D34" s="111" t="s">
        <v>91</v>
      </c>
      <c r="E34" s="111" t="s">
        <v>94</v>
      </c>
      <c r="F34" s="112">
        <v>44.049258438707007</v>
      </c>
      <c r="G34" s="111">
        <v>10</v>
      </c>
      <c r="H34" s="111">
        <f t="shared" si="1"/>
        <v>250</v>
      </c>
      <c r="I34" s="113" t="s">
        <v>9</v>
      </c>
      <c r="J34" s="113" t="str">
        <f>IF(AND($J$8=G34,$J$2=C34),F34,"")</f>
        <v/>
      </c>
      <c r="K34" s="135">
        <f>IF(AND($K$8=G34,$K$2=C34),F34,"")</f>
        <v>44.049258438707007</v>
      </c>
      <c r="L34" s="135" t="str">
        <f>IF(AND($L$8=G34,$L$2=C34),F34,"")</f>
        <v/>
      </c>
      <c r="M34" s="135" t="str">
        <f>IF(AND($M$8=G34,$M$2=C34),F34,"")</f>
        <v/>
      </c>
      <c r="N34" s="135" t="str">
        <f>IF(AND($N$8=G34,$N$2=C34),F34,"")</f>
        <v/>
      </c>
      <c r="O34" s="135" t="str">
        <f>IF(AND($O$8=G34,$O$2=C34),F34,"")</f>
        <v/>
      </c>
      <c r="P34" s="135">
        <f>IF(AND($P$8=G34,$P$2=C34),F34,"")</f>
        <v>44.049258438707007</v>
      </c>
      <c r="Q34" s="135" t="str">
        <f>IF(AND($Q$8=G34,$Q$2=C34),F34,"")</f>
        <v/>
      </c>
      <c r="R34" s="135" t="str">
        <f>IF(AND($R$8=G34,$R$2=C34),F34,"")</f>
        <v/>
      </c>
      <c r="S34" s="135" t="str">
        <f>IF(AND($S$8=G34,$S$2=C34),F34,"")</f>
        <v/>
      </c>
      <c r="T34" s="135" t="str">
        <f>IF($T$8=G34,F34,"")</f>
        <v/>
      </c>
      <c r="U34" s="135" t="str">
        <f>IF($U$8=G34,F34,"")</f>
        <v/>
      </c>
      <c r="V34" s="136" t="str">
        <f>IF($V$8=G34,F34,"")</f>
        <v/>
      </c>
      <c r="W34" s="131" t="str">
        <f>IF($W$8=G34,F34,"")</f>
        <v/>
      </c>
      <c r="Y34" s="124"/>
      <c r="Z34" s="124"/>
      <c r="AA34" s="124"/>
      <c r="AB34" s="11"/>
      <c r="AC34" s="10"/>
      <c r="AD34" s="10"/>
      <c r="AE34" s="12"/>
      <c r="AF34" s="10"/>
      <c r="AG34" s="10"/>
      <c r="AH34" s="13"/>
    </row>
    <row r="35" spans="2:34" ht="15.75" x14ac:dyDescent="0.25">
      <c r="B35" s="109" t="str">
        <f t="shared" si="0"/>
        <v>PVC</v>
      </c>
      <c r="C35" s="110">
        <v>1.0999999999999999E-2</v>
      </c>
      <c r="D35" s="111" t="s">
        <v>102</v>
      </c>
      <c r="E35" s="111" t="s">
        <v>94</v>
      </c>
      <c r="F35" s="112">
        <v>61.102414027597966</v>
      </c>
      <c r="G35" s="111">
        <v>10</v>
      </c>
      <c r="H35" s="111">
        <f t="shared" si="1"/>
        <v>250</v>
      </c>
      <c r="I35" s="113" t="s">
        <v>9</v>
      </c>
      <c r="J35" s="113" t="str">
        <f>IF(AND($J$8=G35,$J$2=C35),F35,"")</f>
        <v/>
      </c>
      <c r="K35" s="135">
        <f>IF(AND($K$8=G35,$K$2=C35),F35,"")</f>
        <v>61.102414027597966</v>
      </c>
      <c r="L35" s="135" t="str">
        <f>IF(AND($L$8=G35,$L$2=C35),F35,"")</f>
        <v/>
      </c>
      <c r="M35" s="135" t="str">
        <f>IF(AND($M$8=G35,$M$2=C35),F35,"")</f>
        <v/>
      </c>
      <c r="N35" s="135" t="str">
        <f>IF(AND($N$8=G35,$N$2=C35),F35,"")</f>
        <v/>
      </c>
      <c r="O35" s="135" t="str">
        <f>IF(AND($O$8=G35,$O$2=C35),F35,"")</f>
        <v/>
      </c>
      <c r="P35" s="135">
        <f>IF(AND($P$8=G35,$P$2=C35),F35,"")</f>
        <v>61.102414027597966</v>
      </c>
      <c r="Q35" s="135" t="str">
        <f>IF(AND($Q$8=G35,$Q$2=C35),F35,"")</f>
        <v/>
      </c>
      <c r="R35" s="135" t="str">
        <f>IF(AND($R$8=G35,$R$2=C35),F35,"")</f>
        <v/>
      </c>
      <c r="S35" s="135" t="str">
        <f>IF(AND($S$8=G35,$S$2=C35),F35,"")</f>
        <v/>
      </c>
      <c r="T35" s="135" t="str">
        <f>IF($T$8=G35,F35,"")</f>
        <v/>
      </c>
      <c r="U35" s="135" t="str">
        <f>IF($U$8=G35,F35,"")</f>
        <v/>
      </c>
      <c r="V35" s="136" t="str">
        <f>IF($V$8=G35,F35,"")</f>
        <v/>
      </c>
      <c r="W35" s="131" t="str">
        <f>IF($W$8=G35,F35,"")</f>
        <v/>
      </c>
      <c r="Y35" s="124"/>
      <c r="Z35" s="124"/>
      <c r="AA35" s="124"/>
      <c r="AB35" s="11"/>
      <c r="AC35" s="10"/>
      <c r="AD35" s="10"/>
      <c r="AE35" s="12"/>
      <c r="AF35" s="10"/>
      <c r="AG35" s="10"/>
      <c r="AH35" s="13"/>
    </row>
    <row r="36" spans="2:34" ht="15.75" x14ac:dyDescent="0.25">
      <c r="B36" s="109" t="str">
        <f t="shared" si="0"/>
        <v>PVC</v>
      </c>
      <c r="C36" s="110">
        <v>1.0999999999999999E-2</v>
      </c>
      <c r="D36" s="111" t="s">
        <v>94</v>
      </c>
      <c r="E36" s="111" t="s">
        <v>34</v>
      </c>
      <c r="F36" s="112">
        <v>80.937705057655279</v>
      </c>
      <c r="G36" s="111">
        <v>10</v>
      </c>
      <c r="H36" s="111">
        <f t="shared" si="1"/>
        <v>250</v>
      </c>
      <c r="I36" s="113" t="s">
        <v>9</v>
      </c>
      <c r="J36" s="113" t="str">
        <f>IF(AND($J$8=G36,$J$2=C36),F36,"")</f>
        <v/>
      </c>
      <c r="K36" s="135">
        <f>IF(AND($K$8=G36,$K$2=C36),F36,"")</f>
        <v>80.937705057655279</v>
      </c>
      <c r="L36" s="135" t="str">
        <f>IF(AND($L$8=G36,$L$2=C36),F36,"")</f>
        <v/>
      </c>
      <c r="M36" s="135" t="str">
        <f>IF(AND($M$8=G36,$M$2=C36),F36,"")</f>
        <v/>
      </c>
      <c r="N36" s="135" t="str">
        <f>IF(AND($N$8=G36,$N$2=C36),F36,"")</f>
        <v/>
      </c>
      <c r="O36" s="135" t="str">
        <f>IF(AND($O$8=G36,$O$2=C36),F36,"")</f>
        <v/>
      </c>
      <c r="P36" s="135">
        <f>IF(AND($P$8=G36,$P$2=C36),F36,"")</f>
        <v>80.937705057655279</v>
      </c>
      <c r="Q36" s="135" t="str">
        <f>IF(AND($Q$8=G36,$Q$2=C36),F36,"")</f>
        <v/>
      </c>
      <c r="R36" s="135" t="str">
        <f>IF(AND($R$8=G36,$R$2=C36),F36,"")</f>
        <v/>
      </c>
      <c r="S36" s="135" t="str">
        <f>IF(AND($S$8=G36,$S$2=C36),F36,"")</f>
        <v/>
      </c>
      <c r="T36" s="135" t="str">
        <f>IF($T$8=G36,F36,"")</f>
        <v/>
      </c>
      <c r="U36" s="135" t="str">
        <f>IF($U$8=G36,F36,"")</f>
        <v/>
      </c>
      <c r="V36" s="136" t="str">
        <f>IF($V$8=G36,F36,"")</f>
        <v/>
      </c>
      <c r="W36" s="131" t="str">
        <f>IF($W$8=G36,F36,"")</f>
        <v/>
      </c>
      <c r="Y36" s="124"/>
      <c r="Z36" s="124"/>
      <c r="AA36" s="124"/>
      <c r="AB36" s="11"/>
      <c r="AC36" s="10"/>
      <c r="AD36" s="10"/>
      <c r="AE36" s="12"/>
      <c r="AF36" s="10"/>
      <c r="AG36" s="10"/>
      <c r="AH36" s="13"/>
    </row>
    <row r="37" spans="2:34" ht="15.75" x14ac:dyDescent="0.25">
      <c r="B37" s="109" t="str">
        <f t="shared" si="0"/>
        <v>PVC</v>
      </c>
      <c r="C37" s="110">
        <v>1.0999999999999999E-2</v>
      </c>
      <c r="D37" s="111" t="s">
        <v>11</v>
      </c>
      <c r="E37" s="111" t="s">
        <v>97</v>
      </c>
      <c r="F37" s="112">
        <v>19.554091643438724</v>
      </c>
      <c r="G37" s="111">
        <v>10</v>
      </c>
      <c r="H37" s="111">
        <f t="shared" si="1"/>
        <v>250</v>
      </c>
      <c r="I37" s="113" t="s">
        <v>10</v>
      </c>
      <c r="J37" s="113" t="str">
        <f>IF(AND($J$8=G37,$J$2=C37),F37,"")</f>
        <v/>
      </c>
      <c r="K37" s="135">
        <f>IF(AND($K$8=G37,$K$2=C37),F37,"")</f>
        <v>19.554091643438724</v>
      </c>
      <c r="L37" s="135" t="str">
        <f>IF(AND($L$8=G37,$L$2=C37),F37,"")</f>
        <v/>
      </c>
      <c r="M37" s="135" t="str">
        <f>IF(AND($M$8=G37,$M$2=C37),F37,"")</f>
        <v/>
      </c>
      <c r="N37" s="135" t="str">
        <f>IF(AND($N$8=G37,$N$2=C37),F37,"")</f>
        <v/>
      </c>
      <c r="O37" s="135" t="str">
        <f>IF(AND($O$8=G37,$O$2=C37),F37,"")</f>
        <v/>
      </c>
      <c r="P37" s="135">
        <f>IF(AND($P$8=G37,$P$2=C37),F37,"")</f>
        <v>19.554091643438724</v>
      </c>
      <c r="Q37" s="135" t="str">
        <f>IF(AND($Q$8=G37,$Q$2=C37),F37,"")</f>
        <v/>
      </c>
      <c r="R37" s="135" t="str">
        <f>IF(AND($R$8=G37,$R$2=C37),F37,"")</f>
        <v/>
      </c>
      <c r="S37" s="135" t="str">
        <f>IF(AND($S$8=G37,$S$2=C37),F37,"")</f>
        <v/>
      </c>
      <c r="T37" s="135" t="str">
        <f>IF($T$8=G37,F37,"")</f>
        <v/>
      </c>
      <c r="U37" s="135" t="str">
        <f>IF($U$8=G37,F37,"")</f>
        <v/>
      </c>
      <c r="V37" s="136" t="str">
        <f>IF($V$8=G37,F37,"")</f>
        <v/>
      </c>
      <c r="W37" s="131" t="str">
        <f>IF($W$8=G37,F37,"")</f>
        <v/>
      </c>
      <c r="Y37" s="124"/>
      <c r="Z37" s="124"/>
      <c r="AA37" s="124"/>
      <c r="AB37" s="11"/>
      <c r="AC37" s="10"/>
      <c r="AD37" s="10"/>
      <c r="AE37" s="12"/>
      <c r="AF37" s="10"/>
      <c r="AG37" s="10"/>
      <c r="AH37" s="13"/>
    </row>
    <row r="38" spans="2:34" ht="15.75" x14ac:dyDescent="0.25">
      <c r="B38" s="109" t="str">
        <f t="shared" si="0"/>
        <v>PVC</v>
      </c>
      <c r="C38" s="110">
        <v>1.0999999999999999E-2</v>
      </c>
      <c r="D38" s="111" t="s">
        <v>97</v>
      </c>
      <c r="E38" s="111" t="s">
        <v>34</v>
      </c>
      <c r="F38" s="112">
        <v>22.547206035338387</v>
      </c>
      <c r="G38" s="111">
        <v>10</v>
      </c>
      <c r="H38" s="111">
        <f t="shared" si="1"/>
        <v>250</v>
      </c>
      <c r="I38" s="113" t="s">
        <v>9</v>
      </c>
      <c r="J38" s="113" t="str">
        <f>IF(AND($J$8=G38,$J$2=C38),F38,"")</f>
        <v/>
      </c>
      <c r="K38" s="135">
        <f>IF(AND($K$8=G38,$K$2=C38),F38,"")</f>
        <v>22.547206035338387</v>
      </c>
      <c r="L38" s="135" t="str">
        <f>IF(AND($L$8=G38,$L$2=C38),F38,"")</f>
        <v/>
      </c>
      <c r="M38" s="135" t="str">
        <f>IF(AND($M$8=G38,$M$2=C38),F38,"")</f>
        <v/>
      </c>
      <c r="N38" s="135" t="str">
        <f>IF(AND($N$8=G38,$N$2=C38),F38,"")</f>
        <v/>
      </c>
      <c r="O38" s="135" t="str">
        <f>IF(AND($O$8=G38,$O$2=C38),F38,"")</f>
        <v/>
      </c>
      <c r="P38" s="135">
        <f>IF(AND($P$8=G38,$P$2=C38),F38,"")</f>
        <v>22.547206035338387</v>
      </c>
      <c r="Q38" s="135" t="str">
        <f>IF(AND($Q$8=G38,$Q$2=C38),F38,"")</f>
        <v/>
      </c>
      <c r="R38" s="135" t="str">
        <f>IF(AND($R$8=G38,$R$2=C38),F38,"")</f>
        <v/>
      </c>
      <c r="S38" s="135" t="str">
        <f>IF(AND($S$8=G38,$S$2=C38),F38,"")</f>
        <v/>
      </c>
      <c r="T38" s="135" t="str">
        <f>IF($T$8=G38,F38,"")</f>
        <v/>
      </c>
      <c r="U38" s="135" t="str">
        <f>IF($U$8=G38,F38,"")</f>
        <v/>
      </c>
      <c r="V38" s="136" t="str">
        <f>IF($V$8=G38,F38,"")</f>
        <v/>
      </c>
      <c r="W38" s="131" t="str">
        <f>IF($W$8=G38,F38,"")</f>
        <v/>
      </c>
      <c r="Y38" s="124"/>
      <c r="Z38" s="124"/>
      <c r="AA38" s="124"/>
      <c r="AB38" s="11"/>
      <c r="AC38" s="10"/>
      <c r="AD38" s="10"/>
      <c r="AE38" s="12"/>
      <c r="AF38" s="10"/>
      <c r="AG38" s="10"/>
      <c r="AH38" s="13"/>
    </row>
    <row r="39" spans="2:34" ht="15.75" x14ac:dyDescent="0.25">
      <c r="B39" s="109" t="str">
        <f t="shared" si="0"/>
        <v>PVC</v>
      </c>
      <c r="C39" s="110">
        <v>1.0999999999999999E-2</v>
      </c>
      <c r="D39" s="111" t="s">
        <v>34</v>
      </c>
      <c r="E39" s="111" t="s">
        <v>35</v>
      </c>
      <c r="F39" s="112">
        <v>72.737901234500839</v>
      </c>
      <c r="G39" s="111">
        <v>18</v>
      </c>
      <c r="H39" s="111">
        <f t="shared" si="1"/>
        <v>450</v>
      </c>
      <c r="I39" s="113" t="s">
        <v>9</v>
      </c>
      <c r="J39" s="113" t="str">
        <f>IF(AND($J$8=G39,$J$2=C39),F39,"")</f>
        <v/>
      </c>
      <c r="K39" s="135" t="str">
        <f>IF(AND($K$8=G39,$K$2=C39),F39,"")</f>
        <v/>
      </c>
      <c r="L39" s="135" t="str">
        <f>IF(AND($L$8=G39,$L$2=C39),F39,"")</f>
        <v/>
      </c>
      <c r="M39" s="135" t="str">
        <f>IF(AND($M$8=G39,$M$2=C39),F39,"")</f>
        <v/>
      </c>
      <c r="N39" s="135" t="str">
        <f>IF(AND($N$8=G39,$N$2=C39),F39,"")</f>
        <v/>
      </c>
      <c r="O39" s="135" t="str">
        <f>IF(AND($O$8=G39,$O$2=C39),F39,"")</f>
        <v/>
      </c>
      <c r="P39" s="135" t="str">
        <f>IF(AND($P$8=G39,$P$2=C39),F39,"")</f>
        <v/>
      </c>
      <c r="Q39" s="135" t="str">
        <f>IF(AND($Q$8=G39,$Q$2=C39),F39,"")</f>
        <v/>
      </c>
      <c r="R39" s="135" t="str">
        <f>IF(AND($R$8=G39,$R$2=C39),F39,"")</f>
        <v/>
      </c>
      <c r="S39" s="135" t="str">
        <f>IF(AND($S$8=G39,$S$2=C39),F39,"")</f>
        <v/>
      </c>
      <c r="T39" s="135">
        <f>IF($T$8=G39,F39,"")</f>
        <v>72.737901234500839</v>
      </c>
      <c r="U39" s="135" t="str">
        <f>IF($U$8=G39,F39,"")</f>
        <v/>
      </c>
      <c r="V39" s="136" t="str">
        <f>IF($V$8=G39,F39,"")</f>
        <v/>
      </c>
      <c r="W39" s="131" t="str">
        <f>IF($W$8=G39,F39,"")</f>
        <v/>
      </c>
      <c r="Y39" s="124"/>
      <c r="Z39" s="124"/>
      <c r="AA39" s="124"/>
      <c r="AB39" s="11"/>
      <c r="AC39" s="10"/>
      <c r="AD39" s="10"/>
      <c r="AE39" s="12"/>
      <c r="AF39" s="10"/>
      <c r="AG39" s="10"/>
      <c r="AH39" s="13"/>
    </row>
    <row r="40" spans="2:34" ht="15.75" x14ac:dyDescent="0.25">
      <c r="B40" s="109" t="str">
        <f t="shared" si="0"/>
        <v>PVC</v>
      </c>
      <c r="C40" s="110">
        <v>1.0999999999999999E-2</v>
      </c>
      <c r="D40" s="111" t="s">
        <v>35</v>
      </c>
      <c r="E40" s="111" t="s">
        <v>13</v>
      </c>
      <c r="F40" s="112">
        <v>32.572759723425342</v>
      </c>
      <c r="G40" s="111">
        <v>18</v>
      </c>
      <c r="H40" s="111">
        <f t="shared" si="1"/>
        <v>450</v>
      </c>
      <c r="I40" s="113" t="s">
        <v>10</v>
      </c>
      <c r="J40" s="113" t="str">
        <f>IF(AND($J$8=G40,$J$2=C40),F40,"")</f>
        <v/>
      </c>
      <c r="K40" s="135" t="str">
        <f>IF(AND($K$8=G40,$K$2=C40),F40,"")</f>
        <v/>
      </c>
      <c r="L40" s="135" t="str">
        <f>IF(AND($L$8=G40,$L$2=C40),F40,"")</f>
        <v/>
      </c>
      <c r="M40" s="135" t="str">
        <f>IF(AND($M$8=G40,$M$2=C40),F40,"")</f>
        <v/>
      </c>
      <c r="N40" s="135" t="str">
        <f>IF(AND($N$8=G40,$N$2=C40),F40,"")</f>
        <v/>
      </c>
      <c r="O40" s="135" t="str">
        <f>IF(AND($O$8=G40,$O$2=C40),F40,"")</f>
        <v/>
      </c>
      <c r="P40" s="135" t="str">
        <f>IF(AND($P$8=G40,$P$2=C40),F40,"")</f>
        <v/>
      </c>
      <c r="Q40" s="135" t="str">
        <f>IF(AND($Q$8=G40,$Q$2=C40),F40,"")</f>
        <v/>
      </c>
      <c r="R40" s="135" t="str">
        <f>IF(AND($R$8=G40,$R$2=C40),F40,"")</f>
        <v/>
      </c>
      <c r="S40" s="135" t="str">
        <f>IF(AND($S$8=G40,$S$2=C40),F40,"")</f>
        <v/>
      </c>
      <c r="T40" s="135">
        <f>IF($T$8=G40,F40,"")</f>
        <v>32.572759723425342</v>
      </c>
      <c r="U40" s="135" t="str">
        <f>IF($U$8=G40,F40,"")</f>
        <v/>
      </c>
      <c r="V40" s="136" t="str">
        <f>IF($V$8=G40,F40,"")</f>
        <v/>
      </c>
      <c r="W40" s="131" t="str">
        <f>IF($W$8=G40,F40,"")</f>
        <v/>
      </c>
      <c r="Y40" s="124"/>
      <c r="Z40" s="124"/>
      <c r="AA40" s="124"/>
      <c r="AB40" s="11"/>
      <c r="AC40" s="10"/>
      <c r="AD40" s="10"/>
      <c r="AE40" s="12"/>
      <c r="AF40" s="10"/>
      <c r="AG40" s="10"/>
      <c r="AH40" s="13"/>
    </row>
    <row r="41" spans="2:34" ht="15.75" x14ac:dyDescent="0.25">
      <c r="B41" s="109" t="str">
        <f t="shared" si="0"/>
        <v>PVC</v>
      </c>
      <c r="C41" s="110">
        <v>1.0999999999999999E-2</v>
      </c>
      <c r="D41" s="111" t="s">
        <v>103</v>
      </c>
      <c r="E41" s="111" t="s">
        <v>43</v>
      </c>
      <c r="F41" s="112">
        <v>58.844908021000428</v>
      </c>
      <c r="G41" s="111">
        <v>10</v>
      </c>
      <c r="H41" s="111">
        <f t="shared" si="1"/>
        <v>250</v>
      </c>
      <c r="I41" s="113" t="s">
        <v>10</v>
      </c>
      <c r="J41" s="113" t="str">
        <f>IF(AND($J$8=G41,$J$2=C41),F41,"")</f>
        <v/>
      </c>
      <c r="K41" s="135">
        <f>IF(AND($K$8=G41,$K$2=C41),F41,"")</f>
        <v>58.844908021000428</v>
      </c>
      <c r="L41" s="135" t="str">
        <f>IF(AND($L$8=G41,$L$2=C41),F41,"")</f>
        <v/>
      </c>
      <c r="M41" s="135" t="str">
        <f>IF(AND($M$8=G41,$M$2=C41),F41,"")</f>
        <v/>
      </c>
      <c r="N41" s="135" t="str">
        <f>IF(AND($N$8=G41,$N$2=C41),F41,"")</f>
        <v/>
      </c>
      <c r="O41" s="135" t="str">
        <f>IF(AND($O$8=G41,$O$2=C41),F41,"")</f>
        <v/>
      </c>
      <c r="P41" s="135">
        <f>IF(AND($P$8=G41,$P$2=C41),F41,"")</f>
        <v>58.844908021000428</v>
      </c>
      <c r="Q41" s="135" t="str">
        <f>IF(AND($Q$8=G41,$Q$2=C41),F41,"")</f>
        <v/>
      </c>
      <c r="R41" s="135" t="str">
        <f>IF(AND($R$8=G41,$R$2=C41),F41,"")</f>
        <v/>
      </c>
      <c r="S41" s="135" t="str">
        <f>IF(AND($S$8=G41,$S$2=C41),F41,"")</f>
        <v/>
      </c>
      <c r="T41" s="135" t="str">
        <f>IF($T$8=G41,F41,"")</f>
        <v/>
      </c>
      <c r="U41" s="135" t="str">
        <f>IF($U$8=G41,F41,"")</f>
        <v/>
      </c>
      <c r="V41" s="136" t="str">
        <f>IF($V$8=G41,F41,"")</f>
        <v/>
      </c>
      <c r="W41" s="131" t="str">
        <f>IF($W$8=G41,F41,"")</f>
        <v/>
      </c>
      <c r="Y41" s="124"/>
      <c r="Z41" s="124"/>
      <c r="AA41" s="124"/>
      <c r="AB41" s="11"/>
      <c r="AC41" s="10"/>
      <c r="AD41" s="10"/>
      <c r="AE41" s="12"/>
      <c r="AF41" s="10"/>
      <c r="AG41" s="10"/>
      <c r="AH41" s="13"/>
    </row>
    <row r="42" spans="2:34" ht="15.75" x14ac:dyDescent="0.25">
      <c r="B42" s="109" t="str">
        <f t="shared" si="0"/>
        <v>PVC</v>
      </c>
      <c r="C42" s="110">
        <v>1.0999999999999999E-2</v>
      </c>
      <c r="D42" s="111" t="s">
        <v>106</v>
      </c>
      <c r="E42" s="111" t="s">
        <v>46</v>
      </c>
      <c r="F42" s="112">
        <v>58.266653413423356</v>
      </c>
      <c r="G42" s="111">
        <v>10</v>
      </c>
      <c r="H42" s="111">
        <f t="shared" si="1"/>
        <v>250</v>
      </c>
      <c r="I42" s="113" t="s">
        <v>10</v>
      </c>
      <c r="J42" s="113" t="str">
        <f>IF(AND($J$8=G42,$J$2=C42),F42,"")</f>
        <v/>
      </c>
      <c r="K42" s="135">
        <f>IF(AND($K$8=G42,$K$2=C42),F42,"")</f>
        <v>58.266653413423356</v>
      </c>
      <c r="L42" s="135" t="str">
        <f>IF(AND($L$8=G42,$L$2=C42),F42,"")</f>
        <v/>
      </c>
      <c r="M42" s="135" t="str">
        <f>IF(AND($M$8=G42,$M$2=C42),F42,"")</f>
        <v/>
      </c>
      <c r="N42" s="135" t="str">
        <f>IF(AND($N$8=G42,$N$2=C42),F42,"")</f>
        <v/>
      </c>
      <c r="O42" s="135" t="str">
        <f>IF(AND($O$8=G42,$O$2=C42),F42,"")</f>
        <v/>
      </c>
      <c r="P42" s="135">
        <f>IF(AND($P$8=G42,$P$2=C42),F42,"")</f>
        <v>58.266653413423356</v>
      </c>
      <c r="Q42" s="135" t="str">
        <f>IF(AND($Q$8=G42,$Q$2=C42),F42,"")</f>
        <v/>
      </c>
      <c r="R42" s="135" t="str">
        <f>IF(AND($R$8=G42,$R$2=C42),F42,"")</f>
        <v/>
      </c>
      <c r="S42" s="135" t="str">
        <f>IF(AND($S$8=G42,$S$2=C42),F42,"")</f>
        <v/>
      </c>
      <c r="T42" s="135" t="str">
        <f>IF($T$8=G42,F42,"")</f>
        <v/>
      </c>
      <c r="U42" s="135" t="str">
        <f>IF($U$8=G42,F42,"")</f>
        <v/>
      </c>
      <c r="V42" s="136" t="str">
        <f>IF($V$8=G42,F42,"")</f>
        <v/>
      </c>
      <c r="W42" s="131" t="str">
        <f>IF($W$8=G42,F42,"")</f>
        <v/>
      </c>
      <c r="Y42" s="124"/>
      <c r="Z42" s="124"/>
      <c r="AA42" s="124"/>
      <c r="AB42" s="11"/>
      <c r="AC42" s="10"/>
      <c r="AD42" s="10"/>
      <c r="AE42" s="12"/>
      <c r="AF42" s="10"/>
      <c r="AG42" s="10"/>
      <c r="AH42" s="13"/>
    </row>
    <row r="43" spans="2:34" ht="15.75" x14ac:dyDescent="0.25">
      <c r="B43" s="109" t="str">
        <f t="shared" si="0"/>
        <v>PVC</v>
      </c>
      <c r="C43" s="110">
        <v>1.0999999999999999E-2</v>
      </c>
      <c r="D43" s="111" t="s">
        <v>46</v>
      </c>
      <c r="E43" s="111" t="s">
        <v>43</v>
      </c>
      <c r="F43" s="112">
        <v>60.041686352067089</v>
      </c>
      <c r="G43" s="111">
        <v>10</v>
      </c>
      <c r="H43" s="111">
        <f t="shared" si="1"/>
        <v>250</v>
      </c>
      <c r="I43" s="113" t="s">
        <v>10</v>
      </c>
      <c r="J43" s="113" t="str">
        <f>IF(AND($J$8=G43,$J$2=C43),F43,"")</f>
        <v/>
      </c>
      <c r="K43" s="135">
        <f>IF(AND($K$8=G43,$K$2=C43),F43,"")</f>
        <v>60.041686352067089</v>
      </c>
      <c r="L43" s="135" t="str">
        <f>IF(AND($L$8=G43,$L$2=C43),F43,"")</f>
        <v/>
      </c>
      <c r="M43" s="135" t="str">
        <f>IF(AND($M$8=G43,$M$2=C43),F43,"")</f>
        <v/>
      </c>
      <c r="N43" s="135" t="str">
        <f>IF(AND($N$8=G43,$N$2=C43),F43,"")</f>
        <v/>
      </c>
      <c r="O43" s="135" t="str">
        <f>IF(AND($O$8=G43,$O$2=C43),F43,"")</f>
        <v/>
      </c>
      <c r="P43" s="135">
        <f>IF(AND($P$8=G43,$P$2=C43),F43,"")</f>
        <v>60.041686352067089</v>
      </c>
      <c r="Q43" s="135" t="str">
        <f>IF(AND($Q$8=G43,$Q$2=C43),F43,"")</f>
        <v/>
      </c>
      <c r="R43" s="135" t="str">
        <f>IF(AND($R$8=G43,$R$2=C43),F43,"")</f>
        <v/>
      </c>
      <c r="S43" s="135" t="str">
        <f>IF(AND($S$8=G43,$S$2=C43),F43,"")</f>
        <v/>
      </c>
      <c r="T43" s="135" t="str">
        <f>IF($T$8=G43,F43,"")</f>
        <v/>
      </c>
      <c r="U43" s="135" t="str">
        <f>IF($U$8=G43,F43,"")</f>
        <v/>
      </c>
      <c r="V43" s="136" t="str">
        <f>IF($V$8=G43,F43,"")</f>
        <v/>
      </c>
      <c r="W43" s="131" t="str">
        <f>IF($W$8=G43,F43,"")</f>
        <v/>
      </c>
      <c r="Y43" s="124"/>
      <c r="Z43" s="124"/>
      <c r="AA43" s="124"/>
      <c r="AB43" s="11"/>
      <c r="AC43" s="10"/>
      <c r="AD43" s="10"/>
      <c r="AE43" s="12"/>
      <c r="AF43" s="10"/>
      <c r="AG43" s="10"/>
      <c r="AH43" s="13"/>
    </row>
    <row r="44" spans="2:34" ht="15.75" x14ac:dyDescent="0.25">
      <c r="B44" s="109" t="str">
        <f t="shared" si="0"/>
        <v>PVC</v>
      </c>
      <c r="C44" s="110">
        <v>1.0999999999999999E-2</v>
      </c>
      <c r="D44" s="111" t="s">
        <v>43</v>
      </c>
      <c r="E44" s="111" t="s">
        <v>40</v>
      </c>
      <c r="F44" s="112">
        <v>79.239763376728988</v>
      </c>
      <c r="G44" s="111">
        <v>10</v>
      </c>
      <c r="H44" s="111">
        <f t="shared" si="1"/>
        <v>250</v>
      </c>
      <c r="I44" s="113" t="s">
        <v>9</v>
      </c>
      <c r="J44" s="113" t="str">
        <f>IF(AND($J$8=G44,$J$2=C44),F44,"")</f>
        <v/>
      </c>
      <c r="K44" s="135">
        <f>IF(AND($K$8=G44,$K$2=C44),F44,"")</f>
        <v>79.239763376728988</v>
      </c>
      <c r="L44" s="135" t="str">
        <f>IF(AND($L$8=G44,$L$2=C44),F44,"")</f>
        <v/>
      </c>
      <c r="M44" s="135" t="str">
        <f>IF(AND($M$8=G44,$M$2=C44),F44,"")</f>
        <v/>
      </c>
      <c r="N44" s="135" t="str">
        <f>IF(AND($N$8=G44,$N$2=C44),F44,"")</f>
        <v/>
      </c>
      <c r="O44" s="135" t="str">
        <f>IF(AND($O$8=G44,$O$2=C44),F44,"")</f>
        <v/>
      </c>
      <c r="P44" s="135">
        <f>IF(AND($P$8=G44,$P$2=C44),F44,"")</f>
        <v>79.239763376728988</v>
      </c>
      <c r="Q44" s="135" t="str">
        <f>IF(AND($Q$8=G44,$Q$2=C44),F44,"")</f>
        <v/>
      </c>
      <c r="R44" s="135" t="str">
        <f>IF(AND($R$8=G44,$R$2=C44),F44,"")</f>
        <v/>
      </c>
      <c r="S44" s="135" t="str">
        <f>IF(AND($S$8=G44,$S$2=C44),F44,"")</f>
        <v/>
      </c>
      <c r="T44" s="135" t="str">
        <f>IF($T$8=G44,F44,"")</f>
        <v/>
      </c>
      <c r="U44" s="135" t="str">
        <f>IF($U$8=G44,F44,"")</f>
        <v/>
      </c>
      <c r="V44" s="136" t="str">
        <f>IF($V$8=G44,F44,"")</f>
        <v/>
      </c>
      <c r="W44" s="131" t="str">
        <f>IF($W$8=G44,F44,"")</f>
        <v/>
      </c>
      <c r="Y44" s="124"/>
      <c r="Z44" s="124"/>
      <c r="AA44" s="124"/>
      <c r="AB44" s="11"/>
      <c r="AC44" s="10"/>
      <c r="AD44" s="10"/>
      <c r="AE44" s="12"/>
      <c r="AF44" s="10"/>
      <c r="AG44" s="10"/>
      <c r="AH44" s="13"/>
    </row>
    <row r="45" spans="2:34" ht="15.75" x14ac:dyDescent="0.25">
      <c r="B45" s="109" t="str">
        <f t="shared" si="0"/>
        <v>PVC</v>
      </c>
      <c r="C45" s="110">
        <v>1.0999999999999999E-2</v>
      </c>
      <c r="D45" s="111" t="s">
        <v>92</v>
      </c>
      <c r="E45" s="111" t="s">
        <v>104</v>
      </c>
      <c r="F45" s="112">
        <v>62.140529801410572</v>
      </c>
      <c r="G45" s="111">
        <v>10</v>
      </c>
      <c r="H45" s="111">
        <f t="shared" si="1"/>
        <v>250</v>
      </c>
      <c r="I45" s="113" t="s">
        <v>9</v>
      </c>
      <c r="J45" s="113" t="str">
        <f>IF(AND($J$8=G45,$J$2=C45),F45,"")</f>
        <v/>
      </c>
      <c r="K45" s="135">
        <f>IF(AND($K$8=G45,$K$2=C45),F45,"")</f>
        <v>62.140529801410572</v>
      </c>
      <c r="L45" s="135" t="str">
        <f>IF(AND($L$8=G45,$L$2=C45),F45,"")</f>
        <v/>
      </c>
      <c r="M45" s="135" t="str">
        <f>IF(AND($M$8=G45,$M$2=C45),F45,"")</f>
        <v/>
      </c>
      <c r="N45" s="135" t="str">
        <f>IF(AND($N$8=G45,$N$2=C45),F45,"")</f>
        <v/>
      </c>
      <c r="O45" s="135" t="str">
        <f>IF(AND($O$8=G45,$O$2=C45),F45,"")</f>
        <v/>
      </c>
      <c r="P45" s="135">
        <f>IF(AND($P$8=G45,$P$2=C45),F45,"")</f>
        <v>62.140529801410572</v>
      </c>
      <c r="Q45" s="135" t="str">
        <f>IF(AND($Q$8=G45,$Q$2=C45),F45,"")</f>
        <v/>
      </c>
      <c r="R45" s="135" t="str">
        <f>IF(AND($R$8=G45,$R$2=C45),F45,"")</f>
        <v/>
      </c>
      <c r="S45" s="135" t="str">
        <f>IF(AND($S$8=G45,$S$2=C45),F45,"")</f>
        <v/>
      </c>
      <c r="T45" s="135" t="str">
        <f>IF($T$8=G45,F45,"")</f>
        <v/>
      </c>
      <c r="U45" s="135" t="str">
        <f>IF($U$8=G45,F45,"")</f>
        <v/>
      </c>
      <c r="V45" s="136" t="str">
        <f>IF($V$8=G45,F45,"")</f>
        <v/>
      </c>
      <c r="W45" s="131" t="str">
        <f>IF($W$8=G45,F45,"")</f>
        <v/>
      </c>
      <c r="Y45" s="124"/>
      <c r="Z45" s="124"/>
      <c r="AA45" s="124"/>
      <c r="AB45" s="11"/>
      <c r="AC45" s="10"/>
      <c r="AD45" s="10"/>
      <c r="AE45" s="12"/>
      <c r="AF45" s="10"/>
      <c r="AG45" s="10"/>
      <c r="AH45" s="13"/>
    </row>
    <row r="46" spans="2:34" ht="15.75" x14ac:dyDescent="0.25">
      <c r="B46" s="109" t="str">
        <f t="shared" si="0"/>
        <v>PVC</v>
      </c>
      <c r="C46" s="110">
        <v>1.0999999999999999E-2</v>
      </c>
      <c r="D46" s="111" t="s">
        <v>104</v>
      </c>
      <c r="E46" s="111" t="s">
        <v>45</v>
      </c>
      <c r="F46" s="112">
        <v>30.164371367558775</v>
      </c>
      <c r="G46" s="111">
        <v>10</v>
      </c>
      <c r="H46" s="111">
        <f t="shared" si="1"/>
        <v>250</v>
      </c>
      <c r="I46" s="113" t="s">
        <v>9</v>
      </c>
      <c r="J46" s="113" t="str">
        <f>IF(AND($J$8=G46,$J$2=C46),F46,"")</f>
        <v/>
      </c>
      <c r="K46" s="135">
        <f>IF(AND($K$8=G46,$K$2=C46),F46,"")</f>
        <v>30.164371367558775</v>
      </c>
      <c r="L46" s="135" t="str">
        <f>IF(AND($L$8=G46,$L$2=C46),F46,"")</f>
        <v/>
      </c>
      <c r="M46" s="135" t="str">
        <f>IF(AND($M$8=G46,$M$2=C46),F46,"")</f>
        <v/>
      </c>
      <c r="N46" s="135" t="str">
        <f>IF(AND($N$8=G46,$N$2=C46),F46,"")</f>
        <v/>
      </c>
      <c r="O46" s="135" t="str">
        <f>IF(AND($O$8=G46,$O$2=C46),F46,"")</f>
        <v/>
      </c>
      <c r="P46" s="135">
        <f>IF(AND($P$8=G46,$P$2=C46),F46,"")</f>
        <v>30.164371367558775</v>
      </c>
      <c r="Q46" s="135" t="str">
        <f>IF(AND($Q$8=G46,$Q$2=C46),F46,"")</f>
        <v/>
      </c>
      <c r="R46" s="135" t="str">
        <f>IF(AND($R$8=G46,$R$2=C46),F46,"")</f>
        <v/>
      </c>
      <c r="S46" s="135" t="str">
        <f>IF(AND($S$8=G46,$S$2=C46),F46,"")</f>
        <v/>
      </c>
      <c r="T46" s="135" t="str">
        <f>IF($T$8=G46,F46,"")</f>
        <v/>
      </c>
      <c r="U46" s="135" t="str">
        <f>IF($U$8=G46,F46,"")</f>
        <v/>
      </c>
      <c r="V46" s="136" t="str">
        <f>IF($V$8=G46,F46,"")</f>
        <v/>
      </c>
      <c r="W46" s="131" t="str">
        <f>IF($W$8=G46,F46,"")</f>
        <v/>
      </c>
      <c r="Y46" s="124"/>
      <c r="Z46" s="124"/>
      <c r="AA46" s="124"/>
      <c r="AB46" s="11"/>
      <c r="AC46" s="10"/>
      <c r="AD46" s="10"/>
      <c r="AE46" s="12"/>
      <c r="AF46" s="10"/>
      <c r="AG46" s="10"/>
      <c r="AH46" s="13"/>
    </row>
    <row r="47" spans="2:34" ht="15.75" x14ac:dyDescent="0.25">
      <c r="B47" s="109" t="str">
        <f t="shared" si="0"/>
        <v>PVC</v>
      </c>
      <c r="C47" s="110">
        <v>1.0999999999999999E-2</v>
      </c>
      <c r="D47" s="111" t="s">
        <v>45</v>
      </c>
      <c r="E47" s="111" t="s">
        <v>75</v>
      </c>
      <c r="F47" s="112">
        <v>78.392861919947791</v>
      </c>
      <c r="G47" s="111">
        <v>10</v>
      </c>
      <c r="H47" s="111">
        <f t="shared" si="1"/>
        <v>250</v>
      </c>
      <c r="I47" s="113" t="s">
        <v>9</v>
      </c>
      <c r="J47" s="113" t="str">
        <f>IF(AND($J$8=G47,$J$2=C47),F47,"")</f>
        <v/>
      </c>
      <c r="K47" s="135">
        <f>IF(AND($K$8=G47,$K$2=C47),F47,"")</f>
        <v>78.392861919947791</v>
      </c>
      <c r="L47" s="135" t="str">
        <f>IF(AND($L$8=G47,$L$2=C47),F47,"")</f>
        <v/>
      </c>
      <c r="M47" s="135" t="str">
        <f>IF(AND($M$8=G47,$M$2=C47),F47,"")</f>
        <v/>
      </c>
      <c r="N47" s="135" t="str">
        <f>IF(AND($N$8=G47,$N$2=C47),F47,"")</f>
        <v/>
      </c>
      <c r="O47" s="135" t="str">
        <f>IF(AND($O$8=G47,$O$2=C47),F47,"")</f>
        <v/>
      </c>
      <c r="P47" s="135">
        <f>IF(AND($P$8=G47,$P$2=C47),F47,"")</f>
        <v>78.392861919947791</v>
      </c>
      <c r="Q47" s="135" t="str">
        <f>IF(AND($Q$8=G47,$Q$2=C47),F47,"")</f>
        <v/>
      </c>
      <c r="R47" s="135" t="str">
        <f>IF(AND($R$8=G47,$R$2=C47),F47,"")</f>
        <v/>
      </c>
      <c r="S47" s="135" t="str">
        <f>IF(AND($S$8=G47,$S$2=C47),F47,"")</f>
        <v/>
      </c>
      <c r="T47" s="135" t="str">
        <f>IF($T$8=G47,F47,"")</f>
        <v/>
      </c>
      <c r="U47" s="135" t="str">
        <f>IF($U$8=G47,F47,"")</f>
        <v/>
      </c>
      <c r="V47" s="136" t="str">
        <f>IF($V$8=G47,F47,"")</f>
        <v/>
      </c>
      <c r="W47" s="131" t="str">
        <f>IF($W$8=G47,F47,"")</f>
        <v/>
      </c>
      <c r="Y47" s="124"/>
      <c r="Z47" s="124"/>
      <c r="AA47" s="124"/>
      <c r="AB47" s="11"/>
      <c r="AC47" s="10"/>
      <c r="AD47" s="10"/>
      <c r="AE47" s="12"/>
      <c r="AF47" s="10"/>
      <c r="AG47" s="10"/>
      <c r="AH47" s="13"/>
    </row>
    <row r="48" spans="2:34" ht="15.75" x14ac:dyDescent="0.25">
      <c r="B48" s="109" t="str">
        <f t="shared" si="0"/>
        <v>PVC</v>
      </c>
      <c r="C48" s="110">
        <v>1.0999999999999999E-2</v>
      </c>
      <c r="D48" s="111" t="s">
        <v>75</v>
      </c>
      <c r="E48" s="111" t="s">
        <v>40</v>
      </c>
      <c r="F48" s="112">
        <v>57.7893588820641</v>
      </c>
      <c r="G48" s="111">
        <v>10</v>
      </c>
      <c r="H48" s="111">
        <f t="shared" si="1"/>
        <v>250</v>
      </c>
      <c r="I48" s="113" t="s">
        <v>9</v>
      </c>
      <c r="J48" s="113" t="str">
        <f>IF(AND($J$8=G48,$J$2=C48),F48,"")</f>
        <v/>
      </c>
      <c r="K48" s="135">
        <f>IF(AND($K$8=G48,$K$2=C48),F48,"")</f>
        <v>57.7893588820641</v>
      </c>
      <c r="L48" s="135" t="str">
        <f>IF(AND($L$8=G48,$L$2=C48),F48,"")</f>
        <v/>
      </c>
      <c r="M48" s="135" t="str">
        <f>IF(AND($M$8=G48,$M$2=C48),F48,"")</f>
        <v/>
      </c>
      <c r="N48" s="135" t="str">
        <f>IF(AND($N$8=G48,$N$2=C48),F48,"")</f>
        <v/>
      </c>
      <c r="O48" s="135" t="str">
        <f>IF(AND($O$8=G48,$O$2=C48),F48,"")</f>
        <v/>
      </c>
      <c r="P48" s="135">
        <f>IF(AND($P$8=G48,$P$2=C48),F48,"")</f>
        <v>57.7893588820641</v>
      </c>
      <c r="Q48" s="135" t="str">
        <f>IF(AND($Q$8=G48,$Q$2=C48),F48,"")</f>
        <v/>
      </c>
      <c r="R48" s="135" t="str">
        <f>IF(AND($R$8=G48,$R$2=C48),F48,"")</f>
        <v/>
      </c>
      <c r="S48" s="135" t="str">
        <f>IF(AND($S$8=G48,$S$2=C48),F48,"")</f>
        <v/>
      </c>
      <c r="T48" s="135" t="str">
        <f>IF($T$8=G48,F48,"")</f>
        <v/>
      </c>
      <c r="U48" s="135" t="str">
        <f>IF($U$8=G48,F48,"")</f>
        <v/>
      </c>
      <c r="V48" s="136" t="str">
        <f>IF($V$8=G48,F48,"")</f>
        <v/>
      </c>
      <c r="W48" s="131" t="str">
        <f>IF($W$8=G48,F48,"")</f>
        <v/>
      </c>
      <c r="Y48" s="124"/>
      <c r="Z48" s="124"/>
      <c r="AA48" s="124"/>
      <c r="AB48" s="11"/>
      <c r="AC48" s="10"/>
      <c r="AD48" s="10"/>
      <c r="AE48" s="12"/>
      <c r="AF48" s="10"/>
      <c r="AG48" s="10"/>
      <c r="AH48" s="13"/>
    </row>
    <row r="49" spans="2:34" ht="15.75" x14ac:dyDescent="0.25">
      <c r="B49" s="109" t="str">
        <f t="shared" si="0"/>
        <v>PVC</v>
      </c>
      <c r="C49" s="110">
        <v>1.0999999999999999E-2</v>
      </c>
      <c r="D49" s="111" t="s">
        <v>40</v>
      </c>
      <c r="E49" s="111" t="s">
        <v>38</v>
      </c>
      <c r="F49" s="112">
        <v>84.400982482433179</v>
      </c>
      <c r="G49" s="111">
        <v>10</v>
      </c>
      <c r="H49" s="111">
        <f t="shared" si="1"/>
        <v>250</v>
      </c>
      <c r="I49" s="113" t="s">
        <v>10</v>
      </c>
      <c r="J49" s="113" t="str">
        <f>IF(AND($J$8=G49,$J$2=C49),F49,"")</f>
        <v/>
      </c>
      <c r="K49" s="135">
        <f>IF(AND($K$8=G49,$K$2=C49),F49,"")</f>
        <v>84.400982482433179</v>
      </c>
      <c r="L49" s="135" t="str">
        <f>IF(AND($L$8=G49,$L$2=C49),F49,"")</f>
        <v/>
      </c>
      <c r="M49" s="135" t="str">
        <f>IF(AND($M$8=G49,$M$2=C49),F49,"")</f>
        <v/>
      </c>
      <c r="N49" s="135" t="str">
        <f>IF(AND($N$8=G49,$N$2=C49),F49,"")</f>
        <v/>
      </c>
      <c r="O49" s="135" t="str">
        <f>IF(AND($O$8=G49,$O$2=C49),F49,"")</f>
        <v/>
      </c>
      <c r="P49" s="135">
        <f>IF(AND($P$8=G49,$P$2=C49),F49,"")</f>
        <v>84.400982482433179</v>
      </c>
      <c r="Q49" s="135" t="str">
        <f>IF(AND($Q$8=G49,$Q$2=C49),F49,"")</f>
        <v/>
      </c>
      <c r="R49" s="135" t="str">
        <f>IF(AND($R$8=G49,$R$2=C49),F49,"")</f>
        <v/>
      </c>
      <c r="S49" s="135" t="str">
        <f>IF(AND($S$8=G49,$S$2=C49),F49,"")</f>
        <v/>
      </c>
      <c r="T49" s="135" t="str">
        <f>IF($T$8=G49,F49,"")</f>
        <v/>
      </c>
      <c r="U49" s="135" t="str">
        <f>IF($U$8=G49,F49,"")</f>
        <v/>
      </c>
      <c r="V49" s="136" t="str">
        <f>IF($V$8=G49,F49,"")</f>
        <v/>
      </c>
      <c r="W49" s="131" t="str">
        <f>IF($W$8=G49,F49,"")</f>
        <v/>
      </c>
      <c r="Y49" s="124"/>
      <c r="Z49" s="124"/>
      <c r="AA49" s="124"/>
      <c r="AB49" s="11"/>
      <c r="AC49" s="10"/>
      <c r="AD49" s="10"/>
      <c r="AE49" s="12"/>
      <c r="AF49" s="10"/>
      <c r="AG49" s="10"/>
      <c r="AH49" s="13"/>
    </row>
    <row r="50" spans="2:34" ht="15.75" x14ac:dyDescent="0.25">
      <c r="B50" s="109" t="str">
        <f t="shared" si="0"/>
        <v>PVC</v>
      </c>
      <c r="C50" s="110">
        <v>1.0999999999999999E-2</v>
      </c>
      <c r="D50" s="111" t="s">
        <v>96</v>
      </c>
      <c r="E50" s="111" t="s">
        <v>36</v>
      </c>
      <c r="F50" s="112">
        <v>61.892303689554161</v>
      </c>
      <c r="G50" s="111">
        <v>10</v>
      </c>
      <c r="H50" s="111">
        <f t="shared" si="1"/>
        <v>250</v>
      </c>
      <c r="I50" s="113" t="s">
        <v>10</v>
      </c>
      <c r="J50" s="113" t="str">
        <f>IF(AND($J$8=G50,$J$2=C50),F50,"")</f>
        <v/>
      </c>
      <c r="K50" s="135">
        <f>IF(AND($K$8=G50,$K$2=C50),F50,"")</f>
        <v>61.892303689554161</v>
      </c>
      <c r="L50" s="135" t="str">
        <f>IF(AND($L$8=G50,$L$2=C50),F50,"")</f>
        <v/>
      </c>
      <c r="M50" s="135" t="str">
        <f>IF(AND($M$8=G50,$M$2=C50),F50,"")</f>
        <v/>
      </c>
      <c r="N50" s="135" t="str">
        <f>IF(AND($N$8=G50,$N$2=C50),F50,"")</f>
        <v/>
      </c>
      <c r="O50" s="135" t="str">
        <f>IF(AND($O$8=G50,$O$2=C50),F50,"")</f>
        <v/>
      </c>
      <c r="P50" s="135">
        <f>IF(AND($P$8=G50,$P$2=C50),F50,"")</f>
        <v>61.892303689554161</v>
      </c>
      <c r="Q50" s="135" t="str">
        <f>IF(AND($Q$8=G50,$Q$2=C50),F50,"")</f>
        <v/>
      </c>
      <c r="R50" s="135" t="str">
        <f>IF(AND($R$8=G50,$R$2=C50),F50,"")</f>
        <v/>
      </c>
      <c r="S50" s="135" t="str">
        <f>IF(AND($S$8=G50,$S$2=C50),F50,"")</f>
        <v/>
      </c>
      <c r="T50" s="135" t="str">
        <f>IF($T$8=G50,F50,"")</f>
        <v/>
      </c>
      <c r="U50" s="135" t="str">
        <f>IF($U$8=G50,F50,"")</f>
        <v/>
      </c>
      <c r="V50" s="136" t="str">
        <f>IF($V$8=G50,F50,"")</f>
        <v/>
      </c>
      <c r="W50" s="131" t="str">
        <f>IF($W$8=G50,F50,"")</f>
        <v/>
      </c>
      <c r="Y50" s="124"/>
      <c r="Z50" s="124"/>
      <c r="AA50" s="124"/>
      <c r="AB50" s="11"/>
      <c r="AC50" s="10"/>
      <c r="AD50" s="10"/>
      <c r="AE50" s="12"/>
      <c r="AF50" s="10"/>
      <c r="AG50" s="10"/>
      <c r="AH50" s="13"/>
    </row>
    <row r="51" spans="2:34" ht="15.75" x14ac:dyDescent="0.25">
      <c r="B51" s="109" t="str">
        <f>IF(C51=0.013,"Concreto","PVC")</f>
        <v>PVC</v>
      </c>
      <c r="C51" s="110">
        <v>1.0999999999999999E-2</v>
      </c>
      <c r="D51" s="111" t="s">
        <v>115</v>
      </c>
      <c r="E51" s="111" t="s">
        <v>36</v>
      </c>
      <c r="F51" s="112">
        <v>83.649419005752819</v>
      </c>
      <c r="G51" s="111">
        <v>10</v>
      </c>
      <c r="H51" s="111">
        <f>G51*$H$7</f>
        <v>250</v>
      </c>
      <c r="I51" s="113" t="s">
        <v>9</v>
      </c>
      <c r="J51" s="113" t="str">
        <f>IF(AND($J$8=G51,$J$2=C51),F51,"")</f>
        <v/>
      </c>
      <c r="K51" s="135">
        <f>IF(AND($K$8=G51,$K$2=C51),F51,"")</f>
        <v>83.649419005752819</v>
      </c>
      <c r="L51" s="135" t="str">
        <f>IF(AND($L$8=G51,$L$2=C51),F51,"")</f>
        <v/>
      </c>
      <c r="M51" s="135" t="str">
        <f>IF(AND($M$8=G51,$M$2=C51),F51,"")</f>
        <v/>
      </c>
      <c r="N51" s="135" t="str">
        <f>IF(AND($N$8=G51,$N$2=C51),F51,"")</f>
        <v/>
      </c>
      <c r="O51" s="135" t="str">
        <f>IF(AND($O$8=G51,$O$2=C51),F51,"")</f>
        <v/>
      </c>
      <c r="P51" s="135">
        <f>IF(AND($P$8=G51,$P$2=C51),F51,"")</f>
        <v>83.649419005752819</v>
      </c>
      <c r="Q51" s="135" t="str">
        <f>IF(AND($Q$8=G51,$Q$2=C51),F51,"")</f>
        <v/>
      </c>
      <c r="R51" s="135" t="str">
        <f>IF(AND($R$8=G51,$R$2=C51),F51,"")</f>
        <v/>
      </c>
      <c r="S51" s="135" t="str">
        <f>IF(AND($S$8=G51,$S$2=C51),F51,"")</f>
        <v/>
      </c>
      <c r="T51" s="135" t="str">
        <f>IF($T$8=G51,F51,"")</f>
        <v/>
      </c>
      <c r="U51" s="135" t="str">
        <f>IF($U$8=G51,F51,"")</f>
        <v/>
      </c>
      <c r="V51" s="136" t="str">
        <f>IF($V$8=G51,F51,"")</f>
        <v/>
      </c>
      <c r="W51" s="131" t="str">
        <f>IF($W$8=G51,F51,"")</f>
        <v/>
      </c>
      <c r="Y51" s="124"/>
      <c r="Z51" s="124"/>
      <c r="AA51" s="124"/>
      <c r="AB51" s="11"/>
      <c r="AC51" s="10"/>
      <c r="AD51" s="10"/>
      <c r="AE51" s="12"/>
      <c r="AF51" s="10"/>
      <c r="AG51" s="10"/>
      <c r="AH51" s="13"/>
    </row>
    <row r="52" spans="2:34" ht="15.75" x14ac:dyDescent="0.25">
      <c r="B52" s="109" t="str">
        <f t="shared" si="0"/>
        <v>PVC</v>
      </c>
      <c r="C52" s="110">
        <v>1.0999999999999999E-2</v>
      </c>
      <c r="D52" s="111" t="s">
        <v>36</v>
      </c>
      <c r="E52" s="111" t="s">
        <v>38</v>
      </c>
      <c r="F52" s="112">
        <v>59.472970028408703</v>
      </c>
      <c r="G52" s="111">
        <v>10</v>
      </c>
      <c r="H52" s="111">
        <f t="shared" si="1"/>
        <v>250</v>
      </c>
      <c r="I52" s="113" t="s">
        <v>10</v>
      </c>
      <c r="J52" s="113" t="str">
        <f>IF(AND($J$8=G52,$J$2=C52),F52,"")</f>
        <v/>
      </c>
      <c r="K52" s="135">
        <f>IF(AND($K$8=G52,$K$2=C52),F52,"")</f>
        <v>59.472970028408703</v>
      </c>
      <c r="L52" s="135" t="str">
        <f>IF(AND($L$8=G52,$L$2=C52),F52,"")</f>
        <v/>
      </c>
      <c r="M52" s="135" t="str">
        <f>IF(AND($M$8=G52,$M$2=C52),F52,"")</f>
        <v/>
      </c>
      <c r="N52" s="135" t="str">
        <f>IF(AND($N$8=G52,$N$2=C52),F52,"")</f>
        <v/>
      </c>
      <c r="O52" s="135" t="str">
        <f>IF(AND($O$8=G52,$O$2=C52),F52,"")</f>
        <v/>
      </c>
      <c r="P52" s="135">
        <f>IF(AND($P$8=G52,$P$2=C52),F52,"")</f>
        <v>59.472970028408703</v>
      </c>
      <c r="Q52" s="135" t="str">
        <f>IF(AND($Q$8=G52,$Q$2=C52),F52,"")</f>
        <v/>
      </c>
      <c r="R52" s="135" t="str">
        <f>IF(AND($R$8=G52,$R$2=C52),F52,"")</f>
        <v/>
      </c>
      <c r="S52" s="135" t="str">
        <f>IF(AND($S$8=G52,$S$2=C52),F52,"")</f>
        <v/>
      </c>
      <c r="T52" s="135" t="str">
        <f>IF($T$8=G52,F52,"")</f>
        <v/>
      </c>
      <c r="U52" s="135" t="str">
        <f>IF($U$8=G52,F52,"")</f>
        <v/>
      </c>
      <c r="V52" s="136" t="str">
        <f>IF($V$8=G52,F52,"")</f>
        <v/>
      </c>
      <c r="W52" s="131" t="str">
        <f>IF($W$8=G52,F52,"")</f>
        <v/>
      </c>
      <c r="Y52" s="124"/>
      <c r="Z52" s="124"/>
      <c r="AA52" s="124"/>
      <c r="AB52" s="11"/>
      <c r="AC52" s="10"/>
      <c r="AD52" s="10"/>
      <c r="AE52" s="12"/>
      <c r="AF52" s="10"/>
      <c r="AG52" s="10"/>
      <c r="AH52" s="13"/>
    </row>
    <row r="53" spans="2:34" ht="15.75" x14ac:dyDescent="0.25">
      <c r="B53" s="109" t="str">
        <f t="shared" si="0"/>
        <v>PVC</v>
      </c>
      <c r="C53" s="110">
        <v>1.0999999999999999E-2</v>
      </c>
      <c r="D53" s="111" t="s">
        <v>38</v>
      </c>
      <c r="E53" s="111" t="s">
        <v>39</v>
      </c>
      <c r="F53" s="112">
        <v>119.23052060609312</v>
      </c>
      <c r="G53" s="111">
        <v>18</v>
      </c>
      <c r="H53" s="111">
        <f t="shared" si="1"/>
        <v>450</v>
      </c>
      <c r="I53" s="113" t="s">
        <v>10</v>
      </c>
      <c r="J53" s="113" t="str">
        <f>IF(AND($J$8=G53,$J$2=C53),F53,"")</f>
        <v/>
      </c>
      <c r="K53" s="135" t="str">
        <f>IF(AND($K$8=G53,$K$2=C53),F53,"")</f>
        <v/>
      </c>
      <c r="L53" s="135" t="str">
        <f>IF(AND($L$8=G53,$L$2=C53),F53,"")</f>
        <v/>
      </c>
      <c r="M53" s="135" t="str">
        <f>IF(AND($M$8=G53,$M$2=C53),F53,"")</f>
        <v/>
      </c>
      <c r="N53" s="135" t="str">
        <f>IF(AND($N$8=G53,$N$2=C53),F53,"")</f>
        <v/>
      </c>
      <c r="O53" s="135" t="str">
        <f>IF(AND($O$8=G53,$O$2=C53),F53,"")</f>
        <v/>
      </c>
      <c r="P53" s="135" t="str">
        <f>IF(AND($P$8=G53,$P$2=C53),F53,"")</f>
        <v/>
      </c>
      <c r="Q53" s="135" t="str">
        <f>IF(AND($Q$8=G53,$Q$2=C53),F53,"")</f>
        <v/>
      </c>
      <c r="R53" s="135" t="str">
        <f>IF(AND($R$8=G53,$R$2=C53),F53,"")</f>
        <v/>
      </c>
      <c r="S53" s="135" t="str">
        <f>IF(AND($S$8=G53,$S$2=C53),F53,"")</f>
        <v/>
      </c>
      <c r="T53" s="135">
        <f>IF($T$8=G53,F53,"")</f>
        <v>119.23052060609312</v>
      </c>
      <c r="U53" s="135" t="str">
        <f>IF($U$8=G53,F53,"")</f>
        <v/>
      </c>
      <c r="V53" s="136" t="str">
        <f>IF($V$8=G53,F53,"")</f>
        <v/>
      </c>
      <c r="W53" s="131" t="str">
        <f>IF($W$8=G53,F53,"")</f>
        <v/>
      </c>
      <c r="Y53" s="124"/>
      <c r="Z53" s="124"/>
      <c r="AA53" s="124"/>
      <c r="AB53" s="11"/>
      <c r="AC53" s="10"/>
      <c r="AD53" s="10"/>
      <c r="AE53" s="12"/>
      <c r="AF53" s="10"/>
      <c r="AG53" s="10"/>
      <c r="AH53" s="13"/>
    </row>
    <row r="54" spans="2:34" ht="15.75" x14ac:dyDescent="0.25">
      <c r="B54" s="109" t="str">
        <f t="shared" si="0"/>
        <v>PVC</v>
      </c>
      <c r="C54" s="110">
        <v>1.0999999999999999E-2</v>
      </c>
      <c r="D54" s="111" t="s">
        <v>39</v>
      </c>
      <c r="E54" s="111" t="s">
        <v>116</v>
      </c>
      <c r="F54" s="112">
        <v>119.23052060609312</v>
      </c>
      <c r="G54" s="111">
        <v>20</v>
      </c>
      <c r="H54" s="111">
        <f t="shared" si="1"/>
        <v>500</v>
      </c>
      <c r="I54" s="113" t="s">
        <v>10</v>
      </c>
      <c r="J54" s="113" t="str">
        <f>IF(AND($J$8=G54,$J$2=C54),F54,"")</f>
        <v/>
      </c>
      <c r="K54" s="135" t="str">
        <f>IF(AND($K$8=G54,$K$2=C54),F54,"")</f>
        <v/>
      </c>
      <c r="L54" s="135" t="str">
        <f>IF(AND($L$8=G54,$L$2=C54),F54,"")</f>
        <v/>
      </c>
      <c r="M54" s="135" t="str">
        <f>IF(AND($M$8=G54,$M$2=C54),F54,"")</f>
        <v/>
      </c>
      <c r="N54" s="135" t="str">
        <f>IF(AND($N$8=G54,$N$2=C54),F54,"")</f>
        <v/>
      </c>
      <c r="O54" s="135" t="str">
        <f>IF(AND($O$8=G54,$O$2=C54),F54,"")</f>
        <v/>
      </c>
      <c r="P54" s="135" t="str">
        <f>IF(AND($P$8=G54,$P$2=C54),F54,"")</f>
        <v/>
      </c>
      <c r="Q54" s="135" t="str">
        <f>IF(AND($Q$8=G54,$Q$2=C54),F54,"")</f>
        <v/>
      </c>
      <c r="R54" s="135" t="str">
        <f>IF(AND($R$8=G54,$R$2=C54),F54,"")</f>
        <v/>
      </c>
      <c r="S54" s="135" t="str">
        <f>IF(AND($S$8=G54,$S$2=C54),F54,"")</f>
        <v/>
      </c>
      <c r="T54" s="135" t="str">
        <f>IF($T$8=G54,F54,"")</f>
        <v/>
      </c>
      <c r="U54" s="135">
        <f>IF($U$8=G54,F54,"")</f>
        <v>119.23052060609312</v>
      </c>
      <c r="V54" s="136" t="str">
        <f>IF($V$8=G54,F54,"")</f>
        <v/>
      </c>
      <c r="W54" s="131" t="str">
        <f>IF($W$8=G54,F54,"")</f>
        <v/>
      </c>
      <c r="Y54" s="124"/>
      <c r="Z54" s="124"/>
      <c r="AA54" s="124"/>
      <c r="AB54" s="11"/>
      <c r="AC54" s="10"/>
      <c r="AD54" s="10"/>
      <c r="AE54" s="12"/>
      <c r="AF54" s="10"/>
      <c r="AG54" s="10"/>
      <c r="AH54" s="13"/>
    </row>
    <row r="55" spans="2:34" ht="15.75" x14ac:dyDescent="0.25">
      <c r="B55" s="109" t="str">
        <f t="shared" si="0"/>
        <v>PVC</v>
      </c>
      <c r="C55" s="110">
        <v>1.0999999999999999E-2</v>
      </c>
      <c r="D55" s="111" t="s">
        <v>101</v>
      </c>
      <c r="E55" s="111" t="s">
        <v>100</v>
      </c>
      <c r="F55" s="112">
        <v>25.593332510636401</v>
      </c>
      <c r="G55" s="111">
        <v>10</v>
      </c>
      <c r="H55" s="111">
        <f t="shared" si="1"/>
        <v>250</v>
      </c>
      <c r="I55" s="113" t="s">
        <v>9</v>
      </c>
      <c r="J55" s="113" t="str">
        <f>IF(AND($J$8=G55,$J$2=C55),F55,"")</f>
        <v/>
      </c>
      <c r="K55" s="135">
        <f>IF(AND($K$8=G55,$K$2=C55),F55,"")</f>
        <v>25.593332510636401</v>
      </c>
      <c r="L55" s="135" t="str">
        <f>IF(AND($L$8=G55,$L$2=C55),F55,"")</f>
        <v/>
      </c>
      <c r="M55" s="135" t="str">
        <f>IF(AND($M$8=G55,$M$2=C55),F55,"")</f>
        <v/>
      </c>
      <c r="N55" s="135" t="str">
        <f>IF(AND($N$8=G55,$N$2=C55),F55,"")</f>
        <v/>
      </c>
      <c r="O55" s="135" t="str">
        <f>IF(AND($O$8=G55,$O$2=C55),F55,"")</f>
        <v/>
      </c>
      <c r="P55" s="135">
        <f>IF(AND($P$8=G55,$P$2=C55),F55,"")</f>
        <v>25.593332510636401</v>
      </c>
      <c r="Q55" s="135" t="str">
        <f>IF(AND($Q$8=G55,$Q$2=C55),F55,"")</f>
        <v/>
      </c>
      <c r="R55" s="135" t="str">
        <f>IF(AND($R$8=G55,$R$2=C55),F55,"")</f>
        <v/>
      </c>
      <c r="S55" s="135" t="str">
        <f>IF(AND($S$8=G55,$S$2=C55),F55,"")</f>
        <v/>
      </c>
      <c r="T55" s="135" t="str">
        <f>IF($T$8=G55,F55,"")</f>
        <v/>
      </c>
      <c r="U55" s="135" t="str">
        <f>IF($U$8=G55,F55,"")</f>
        <v/>
      </c>
      <c r="V55" s="136" t="str">
        <f>IF($V$8=G55,F55,"")</f>
        <v/>
      </c>
      <c r="W55" s="131" t="str">
        <f>IF($W$8=G55,F55,"")</f>
        <v/>
      </c>
      <c r="Y55" s="124"/>
      <c r="Z55" s="124"/>
      <c r="AA55" s="124"/>
      <c r="AB55" s="11"/>
      <c r="AC55" s="10"/>
      <c r="AD55" s="10"/>
      <c r="AE55" s="12"/>
      <c r="AF55" s="10"/>
      <c r="AG55" s="10"/>
      <c r="AH55" s="13"/>
    </row>
    <row r="56" spans="2:34" ht="15.75" x14ac:dyDescent="0.25">
      <c r="B56" s="109" t="str">
        <f t="shared" si="0"/>
        <v>PVC</v>
      </c>
      <c r="C56" s="110">
        <v>1.0999999999999999E-2</v>
      </c>
      <c r="D56" s="111" t="s">
        <v>100</v>
      </c>
      <c r="E56" s="111" t="s">
        <v>99</v>
      </c>
      <c r="F56" s="112">
        <v>20.862348405680518</v>
      </c>
      <c r="G56" s="111">
        <v>10</v>
      </c>
      <c r="H56" s="111">
        <f t="shared" si="1"/>
        <v>250</v>
      </c>
      <c r="I56" s="113" t="s">
        <v>9</v>
      </c>
      <c r="J56" s="113" t="str">
        <f>IF(AND($J$8=G56,$J$2=C56),F56,"")</f>
        <v/>
      </c>
      <c r="K56" s="135">
        <f>IF(AND($K$8=G56,$K$2=C56),F56,"")</f>
        <v>20.862348405680518</v>
      </c>
      <c r="L56" s="135" t="str">
        <f>IF(AND($L$8=G56,$L$2=C56),F56,"")</f>
        <v/>
      </c>
      <c r="M56" s="135" t="str">
        <f>IF(AND($M$8=G56,$M$2=C56),F56,"")</f>
        <v/>
      </c>
      <c r="N56" s="135" t="str">
        <f>IF(AND($N$8=G56,$N$2=C56),F56,"")</f>
        <v/>
      </c>
      <c r="O56" s="135" t="str">
        <f>IF(AND($O$8=G56,$O$2=C56),F56,"")</f>
        <v/>
      </c>
      <c r="P56" s="135">
        <f>IF(AND($P$8=G56,$P$2=C56),F56,"")</f>
        <v>20.862348405680518</v>
      </c>
      <c r="Q56" s="135" t="str">
        <f>IF(AND($Q$8=G56,$Q$2=C56),F56,"")</f>
        <v/>
      </c>
      <c r="R56" s="135" t="str">
        <f>IF(AND($R$8=G56,$R$2=C56),F56,"")</f>
        <v/>
      </c>
      <c r="S56" s="135" t="str">
        <f>IF(AND($S$8=G56,$S$2=C56),F56,"")</f>
        <v/>
      </c>
      <c r="T56" s="135" t="str">
        <f>IF($T$8=G56,F56,"")</f>
        <v/>
      </c>
      <c r="U56" s="135" t="str">
        <f>IF($U$8=G56,F56,"")</f>
        <v/>
      </c>
      <c r="V56" s="136" t="str">
        <f>IF($V$8=G56,F56,"")</f>
        <v/>
      </c>
      <c r="W56" s="131" t="str">
        <f>IF($W$8=G56,F56,"")</f>
        <v/>
      </c>
      <c r="Y56" s="124"/>
      <c r="Z56" s="124"/>
      <c r="AA56" s="124"/>
      <c r="AB56" s="11"/>
      <c r="AC56" s="10"/>
      <c r="AD56" s="10"/>
      <c r="AE56" s="12"/>
      <c r="AF56" s="10"/>
      <c r="AG56" s="10"/>
      <c r="AH56" s="13"/>
    </row>
    <row r="57" spans="2:34" ht="15.75" x14ac:dyDescent="0.25">
      <c r="B57" s="109" t="str">
        <f t="shared" si="0"/>
        <v>PVC</v>
      </c>
      <c r="C57" s="110">
        <v>1.0999999999999999E-2</v>
      </c>
      <c r="D57" s="111" t="s">
        <v>99</v>
      </c>
      <c r="E57" s="111" t="s">
        <v>39</v>
      </c>
      <c r="F57" s="112">
        <v>39.795156790745281</v>
      </c>
      <c r="G57" s="111">
        <v>10</v>
      </c>
      <c r="H57" s="111">
        <f t="shared" si="1"/>
        <v>250</v>
      </c>
      <c r="I57" s="113" t="s">
        <v>9</v>
      </c>
      <c r="J57" s="113" t="str">
        <f>IF(AND($J$8=G57,$J$2=C57),F57,"")</f>
        <v/>
      </c>
      <c r="K57" s="135">
        <f>IF(AND($K$8=G57,$K$2=C57),F57,"")</f>
        <v>39.795156790745281</v>
      </c>
      <c r="L57" s="135" t="str">
        <f>IF(AND($L$8=G57,$L$2=C57),F57,"")</f>
        <v/>
      </c>
      <c r="M57" s="135" t="str">
        <f>IF(AND($M$8=G57,$M$2=C57),F57,"")</f>
        <v/>
      </c>
      <c r="N57" s="135" t="str">
        <f>IF(AND($N$8=G57,$N$2=C57),F57,"")</f>
        <v/>
      </c>
      <c r="O57" s="135" t="str">
        <f>IF(AND($O$8=G57,$O$2=C57),F57,"")</f>
        <v/>
      </c>
      <c r="P57" s="135">
        <f>IF(AND($P$8=G57,$P$2=C57),F57,"")</f>
        <v>39.795156790745281</v>
      </c>
      <c r="Q57" s="135" t="str">
        <f>IF(AND($Q$8=G57,$Q$2=C57),F57,"")</f>
        <v/>
      </c>
      <c r="R57" s="135" t="str">
        <f>IF(AND($R$8=G57,$R$2=C57),F57,"")</f>
        <v/>
      </c>
      <c r="S57" s="135" t="str">
        <f>IF(AND($S$8=G57,$S$2=C57),F57,"")</f>
        <v/>
      </c>
      <c r="T57" s="135" t="str">
        <f>IF($T$8=G57,F57,"")</f>
        <v/>
      </c>
      <c r="U57" s="135" t="str">
        <f>IF($U$8=G57,F57,"")</f>
        <v/>
      </c>
      <c r="V57" s="136" t="str">
        <f>IF($V$8=G57,F57,"")</f>
        <v/>
      </c>
      <c r="W57" s="131" t="str">
        <f>IF($W$8=G57,F57,"")</f>
        <v/>
      </c>
      <c r="Y57" s="124"/>
      <c r="Z57" s="124"/>
      <c r="AA57" s="124"/>
      <c r="AB57" s="11"/>
      <c r="AC57" s="10"/>
      <c r="AD57" s="10"/>
      <c r="AE57" s="12"/>
      <c r="AF57" s="10"/>
      <c r="AG57" s="10"/>
      <c r="AH57" s="13"/>
    </row>
    <row r="58" spans="2:34" ht="15.75" x14ac:dyDescent="0.25">
      <c r="B58" s="109" t="str">
        <f t="shared" si="0"/>
        <v>PVC</v>
      </c>
      <c r="C58" s="110">
        <v>1.0999999999999999E-2</v>
      </c>
      <c r="D58" s="111" t="s">
        <v>39</v>
      </c>
      <c r="E58" s="111" t="s">
        <v>41</v>
      </c>
      <c r="F58" s="112">
        <v>72.416869063775479</v>
      </c>
      <c r="G58" s="111">
        <v>10</v>
      </c>
      <c r="H58" s="111">
        <f t="shared" si="1"/>
        <v>250</v>
      </c>
      <c r="I58" s="113" t="s">
        <v>9</v>
      </c>
      <c r="J58" s="113" t="str">
        <f>IF(AND($J$8=G58,$J$2=C58),F58,"")</f>
        <v/>
      </c>
      <c r="K58" s="135">
        <f>IF(AND($K$8=G58,$K$2=C58),F58,"")</f>
        <v>72.416869063775479</v>
      </c>
      <c r="L58" s="135" t="str">
        <f>IF(AND($L$8=G58,$L$2=C58),F58,"")</f>
        <v/>
      </c>
      <c r="M58" s="135" t="str">
        <f>IF(AND($M$8=G58,$M$2=C58),F58,"")</f>
        <v/>
      </c>
      <c r="N58" s="135" t="str">
        <f>IF(AND($N$8=G58,$N$2=C58),F58,"")</f>
        <v/>
      </c>
      <c r="O58" s="135" t="str">
        <f>IF(AND($O$8=G58,$O$2=C58),F58,"")</f>
        <v/>
      </c>
      <c r="P58" s="135">
        <f>IF(AND($P$8=G58,$P$2=C58),F58,"")</f>
        <v>72.416869063775479</v>
      </c>
      <c r="Q58" s="135" t="str">
        <f>IF(AND($Q$8=G58,$Q$2=C58),F58,"")</f>
        <v/>
      </c>
      <c r="R58" s="135" t="str">
        <f>IF(AND($R$8=G58,$R$2=C58),F58,"")</f>
        <v/>
      </c>
      <c r="S58" s="135" t="str">
        <f>IF(AND($S$8=G58,$S$2=C58),F58,"")</f>
        <v/>
      </c>
      <c r="T58" s="135" t="str">
        <f>IF($T$8=G58,F58,"")</f>
        <v/>
      </c>
      <c r="U58" s="135" t="str">
        <f>IF($U$8=G58,F58,"")</f>
        <v/>
      </c>
      <c r="V58" s="136" t="str">
        <f>IF($V$8=G58,F58,"")</f>
        <v/>
      </c>
      <c r="W58" s="131" t="str">
        <f>IF($W$8=G58,F58,"")</f>
        <v/>
      </c>
      <c r="Y58" s="124"/>
      <c r="Z58" s="124"/>
      <c r="AA58" s="124"/>
      <c r="AB58" s="11"/>
      <c r="AC58" s="10"/>
      <c r="AD58" s="10"/>
      <c r="AE58" s="12"/>
      <c r="AF58" s="10"/>
      <c r="AG58" s="10"/>
      <c r="AH58" s="13"/>
    </row>
    <row r="59" spans="2:34" ht="15.75" x14ac:dyDescent="0.25">
      <c r="B59" s="109" t="str">
        <f t="shared" si="0"/>
        <v>PVC</v>
      </c>
      <c r="C59" s="110">
        <v>1.0999999999999999E-2</v>
      </c>
      <c r="D59" s="111" t="s">
        <v>41</v>
      </c>
      <c r="E59" s="111" t="s">
        <v>49</v>
      </c>
      <c r="F59" s="112">
        <v>44.302145501092831</v>
      </c>
      <c r="G59" s="111">
        <v>12</v>
      </c>
      <c r="H59" s="111">
        <f t="shared" si="1"/>
        <v>300</v>
      </c>
      <c r="I59" s="113" t="s">
        <v>10</v>
      </c>
      <c r="J59" s="113" t="str">
        <f>IF(AND($J$8=G59,$J$2=C59),F59,"")</f>
        <v/>
      </c>
      <c r="K59" s="135" t="str">
        <f>IF(AND($K$8=G59,$K$2=C59),F59,"")</f>
        <v/>
      </c>
      <c r="L59" s="135">
        <f>IF(AND($L$8=G59,$L$2=C59),F59,"")</f>
        <v>44.302145501092831</v>
      </c>
      <c r="M59" s="135" t="str">
        <f>IF(AND($M$8=G59,$M$2=C59),F59,"")</f>
        <v/>
      </c>
      <c r="N59" s="135" t="str">
        <f>IF(AND($N$8=G59,$N$2=C59),F59,"")</f>
        <v/>
      </c>
      <c r="O59" s="135" t="str">
        <f>IF(AND($O$8=G59,$O$2=C59),F59,"")</f>
        <v/>
      </c>
      <c r="P59" s="135" t="str">
        <f>IF(AND($P$8=G59,$P$2=C59),F59,"")</f>
        <v/>
      </c>
      <c r="Q59" s="135">
        <f>IF(AND($Q$8=G59,$Q$2=C59),F59,"")</f>
        <v>44.302145501092831</v>
      </c>
      <c r="R59" s="135" t="str">
        <f>IF(AND($R$8=G59,$R$2=C59),F59,"")</f>
        <v/>
      </c>
      <c r="S59" s="135" t="str">
        <f>IF(AND($S$8=G59,$S$2=C59),F59,"")</f>
        <v/>
      </c>
      <c r="T59" s="135" t="str">
        <f>IF($T$8=G59,F59,"")</f>
        <v/>
      </c>
      <c r="U59" s="135" t="str">
        <f>IF($U$8=G59,F59,"")</f>
        <v/>
      </c>
      <c r="V59" s="136" t="str">
        <f>IF($V$8=G59,F59,"")</f>
        <v/>
      </c>
      <c r="W59" s="131" t="str">
        <f>IF($W$8=G59,F59,"")</f>
        <v/>
      </c>
      <c r="Y59" s="124"/>
      <c r="Z59" s="124"/>
      <c r="AA59" s="124"/>
      <c r="AB59" s="11"/>
      <c r="AC59" s="10"/>
      <c r="AD59" s="10"/>
      <c r="AE59" s="12"/>
      <c r="AF59" s="10"/>
      <c r="AG59" s="10"/>
      <c r="AH59" s="13"/>
    </row>
    <row r="60" spans="2:34" ht="15.75" x14ac:dyDescent="0.25">
      <c r="B60" s="109" t="str">
        <f t="shared" si="0"/>
        <v>PVC</v>
      </c>
      <c r="C60" s="110">
        <v>1.0999999999999999E-2</v>
      </c>
      <c r="D60" s="111" t="s">
        <v>107</v>
      </c>
      <c r="E60" s="111" t="s">
        <v>105</v>
      </c>
      <c r="F60" s="112">
        <v>55.419491706438443</v>
      </c>
      <c r="G60" s="111">
        <v>10</v>
      </c>
      <c r="H60" s="111">
        <f t="shared" si="1"/>
        <v>250</v>
      </c>
      <c r="I60" s="113" t="s">
        <v>10</v>
      </c>
      <c r="J60" s="113" t="str">
        <f>IF(AND($J$8=G60,$J$2=C60),F60,"")</f>
        <v/>
      </c>
      <c r="K60" s="135">
        <f>IF(AND($K$8=G60,$K$2=C60),F60,"")</f>
        <v>55.419491706438443</v>
      </c>
      <c r="L60" s="135" t="str">
        <f>IF(AND($L$8=G60,$L$2=C60),F60,"")</f>
        <v/>
      </c>
      <c r="M60" s="135" t="str">
        <f>IF(AND($M$8=G60,$M$2=C60),F60,"")</f>
        <v/>
      </c>
      <c r="N60" s="135" t="str">
        <f>IF(AND($N$8=G60,$N$2=C60),F60,"")</f>
        <v/>
      </c>
      <c r="O60" s="135" t="str">
        <f>IF(AND($O$8=G60,$O$2=C60),F60,"")</f>
        <v/>
      </c>
      <c r="P60" s="135">
        <f>IF(AND($P$8=G60,$P$2=C60),F60,"")</f>
        <v>55.419491706438443</v>
      </c>
      <c r="Q60" s="135" t="str">
        <f>IF(AND($Q$8=G60,$Q$2=C60),F60,"")</f>
        <v/>
      </c>
      <c r="R60" s="135" t="str">
        <f>IF(AND($R$8=G60,$R$2=C60),F60,"")</f>
        <v/>
      </c>
      <c r="S60" s="135" t="str">
        <f>IF(AND($S$8=G60,$S$2=C60),F60,"")</f>
        <v/>
      </c>
      <c r="T60" s="135" t="str">
        <f>IF($T$8=G60,F60,"")</f>
        <v/>
      </c>
      <c r="U60" s="135" t="str">
        <f>IF($U$8=G60,F60,"")</f>
        <v/>
      </c>
      <c r="V60" s="136" t="str">
        <f>IF($V$8=G60,F60,"")</f>
        <v/>
      </c>
      <c r="W60" s="131" t="str">
        <f>IF($W$8=G60,F60,"")</f>
        <v/>
      </c>
      <c r="Y60" s="124"/>
      <c r="Z60" s="124"/>
      <c r="AA60" s="124"/>
      <c r="AB60" s="11"/>
      <c r="AC60" s="10"/>
      <c r="AD60" s="10"/>
      <c r="AE60" s="12"/>
      <c r="AF60" s="10"/>
      <c r="AG60" s="10"/>
      <c r="AH60" s="13"/>
    </row>
    <row r="61" spans="2:34" ht="15.75" x14ac:dyDescent="0.25">
      <c r="B61" s="109" t="str">
        <f t="shared" si="0"/>
        <v>PVC</v>
      </c>
      <c r="C61" s="110">
        <v>1.0999999999999999E-2</v>
      </c>
      <c r="D61" s="111" t="s">
        <v>105</v>
      </c>
      <c r="E61" s="111" t="s">
        <v>108</v>
      </c>
      <c r="F61" s="112">
        <v>40.741197822351801</v>
      </c>
      <c r="G61" s="111">
        <v>10</v>
      </c>
      <c r="H61" s="111">
        <f t="shared" si="1"/>
        <v>250</v>
      </c>
      <c r="I61" s="113" t="s">
        <v>10</v>
      </c>
      <c r="J61" s="113" t="str">
        <f>IF(AND($J$8=G61,$J$2=C61),F61,"")</f>
        <v/>
      </c>
      <c r="K61" s="135">
        <f>IF(AND($K$8=G61,$K$2=C61),F61,"")</f>
        <v>40.741197822351801</v>
      </c>
      <c r="L61" s="135" t="str">
        <f>IF(AND($L$8=G61,$L$2=C61),F61,"")</f>
        <v/>
      </c>
      <c r="M61" s="135" t="str">
        <f>IF(AND($M$8=G61,$M$2=C61),F61,"")</f>
        <v/>
      </c>
      <c r="N61" s="135" t="str">
        <f>IF(AND($N$8=G61,$N$2=C61),F61,"")</f>
        <v/>
      </c>
      <c r="O61" s="135" t="str">
        <f>IF(AND($O$8=G61,$O$2=C61),F61,"")</f>
        <v/>
      </c>
      <c r="P61" s="135">
        <f>IF(AND($P$8=G61,$P$2=C61),F61,"")</f>
        <v>40.741197822351801</v>
      </c>
      <c r="Q61" s="135" t="str">
        <f>IF(AND($Q$8=G61,$Q$2=C61),F61,"")</f>
        <v/>
      </c>
      <c r="R61" s="135" t="str">
        <f>IF(AND($R$8=G61,$R$2=C61),F61,"")</f>
        <v/>
      </c>
      <c r="S61" s="135" t="str">
        <f>IF(AND($S$8=G61,$S$2=C61),F61,"")</f>
        <v/>
      </c>
      <c r="T61" s="135" t="str">
        <f>IF($T$8=G61,F61,"")</f>
        <v/>
      </c>
      <c r="U61" s="135" t="str">
        <f>IF($U$8=G61,F61,"")</f>
        <v/>
      </c>
      <c r="V61" s="136" t="str">
        <f>IF($V$8=G61,F61,"")</f>
        <v/>
      </c>
      <c r="W61" s="131" t="str">
        <f>IF($W$8=G61,F61,"")</f>
        <v/>
      </c>
      <c r="Y61" s="124"/>
      <c r="Z61" s="124"/>
      <c r="AA61" s="124"/>
      <c r="AB61" s="11"/>
      <c r="AC61" s="10"/>
      <c r="AD61" s="10"/>
      <c r="AE61" s="12"/>
      <c r="AF61" s="10"/>
      <c r="AG61" s="10"/>
      <c r="AH61" s="13"/>
    </row>
    <row r="62" spans="2:34" ht="15.75" x14ac:dyDescent="0.25">
      <c r="B62" s="109" t="str">
        <f t="shared" si="0"/>
        <v>PVC</v>
      </c>
      <c r="C62" s="110">
        <v>1.0999999999999999E-2</v>
      </c>
      <c r="D62" s="111" t="s">
        <v>108</v>
      </c>
      <c r="E62" s="111" t="s">
        <v>42</v>
      </c>
      <c r="F62" s="112">
        <v>40.801555117421678</v>
      </c>
      <c r="G62" s="111">
        <v>10</v>
      </c>
      <c r="H62" s="111">
        <f t="shared" si="1"/>
        <v>250</v>
      </c>
      <c r="I62" s="113" t="s">
        <v>10</v>
      </c>
      <c r="J62" s="113" t="str">
        <f>IF(AND($J$8=G62,$J$2=C62),F62,"")</f>
        <v/>
      </c>
      <c r="K62" s="135">
        <f>IF(AND($K$8=G62,$K$2=C62),F62,"")</f>
        <v>40.801555117421678</v>
      </c>
      <c r="L62" s="135" t="str">
        <f>IF(AND($L$8=G62,$L$2=C62),F62,"")</f>
        <v/>
      </c>
      <c r="M62" s="135" t="str">
        <f>IF(AND($M$8=G62,$M$2=C62),F62,"")</f>
        <v/>
      </c>
      <c r="N62" s="135" t="str">
        <f>IF(AND($N$8=G62,$N$2=C62),F62,"")</f>
        <v/>
      </c>
      <c r="O62" s="135" t="str">
        <f>IF(AND($O$8=G62,$O$2=C62),F62,"")</f>
        <v/>
      </c>
      <c r="P62" s="135">
        <f>IF(AND($P$8=G62,$P$2=C62),F62,"")</f>
        <v>40.801555117421678</v>
      </c>
      <c r="Q62" s="135" t="str">
        <f>IF(AND($Q$8=G62,$Q$2=C62),F62,"")</f>
        <v/>
      </c>
      <c r="R62" s="135" t="str">
        <f>IF(AND($R$8=G62,$R$2=C62),F62,"")</f>
        <v/>
      </c>
      <c r="S62" s="135" t="str">
        <f>IF(AND($S$8=G62,$S$2=C62),F62,"")</f>
        <v/>
      </c>
      <c r="T62" s="135" t="str">
        <f>IF($T$8=G62,F62,"")</f>
        <v/>
      </c>
      <c r="U62" s="135" t="str">
        <f>IF($U$8=G62,F62,"")</f>
        <v/>
      </c>
      <c r="V62" s="136" t="str">
        <f>IF($V$8=G62,F62,"")</f>
        <v/>
      </c>
      <c r="W62" s="131" t="str">
        <f>IF($W$8=G62,F62,"")</f>
        <v/>
      </c>
      <c r="Y62" s="124"/>
      <c r="Z62" s="124"/>
      <c r="AA62" s="124"/>
      <c r="AB62" s="11"/>
      <c r="AC62" s="10"/>
      <c r="AD62" s="10"/>
      <c r="AE62" s="12"/>
      <c r="AF62" s="10"/>
      <c r="AG62" s="10"/>
      <c r="AH62" s="13"/>
    </row>
    <row r="63" spans="2:34" ht="15.75" x14ac:dyDescent="0.25">
      <c r="B63" s="109" t="str">
        <f t="shared" si="0"/>
        <v>PVC</v>
      </c>
      <c r="C63" s="110">
        <v>1.0999999999999999E-2</v>
      </c>
      <c r="D63" s="111" t="s">
        <v>98</v>
      </c>
      <c r="E63" s="111" t="s">
        <v>42</v>
      </c>
      <c r="F63" s="112">
        <v>119.4066745168998</v>
      </c>
      <c r="G63" s="111">
        <v>10</v>
      </c>
      <c r="H63" s="111">
        <f t="shared" si="1"/>
        <v>250</v>
      </c>
      <c r="I63" s="113" t="s">
        <v>10</v>
      </c>
      <c r="J63" s="113" t="str">
        <f>IF(AND($J$8=G63,$J$2=C63),F63,"")</f>
        <v/>
      </c>
      <c r="K63" s="135">
        <f>IF(AND($K$8=G63,$K$2=C63),F63,"")</f>
        <v>119.4066745168998</v>
      </c>
      <c r="L63" s="135" t="str">
        <f>IF(AND($L$8=G63,$L$2=C63),F63,"")</f>
        <v/>
      </c>
      <c r="M63" s="135" t="str">
        <f>IF(AND($M$8=G63,$M$2=C63),F63,"")</f>
        <v/>
      </c>
      <c r="N63" s="135" t="str">
        <f>IF(AND($N$8=G63,$N$2=C63),F63,"")</f>
        <v/>
      </c>
      <c r="O63" s="135" t="str">
        <f>IF(AND($O$8=G63,$O$2=C63),F63,"")</f>
        <v/>
      </c>
      <c r="P63" s="135">
        <f>IF(AND($P$8=G63,$P$2=C63),F63,"")</f>
        <v>119.4066745168998</v>
      </c>
      <c r="Q63" s="135" t="str">
        <f>IF(AND($Q$8=G63,$Q$2=C63),F63,"")</f>
        <v/>
      </c>
      <c r="R63" s="135" t="str">
        <f>IF(AND($R$8=G63,$R$2=C63),F63,"")</f>
        <v/>
      </c>
      <c r="S63" s="135" t="str">
        <f>IF(AND($S$8=G63,$S$2=C63),F63,"")</f>
        <v/>
      </c>
      <c r="T63" s="135" t="str">
        <f>IF($T$8=G63,F63,"")</f>
        <v/>
      </c>
      <c r="U63" s="135" t="str">
        <f>IF($U$8=G63,F63,"")</f>
        <v/>
      </c>
      <c r="V63" s="136" t="str">
        <f>IF($V$8=G63,F63,"")</f>
        <v/>
      </c>
      <c r="W63" s="131" t="str">
        <f>IF($W$8=G63,F63,"")</f>
        <v/>
      </c>
      <c r="Y63" s="124"/>
      <c r="Z63" s="124"/>
      <c r="AA63" s="124"/>
      <c r="AB63" s="11"/>
      <c r="AC63" s="10"/>
      <c r="AD63" s="10"/>
      <c r="AE63" s="12"/>
      <c r="AF63" s="10"/>
      <c r="AG63" s="10"/>
      <c r="AH63" s="13"/>
    </row>
    <row r="64" spans="2:34" ht="15.75" x14ac:dyDescent="0.25">
      <c r="B64" s="109" t="str">
        <f t="shared" si="0"/>
        <v>PVC</v>
      </c>
      <c r="C64" s="110">
        <v>1.0999999999999999E-2</v>
      </c>
      <c r="D64" s="111" t="s">
        <v>42</v>
      </c>
      <c r="E64" s="111" t="s">
        <v>47</v>
      </c>
      <c r="F64" s="112">
        <v>118.60074671350091</v>
      </c>
      <c r="G64" s="111">
        <v>10</v>
      </c>
      <c r="H64" s="111">
        <f t="shared" si="1"/>
        <v>250</v>
      </c>
      <c r="I64" s="113" t="s">
        <v>10</v>
      </c>
      <c r="J64" s="113" t="str">
        <f>IF(AND($J$8=G64,$J$2=C64),F64,"")</f>
        <v/>
      </c>
      <c r="K64" s="135">
        <f>IF(AND($K$8=G64,$K$2=C64),F64,"")</f>
        <v>118.60074671350091</v>
      </c>
      <c r="L64" s="135" t="str">
        <f>IF(AND($L$8=G64,$L$2=C64),F64,"")</f>
        <v/>
      </c>
      <c r="M64" s="135" t="str">
        <f>IF(AND($M$8=G64,$M$2=C64),F64,"")</f>
        <v/>
      </c>
      <c r="N64" s="135" t="str">
        <f>IF(AND($N$8=G64,$N$2=C64),F64,"")</f>
        <v/>
      </c>
      <c r="O64" s="135" t="str">
        <f>IF(AND($O$8=G64,$O$2=C64),F64,"")</f>
        <v/>
      </c>
      <c r="P64" s="135">
        <f>IF(AND($P$8=G64,$P$2=C64),F64,"")</f>
        <v>118.60074671350091</v>
      </c>
      <c r="Q64" s="135" t="str">
        <f>IF(AND($Q$8=G64,$Q$2=C64),F64,"")</f>
        <v/>
      </c>
      <c r="R64" s="135" t="str">
        <f>IF(AND($R$8=G64,$R$2=C64),F64,"")</f>
        <v/>
      </c>
      <c r="S64" s="135" t="str">
        <f>IF(AND($S$8=G64,$S$2=C64),F64,"")</f>
        <v/>
      </c>
      <c r="T64" s="135" t="str">
        <f>IF($T$8=G64,F64,"")</f>
        <v/>
      </c>
      <c r="U64" s="135" t="str">
        <f>IF($U$8=G64,F64,"")</f>
        <v/>
      </c>
      <c r="V64" s="136" t="str">
        <f>IF($V$8=G64,F64,"")</f>
        <v/>
      </c>
      <c r="W64" s="131" t="str">
        <f>IF($W$8=G64,F64,"")</f>
        <v/>
      </c>
      <c r="Y64" s="124"/>
      <c r="Z64" s="124"/>
      <c r="AA64" s="124"/>
      <c r="AB64" s="11"/>
      <c r="AC64" s="10"/>
      <c r="AD64" s="10"/>
      <c r="AE64" s="12"/>
      <c r="AF64" s="10"/>
      <c r="AG64" s="10"/>
      <c r="AH64" s="13"/>
    </row>
    <row r="65" spans="2:34" ht="15.75" x14ac:dyDescent="0.25">
      <c r="B65" s="109" t="str">
        <f t="shared" si="0"/>
        <v>PVC</v>
      </c>
      <c r="C65" s="110">
        <v>1.0999999999999999E-2</v>
      </c>
      <c r="D65" s="111" t="s">
        <v>47</v>
      </c>
      <c r="E65" s="111" t="s">
        <v>48</v>
      </c>
      <c r="F65" s="112">
        <v>32.053064892456071</v>
      </c>
      <c r="G65" s="111">
        <v>10</v>
      </c>
      <c r="H65" s="111">
        <f t="shared" si="1"/>
        <v>250</v>
      </c>
      <c r="I65" s="113" t="s">
        <v>10</v>
      </c>
      <c r="J65" s="113" t="str">
        <f>IF(AND($J$8=G65,$J$2=C65),F65,"")</f>
        <v/>
      </c>
      <c r="K65" s="135">
        <f>IF(AND($K$8=G65,$K$2=C65),F65,"")</f>
        <v>32.053064892456071</v>
      </c>
      <c r="L65" s="135" t="str">
        <f>IF(AND($L$8=G65,$L$2=C65),F65,"")</f>
        <v/>
      </c>
      <c r="M65" s="135" t="str">
        <f>IF(AND($M$8=G65,$M$2=C65),F65,"")</f>
        <v/>
      </c>
      <c r="N65" s="135" t="str">
        <f>IF(AND($N$8=G65,$N$2=C65),F65,"")</f>
        <v/>
      </c>
      <c r="O65" s="135" t="str">
        <f>IF(AND($O$8=G65,$O$2=C65),F65,"")</f>
        <v/>
      </c>
      <c r="P65" s="135">
        <f>IF(AND($P$8=G65,$P$2=C65),F65,"")</f>
        <v>32.053064892456071</v>
      </c>
      <c r="Q65" s="135" t="str">
        <f>IF(AND($Q$8=G65,$Q$2=C65),F65,"")</f>
        <v/>
      </c>
      <c r="R65" s="135" t="str">
        <f>IF(AND($R$8=G65,$R$2=C65),F65,"")</f>
        <v/>
      </c>
      <c r="S65" s="135" t="str">
        <f>IF(AND($S$8=G65,$S$2=C65),F65,"")</f>
        <v/>
      </c>
      <c r="T65" s="135" t="str">
        <f>IF($T$8=G65,F65,"")</f>
        <v/>
      </c>
      <c r="U65" s="135" t="str">
        <f>IF($U$8=G65,F65,"")</f>
        <v/>
      </c>
      <c r="V65" s="136" t="str">
        <f>IF($V$8=G65,F65,"")</f>
        <v/>
      </c>
      <c r="W65" s="131" t="str">
        <f>IF($W$8=G65,F65,"")</f>
        <v/>
      </c>
      <c r="Y65" s="124"/>
      <c r="Z65" s="124"/>
      <c r="AA65" s="124"/>
      <c r="AB65" s="11"/>
      <c r="AC65" s="10"/>
      <c r="AD65" s="10"/>
      <c r="AE65" s="12"/>
      <c r="AF65" s="10"/>
      <c r="AG65" s="10"/>
      <c r="AH65" s="13"/>
    </row>
    <row r="66" spans="2:34" ht="15.75" x14ac:dyDescent="0.25">
      <c r="B66" s="109" t="str">
        <f t="shared" si="0"/>
        <v>PVC</v>
      </c>
      <c r="C66" s="110">
        <v>1.0999999999999999E-2</v>
      </c>
      <c r="D66" s="111" t="s">
        <v>48</v>
      </c>
      <c r="E66" s="111" t="s">
        <v>49</v>
      </c>
      <c r="F66" s="112">
        <v>42.483599294315916</v>
      </c>
      <c r="G66" s="111">
        <v>12</v>
      </c>
      <c r="H66" s="111">
        <f t="shared" si="1"/>
        <v>300</v>
      </c>
      <c r="I66" s="113" t="s">
        <v>10</v>
      </c>
      <c r="J66" s="113" t="str">
        <f>IF(AND($J$8=G66,$J$2=C66),F66,"")</f>
        <v/>
      </c>
      <c r="K66" s="135" t="str">
        <f>IF(AND($K$8=G66,$K$2=C66),F66,"")</f>
        <v/>
      </c>
      <c r="L66" s="135">
        <f>IF(AND($L$8=G66,$L$2=C66),F66,"")</f>
        <v>42.483599294315916</v>
      </c>
      <c r="M66" s="135" t="str">
        <f>IF(AND($M$8=G66,$M$2=C66),F66,"")</f>
        <v/>
      </c>
      <c r="N66" s="135" t="str">
        <f>IF(AND($N$8=G66,$N$2=C66),F66,"")</f>
        <v/>
      </c>
      <c r="O66" s="135" t="str">
        <f>IF(AND($O$8=G66,$O$2=C66),F66,"")</f>
        <v/>
      </c>
      <c r="P66" s="135" t="str">
        <f>IF(AND($P$8=G66,$P$2=C66),F66,"")</f>
        <v/>
      </c>
      <c r="Q66" s="135">
        <f>IF(AND($Q$8=G66,$Q$2=C66),F66,"")</f>
        <v>42.483599294315916</v>
      </c>
      <c r="R66" s="135" t="str">
        <f>IF(AND($R$8=G66,$R$2=C66),F66,"")</f>
        <v/>
      </c>
      <c r="S66" s="135" t="str">
        <f>IF(AND($S$8=G66,$S$2=C66),F66,"")</f>
        <v/>
      </c>
      <c r="T66" s="135" t="str">
        <f>IF($T$8=G66,F66,"")</f>
        <v/>
      </c>
      <c r="U66" s="135" t="str">
        <f>IF($U$8=G66,F66,"")</f>
        <v/>
      </c>
      <c r="V66" s="136" t="str">
        <f>IF($V$8=G66,F66,"")</f>
        <v/>
      </c>
      <c r="W66" s="131" t="str">
        <f>IF($W$8=G66,F66,"")</f>
        <v/>
      </c>
      <c r="Y66" s="124"/>
      <c r="Z66" s="124"/>
      <c r="AA66" s="124"/>
      <c r="AB66" s="11"/>
      <c r="AC66" s="10"/>
      <c r="AD66" s="10"/>
      <c r="AE66" s="12"/>
      <c r="AF66" s="10"/>
      <c r="AG66" s="10"/>
      <c r="AH66" s="13"/>
    </row>
    <row r="67" spans="2:34" ht="15.75" x14ac:dyDescent="0.25">
      <c r="B67" s="109" t="str">
        <f t="shared" si="0"/>
        <v>PVC</v>
      </c>
      <c r="C67" s="110">
        <v>1.0999999999999999E-2</v>
      </c>
      <c r="D67" s="111" t="s">
        <v>49</v>
      </c>
      <c r="E67" s="111" t="s">
        <v>50</v>
      </c>
      <c r="F67" s="112">
        <v>42.848156273053341</v>
      </c>
      <c r="G67" s="111">
        <v>18</v>
      </c>
      <c r="H67" s="111">
        <f t="shared" si="1"/>
        <v>450</v>
      </c>
      <c r="I67" s="113" t="s">
        <v>10</v>
      </c>
      <c r="J67" s="113" t="str">
        <f>IF(AND($J$8=G67,$J$2=C67),F67,"")</f>
        <v/>
      </c>
      <c r="K67" s="135" t="str">
        <f>IF(AND($K$8=G67,$K$2=C67),F67,"")</f>
        <v/>
      </c>
      <c r="L67" s="135" t="str">
        <f>IF(AND($L$8=G67,$L$2=C67),F67,"")</f>
        <v/>
      </c>
      <c r="M67" s="135" t="str">
        <f>IF(AND($M$8=G67,$M$2=C67),F67,"")</f>
        <v/>
      </c>
      <c r="N67" s="135" t="str">
        <f>IF(AND($N$8=G67,$N$2=C67),F67,"")</f>
        <v/>
      </c>
      <c r="O67" s="135" t="str">
        <f>IF(AND($O$8=G67,$O$2=C67),F67,"")</f>
        <v/>
      </c>
      <c r="P67" s="135" t="str">
        <f>IF(AND($P$8=G67,$P$2=C67),F67,"")</f>
        <v/>
      </c>
      <c r="Q67" s="135" t="str">
        <f>IF(AND($Q$8=G67,$Q$2=C67),F67,"")</f>
        <v/>
      </c>
      <c r="R67" s="135" t="str">
        <f>IF(AND($R$8=G67,$R$2=C67),F67,"")</f>
        <v/>
      </c>
      <c r="S67" s="135" t="str">
        <f>IF(AND($S$8=G67,$S$2=C67),F67,"")</f>
        <v/>
      </c>
      <c r="T67" s="135">
        <f>IF($T$8=G67,F67,"")</f>
        <v>42.848156273053341</v>
      </c>
      <c r="U67" s="135" t="str">
        <f>IF($U$8=G67,F67,"")</f>
        <v/>
      </c>
      <c r="V67" s="136" t="str">
        <f>IF($V$8=G67,F67,"")</f>
        <v/>
      </c>
      <c r="W67" s="131" t="str">
        <f>IF($W$8=G67,F67,"")</f>
        <v/>
      </c>
      <c r="Y67" s="124"/>
      <c r="Z67" s="124"/>
      <c r="AA67" s="124"/>
      <c r="AB67" s="11"/>
      <c r="AC67" s="10"/>
      <c r="AD67" s="10"/>
      <c r="AE67" s="12"/>
      <c r="AF67" s="10"/>
      <c r="AG67" s="10"/>
      <c r="AH67" s="13"/>
    </row>
    <row r="68" spans="2:34" ht="15.75" x14ac:dyDescent="0.25">
      <c r="B68" s="109" t="str">
        <f t="shared" si="0"/>
        <v>PVC</v>
      </c>
      <c r="C68" s="110">
        <v>1.0999999999999999E-2</v>
      </c>
      <c r="D68" s="111" t="s">
        <v>111</v>
      </c>
      <c r="E68" s="111" t="s">
        <v>50</v>
      </c>
      <c r="F68" s="112">
        <v>42.582338181457345</v>
      </c>
      <c r="G68" s="111">
        <v>10</v>
      </c>
      <c r="H68" s="111">
        <f t="shared" si="1"/>
        <v>250</v>
      </c>
      <c r="I68" s="113" t="s">
        <v>10</v>
      </c>
      <c r="J68" s="113" t="str">
        <f>IF(AND($J$8=G68,$J$2=C68),F68,"")</f>
        <v/>
      </c>
      <c r="K68" s="135">
        <f>IF(AND($K$8=G68,$K$2=C68),F68,"")</f>
        <v>42.582338181457345</v>
      </c>
      <c r="L68" s="135" t="str">
        <f>IF(AND($L$8=G68,$L$2=C68),F68,"")</f>
        <v/>
      </c>
      <c r="M68" s="135" t="str">
        <f>IF(AND($M$8=G68,$M$2=C68),F68,"")</f>
        <v/>
      </c>
      <c r="N68" s="135" t="str">
        <f>IF(AND($N$8=G68,$N$2=C68),F68,"")</f>
        <v/>
      </c>
      <c r="O68" s="135" t="str">
        <f>IF(AND($O$8=G68,$O$2=C68),F68,"")</f>
        <v/>
      </c>
      <c r="P68" s="135">
        <f>IF(AND($P$8=G68,$P$2=C68),F68,"")</f>
        <v>42.582338181457345</v>
      </c>
      <c r="Q68" s="135" t="str">
        <f>IF(AND($Q$8=G68,$Q$2=C68),F68,"")</f>
        <v/>
      </c>
      <c r="R68" s="135" t="str">
        <f>IF(AND($R$8=G68,$R$2=C68),F68,"")</f>
        <v/>
      </c>
      <c r="S68" s="135" t="str">
        <f>IF(AND($S$8=G68,$S$2=C68),F68,"")</f>
        <v/>
      </c>
      <c r="T68" s="135" t="str">
        <f>IF($T$8=G68,F68,"")</f>
        <v/>
      </c>
      <c r="U68" s="135" t="str">
        <f>IF($U$8=G68,F68,"")</f>
        <v/>
      </c>
      <c r="V68" s="136" t="str">
        <f>IF($V$8=G68,F68,"")</f>
        <v/>
      </c>
      <c r="W68" s="131" t="str">
        <f>IF($W$8=G68,F68,"")</f>
        <v/>
      </c>
      <c r="Y68" s="124"/>
      <c r="Z68" s="124"/>
      <c r="AA68" s="124"/>
      <c r="AB68" s="11"/>
      <c r="AC68" s="10"/>
      <c r="AD68" s="10"/>
      <c r="AE68" s="12"/>
      <c r="AF68" s="10"/>
      <c r="AG68" s="10"/>
      <c r="AH68" s="13"/>
    </row>
    <row r="69" spans="2:34" ht="15.75" x14ac:dyDescent="0.25">
      <c r="B69" s="109" t="str">
        <f t="shared" si="0"/>
        <v>PVC</v>
      </c>
      <c r="C69" s="110">
        <v>1.0999999999999999E-2</v>
      </c>
      <c r="D69" s="111" t="s">
        <v>50</v>
      </c>
      <c r="E69" s="111" t="s">
        <v>53</v>
      </c>
      <c r="F69" s="112">
        <v>3.903363165271704</v>
      </c>
      <c r="G69" s="111">
        <v>20</v>
      </c>
      <c r="H69" s="111">
        <f t="shared" si="1"/>
        <v>500</v>
      </c>
      <c r="I69" s="113" t="s">
        <v>9</v>
      </c>
      <c r="J69" s="113" t="str">
        <f>IF(AND($J$8=G69,$J$2=C69),F69,"")</f>
        <v/>
      </c>
      <c r="K69" s="135" t="str">
        <f>IF(AND($K$8=G69,$K$2=C69),F69,"")</f>
        <v/>
      </c>
      <c r="L69" s="135" t="str">
        <f>IF(AND($L$8=G69,$L$2=C69),F69,"")</f>
        <v/>
      </c>
      <c r="M69" s="135" t="str">
        <f>IF(AND($M$8=G69,$M$2=C69),F69,"")</f>
        <v/>
      </c>
      <c r="N69" s="135" t="str">
        <f>IF(AND($N$8=G69,$N$2=C69),F69,"")</f>
        <v/>
      </c>
      <c r="O69" s="135" t="str">
        <f>IF(AND($O$8=G69,$O$2=C69),F69,"")</f>
        <v/>
      </c>
      <c r="P69" s="135" t="str">
        <f>IF(AND($P$8=G69,$P$2=C69),F69,"")</f>
        <v/>
      </c>
      <c r="Q69" s="135" t="str">
        <f>IF(AND($Q$8=G69,$Q$2=C69),F69,"")</f>
        <v/>
      </c>
      <c r="R69" s="135" t="str">
        <f>IF(AND($R$8=G69,$R$2=C69),F69,"")</f>
        <v/>
      </c>
      <c r="S69" s="135" t="str">
        <f>IF(AND($S$8=G69,$S$2=C69),F69,"")</f>
        <v/>
      </c>
      <c r="T69" s="135" t="str">
        <f>IF($T$8=G69,F69,"")</f>
        <v/>
      </c>
      <c r="U69" s="135">
        <f>IF($U$8=G69,F69,"")</f>
        <v>3.903363165271704</v>
      </c>
      <c r="V69" s="136" t="str">
        <f>IF($V$8=G69,F69,"")</f>
        <v/>
      </c>
      <c r="W69" s="131" t="str">
        <f>IF($W$8=G69,F69,"")</f>
        <v/>
      </c>
      <c r="Y69" s="124"/>
      <c r="Z69" s="124"/>
      <c r="AA69" s="124"/>
      <c r="AB69" s="11"/>
      <c r="AC69" s="10"/>
      <c r="AD69" s="10"/>
      <c r="AE69" s="12"/>
      <c r="AF69" s="10"/>
      <c r="AG69" s="10"/>
      <c r="AH69" s="13"/>
    </row>
    <row r="70" spans="2:34" ht="15.75" x14ac:dyDescent="0.25">
      <c r="B70" s="109" t="str">
        <f t="shared" si="0"/>
        <v>PVC</v>
      </c>
      <c r="C70" s="110">
        <v>1.0999999999999999E-2</v>
      </c>
      <c r="D70" s="111" t="s">
        <v>53</v>
      </c>
      <c r="E70" s="111" t="s">
        <v>76</v>
      </c>
      <c r="F70" s="112">
        <v>45.400021321580894</v>
      </c>
      <c r="G70" s="111">
        <v>20</v>
      </c>
      <c r="H70" s="111">
        <f t="shared" si="1"/>
        <v>500</v>
      </c>
      <c r="I70" s="113" t="s">
        <v>9</v>
      </c>
      <c r="J70" s="113" t="str">
        <f>IF(AND($J$8=G70,$J$2=C70),F70,"")</f>
        <v/>
      </c>
      <c r="K70" s="135" t="str">
        <f>IF(AND($K$8=G70,$K$2=C70),F70,"")</f>
        <v/>
      </c>
      <c r="L70" s="135" t="str">
        <f>IF(AND($L$8=G70,$L$2=C70),F70,"")</f>
        <v/>
      </c>
      <c r="M70" s="135" t="str">
        <f>IF(AND($M$8=G70,$M$2=C70),F70,"")</f>
        <v/>
      </c>
      <c r="N70" s="135" t="str">
        <f>IF(AND($N$8=G70,$N$2=C70),F70,"")</f>
        <v/>
      </c>
      <c r="O70" s="135" t="str">
        <f>IF(AND($O$8=G70,$O$2=C70),F70,"")</f>
        <v/>
      </c>
      <c r="P70" s="135" t="str">
        <f>IF(AND($P$8=G70,$P$2=C70),F70,"")</f>
        <v/>
      </c>
      <c r="Q70" s="135" t="str">
        <f>IF(AND($Q$8=G70,$Q$2=C70),F70,"")</f>
        <v/>
      </c>
      <c r="R70" s="135" t="str">
        <f>IF(AND($R$8=G70,$R$2=C70),F70,"")</f>
        <v/>
      </c>
      <c r="S70" s="135" t="str">
        <f>IF(AND($S$8=G70,$S$2=C70),F70,"")</f>
        <v/>
      </c>
      <c r="T70" s="135" t="str">
        <f>IF($T$8=G70,F70,"")</f>
        <v/>
      </c>
      <c r="U70" s="135">
        <f>IF($U$8=G70,F70,"")</f>
        <v>45.400021321580894</v>
      </c>
      <c r="V70" s="136" t="str">
        <f>IF($V$8=G70,F70,"")</f>
        <v/>
      </c>
      <c r="W70" s="131" t="str">
        <f>IF($W$8=G70,F70,"")</f>
        <v/>
      </c>
      <c r="Y70" s="124"/>
      <c r="Z70" s="124"/>
      <c r="AA70" s="124"/>
      <c r="AB70" s="11"/>
      <c r="AC70" s="10"/>
      <c r="AD70" s="10"/>
      <c r="AE70" s="12"/>
      <c r="AF70" s="10"/>
      <c r="AG70" s="10"/>
      <c r="AH70" s="13"/>
    </row>
    <row r="71" spans="2:34" ht="15.75" x14ac:dyDescent="0.25">
      <c r="B71" s="109" t="str">
        <f t="shared" si="0"/>
        <v>PVC</v>
      </c>
      <c r="C71" s="110">
        <v>1.0999999999999999E-2</v>
      </c>
      <c r="D71" s="111" t="s">
        <v>109</v>
      </c>
      <c r="E71" s="111" t="s">
        <v>62</v>
      </c>
      <c r="F71" s="112">
        <v>134.44137407539665</v>
      </c>
      <c r="G71" s="111">
        <v>10</v>
      </c>
      <c r="H71" s="111">
        <f t="shared" si="1"/>
        <v>250</v>
      </c>
      <c r="I71" s="113" t="s">
        <v>10</v>
      </c>
      <c r="J71" s="113" t="str">
        <f>IF(AND($J$8=G71,$J$2=C71),F71,"")</f>
        <v/>
      </c>
      <c r="K71" s="135">
        <f>IF(AND($K$8=G71,$K$2=C71),F71,"")</f>
        <v>134.44137407539665</v>
      </c>
      <c r="L71" s="135" t="str">
        <f>IF(AND($L$8=G71,$L$2=C71),F71,"")</f>
        <v/>
      </c>
      <c r="M71" s="135" t="str">
        <f>IF(AND($M$8=G71,$M$2=C71),F71,"")</f>
        <v/>
      </c>
      <c r="N71" s="135" t="str">
        <f>IF(AND($N$8=G71,$N$2=C71),F71,"")</f>
        <v/>
      </c>
      <c r="O71" s="135" t="str">
        <f>IF(AND($O$8=G71,$O$2=C71),F71,"")</f>
        <v/>
      </c>
      <c r="P71" s="135">
        <f>IF(AND($P$8=G71,$P$2=C71),F71,"")</f>
        <v>134.44137407539665</v>
      </c>
      <c r="Q71" s="135" t="str">
        <f>IF(AND($Q$8=G71,$Q$2=C71),F71,"")</f>
        <v/>
      </c>
      <c r="R71" s="135" t="str">
        <f>IF(AND($R$8=G71,$R$2=C71),F71,"")</f>
        <v/>
      </c>
      <c r="S71" s="135" t="str">
        <f>IF(AND($S$8=G71,$S$2=C71),F71,"")</f>
        <v/>
      </c>
      <c r="T71" s="135" t="str">
        <f>IF($T$8=G71,F71,"")</f>
        <v/>
      </c>
      <c r="U71" s="135" t="str">
        <f>IF($U$8=G71,F71,"")</f>
        <v/>
      </c>
      <c r="V71" s="136" t="str">
        <f>IF($V$8=G71,F71,"")</f>
        <v/>
      </c>
      <c r="W71" s="131" t="str">
        <f>IF($W$8=G71,F71,"")</f>
        <v/>
      </c>
      <c r="Y71" s="124"/>
      <c r="Z71" s="124"/>
      <c r="AA71" s="124"/>
      <c r="AB71" s="11"/>
      <c r="AC71" s="10"/>
      <c r="AD71" s="10"/>
      <c r="AE71" s="12"/>
      <c r="AF71" s="10"/>
      <c r="AG71" s="10"/>
      <c r="AH71" s="13"/>
    </row>
    <row r="72" spans="2:34" ht="15.75" x14ac:dyDescent="0.25">
      <c r="B72" s="109" t="str">
        <f t="shared" si="0"/>
        <v>PVC</v>
      </c>
      <c r="C72" s="110">
        <v>1.0999999999999999E-2</v>
      </c>
      <c r="D72" s="111" t="s">
        <v>113</v>
      </c>
      <c r="E72" s="111" t="s">
        <v>54</v>
      </c>
      <c r="F72" s="112">
        <v>34.133226935055525</v>
      </c>
      <c r="G72" s="111">
        <v>10</v>
      </c>
      <c r="H72" s="111">
        <f t="shared" si="1"/>
        <v>250</v>
      </c>
      <c r="I72" s="113" t="s">
        <v>10</v>
      </c>
      <c r="J72" s="113" t="str">
        <f>IF(AND($J$8=G72,$J$2=C72),F72,"")</f>
        <v/>
      </c>
      <c r="K72" s="135">
        <f>IF(AND($K$8=G72,$K$2=C72),F72,"")</f>
        <v>34.133226935055525</v>
      </c>
      <c r="L72" s="135" t="str">
        <f>IF(AND($L$8=G72,$L$2=C72),F72,"")</f>
        <v/>
      </c>
      <c r="M72" s="135" t="str">
        <f>IF(AND($M$8=G72,$M$2=C72),F72,"")</f>
        <v/>
      </c>
      <c r="N72" s="135" t="str">
        <f>IF(AND($N$8=G72,$N$2=C72),F72,"")</f>
        <v/>
      </c>
      <c r="O72" s="135" t="str">
        <f>IF(AND($O$8=G72,$O$2=C72),F72,"")</f>
        <v/>
      </c>
      <c r="P72" s="135">
        <f>IF(AND($P$8=G72,$P$2=C72),F72,"")</f>
        <v>34.133226935055525</v>
      </c>
      <c r="Q72" s="135" t="str">
        <f>IF(AND($Q$8=G72,$Q$2=C72),F72,"")</f>
        <v/>
      </c>
      <c r="R72" s="135" t="str">
        <f>IF(AND($R$8=G72,$R$2=C72),F72,"")</f>
        <v/>
      </c>
      <c r="S72" s="135" t="str">
        <f>IF(AND($S$8=G72,$S$2=C72),F72,"")</f>
        <v/>
      </c>
      <c r="T72" s="135" t="str">
        <f>IF($T$8=G72,F72,"")</f>
        <v/>
      </c>
      <c r="U72" s="135" t="str">
        <f>IF($U$8=G72,F72,"")</f>
        <v/>
      </c>
      <c r="V72" s="136" t="str">
        <f>IF($V$8=G72,F72,"")</f>
        <v/>
      </c>
      <c r="W72" s="131" t="str">
        <f>IF($W$8=G72,F72,"")</f>
        <v/>
      </c>
      <c r="Y72" s="124"/>
      <c r="Z72" s="124"/>
      <c r="AA72" s="124"/>
      <c r="AB72" s="11"/>
      <c r="AC72" s="10"/>
      <c r="AD72" s="10"/>
      <c r="AE72" s="12"/>
      <c r="AF72" s="10"/>
      <c r="AG72" s="10"/>
      <c r="AH72" s="13"/>
    </row>
    <row r="73" spans="2:34" ht="15.75" x14ac:dyDescent="0.25">
      <c r="B73" s="109" t="str">
        <f t="shared" si="0"/>
        <v>PVC</v>
      </c>
      <c r="C73" s="110">
        <v>1.0999999999999999E-2</v>
      </c>
      <c r="D73" s="111" t="s">
        <v>54</v>
      </c>
      <c r="E73" s="111" t="s">
        <v>55</v>
      </c>
      <c r="F73" s="112">
        <v>50.922415653619581</v>
      </c>
      <c r="G73" s="111">
        <v>10</v>
      </c>
      <c r="H73" s="111">
        <f t="shared" si="1"/>
        <v>250</v>
      </c>
      <c r="I73" s="113" t="s">
        <v>10</v>
      </c>
      <c r="J73" s="113" t="str">
        <f>IF(AND($J$8=G73,$J$2=C73),F73,"")</f>
        <v/>
      </c>
      <c r="K73" s="135">
        <f>IF(AND($K$8=G73,$K$2=C73),F73,"")</f>
        <v>50.922415653619581</v>
      </c>
      <c r="L73" s="135" t="str">
        <f>IF(AND($L$8=G73,$L$2=C73),F73,"")</f>
        <v/>
      </c>
      <c r="M73" s="135" t="str">
        <f>IF(AND($M$8=G73,$M$2=C73),F73,"")</f>
        <v/>
      </c>
      <c r="N73" s="135" t="str">
        <f>IF(AND($N$8=G73,$N$2=C73),F73,"")</f>
        <v/>
      </c>
      <c r="O73" s="135" t="str">
        <f>IF(AND($O$8=G73,$O$2=C73),F73,"")</f>
        <v/>
      </c>
      <c r="P73" s="135">
        <f>IF(AND($P$8=G73,$P$2=C73),F73,"")</f>
        <v>50.922415653619581</v>
      </c>
      <c r="Q73" s="135" t="str">
        <f>IF(AND($Q$8=G73,$Q$2=C73),F73,"")</f>
        <v/>
      </c>
      <c r="R73" s="135" t="str">
        <f>IF(AND($R$8=G73,$R$2=C73),F73,"")</f>
        <v/>
      </c>
      <c r="S73" s="135" t="str">
        <f>IF(AND($S$8=G73,$S$2=C73),F73,"")</f>
        <v/>
      </c>
      <c r="T73" s="135" t="str">
        <f>IF($T$8=G73,F73,"")</f>
        <v/>
      </c>
      <c r="U73" s="135" t="str">
        <f>IF($U$8=G73,F73,"")</f>
        <v/>
      </c>
      <c r="V73" s="136" t="str">
        <f>IF($V$8=G73,F73,"")</f>
        <v/>
      </c>
      <c r="W73" s="131" t="str">
        <f>IF($W$8=G73,F73,"")</f>
        <v/>
      </c>
      <c r="Y73" s="124"/>
      <c r="Z73" s="124"/>
      <c r="AA73" s="124"/>
      <c r="AB73" s="11"/>
      <c r="AC73" s="10"/>
      <c r="AD73" s="10"/>
      <c r="AE73" s="12"/>
      <c r="AF73" s="10"/>
      <c r="AG73" s="10"/>
      <c r="AH73" s="13"/>
    </row>
    <row r="74" spans="2:34" ht="15.75" x14ac:dyDescent="0.25">
      <c r="B74" s="109" t="str">
        <f t="shared" si="0"/>
        <v>PVC</v>
      </c>
      <c r="C74" s="110">
        <v>1.0999999999999999E-2</v>
      </c>
      <c r="D74" s="111" t="s">
        <v>55</v>
      </c>
      <c r="E74" s="111" t="s">
        <v>61</v>
      </c>
      <c r="F74" s="112">
        <v>39.495975351926681</v>
      </c>
      <c r="G74" s="111">
        <v>10</v>
      </c>
      <c r="H74" s="111">
        <f t="shared" si="1"/>
        <v>250</v>
      </c>
      <c r="I74" s="113" t="s">
        <v>10</v>
      </c>
      <c r="J74" s="113" t="str">
        <f>IF(AND($J$8=G74,$J$2=C74),F74,"")</f>
        <v/>
      </c>
      <c r="K74" s="135">
        <f>IF(AND($K$8=G74,$K$2=C74),F74,"")</f>
        <v>39.495975351926681</v>
      </c>
      <c r="L74" s="135" t="str">
        <f>IF(AND($L$8=G74,$L$2=C74),F74,"")</f>
        <v/>
      </c>
      <c r="M74" s="135" t="str">
        <f>IF(AND($M$8=G74,$M$2=C74),F74,"")</f>
        <v/>
      </c>
      <c r="N74" s="135" t="str">
        <f>IF(AND($N$8=G74,$N$2=C74),F74,"")</f>
        <v/>
      </c>
      <c r="O74" s="135" t="str">
        <f>IF(AND($O$8=G74,$O$2=C74),F74,"")</f>
        <v/>
      </c>
      <c r="P74" s="135">
        <f>IF(AND($P$8=G74,$P$2=C74),F74,"")</f>
        <v>39.495975351926681</v>
      </c>
      <c r="Q74" s="135" t="str">
        <f>IF(AND($Q$8=G74,$Q$2=C74),F74,"")</f>
        <v/>
      </c>
      <c r="R74" s="135" t="str">
        <f>IF(AND($R$8=G74,$R$2=C74),F74,"")</f>
        <v/>
      </c>
      <c r="S74" s="135" t="str">
        <f>IF(AND($S$8=G74,$S$2=C74),F74,"")</f>
        <v/>
      </c>
      <c r="T74" s="135" t="str">
        <f>IF($T$8=G74,F74,"")</f>
        <v/>
      </c>
      <c r="U74" s="135" t="str">
        <f>IF($U$8=G74,F74,"")</f>
        <v/>
      </c>
      <c r="V74" s="136" t="str">
        <f>IF($V$8=G74,F74,"")</f>
        <v/>
      </c>
      <c r="W74" s="131" t="str">
        <f>IF($W$8=G74,F74,"")</f>
        <v/>
      </c>
      <c r="Y74" s="124"/>
      <c r="Z74" s="124"/>
      <c r="AA74" s="124"/>
      <c r="AB74" s="11"/>
      <c r="AC74" s="10"/>
      <c r="AD74" s="10"/>
      <c r="AE74" s="12"/>
      <c r="AF74" s="10"/>
      <c r="AG74" s="10"/>
      <c r="AH74" s="13"/>
    </row>
    <row r="75" spans="2:34" ht="15.75" x14ac:dyDescent="0.25">
      <c r="B75" s="109" t="str">
        <f t="shared" si="0"/>
        <v>PVC</v>
      </c>
      <c r="C75" s="110">
        <v>1.0999999999999999E-2</v>
      </c>
      <c r="D75" s="111" t="s">
        <v>63</v>
      </c>
      <c r="E75" s="111" t="s">
        <v>62</v>
      </c>
      <c r="F75" s="112">
        <v>73.250008662115533</v>
      </c>
      <c r="G75" s="111">
        <v>10</v>
      </c>
      <c r="H75" s="111">
        <f t="shared" si="1"/>
        <v>250</v>
      </c>
      <c r="I75" s="113" t="s">
        <v>10</v>
      </c>
      <c r="J75" s="113" t="str">
        <f>IF(AND($J$8=G75,$J$2=C75),F75,"")</f>
        <v/>
      </c>
      <c r="K75" s="135">
        <f>IF(AND($K$8=G75,$K$2=C75),F75,"")</f>
        <v>73.250008662115533</v>
      </c>
      <c r="L75" s="135" t="str">
        <f>IF(AND($L$8=G75,$L$2=C75),F75,"")</f>
        <v/>
      </c>
      <c r="M75" s="135" t="str">
        <f>IF(AND($M$8=G75,$M$2=C75),F75,"")</f>
        <v/>
      </c>
      <c r="N75" s="135" t="str">
        <f>IF(AND($N$8=G75,$N$2=C75),F75,"")</f>
        <v/>
      </c>
      <c r="O75" s="135" t="str">
        <f>IF(AND($O$8=G75,$O$2=C75),F75,"")</f>
        <v/>
      </c>
      <c r="P75" s="135">
        <f>IF(AND($P$8=G75,$P$2=C75),F75,"")</f>
        <v>73.250008662115533</v>
      </c>
      <c r="Q75" s="135" t="str">
        <f>IF(AND($Q$8=G75,$Q$2=C75),F75,"")</f>
        <v/>
      </c>
      <c r="R75" s="135" t="str">
        <f>IF(AND($R$8=G75,$R$2=C75),F75,"")</f>
        <v/>
      </c>
      <c r="S75" s="135" t="str">
        <f>IF(AND($S$8=G75,$S$2=C75),F75,"")</f>
        <v/>
      </c>
      <c r="T75" s="135" t="str">
        <f>IF($T$8=G75,F75,"")</f>
        <v/>
      </c>
      <c r="U75" s="135" t="str">
        <f>IF($U$8=G75,F75,"")</f>
        <v/>
      </c>
      <c r="V75" s="136" t="str">
        <f>IF($V$8=G75,F75,"")</f>
        <v/>
      </c>
      <c r="W75" s="131" t="str">
        <f>IF($W$8=G75,F75,"")</f>
        <v/>
      </c>
      <c r="Y75" s="124"/>
      <c r="Z75" s="124"/>
      <c r="AA75" s="124"/>
      <c r="AB75" s="11"/>
      <c r="AC75" s="10"/>
      <c r="AD75" s="10"/>
      <c r="AE75" s="12"/>
      <c r="AF75" s="10"/>
      <c r="AG75" s="10"/>
      <c r="AH75" s="13"/>
    </row>
    <row r="76" spans="2:34" ht="15.75" x14ac:dyDescent="0.25">
      <c r="B76" s="109" t="str">
        <f t="shared" ref="B76:B88" si="2">IF(C76=0.013,"Concreto","PVC")</f>
        <v>PVC</v>
      </c>
      <c r="C76" s="110">
        <v>1.0999999999999999E-2</v>
      </c>
      <c r="D76" s="111" t="s">
        <v>62</v>
      </c>
      <c r="E76" s="111" t="s">
        <v>61</v>
      </c>
      <c r="F76" s="112">
        <v>42.181099511511071</v>
      </c>
      <c r="G76" s="111">
        <v>12</v>
      </c>
      <c r="H76" s="111">
        <f t="shared" ref="H76:H92" si="3">G76*$H$7</f>
        <v>300</v>
      </c>
      <c r="I76" s="113" t="s">
        <v>10</v>
      </c>
      <c r="J76" s="113" t="str">
        <f>IF(AND($J$8=G76,$J$2=C76),F76,"")</f>
        <v/>
      </c>
      <c r="K76" s="135" t="str">
        <f>IF(AND($K$8=G76,$K$2=C76),F76,"")</f>
        <v/>
      </c>
      <c r="L76" s="135">
        <f>IF(AND($L$8=G76,$L$2=C76),F76,"")</f>
        <v>42.181099511511071</v>
      </c>
      <c r="M76" s="135" t="str">
        <f>IF(AND($M$8=G76,$M$2=C76),F76,"")</f>
        <v/>
      </c>
      <c r="N76" s="135" t="str">
        <f>IF(AND($N$8=G76,$N$2=C76),F76,"")</f>
        <v/>
      </c>
      <c r="O76" s="135" t="str">
        <f>IF(AND($O$8=G76,$O$2=C76),F76,"")</f>
        <v/>
      </c>
      <c r="P76" s="135" t="str">
        <f>IF(AND($P$8=G76,$P$2=C76),F76,"")</f>
        <v/>
      </c>
      <c r="Q76" s="135">
        <f>IF(AND($Q$8=G76,$Q$2=C76),F76,"")</f>
        <v>42.181099511511071</v>
      </c>
      <c r="R76" s="135" t="str">
        <f>IF(AND($R$8=G76,$R$2=C76),F76,"")</f>
        <v/>
      </c>
      <c r="S76" s="135" t="str">
        <f>IF(AND($S$8=G76,$S$2=C76),F76,"")</f>
        <v/>
      </c>
      <c r="T76" s="135" t="str">
        <f>IF($T$8=G76,F76,"")</f>
        <v/>
      </c>
      <c r="U76" s="135" t="str">
        <f>IF($U$8=G76,F76,"")</f>
        <v/>
      </c>
      <c r="V76" s="136" t="str">
        <f>IF($V$8=G76,F76,"")</f>
        <v/>
      </c>
      <c r="W76" s="131" t="str">
        <f>IF($W$8=G76,F76,"")</f>
        <v/>
      </c>
      <c r="Y76" s="124"/>
      <c r="Z76" s="124"/>
      <c r="AA76" s="124"/>
      <c r="AB76" s="11"/>
      <c r="AC76" s="10"/>
      <c r="AD76" s="10"/>
      <c r="AE76" s="12"/>
      <c r="AF76" s="10"/>
      <c r="AG76" s="10"/>
      <c r="AH76" s="13"/>
    </row>
    <row r="77" spans="2:34" ht="15.75" x14ac:dyDescent="0.25">
      <c r="B77" s="109" t="str">
        <f t="shared" si="2"/>
        <v>PVC</v>
      </c>
      <c r="C77" s="110">
        <v>1.0999999999999999E-2</v>
      </c>
      <c r="D77" s="111" t="s">
        <v>61</v>
      </c>
      <c r="E77" s="111" t="s">
        <v>58</v>
      </c>
      <c r="F77" s="112">
        <v>35.142242515240831</v>
      </c>
      <c r="G77" s="111">
        <v>14</v>
      </c>
      <c r="H77" s="111">
        <f t="shared" si="3"/>
        <v>350</v>
      </c>
      <c r="I77" s="113" t="s">
        <v>10</v>
      </c>
      <c r="J77" s="113" t="str">
        <f>IF(AND($J$8=G77,$J$2=C77),F77,"")</f>
        <v/>
      </c>
      <c r="K77" s="135" t="str">
        <f>IF(AND($K$8=G77,$K$2=C77),F77,"")</f>
        <v/>
      </c>
      <c r="L77" s="135" t="str">
        <f>IF(AND($L$8=G77,$L$2=C77),F77,"")</f>
        <v/>
      </c>
      <c r="M77" s="135">
        <f>IF(AND($M$8=G77,$M$2=C77),F77,"")</f>
        <v>35.142242515240831</v>
      </c>
      <c r="N77" s="135" t="str">
        <f>IF(AND($N$8=G77,$N$2=C77),F77,"")</f>
        <v/>
      </c>
      <c r="O77" s="135" t="str">
        <f>IF(AND($O$8=G77,$O$2=C77),F77,"")</f>
        <v/>
      </c>
      <c r="P77" s="135" t="str">
        <f>IF(AND($P$8=G77,$P$2=C77),F77,"")</f>
        <v/>
      </c>
      <c r="Q77" s="135" t="str">
        <f>IF(AND($Q$8=G77,$Q$2=C77),F77,"")</f>
        <v/>
      </c>
      <c r="R77" s="135">
        <f>IF(AND($R$8=G77,$R$2=C77),F77,"")</f>
        <v>35.142242515240831</v>
      </c>
      <c r="S77" s="135" t="str">
        <f>IF(AND($S$8=G77,$S$2=C77),F77,"")</f>
        <v/>
      </c>
      <c r="T77" s="135" t="str">
        <f>IF($T$8=G77,F77,"")</f>
        <v/>
      </c>
      <c r="U77" s="135" t="str">
        <f>IF($U$8=G77,F77,"")</f>
        <v/>
      </c>
      <c r="V77" s="136" t="str">
        <f>IF($V$8=G77,F77,"")</f>
        <v/>
      </c>
      <c r="W77" s="131" t="str">
        <f>IF($W$8=G77,F77,"")</f>
        <v/>
      </c>
      <c r="Y77" s="124"/>
      <c r="Z77" s="124"/>
      <c r="AA77" s="124"/>
      <c r="AB77" s="11"/>
      <c r="AC77" s="10"/>
      <c r="AD77" s="10"/>
      <c r="AE77" s="12"/>
      <c r="AF77" s="10"/>
      <c r="AG77" s="10"/>
      <c r="AH77" s="13"/>
    </row>
    <row r="78" spans="2:34" ht="15.75" x14ac:dyDescent="0.25">
      <c r="B78" s="109" t="str">
        <f t="shared" si="2"/>
        <v>PVC</v>
      </c>
      <c r="C78" s="110">
        <v>1.0999999999999999E-2</v>
      </c>
      <c r="D78" s="111" t="s">
        <v>110</v>
      </c>
      <c r="E78" s="111" t="s">
        <v>52</v>
      </c>
      <c r="F78" s="112">
        <v>42.913798957910963</v>
      </c>
      <c r="G78" s="111">
        <v>10</v>
      </c>
      <c r="H78" s="111">
        <f t="shared" si="3"/>
        <v>250</v>
      </c>
      <c r="I78" s="113" t="s">
        <v>10</v>
      </c>
      <c r="J78" s="113" t="str">
        <f>IF(AND($J$8=G78,$J$2=C78),F78,"")</f>
        <v/>
      </c>
      <c r="K78" s="135">
        <f>IF(AND($K$8=G78,$K$2=C78),F78,"")</f>
        <v>42.913798957910963</v>
      </c>
      <c r="L78" s="135" t="str">
        <f>IF(AND($L$8=G78,$L$2=C78),F78,"")</f>
        <v/>
      </c>
      <c r="M78" s="135" t="str">
        <f>IF(AND($M$8=G78,$M$2=C78),F78,"")</f>
        <v/>
      </c>
      <c r="N78" s="135" t="str">
        <f>IF(AND($N$8=G78,$N$2=C78),F78,"")</f>
        <v/>
      </c>
      <c r="O78" s="135" t="str">
        <f>IF(AND($O$8=G78,$O$2=C78),F78,"")</f>
        <v/>
      </c>
      <c r="P78" s="135">
        <f>IF(AND($P$8=G78,$P$2=C78),F78,"")</f>
        <v>42.913798957910963</v>
      </c>
      <c r="Q78" s="135" t="str">
        <f>IF(AND($Q$8=G78,$Q$2=C78),F78,"")</f>
        <v/>
      </c>
      <c r="R78" s="135" t="str">
        <f>IF(AND($R$8=G78,$R$2=C78),F78,"")</f>
        <v/>
      </c>
      <c r="S78" s="135" t="str">
        <f>IF(AND($S$8=G78,$S$2=C78),F78,"")</f>
        <v/>
      </c>
      <c r="T78" s="135" t="str">
        <f>IF($T$8=G78,F78,"")</f>
        <v/>
      </c>
      <c r="U78" s="135" t="str">
        <f>IF($U$8=G78,F78,"")</f>
        <v/>
      </c>
      <c r="V78" s="136" t="str">
        <f>IF($V$8=G78,F78,"")</f>
        <v/>
      </c>
      <c r="W78" s="131" t="str">
        <f>IF($W$8=G78,F78,"")</f>
        <v/>
      </c>
      <c r="Y78" s="124"/>
      <c r="Z78" s="124"/>
      <c r="AA78" s="124"/>
      <c r="AB78" s="11"/>
      <c r="AC78" s="10"/>
      <c r="AD78" s="10"/>
      <c r="AE78" s="12"/>
      <c r="AF78" s="10"/>
      <c r="AG78" s="10"/>
      <c r="AH78" s="13"/>
    </row>
    <row r="79" spans="2:34" ht="15.75" x14ac:dyDescent="0.25">
      <c r="B79" s="109" t="str">
        <f t="shared" si="2"/>
        <v>PVC</v>
      </c>
      <c r="C79" s="110">
        <v>1.0999999999999999E-2</v>
      </c>
      <c r="D79" s="111" t="s">
        <v>52</v>
      </c>
      <c r="E79" s="111" t="s">
        <v>58</v>
      </c>
      <c r="F79" s="112">
        <v>88.85346771510946</v>
      </c>
      <c r="G79" s="111">
        <v>10</v>
      </c>
      <c r="H79" s="111">
        <f t="shared" si="3"/>
        <v>250</v>
      </c>
      <c r="I79" s="113" t="s">
        <v>10</v>
      </c>
      <c r="J79" s="113" t="str">
        <f>IF(AND($J$8=G79,$J$2=C79),F79,"")</f>
        <v/>
      </c>
      <c r="K79" s="135">
        <f>IF(AND($K$8=G79,$K$2=C79),F79,"")</f>
        <v>88.85346771510946</v>
      </c>
      <c r="L79" s="135" t="str">
        <f>IF(AND($L$8=G79,$L$2=C79),F79,"")</f>
        <v/>
      </c>
      <c r="M79" s="135" t="str">
        <f>IF(AND($M$8=G79,$M$2=C79),F79,"")</f>
        <v/>
      </c>
      <c r="N79" s="135" t="str">
        <f>IF(AND($N$8=G79,$N$2=C79),F79,"")</f>
        <v/>
      </c>
      <c r="O79" s="135" t="str">
        <f>IF(AND($O$8=G79,$O$2=C79),F79,"")</f>
        <v/>
      </c>
      <c r="P79" s="135">
        <f>IF(AND($P$8=G79,$P$2=C79),F79,"")</f>
        <v>88.85346771510946</v>
      </c>
      <c r="Q79" s="135" t="str">
        <f>IF(AND($Q$8=G79,$Q$2=C79),F79,"")</f>
        <v/>
      </c>
      <c r="R79" s="135" t="str">
        <f>IF(AND($R$8=G79,$R$2=C79),F79,"")</f>
        <v/>
      </c>
      <c r="S79" s="135" t="str">
        <f>IF(AND($S$8=G79,$S$2=C79),F79,"")</f>
        <v/>
      </c>
      <c r="T79" s="135" t="str">
        <f>IF($T$8=G79,F79,"")</f>
        <v/>
      </c>
      <c r="U79" s="135" t="str">
        <f>IF($U$8=G79,F79,"")</f>
        <v/>
      </c>
      <c r="V79" s="136" t="str">
        <f>IF($V$8=G79,F79,"")</f>
        <v/>
      </c>
      <c r="W79" s="131" t="str">
        <f>IF($W$8=G79,F79,"")</f>
        <v/>
      </c>
      <c r="Y79" s="124"/>
      <c r="Z79" s="124"/>
      <c r="AA79" s="124"/>
      <c r="AB79" s="11"/>
      <c r="AC79" s="10"/>
      <c r="AD79" s="10"/>
      <c r="AE79" s="12"/>
      <c r="AF79" s="10"/>
      <c r="AG79" s="10"/>
      <c r="AH79" s="13"/>
    </row>
    <row r="80" spans="2:34" ht="15.75" x14ac:dyDescent="0.25">
      <c r="B80" s="109" t="str">
        <f t="shared" si="2"/>
        <v>PVC</v>
      </c>
      <c r="C80" s="110">
        <v>1.0999999999999999E-2</v>
      </c>
      <c r="D80" s="111" t="s">
        <v>58</v>
      </c>
      <c r="E80" s="111" t="s">
        <v>59</v>
      </c>
      <c r="F80" s="112">
        <v>21.500009302323569</v>
      </c>
      <c r="G80" s="111">
        <v>16</v>
      </c>
      <c r="H80" s="111">
        <f t="shared" si="3"/>
        <v>400</v>
      </c>
      <c r="I80" s="113" t="s">
        <v>10</v>
      </c>
      <c r="J80" s="113" t="str">
        <f>IF(AND($J$8=G80,$J$2=C80),F80,"")</f>
        <v/>
      </c>
      <c r="K80" s="135" t="str">
        <f>IF(AND($K$8=G80,$K$2=C80),F80,"")</f>
        <v/>
      </c>
      <c r="L80" s="135" t="str">
        <f>IF(AND($L$8=G80,$L$2=C80),F80,"")</f>
        <v/>
      </c>
      <c r="M80" s="135" t="str">
        <f>IF(AND($M$8=G80,$M$2=C80),F80,"")</f>
        <v/>
      </c>
      <c r="N80" s="135">
        <f>IF(AND($N$8=G80,$N$2=C80),F80,"")</f>
        <v>21.500009302323569</v>
      </c>
      <c r="O80" s="135" t="str">
        <f>IF(AND($O$8=G80,$O$2=C80),F80,"")</f>
        <v/>
      </c>
      <c r="P80" s="135" t="str">
        <f>IF(AND($P$8=G80,$P$2=C80),F80,"")</f>
        <v/>
      </c>
      <c r="Q80" s="135" t="str">
        <f>IF(AND($Q$8=G80,$Q$2=C80),F80,"")</f>
        <v/>
      </c>
      <c r="R80" s="135" t="str">
        <f>IF(AND($R$8=G80,$R$2=C80),F80,"")</f>
        <v/>
      </c>
      <c r="S80" s="135">
        <f>IF(AND($S$8=G80,$S$2=C80),F80,"")</f>
        <v>21.500009302323569</v>
      </c>
      <c r="T80" s="135" t="str">
        <f>IF($T$8=G80,F80,"")</f>
        <v/>
      </c>
      <c r="U80" s="135" t="str">
        <f>IF($U$8=G80,F80,"")</f>
        <v/>
      </c>
      <c r="V80" s="136" t="str">
        <f>IF($V$8=G80,F80,"")</f>
        <v/>
      </c>
      <c r="W80" s="131" t="str">
        <f>IF($W$8=G80,F80,"")</f>
        <v/>
      </c>
      <c r="Y80" s="124"/>
      <c r="Z80" s="124"/>
      <c r="AA80" s="124"/>
      <c r="AB80" s="11"/>
      <c r="AC80" s="10"/>
      <c r="AD80" s="10"/>
      <c r="AE80" s="12"/>
      <c r="AF80" s="10"/>
      <c r="AG80" s="10"/>
      <c r="AH80" s="13"/>
    </row>
    <row r="81" spans="2:34" ht="15.75" x14ac:dyDescent="0.25">
      <c r="B81" s="109" t="str">
        <f t="shared" si="2"/>
        <v>PVC</v>
      </c>
      <c r="C81" s="110">
        <v>1.0999999999999999E-2</v>
      </c>
      <c r="D81" s="111" t="s">
        <v>59</v>
      </c>
      <c r="E81" s="111" t="s">
        <v>57</v>
      </c>
      <c r="F81" s="112">
        <v>28.810395710576419</v>
      </c>
      <c r="G81" s="111">
        <v>18</v>
      </c>
      <c r="H81" s="111">
        <f t="shared" si="3"/>
        <v>450</v>
      </c>
      <c r="I81" s="113" t="s">
        <v>10</v>
      </c>
      <c r="J81" s="113" t="str">
        <f>IF(AND($J$8=G81,$J$2=C81),F81,"")</f>
        <v/>
      </c>
      <c r="K81" s="135" t="str">
        <f>IF(AND($K$8=G81,$K$2=C81),F81,"")</f>
        <v/>
      </c>
      <c r="L81" s="135" t="str">
        <f>IF(AND($L$8=G81,$L$2=C81),F81,"")</f>
        <v/>
      </c>
      <c r="M81" s="135" t="str">
        <f>IF(AND($M$8=G81,$M$2=C81),F81,"")</f>
        <v/>
      </c>
      <c r="N81" s="135" t="str">
        <f>IF(AND($N$8=G81,$N$2=C81),F81,"")</f>
        <v/>
      </c>
      <c r="O81" s="135" t="str">
        <f>IF(AND($O$8=G81,$O$2=C81),F81,"")</f>
        <v/>
      </c>
      <c r="P81" s="135" t="str">
        <f>IF(AND($P$8=G81,$P$2=C81),F81,"")</f>
        <v/>
      </c>
      <c r="Q81" s="135" t="str">
        <f>IF(AND($Q$8=G81,$Q$2=C81),F81,"")</f>
        <v/>
      </c>
      <c r="R81" s="135" t="str">
        <f>IF(AND($R$8=G81,$R$2=C81),F81,"")</f>
        <v/>
      </c>
      <c r="S81" s="135" t="str">
        <f>IF(AND($S$8=G81,$S$2=C81),F81,"")</f>
        <v/>
      </c>
      <c r="T81" s="135">
        <f>IF($T$8=G81,F81,"")</f>
        <v>28.810395710576419</v>
      </c>
      <c r="U81" s="135" t="str">
        <f>IF($U$8=G81,F81,"")</f>
        <v/>
      </c>
      <c r="V81" s="136" t="str">
        <f>IF($V$8=G81,F81,"")</f>
        <v/>
      </c>
      <c r="W81" s="131" t="str">
        <f>IF($W$8=G81,F81,"")</f>
        <v/>
      </c>
      <c r="Y81" s="124"/>
      <c r="Z81" s="124"/>
      <c r="AA81" s="124"/>
      <c r="AB81" s="11"/>
      <c r="AC81" s="10"/>
      <c r="AD81" s="10"/>
      <c r="AE81" s="12"/>
      <c r="AF81" s="10"/>
      <c r="AG81" s="10"/>
      <c r="AH81" s="13"/>
    </row>
    <row r="82" spans="2:34" ht="15.75" x14ac:dyDescent="0.25">
      <c r="B82" s="109" t="str">
        <f t="shared" si="2"/>
        <v>PVC</v>
      </c>
      <c r="C82" s="110">
        <v>1.0999999999999999E-2</v>
      </c>
      <c r="D82" s="111" t="s">
        <v>112</v>
      </c>
      <c r="E82" s="111" t="s">
        <v>56</v>
      </c>
      <c r="F82" s="112">
        <v>57.059405850394199</v>
      </c>
      <c r="G82" s="111">
        <v>10</v>
      </c>
      <c r="H82" s="111">
        <f t="shared" si="3"/>
        <v>250</v>
      </c>
      <c r="I82" s="113" t="s">
        <v>10</v>
      </c>
      <c r="J82" s="113" t="str">
        <f>IF(AND($J$8=G82,$J$2=C82),F82,"")</f>
        <v/>
      </c>
      <c r="K82" s="135">
        <f>IF(AND($K$8=G82,$K$2=C82),F82,"")</f>
        <v>57.059405850394199</v>
      </c>
      <c r="L82" s="135" t="str">
        <f>IF(AND($L$8=G82,$L$2=C82),F82,"")</f>
        <v/>
      </c>
      <c r="M82" s="135" t="str">
        <f>IF(AND($M$8=G82,$M$2=C82),F82,"")</f>
        <v/>
      </c>
      <c r="N82" s="135" t="str">
        <f>IF(AND($N$8=G82,$N$2=C82),F82,"")</f>
        <v/>
      </c>
      <c r="O82" s="135" t="str">
        <f>IF(AND($O$8=G82,$O$2=C82),F82,"")</f>
        <v/>
      </c>
      <c r="P82" s="135">
        <f>IF(AND($P$8=G82,$P$2=C82),F82,"")</f>
        <v>57.059405850394199</v>
      </c>
      <c r="Q82" s="135" t="str">
        <f>IF(AND($Q$8=G82,$Q$2=C82),F82,"")</f>
        <v/>
      </c>
      <c r="R82" s="135" t="str">
        <f>IF(AND($R$8=G82,$R$2=C82),F82,"")</f>
        <v/>
      </c>
      <c r="S82" s="135" t="str">
        <f>IF(AND($S$8=G82,$S$2=C82),F82,"")</f>
        <v/>
      </c>
      <c r="T82" s="135" t="str">
        <f>IF($T$8=G82,F82,"")</f>
        <v/>
      </c>
      <c r="U82" s="135" t="str">
        <f>IF($U$8=G82,F82,"")</f>
        <v/>
      </c>
      <c r="V82" s="136" t="str">
        <f>IF($V$8=G82,F82,"")</f>
        <v/>
      </c>
      <c r="W82" s="131" t="str">
        <f>IF($W$8=G82,F82,"")</f>
        <v/>
      </c>
      <c r="Y82" s="124"/>
      <c r="Z82" s="124"/>
      <c r="AA82" s="124"/>
      <c r="AB82" s="11"/>
      <c r="AC82" s="10"/>
      <c r="AD82" s="10"/>
      <c r="AE82" s="12"/>
      <c r="AF82" s="10"/>
      <c r="AG82" s="10"/>
      <c r="AH82" s="13"/>
    </row>
    <row r="83" spans="2:34" ht="15.75" x14ac:dyDescent="0.25">
      <c r="B83" s="109" t="str">
        <f t="shared" si="2"/>
        <v>PVC</v>
      </c>
      <c r="C83" s="110">
        <v>1.0999999999999999E-2</v>
      </c>
      <c r="D83" s="111" t="s">
        <v>56</v>
      </c>
      <c r="E83" s="111" t="s">
        <v>57</v>
      </c>
      <c r="F83" s="112">
        <v>71.213751909304705</v>
      </c>
      <c r="G83" s="111">
        <v>10</v>
      </c>
      <c r="H83" s="111">
        <f t="shared" si="3"/>
        <v>250</v>
      </c>
      <c r="I83" s="113" t="s">
        <v>9</v>
      </c>
      <c r="J83" s="113" t="str">
        <f>IF(AND($J$8=G83,$J$2=C83),F83,"")</f>
        <v/>
      </c>
      <c r="K83" s="135">
        <f>IF(AND($K$8=G83,$K$2=C83),F83,"")</f>
        <v>71.213751909304705</v>
      </c>
      <c r="L83" s="135" t="str">
        <f>IF(AND($L$8=G83,$L$2=C83),F83,"")</f>
        <v/>
      </c>
      <c r="M83" s="135" t="str">
        <f>IF(AND($M$8=G83,$M$2=C83),F83,"")</f>
        <v/>
      </c>
      <c r="N83" s="135" t="str">
        <f>IF(AND($N$8=G83,$N$2=C83),F83,"")</f>
        <v/>
      </c>
      <c r="O83" s="135" t="str">
        <f>IF(AND($O$8=G83,$O$2=C83),F83,"")</f>
        <v/>
      </c>
      <c r="P83" s="135">
        <f>IF(AND($P$8=G83,$P$2=C83),F83,"")</f>
        <v>71.213751909304705</v>
      </c>
      <c r="Q83" s="135" t="str">
        <f>IF(AND($Q$8=G83,$Q$2=C83),F83,"")</f>
        <v/>
      </c>
      <c r="R83" s="135" t="str">
        <f>IF(AND($R$8=G83,$R$2=C83),F83,"")</f>
        <v/>
      </c>
      <c r="S83" s="135" t="str">
        <f>IF(AND($S$8=G83,$S$2=C83),F83,"")</f>
        <v/>
      </c>
      <c r="T83" s="135" t="str">
        <f>IF($T$8=G83,F83,"")</f>
        <v/>
      </c>
      <c r="U83" s="135" t="str">
        <f>IF($U$8=G83,F83,"")</f>
        <v/>
      </c>
      <c r="V83" s="136" t="str">
        <f>IF($V$8=G83,F83,"")</f>
        <v/>
      </c>
      <c r="W83" s="131" t="str">
        <f>IF($W$8=G83,F83,"")</f>
        <v/>
      </c>
      <c r="Y83" s="124"/>
      <c r="Z83" s="124"/>
      <c r="AA83" s="124"/>
      <c r="AB83" s="11"/>
      <c r="AC83" s="10"/>
      <c r="AD83" s="10"/>
      <c r="AE83" s="12"/>
      <c r="AF83" s="10"/>
      <c r="AG83" s="10"/>
      <c r="AH83" s="13"/>
    </row>
    <row r="84" spans="2:34" ht="15.75" x14ac:dyDescent="0.25">
      <c r="B84" s="109" t="str">
        <f t="shared" si="2"/>
        <v>PVC</v>
      </c>
      <c r="C84" s="110">
        <v>1.0999999999999999E-2</v>
      </c>
      <c r="D84" s="111" t="s">
        <v>57</v>
      </c>
      <c r="E84" s="111" t="s">
        <v>12</v>
      </c>
      <c r="F84" s="112">
        <v>25.112476978585768</v>
      </c>
      <c r="G84" s="111">
        <v>18</v>
      </c>
      <c r="H84" s="111">
        <f t="shared" si="3"/>
        <v>450</v>
      </c>
      <c r="I84" s="113" t="s">
        <v>9</v>
      </c>
      <c r="J84" s="113" t="str">
        <f>IF(AND($J$8=G84,$J$2=C84),F84,"")</f>
        <v/>
      </c>
      <c r="K84" s="135" t="str">
        <f>IF(AND($K$8=G84,$K$2=C84),F84,"")</f>
        <v/>
      </c>
      <c r="L84" s="135" t="str">
        <f>IF(AND($L$8=G84,$L$2=C84),F84,"")</f>
        <v/>
      </c>
      <c r="M84" s="135" t="str">
        <f>IF(AND($M$8=G84,$M$2=C84),F84,"")</f>
        <v/>
      </c>
      <c r="N84" s="135" t="str">
        <f>IF(AND($N$8=G84,$N$2=C84),F84,"")</f>
        <v/>
      </c>
      <c r="O84" s="135" t="str">
        <f>IF(AND($O$8=G84,$O$2=C84),F84,"")</f>
        <v/>
      </c>
      <c r="P84" s="135" t="str">
        <f>IF(AND($P$8=G84,$P$2=C84),F84,"")</f>
        <v/>
      </c>
      <c r="Q84" s="135" t="str">
        <f>IF(AND($Q$8=G84,$Q$2=C84),F84,"")</f>
        <v/>
      </c>
      <c r="R84" s="135" t="str">
        <f>IF(AND($R$8=G84,$R$2=C84),F84,"")</f>
        <v/>
      </c>
      <c r="S84" s="135" t="str">
        <f>IF(AND($S$8=G84,$S$2=C84),F84,"")</f>
        <v/>
      </c>
      <c r="T84" s="135">
        <f>IF($T$8=G84,F84,"")</f>
        <v>25.112476978585768</v>
      </c>
      <c r="U84" s="135" t="str">
        <f>IF($U$8=G84,F84,"")</f>
        <v/>
      </c>
      <c r="V84" s="136" t="str">
        <f>IF($V$8=G84,F84,"")</f>
        <v/>
      </c>
      <c r="W84" s="131" t="str">
        <f>IF($W$8=G84,F84,"")</f>
        <v/>
      </c>
      <c r="Y84" s="124"/>
      <c r="Z84" s="124"/>
      <c r="AA84" s="124"/>
      <c r="AB84" s="11"/>
      <c r="AC84" s="10"/>
      <c r="AD84" s="10"/>
      <c r="AE84" s="12"/>
      <c r="AF84" s="10"/>
      <c r="AG84" s="10"/>
      <c r="AH84" s="13"/>
    </row>
    <row r="85" spans="2:34" ht="15.75" x14ac:dyDescent="0.25">
      <c r="B85" s="109" t="str">
        <f t="shared" si="2"/>
        <v>PVC</v>
      </c>
      <c r="C85" s="110">
        <v>1.0999999999999999E-2</v>
      </c>
      <c r="D85" s="111" t="s">
        <v>64</v>
      </c>
      <c r="E85" s="111" t="s">
        <v>65</v>
      </c>
      <c r="F85" s="112">
        <v>25.837048128607861</v>
      </c>
      <c r="G85" s="111">
        <v>10</v>
      </c>
      <c r="H85" s="111">
        <f t="shared" si="3"/>
        <v>250</v>
      </c>
      <c r="I85" s="113" t="s">
        <v>9</v>
      </c>
      <c r="J85" s="113" t="str">
        <f>IF(AND($J$8=G85,$J$2=C85),F85,"")</f>
        <v/>
      </c>
      <c r="K85" s="135">
        <f>IF(AND($K$8=G85,$K$2=C85),F85,"")</f>
        <v>25.837048128607861</v>
      </c>
      <c r="L85" s="135" t="str">
        <f>IF(AND($L$8=G85,$L$2=C85),F85,"")</f>
        <v/>
      </c>
      <c r="M85" s="135" t="str">
        <f>IF(AND($M$8=G85,$M$2=C85),F85,"")</f>
        <v/>
      </c>
      <c r="N85" s="135" t="str">
        <f>IF(AND($N$8=G85,$N$2=C85),F85,"")</f>
        <v/>
      </c>
      <c r="O85" s="135" t="str">
        <f>IF(AND($O$8=G85,$O$2=C85),F85,"")</f>
        <v/>
      </c>
      <c r="P85" s="135">
        <f>IF(AND($P$8=G85,$P$2=C85),F85,"")</f>
        <v>25.837048128607861</v>
      </c>
      <c r="Q85" s="135" t="str">
        <f>IF(AND($Q$8=G85,$Q$2=C85),F85,"")</f>
        <v/>
      </c>
      <c r="R85" s="135" t="str">
        <f>IF(AND($R$8=G85,$R$2=C85),F85,"")</f>
        <v/>
      </c>
      <c r="S85" s="135" t="str">
        <f>IF(AND($S$8=G85,$S$2=C85),F85,"")</f>
        <v/>
      </c>
      <c r="T85" s="135" t="str">
        <f>IF($T$8=G85,F85,"")</f>
        <v/>
      </c>
      <c r="U85" s="135" t="str">
        <f>IF($U$8=G85,F85,"")</f>
        <v/>
      </c>
      <c r="V85" s="136" t="str">
        <f>IF($V$8=G85,F85,"")</f>
        <v/>
      </c>
      <c r="W85" s="131" t="str">
        <f>IF($W$8=G85,F85,"")</f>
        <v/>
      </c>
      <c r="Y85" s="124"/>
      <c r="Z85" s="124"/>
      <c r="AA85" s="124"/>
      <c r="AB85" s="11"/>
      <c r="AC85" s="10"/>
      <c r="AD85" s="10"/>
      <c r="AE85" s="12"/>
      <c r="AF85" s="10"/>
      <c r="AG85" s="10"/>
      <c r="AH85" s="13"/>
    </row>
    <row r="86" spans="2:34" ht="15.75" x14ac:dyDescent="0.25">
      <c r="B86" s="109" t="str">
        <f t="shared" si="2"/>
        <v>PVC</v>
      </c>
      <c r="C86" s="110">
        <v>1.0999999999999999E-2</v>
      </c>
      <c r="D86" s="111" t="s">
        <v>65</v>
      </c>
      <c r="E86" s="111" t="s">
        <v>67</v>
      </c>
      <c r="F86" s="112">
        <v>27.556761801779253</v>
      </c>
      <c r="G86" s="111">
        <v>10</v>
      </c>
      <c r="H86" s="111">
        <f t="shared" si="3"/>
        <v>250</v>
      </c>
      <c r="I86" s="113" t="s">
        <v>10</v>
      </c>
      <c r="J86" s="113" t="str">
        <f>IF(AND($J$8=G86,$J$2=C86),F86,"")</f>
        <v/>
      </c>
      <c r="K86" s="135">
        <f>IF(AND($K$8=G86,$K$2=C86),F86,"")</f>
        <v>27.556761801779253</v>
      </c>
      <c r="L86" s="135" t="str">
        <f>IF(AND($L$8=G86,$L$2=C86),F86,"")</f>
        <v/>
      </c>
      <c r="M86" s="135" t="str">
        <f>IF(AND($M$8=G86,$M$2=C86),F86,"")</f>
        <v/>
      </c>
      <c r="N86" s="135" t="str">
        <f>IF(AND($N$8=G86,$N$2=C86),F86,"")</f>
        <v/>
      </c>
      <c r="O86" s="135" t="str">
        <f>IF(AND($O$8=G86,$O$2=C86),F86,"")</f>
        <v/>
      </c>
      <c r="P86" s="135">
        <f>IF(AND($P$8=G86,$P$2=C86),F86,"")</f>
        <v>27.556761801779253</v>
      </c>
      <c r="Q86" s="135" t="str">
        <f>IF(AND($Q$8=G86,$Q$2=C86),F86,"")</f>
        <v/>
      </c>
      <c r="R86" s="135" t="str">
        <f>IF(AND($R$8=G86,$R$2=C86),F86,"")</f>
        <v/>
      </c>
      <c r="S86" s="135" t="str">
        <f>IF(AND($S$8=G86,$S$2=C86),F86,"")</f>
        <v/>
      </c>
      <c r="T86" s="135" t="str">
        <f>IF($T$8=G86,F86,"")</f>
        <v/>
      </c>
      <c r="U86" s="135" t="str">
        <f>IF($U$8=G86,F86,"")</f>
        <v/>
      </c>
      <c r="V86" s="136" t="str">
        <f>IF($V$8=G86,F86,"")</f>
        <v/>
      </c>
      <c r="W86" s="131" t="str">
        <f>IF($W$8=G86,F86,"")</f>
        <v/>
      </c>
      <c r="Y86" s="124"/>
      <c r="Z86" s="124"/>
      <c r="AA86" s="124"/>
      <c r="AB86" s="11"/>
      <c r="AC86" s="10"/>
      <c r="AD86" s="10"/>
      <c r="AE86" s="12"/>
      <c r="AF86" s="10"/>
      <c r="AG86" s="10"/>
      <c r="AH86" s="13"/>
    </row>
    <row r="87" spans="2:34" ht="15.75" x14ac:dyDescent="0.25">
      <c r="B87" s="109" t="str">
        <f t="shared" si="2"/>
        <v>PVC</v>
      </c>
      <c r="C87" s="110">
        <v>1.0999999999999999E-2</v>
      </c>
      <c r="D87" s="111" t="s">
        <v>67</v>
      </c>
      <c r="E87" s="111" t="s">
        <v>68</v>
      </c>
      <c r="F87" s="112">
        <v>19.332731959037755</v>
      </c>
      <c r="G87" s="111">
        <v>10</v>
      </c>
      <c r="H87" s="111">
        <f t="shared" si="3"/>
        <v>250</v>
      </c>
      <c r="I87" s="113" t="s">
        <v>10</v>
      </c>
      <c r="J87" s="113" t="str">
        <f>IF(AND($J$8=G87,$J$2=C87),F87,"")</f>
        <v/>
      </c>
      <c r="K87" s="135">
        <f>IF(AND($K$8=G87,$K$2=C87),F87,"")</f>
        <v>19.332731959037755</v>
      </c>
      <c r="L87" s="135" t="str">
        <f>IF(AND($L$8=G87,$L$2=C87),F87,"")</f>
        <v/>
      </c>
      <c r="M87" s="135" t="str">
        <f>IF(AND($M$8=G87,$M$2=C87),F87,"")</f>
        <v/>
      </c>
      <c r="N87" s="135" t="str">
        <f>IF(AND($N$8=G87,$N$2=C87),F87,"")</f>
        <v/>
      </c>
      <c r="O87" s="135" t="str">
        <f>IF(AND($O$8=G87,$O$2=C87),F87,"")</f>
        <v/>
      </c>
      <c r="P87" s="135">
        <f>IF(AND($P$8=G87,$P$2=C87),F87,"")</f>
        <v>19.332731959037755</v>
      </c>
      <c r="Q87" s="135" t="str">
        <f>IF(AND($Q$8=G87,$Q$2=C87),F87,"")</f>
        <v/>
      </c>
      <c r="R87" s="135" t="str">
        <f>IF(AND($R$8=G87,$R$2=C87),F87,"")</f>
        <v/>
      </c>
      <c r="S87" s="135" t="str">
        <f>IF(AND($S$8=G87,$S$2=C87),F87,"")</f>
        <v/>
      </c>
      <c r="T87" s="135" t="str">
        <f>IF($T$8=G87,F87,"")</f>
        <v/>
      </c>
      <c r="U87" s="135" t="str">
        <f>IF($U$8=G87,F87,"")</f>
        <v/>
      </c>
      <c r="V87" s="136" t="str">
        <f>IF($V$8=G87,F87,"")</f>
        <v/>
      </c>
      <c r="W87" s="131" t="str">
        <f>IF($W$8=G87,F87,"")</f>
        <v/>
      </c>
      <c r="Y87" s="124"/>
      <c r="Z87" s="124"/>
      <c r="AA87" s="124"/>
      <c r="AB87" s="11"/>
      <c r="AC87" s="10"/>
      <c r="AD87" s="10"/>
      <c r="AE87" s="12"/>
      <c r="AF87" s="10"/>
      <c r="AG87" s="10"/>
      <c r="AH87" s="13"/>
    </row>
    <row r="88" spans="2:34" ht="15.75" x14ac:dyDescent="0.25">
      <c r="B88" s="109" t="str">
        <f t="shared" si="2"/>
        <v>PVC</v>
      </c>
      <c r="C88" s="110">
        <v>1.0999999999999999E-2</v>
      </c>
      <c r="D88" s="111" t="s">
        <v>68</v>
      </c>
      <c r="E88" s="111" t="s">
        <v>69</v>
      </c>
      <c r="F88" s="112">
        <v>62.288298291091564</v>
      </c>
      <c r="G88" s="111">
        <v>10</v>
      </c>
      <c r="H88" s="111">
        <f t="shared" si="3"/>
        <v>250</v>
      </c>
      <c r="I88" s="113" t="s">
        <v>10</v>
      </c>
      <c r="J88" s="113" t="str">
        <f>IF(AND($J$8=G88,$J$2=C88),F88,"")</f>
        <v/>
      </c>
      <c r="K88" s="135">
        <f>IF(AND($K$8=G88,$K$2=C88),F88,"")</f>
        <v>62.288298291091564</v>
      </c>
      <c r="L88" s="135" t="str">
        <f>IF(AND($L$8=G88,$L$2=C88),F88,"")</f>
        <v/>
      </c>
      <c r="M88" s="135" t="str">
        <f>IF(AND($M$8=G88,$M$2=C88),F88,"")</f>
        <v/>
      </c>
      <c r="N88" s="135" t="str">
        <f>IF(AND($N$8=G88,$N$2=C88),F88,"")</f>
        <v/>
      </c>
      <c r="O88" s="135" t="str">
        <f>IF(AND($O$8=G88,$O$2=C88),F88,"")</f>
        <v/>
      </c>
      <c r="P88" s="135">
        <f>IF(AND($P$8=G88,$P$2=C88),F88,"")</f>
        <v>62.288298291091564</v>
      </c>
      <c r="Q88" s="135" t="str">
        <f>IF(AND($Q$8=G88,$Q$2=C88),F88,"")</f>
        <v/>
      </c>
      <c r="R88" s="135" t="str">
        <f>IF(AND($R$8=G88,$R$2=C88),F88,"")</f>
        <v/>
      </c>
      <c r="S88" s="135" t="str">
        <f>IF(AND($S$8=G88,$S$2=C88),F88,"")</f>
        <v/>
      </c>
      <c r="T88" s="135" t="str">
        <f>IF($T$8=G88,F88,"")</f>
        <v/>
      </c>
      <c r="U88" s="135" t="str">
        <f>IF($U$8=G88,F88,"")</f>
        <v/>
      </c>
      <c r="V88" s="136" t="str">
        <f>IF($V$8=G88,F88,"")</f>
        <v/>
      </c>
      <c r="W88" s="131" t="str">
        <f>IF($W$8=G88,F88,"")</f>
        <v/>
      </c>
      <c r="Y88" s="124"/>
      <c r="Z88" s="124"/>
      <c r="AA88" s="124"/>
      <c r="AB88" s="11"/>
      <c r="AC88" s="10"/>
      <c r="AD88" s="10"/>
      <c r="AE88" s="12"/>
      <c r="AF88" s="10"/>
      <c r="AG88" s="10"/>
      <c r="AH88" s="13"/>
    </row>
    <row r="89" spans="2:34" ht="15.75" x14ac:dyDescent="0.25">
      <c r="B89" s="109" t="str">
        <f>IF(C89=0.013,"Concreto","PVC")</f>
        <v>PVC</v>
      </c>
      <c r="C89" s="110">
        <v>1.0999999999999999E-2</v>
      </c>
      <c r="D89" s="111" t="s">
        <v>69</v>
      </c>
      <c r="E89" s="111" t="s">
        <v>70</v>
      </c>
      <c r="F89" s="112">
        <v>64.187290805890854</v>
      </c>
      <c r="G89" s="111">
        <v>10</v>
      </c>
      <c r="H89" s="111">
        <f t="shared" si="3"/>
        <v>250</v>
      </c>
      <c r="I89" s="113" t="s">
        <v>10</v>
      </c>
      <c r="J89" s="113" t="str">
        <f>IF(AND($J$8=G89,$J$2=C89),F89,"")</f>
        <v/>
      </c>
      <c r="K89" s="135">
        <f>IF(AND($K$8=G89,$K$2=C89),F89,"")</f>
        <v>64.187290805890854</v>
      </c>
      <c r="L89" s="135" t="str">
        <f>IF(AND($L$8=G89,$L$2=C89),F89,"")</f>
        <v/>
      </c>
      <c r="M89" s="135" t="str">
        <f>IF(AND($M$8=G89,$M$2=C89),F89,"")</f>
        <v/>
      </c>
      <c r="N89" s="135" t="str">
        <f>IF(AND($N$8=G89,$N$2=C89),F89,"")</f>
        <v/>
      </c>
      <c r="O89" s="135" t="str">
        <f>IF(AND($O$8=G89,$O$2=C89),F89,"")</f>
        <v/>
      </c>
      <c r="P89" s="135">
        <f>IF(AND($P$8=G89,$P$2=C89),F89,"")</f>
        <v>64.187290805890854</v>
      </c>
      <c r="Q89" s="135" t="str">
        <f>IF(AND($Q$8=G89,$Q$2=C89),F89,"")</f>
        <v/>
      </c>
      <c r="R89" s="135" t="str">
        <f>IF(AND($R$8=G89,$R$2=C89),F89,"")</f>
        <v/>
      </c>
      <c r="S89" s="135" t="str">
        <f>IF(AND($S$8=G89,$S$2=C89),F89,"")</f>
        <v/>
      </c>
      <c r="T89" s="135" t="str">
        <f>IF($T$8=G89,F89,"")</f>
        <v/>
      </c>
      <c r="U89" s="135" t="str">
        <f>IF($U$8=G89,F89,"")</f>
        <v/>
      </c>
      <c r="V89" s="136" t="str">
        <f>IF($V$8=G89,F89,"")</f>
        <v/>
      </c>
      <c r="W89" s="131" t="str">
        <f>IF($W$8=G89,F89,"")</f>
        <v/>
      </c>
      <c r="Y89" s="124"/>
      <c r="Z89" s="124"/>
      <c r="AA89" s="124"/>
      <c r="AB89" s="11"/>
      <c r="AC89" s="10"/>
      <c r="AD89" s="10"/>
      <c r="AE89" s="12"/>
      <c r="AF89" s="10"/>
      <c r="AG89" s="10"/>
      <c r="AH89" s="13"/>
    </row>
    <row r="90" spans="2:34" ht="15.75" x14ac:dyDescent="0.25">
      <c r="B90" s="109" t="str">
        <f>IF(C90=0.013,"Concreto","PVC")</f>
        <v>PVC</v>
      </c>
      <c r="C90" s="110">
        <v>1.0999999999999999E-2</v>
      </c>
      <c r="D90" s="111" t="s">
        <v>70</v>
      </c>
      <c r="E90" s="111" t="s">
        <v>72</v>
      </c>
      <c r="F90" s="112">
        <v>90.506951644611249</v>
      </c>
      <c r="G90" s="111">
        <v>12</v>
      </c>
      <c r="H90" s="111">
        <f t="shared" si="3"/>
        <v>300</v>
      </c>
      <c r="I90" s="113" t="s">
        <v>10</v>
      </c>
      <c r="J90" s="113" t="str">
        <f>IF(AND($J$8=G90,$J$2=C90),F90,"")</f>
        <v/>
      </c>
      <c r="K90" s="135" t="str">
        <f>IF(AND($K$8=G90,$K$2=C90),F90,"")</f>
        <v/>
      </c>
      <c r="L90" s="135">
        <f>IF(AND($L$8=G90,$L$2=C90),F90,"")</f>
        <v>90.506951644611249</v>
      </c>
      <c r="M90" s="135" t="str">
        <f>IF(AND($M$8=G90,$M$2=C90),F90,"")</f>
        <v/>
      </c>
      <c r="N90" s="135" t="str">
        <f>IF(AND($N$8=G90,$N$2=C90),F90,"")</f>
        <v/>
      </c>
      <c r="O90" s="135" t="str">
        <f>IF(AND($O$8=G90,$O$2=C90),F90,"")</f>
        <v/>
      </c>
      <c r="P90" s="135" t="str">
        <f>IF(AND($P$8=G90,$P$2=C90),F90,"")</f>
        <v/>
      </c>
      <c r="Q90" s="135">
        <f>IF(AND($Q$8=G90,$Q$2=C90),F90,"")</f>
        <v>90.506951644611249</v>
      </c>
      <c r="R90" s="135" t="str">
        <f>IF(AND($R$8=G90,$R$2=C90),F90,"")</f>
        <v/>
      </c>
      <c r="S90" s="135" t="str">
        <f>IF(AND($S$8=G90,$S$2=C90),F90,"")</f>
        <v/>
      </c>
      <c r="T90" s="135" t="str">
        <f>IF($T$8=G90,F90,"")</f>
        <v/>
      </c>
      <c r="U90" s="135" t="str">
        <f>IF($U$8=G90,F90,"")</f>
        <v/>
      </c>
      <c r="V90" s="136" t="str">
        <f>IF($V$8=G90,F90,"")</f>
        <v/>
      </c>
      <c r="W90" s="131" t="str">
        <f>IF($W$8=G90,F90,"")</f>
        <v/>
      </c>
      <c r="Y90" s="124"/>
      <c r="Z90" s="124"/>
      <c r="AA90" s="124"/>
      <c r="AB90" s="11"/>
      <c r="AC90" s="10"/>
      <c r="AD90" s="10"/>
      <c r="AE90" s="12"/>
      <c r="AF90" s="10"/>
      <c r="AG90" s="10"/>
      <c r="AH90" s="13"/>
    </row>
    <row r="91" spans="2:34" ht="15.75" x14ac:dyDescent="0.25">
      <c r="B91" s="109" t="str">
        <f>IF(C91=0.013,"Concreto","PVC")</f>
        <v>PVC</v>
      </c>
      <c r="C91" s="110">
        <v>1.0999999999999999E-2</v>
      </c>
      <c r="D91" s="111" t="s">
        <v>72</v>
      </c>
      <c r="E91" s="111" t="s">
        <v>73</v>
      </c>
      <c r="F91" s="112">
        <v>25.286357764612919</v>
      </c>
      <c r="G91" s="111">
        <v>12</v>
      </c>
      <c r="H91" s="111">
        <f t="shared" si="3"/>
        <v>300</v>
      </c>
      <c r="I91" s="113" t="s">
        <v>10</v>
      </c>
      <c r="J91" s="113" t="str">
        <f>IF(AND($J$8=G91,$J$2=C91),F91,"")</f>
        <v/>
      </c>
      <c r="K91" s="135" t="str">
        <f>IF(AND($K$8=G91,$K$2=C91),F91,"")</f>
        <v/>
      </c>
      <c r="L91" s="135">
        <f>IF(AND($L$8=G91,$L$2=C91),F91,"")</f>
        <v>25.286357764612919</v>
      </c>
      <c r="M91" s="135" t="str">
        <f>IF(AND($M$8=G91,$M$2=C91),F91,"")</f>
        <v/>
      </c>
      <c r="N91" s="135" t="str">
        <f>IF(AND($N$8=G91,$N$2=C91),F91,"")</f>
        <v/>
      </c>
      <c r="O91" s="135" t="str">
        <f>IF(AND($O$8=G91,$O$2=C91),F91,"")</f>
        <v/>
      </c>
      <c r="P91" s="135" t="str">
        <f>IF(AND($P$8=G91,$P$2=C91),F91,"")</f>
        <v/>
      </c>
      <c r="Q91" s="135">
        <f>IF(AND($Q$8=G91,$Q$2=C91),F91,"")</f>
        <v>25.286357764612919</v>
      </c>
      <c r="R91" s="135" t="str">
        <f>IF(AND($R$8=G91,$R$2=C91),F91,"")</f>
        <v/>
      </c>
      <c r="S91" s="135" t="str">
        <f>IF(AND($S$8=G91,$S$2=C91),F91,"")</f>
        <v/>
      </c>
      <c r="T91" s="135" t="str">
        <f>IF($T$8=G91,F91,"")</f>
        <v/>
      </c>
      <c r="U91" s="135" t="str">
        <f>IF($U$8=G91,F91,"")</f>
        <v/>
      </c>
      <c r="V91" s="136" t="str">
        <f>IF($V$8=G91,F91,"")</f>
        <v/>
      </c>
      <c r="W91" s="131" t="str">
        <f>IF($W$8=G91,F91,"")</f>
        <v/>
      </c>
      <c r="Y91" s="124"/>
      <c r="Z91" s="124"/>
      <c r="AA91" s="124"/>
      <c r="AB91" s="11"/>
      <c r="AC91" s="10"/>
      <c r="AD91" s="10"/>
      <c r="AE91" s="12"/>
      <c r="AF91" s="10"/>
      <c r="AG91" s="10"/>
      <c r="AH91" s="13"/>
    </row>
    <row r="92" spans="2:34" ht="16.5" thickBot="1" x14ac:dyDescent="0.3">
      <c r="B92" s="114" t="str">
        <f>IF(C92=0.013,"Concreto","PVC")</f>
        <v>PVC</v>
      </c>
      <c r="C92" s="115">
        <v>1.0999999999999999E-2</v>
      </c>
      <c r="D92" s="116" t="s">
        <v>73</v>
      </c>
      <c r="E92" s="116" t="s">
        <v>74</v>
      </c>
      <c r="F92" s="117">
        <v>56.802454031494094</v>
      </c>
      <c r="G92" s="116">
        <v>14</v>
      </c>
      <c r="H92" s="116">
        <f t="shared" si="3"/>
        <v>350</v>
      </c>
      <c r="I92" s="118" t="s">
        <v>10</v>
      </c>
      <c r="J92" s="118" t="str">
        <f>IF(AND($J$8=G92,$J$2=C92),F92,"")</f>
        <v/>
      </c>
      <c r="K92" s="137" t="str">
        <f>IF(AND($K$8=G92,$K$2=C92),F92,"")</f>
        <v/>
      </c>
      <c r="L92" s="137" t="str">
        <f>IF(AND($L$8=G92,$L$2=C92),F92,"")</f>
        <v/>
      </c>
      <c r="M92" s="137">
        <f>IF(AND($M$8=G92,$M$2=C92),F92,"")</f>
        <v>56.802454031494094</v>
      </c>
      <c r="N92" s="137" t="str">
        <f>IF(AND($N$8=G92,$N$2=C92),F92,"")</f>
        <v/>
      </c>
      <c r="O92" s="137" t="str">
        <f>IF(AND($O$8=G92,$O$2=C92),F92,"")</f>
        <v/>
      </c>
      <c r="P92" s="137" t="str">
        <f>IF(AND($P$8=G92,$P$2=C92),F92,"")</f>
        <v/>
      </c>
      <c r="Q92" s="137" t="str">
        <f>IF(AND($Q$8=G92,$Q$2=C92),F92,"")</f>
        <v/>
      </c>
      <c r="R92" s="137">
        <f>IF(AND($R$8=G92,$R$2=C92),F92,"")</f>
        <v>56.802454031494094</v>
      </c>
      <c r="S92" s="137" t="str">
        <f>IF(AND($S$8=G92,$S$2=C92),F92,"")</f>
        <v/>
      </c>
      <c r="T92" s="137" t="str">
        <f>IF($T$8=G92,F92,"")</f>
        <v/>
      </c>
      <c r="U92" s="137" t="str">
        <f>IF($U$8=G92,F92,"")</f>
        <v/>
      </c>
      <c r="V92" s="138" t="str">
        <f>IF($V$8=G92,F92,"")</f>
        <v/>
      </c>
      <c r="W92" s="132" t="str">
        <f>IF($W$8=G92,F92,"")</f>
        <v/>
      </c>
      <c r="Y92" s="124"/>
      <c r="Z92" s="124"/>
      <c r="AA92" s="124"/>
      <c r="AB92" s="11"/>
      <c r="AC92" s="10"/>
      <c r="AD92" s="10"/>
      <c r="AE92" s="12"/>
      <c r="AF92" s="10"/>
      <c r="AG92" s="10"/>
      <c r="AH92" s="13"/>
    </row>
    <row r="93" spans="2:34" x14ac:dyDescent="0.2">
      <c r="C93" s="125"/>
      <c r="D93" s="10"/>
      <c r="E93" s="10"/>
      <c r="F93" s="97"/>
      <c r="H93" s="10"/>
      <c r="Y93" s="124"/>
      <c r="Z93" s="124"/>
      <c r="AA93" s="124"/>
      <c r="AB93" s="11"/>
      <c r="AC93" s="10"/>
      <c r="AD93" s="10"/>
      <c r="AE93" s="12"/>
      <c r="AF93" s="10"/>
      <c r="AG93" s="10"/>
      <c r="AH93" s="13"/>
    </row>
    <row r="94" spans="2:34" x14ac:dyDescent="0.2">
      <c r="C94" s="125"/>
      <c r="D94" s="10"/>
      <c r="E94" s="10"/>
      <c r="F94" s="97"/>
      <c r="H94" s="10"/>
      <c r="Y94" s="124"/>
      <c r="Z94" s="124"/>
      <c r="AA94" s="124"/>
      <c r="AB94" s="11"/>
      <c r="AC94" s="10"/>
      <c r="AD94" s="10"/>
      <c r="AE94" s="12"/>
      <c r="AF94" s="10"/>
      <c r="AG94" s="10"/>
      <c r="AH94" s="13"/>
    </row>
    <row r="95" spans="2:34" x14ac:dyDescent="0.2">
      <c r="C95" s="125"/>
      <c r="D95" s="10"/>
      <c r="E95" s="10"/>
      <c r="F95" s="97"/>
      <c r="H95" s="10"/>
      <c r="Y95" s="124"/>
      <c r="Z95" s="124"/>
      <c r="AA95" s="124"/>
      <c r="AB95" s="11"/>
      <c r="AC95" s="10"/>
      <c r="AD95" s="10"/>
      <c r="AE95" s="12"/>
      <c r="AF95" s="10"/>
      <c r="AG95" s="10"/>
      <c r="AH95" s="13"/>
    </row>
    <row r="96" spans="2:34" x14ac:dyDescent="0.2">
      <c r="C96" s="125"/>
      <c r="D96" s="10"/>
      <c r="E96" s="10"/>
      <c r="F96" s="97"/>
      <c r="H96" s="10"/>
      <c r="Y96" s="124"/>
      <c r="Z96" s="124"/>
      <c r="AA96" s="124"/>
      <c r="AB96" s="11"/>
      <c r="AC96" s="10"/>
      <c r="AD96" s="10"/>
      <c r="AE96" s="12"/>
      <c r="AF96" s="10"/>
      <c r="AG96" s="10"/>
      <c r="AH96" s="13"/>
    </row>
    <row r="97" spans="3:34" x14ac:dyDescent="0.2">
      <c r="C97" s="125"/>
      <c r="D97" s="10"/>
      <c r="E97" s="10"/>
      <c r="F97" s="97"/>
      <c r="H97" s="10"/>
      <c r="Y97" s="124"/>
      <c r="Z97" s="124"/>
      <c r="AA97" s="124"/>
      <c r="AB97" s="11"/>
      <c r="AC97" s="10"/>
      <c r="AD97" s="10"/>
      <c r="AE97" s="12"/>
      <c r="AF97" s="10"/>
      <c r="AG97" s="10"/>
      <c r="AH97" s="13"/>
    </row>
    <row r="98" spans="3:34" x14ac:dyDescent="0.2">
      <c r="C98" s="125"/>
      <c r="D98" s="10"/>
      <c r="E98" s="10"/>
      <c r="F98" s="97"/>
      <c r="H98" s="10"/>
      <c r="Y98" s="124"/>
      <c r="Z98" s="124"/>
      <c r="AA98" s="124"/>
      <c r="AB98" s="11"/>
      <c r="AC98" s="10"/>
      <c r="AD98" s="10"/>
      <c r="AE98" s="12"/>
      <c r="AF98" s="10"/>
      <c r="AG98" s="10"/>
      <c r="AH98" s="13"/>
    </row>
    <row r="99" spans="3:34" x14ac:dyDescent="0.2">
      <c r="C99" s="125"/>
      <c r="D99" s="10"/>
      <c r="E99" s="10"/>
      <c r="F99" s="97"/>
      <c r="H99" s="10"/>
      <c r="Y99" s="124"/>
      <c r="Z99" s="124"/>
      <c r="AA99" s="124"/>
      <c r="AB99" s="11"/>
      <c r="AC99" s="10"/>
      <c r="AD99" s="10"/>
      <c r="AE99" s="12"/>
      <c r="AF99" s="10"/>
      <c r="AG99" s="10"/>
      <c r="AH99" s="13"/>
    </row>
    <row r="100" spans="3:34" x14ac:dyDescent="0.2">
      <c r="C100" s="125"/>
      <c r="D100" s="10"/>
      <c r="E100" s="10"/>
      <c r="F100" s="97"/>
      <c r="H100" s="10"/>
      <c r="Y100" s="124"/>
      <c r="Z100" s="124"/>
      <c r="AA100" s="124"/>
      <c r="AB100" s="11"/>
      <c r="AC100" s="10"/>
      <c r="AD100" s="10"/>
      <c r="AE100" s="12"/>
      <c r="AF100" s="10"/>
      <c r="AG100" s="10"/>
      <c r="AH100" s="13"/>
    </row>
    <row r="101" spans="3:34" x14ac:dyDescent="0.2">
      <c r="C101" s="125"/>
      <c r="D101" s="10"/>
      <c r="E101" s="10"/>
      <c r="F101" s="97"/>
      <c r="H101" s="10"/>
      <c r="Y101" s="124"/>
      <c r="Z101" s="124"/>
      <c r="AA101" s="124"/>
      <c r="AB101" s="11"/>
      <c r="AC101" s="10"/>
      <c r="AD101" s="10"/>
      <c r="AE101" s="12"/>
      <c r="AF101" s="10"/>
      <c r="AG101" s="10"/>
      <c r="AH101" s="13"/>
    </row>
    <row r="102" spans="3:34" x14ac:dyDescent="0.2">
      <c r="C102" s="125"/>
      <c r="D102" s="10"/>
      <c r="E102" s="10"/>
      <c r="F102" s="97"/>
      <c r="H102" s="10"/>
      <c r="Y102" s="124"/>
      <c r="Z102" s="124"/>
      <c r="AA102" s="124"/>
      <c r="AB102" s="11"/>
      <c r="AC102" s="10"/>
      <c r="AD102" s="10"/>
      <c r="AE102" s="12"/>
      <c r="AF102" s="10"/>
      <c r="AG102" s="10"/>
      <c r="AH102" s="13"/>
    </row>
    <row r="103" spans="3:34" x14ac:dyDescent="0.2">
      <c r="C103" s="125"/>
      <c r="D103" s="10"/>
      <c r="E103" s="10"/>
      <c r="F103" s="97"/>
      <c r="H103" s="10"/>
      <c r="Y103" s="124"/>
      <c r="Z103" s="124"/>
      <c r="AA103" s="124"/>
      <c r="AB103" s="11"/>
      <c r="AC103" s="10"/>
      <c r="AD103" s="10"/>
      <c r="AE103" s="12"/>
      <c r="AF103" s="10"/>
      <c r="AG103" s="10"/>
      <c r="AH103" s="13"/>
    </row>
    <row r="104" spans="3:34" x14ac:dyDescent="0.2">
      <c r="C104" s="125"/>
      <c r="D104" s="10"/>
      <c r="E104" s="10"/>
      <c r="F104" s="97"/>
      <c r="H104" s="10"/>
      <c r="Y104" s="124"/>
      <c r="Z104" s="124"/>
      <c r="AA104" s="124"/>
      <c r="AB104" s="11"/>
      <c r="AC104" s="10"/>
      <c r="AD104" s="10"/>
      <c r="AE104" s="12"/>
      <c r="AF104" s="10"/>
      <c r="AG104" s="10"/>
      <c r="AH104" s="13"/>
    </row>
    <row r="105" spans="3:34" x14ac:dyDescent="0.2">
      <c r="C105" s="125"/>
      <c r="D105" s="10"/>
      <c r="E105" s="10"/>
      <c r="F105" s="97"/>
      <c r="H105" s="10"/>
      <c r="Y105" s="124"/>
      <c r="Z105" s="124"/>
      <c r="AA105" s="124"/>
      <c r="AB105" s="11"/>
      <c r="AC105" s="10"/>
      <c r="AD105" s="10"/>
      <c r="AE105" s="12"/>
      <c r="AF105" s="10"/>
      <c r="AG105" s="10"/>
      <c r="AH105" s="13"/>
    </row>
    <row r="106" spans="3:34" x14ac:dyDescent="0.2">
      <c r="C106" s="125"/>
      <c r="D106" s="10"/>
      <c r="E106" s="10"/>
      <c r="F106" s="97"/>
      <c r="H106" s="10"/>
      <c r="Y106" s="124"/>
      <c r="Z106" s="124"/>
      <c r="AA106" s="124"/>
      <c r="AB106" s="11"/>
      <c r="AC106" s="10"/>
      <c r="AD106" s="10"/>
      <c r="AE106" s="12"/>
      <c r="AF106" s="10"/>
      <c r="AG106" s="10"/>
      <c r="AH106" s="13"/>
    </row>
    <row r="107" spans="3:34" x14ac:dyDescent="0.2">
      <c r="C107" s="125"/>
      <c r="D107" s="10"/>
      <c r="E107" s="10"/>
      <c r="F107" s="97"/>
      <c r="H107" s="10"/>
      <c r="Y107" s="124"/>
      <c r="Z107" s="124"/>
      <c r="AA107" s="124"/>
      <c r="AB107" s="11"/>
      <c r="AC107" s="10"/>
      <c r="AD107" s="10"/>
      <c r="AE107" s="12"/>
      <c r="AF107" s="10"/>
      <c r="AG107" s="10"/>
      <c r="AH107" s="13"/>
    </row>
    <row r="108" spans="3:34" x14ac:dyDescent="0.2">
      <c r="C108" s="125"/>
      <c r="D108" s="10"/>
      <c r="E108" s="10"/>
      <c r="F108" s="97"/>
      <c r="H108" s="10"/>
      <c r="Y108" s="124"/>
      <c r="Z108" s="124"/>
      <c r="AA108" s="124"/>
      <c r="AB108" s="11"/>
      <c r="AC108" s="10"/>
      <c r="AD108" s="10"/>
      <c r="AE108" s="12"/>
      <c r="AF108" s="10"/>
      <c r="AG108" s="10"/>
      <c r="AH108" s="13"/>
    </row>
    <row r="109" spans="3:34" x14ac:dyDescent="0.2">
      <c r="C109" s="125"/>
      <c r="D109" s="10"/>
      <c r="E109" s="10"/>
      <c r="F109" s="97"/>
      <c r="H109" s="10"/>
      <c r="Y109" s="124"/>
      <c r="Z109" s="124"/>
      <c r="AA109" s="124"/>
      <c r="AB109" s="11"/>
      <c r="AC109" s="10"/>
      <c r="AD109" s="10"/>
      <c r="AE109" s="12"/>
      <c r="AF109" s="10"/>
      <c r="AG109" s="10"/>
      <c r="AH109" s="13"/>
    </row>
    <row r="110" spans="3:34" x14ac:dyDescent="0.2">
      <c r="C110" s="125"/>
      <c r="D110" s="10"/>
      <c r="E110" s="10"/>
      <c r="F110" s="97"/>
      <c r="H110" s="10"/>
      <c r="Y110" s="124"/>
      <c r="Z110" s="124"/>
      <c r="AA110" s="124"/>
      <c r="AB110" s="11"/>
      <c r="AC110" s="10"/>
      <c r="AD110" s="10"/>
      <c r="AE110" s="12"/>
      <c r="AF110" s="10"/>
      <c r="AG110" s="10"/>
      <c r="AH110" s="13"/>
    </row>
    <row r="111" spans="3:34" x14ac:dyDescent="0.2">
      <c r="C111" s="125"/>
      <c r="D111" s="10"/>
      <c r="E111" s="10"/>
      <c r="F111" s="97"/>
      <c r="H111" s="10"/>
      <c r="Y111" s="124"/>
      <c r="Z111" s="124"/>
      <c r="AA111" s="124"/>
      <c r="AB111" s="11"/>
      <c r="AC111" s="10"/>
      <c r="AD111" s="10"/>
      <c r="AE111" s="12"/>
      <c r="AF111" s="10"/>
      <c r="AG111" s="10"/>
      <c r="AH111" s="13"/>
    </row>
    <row r="112" spans="3:34" x14ac:dyDescent="0.2">
      <c r="C112" s="125"/>
      <c r="D112" s="10"/>
      <c r="E112" s="10"/>
      <c r="F112" s="97"/>
      <c r="H112" s="10"/>
      <c r="Y112" s="124"/>
      <c r="Z112" s="124"/>
      <c r="AA112" s="124"/>
      <c r="AB112" s="11"/>
      <c r="AC112" s="10"/>
      <c r="AD112" s="10"/>
      <c r="AE112" s="12"/>
      <c r="AF112" s="10"/>
      <c r="AG112" s="10"/>
      <c r="AH112" s="13"/>
    </row>
    <row r="113" spans="3:34" x14ac:dyDescent="0.2">
      <c r="C113" s="125"/>
      <c r="D113" s="10"/>
      <c r="E113" s="10"/>
      <c r="F113" s="97"/>
      <c r="H113" s="10"/>
      <c r="Y113" s="124"/>
      <c r="Z113" s="124"/>
      <c r="AA113" s="124"/>
      <c r="AB113" s="11"/>
      <c r="AC113" s="10"/>
      <c r="AD113" s="10"/>
      <c r="AE113" s="12"/>
      <c r="AF113" s="10"/>
      <c r="AG113" s="10"/>
      <c r="AH113" s="13"/>
    </row>
    <row r="114" spans="3:34" x14ac:dyDescent="0.2">
      <c r="C114" s="125"/>
      <c r="D114" s="10"/>
      <c r="E114" s="10"/>
      <c r="F114" s="97"/>
      <c r="H114" s="10"/>
      <c r="Y114" s="124"/>
      <c r="Z114" s="124"/>
      <c r="AA114" s="124"/>
      <c r="AB114" s="11"/>
      <c r="AC114" s="10"/>
      <c r="AD114" s="10"/>
      <c r="AE114" s="12"/>
      <c r="AF114" s="10"/>
      <c r="AG114" s="10"/>
      <c r="AH114" s="13"/>
    </row>
    <row r="115" spans="3:34" x14ac:dyDescent="0.2">
      <c r="C115" s="125"/>
      <c r="D115" s="10"/>
      <c r="E115" s="10"/>
      <c r="F115" s="97"/>
      <c r="H115" s="10"/>
      <c r="Y115" s="124"/>
      <c r="Z115" s="124"/>
      <c r="AA115" s="124"/>
      <c r="AB115" s="11"/>
      <c r="AC115" s="10"/>
      <c r="AD115" s="10"/>
      <c r="AE115" s="12"/>
      <c r="AF115" s="10"/>
      <c r="AG115" s="10"/>
      <c r="AH115" s="13"/>
    </row>
    <row r="116" spans="3:34" x14ac:dyDescent="0.2">
      <c r="C116" s="125"/>
      <c r="D116" s="10"/>
      <c r="E116" s="10"/>
      <c r="F116" s="97"/>
      <c r="H116" s="10"/>
      <c r="Y116" s="124"/>
      <c r="Z116" s="124"/>
      <c r="AA116" s="124"/>
      <c r="AB116" s="11"/>
      <c r="AC116" s="10"/>
      <c r="AD116" s="10"/>
      <c r="AE116" s="12"/>
      <c r="AF116" s="10"/>
      <c r="AG116" s="10"/>
      <c r="AH116" s="13"/>
    </row>
  </sheetData>
  <mergeCells count="12">
    <mergeCell ref="I8:I9"/>
    <mergeCell ref="G8:G9"/>
    <mergeCell ref="H8:H9"/>
    <mergeCell ref="D7:E7"/>
    <mergeCell ref="B8:B9"/>
    <mergeCell ref="C8:C9"/>
    <mergeCell ref="D8:D9"/>
    <mergeCell ref="E8:E9"/>
    <mergeCell ref="F8:F9"/>
    <mergeCell ref="E2:F3"/>
    <mergeCell ref="E4:F4"/>
    <mergeCell ref="E5:F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G12" sqref="G12"/>
    </sheetView>
  </sheetViews>
  <sheetFormatPr baseColWidth="10" defaultRowHeight="15" x14ac:dyDescent="0.25"/>
  <sheetData>
    <row r="1" spans="1:6" x14ac:dyDescent="0.25">
      <c r="D1" t="s">
        <v>14</v>
      </c>
      <c r="E1" s="1" t="s">
        <v>16</v>
      </c>
      <c r="F1" s="1" t="s">
        <v>15</v>
      </c>
    </row>
    <row r="2" spans="1:6" x14ac:dyDescent="0.25">
      <c r="A2">
        <v>8</v>
      </c>
      <c r="B2">
        <v>0.8</v>
      </c>
      <c r="D2" s="2">
        <v>4</v>
      </c>
      <c r="E2" s="2">
        <v>0.11</v>
      </c>
      <c r="F2" s="2">
        <v>99</v>
      </c>
    </row>
    <row r="3" spans="1:6" x14ac:dyDescent="0.25">
      <c r="A3">
        <v>10</v>
      </c>
      <c r="B3">
        <v>0.85</v>
      </c>
      <c r="D3" s="3">
        <v>6</v>
      </c>
      <c r="E3" s="3">
        <v>0.16</v>
      </c>
      <c r="F3" s="3">
        <v>145</v>
      </c>
    </row>
    <row r="4" spans="1:6" x14ac:dyDescent="0.25">
      <c r="A4">
        <v>12</v>
      </c>
      <c r="B4">
        <v>0.9</v>
      </c>
      <c r="D4" s="3">
        <v>8</v>
      </c>
      <c r="E4" s="3">
        <v>0.2</v>
      </c>
      <c r="F4" s="3">
        <v>182</v>
      </c>
    </row>
    <row r="5" spans="1:6" x14ac:dyDescent="0.25">
      <c r="A5">
        <v>14</v>
      </c>
      <c r="B5">
        <v>0.95</v>
      </c>
      <c r="D5" s="3">
        <v>10</v>
      </c>
      <c r="E5" s="3">
        <v>0.25</v>
      </c>
      <c r="F5" s="3">
        <v>227</v>
      </c>
    </row>
    <row r="6" spans="1:6" x14ac:dyDescent="0.25">
      <c r="A6">
        <v>16</v>
      </c>
      <c r="B6">
        <v>1</v>
      </c>
      <c r="D6" s="3">
        <v>12</v>
      </c>
      <c r="E6" s="3">
        <v>0.315</v>
      </c>
      <c r="F6" s="3">
        <v>284</v>
      </c>
    </row>
    <row r="7" spans="1:6" x14ac:dyDescent="0.25">
      <c r="A7">
        <v>18</v>
      </c>
      <c r="B7">
        <v>1.05</v>
      </c>
      <c r="D7" s="3">
        <v>14</v>
      </c>
      <c r="E7" s="3">
        <v>0.35499999999999998</v>
      </c>
      <c r="F7" s="3">
        <v>327</v>
      </c>
    </row>
    <row r="8" spans="1:6" x14ac:dyDescent="0.25">
      <c r="A8">
        <v>20</v>
      </c>
      <c r="B8">
        <v>1.1000000000000001</v>
      </c>
      <c r="D8" s="3">
        <v>16</v>
      </c>
      <c r="E8" s="3">
        <v>0.4</v>
      </c>
      <c r="F8" s="3">
        <v>362</v>
      </c>
    </row>
    <row r="9" spans="1:6" x14ac:dyDescent="0.25">
      <c r="A9">
        <v>24</v>
      </c>
      <c r="B9">
        <v>1.25</v>
      </c>
      <c r="D9" s="3">
        <v>18</v>
      </c>
      <c r="E9" s="3">
        <v>0.45</v>
      </c>
      <c r="F9" s="3">
        <v>407</v>
      </c>
    </row>
    <row r="10" spans="1:6" x14ac:dyDescent="0.25">
      <c r="A10">
        <v>27</v>
      </c>
      <c r="B10">
        <v>1.35</v>
      </c>
      <c r="D10" s="3">
        <v>20</v>
      </c>
      <c r="E10" s="4">
        <v>0.5</v>
      </c>
      <c r="F10" s="4">
        <v>452</v>
      </c>
    </row>
    <row r="11" spans="1:6" x14ac:dyDescent="0.25">
      <c r="A11">
        <v>28</v>
      </c>
      <c r="B11">
        <v>1.4</v>
      </c>
      <c r="D11" s="1">
        <v>24</v>
      </c>
      <c r="E11" s="1">
        <v>0.65</v>
      </c>
      <c r="F11" s="1">
        <v>595</v>
      </c>
    </row>
    <row r="12" spans="1:6" x14ac:dyDescent="0.25">
      <c r="A12">
        <v>30</v>
      </c>
      <c r="B12">
        <v>1.45</v>
      </c>
      <c r="D12" s="1">
        <v>27</v>
      </c>
      <c r="E12" s="1">
        <v>0.73</v>
      </c>
      <c r="F12" s="1">
        <v>670</v>
      </c>
    </row>
    <row r="13" spans="1:6" x14ac:dyDescent="0.25">
      <c r="A13">
        <v>32</v>
      </c>
      <c r="B13">
        <v>1.5</v>
      </c>
      <c r="D13" s="1">
        <v>30</v>
      </c>
      <c r="E13" s="1">
        <v>0.81299999999999994</v>
      </c>
      <c r="F13" s="1">
        <v>747</v>
      </c>
    </row>
    <row r="14" spans="1:6" x14ac:dyDescent="0.25">
      <c r="A14">
        <v>33</v>
      </c>
      <c r="B14">
        <v>1.6</v>
      </c>
      <c r="D14" s="1">
        <v>33</v>
      </c>
      <c r="E14" s="1">
        <v>0.89800000000000002</v>
      </c>
      <c r="F14" s="1">
        <v>824</v>
      </c>
    </row>
    <row r="15" spans="1:6" x14ac:dyDescent="0.25">
      <c r="A15">
        <v>36</v>
      </c>
      <c r="B15">
        <v>1.7</v>
      </c>
      <c r="D15" s="1">
        <v>36</v>
      </c>
      <c r="E15" s="1">
        <v>0.98</v>
      </c>
      <c r="F15" s="1">
        <v>900</v>
      </c>
    </row>
    <row r="16" spans="1:6" x14ac:dyDescent="0.25">
      <c r="A16">
        <v>40</v>
      </c>
      <c r="B16">
        <v>1.8</v>
      </c>
      <c r="D16" s="1">
        <v>39</v>
      </c>
      <c r="E16" s="1">
        <v>1.0649999999999999</v>
      </c>
      <c r="F16" s="1">
        <v>977.6</v>
      </c>
    </row>
    <row r="17" spans="4:6" x14ac:dyDescent="0.25">
      <c r="D17" s="1">
        <v>42</v>
      </c>
      <c r="E17" s="1">
        <v>1.149</v>
      </c>
      <c r="F17" s="1">
        <v>1054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86"/>
  <sheetViews>
    <sheetView workbookViewId="0">
      <selection activeCell="G104" sqref="G104"/>
    </sheetView>
  </sheetViews>
  <sheetFormatPr baseColWidth="10" defaultColWidth="9.140625" defaultRowHeight="12.75" x14ac:dyDescent="0.25"/>
  <cols>
    <col min="1" max="1" width="3.85546875" style="5" customWidth="1"/>
    <col min="2" max="2" width="9.140625" style="5" bestFit="1" customWidth="1"/>
    <col min="3" max="3" width="15.28515625" style="5" bestFit="1" customWidth="1"/>
    <col min="4" max="4" width="9.7109375" style="5" customWidth="1"/>
    <col min="5" max="5" width="8.7109375" style="5" customWidth="1"/>
    <col min="6" max="6" width="11.28515625" style="5" customWidth="1"/>
    <col min="7" max="7" width="9.42578125" style="5" customWidth="1"/>
    <col min="8" max="8" width="8" style="5" bestFit="1" customWidth="1"/>
    <col min="9" max="9" width="6.42578125" style="5" bestFit="1" customWidth="1"/>
    <col min="10" max="10" width="6.28515625" style="5" hidden="1" customWidth="1"/>
    <col min="11" max="14" width="9.28515625" style="15" customWidth="1"/>
    <col min="15" max="15" width="16.7109375" style="5" customWidth="1"/>
    <col min="16" max="16" width="18.5703125" style="5" customWidth="1"/>
    <col min="17" max="17" width="9.28515625" style="5" bestFit="1" customWidth="1"/>
    <col min="18" max="18" width="21.5703125" style="5" customWidth="1"/>
    <col min="19" max="19" width="15.28515625" style="5" customWidth="1"/>
    <col min="20" max="20" width="22.5703125" style="5" customWidth="1"/>
    <col min="21" max="21" width="18" style="5" customWidth="1"/>
    <col min="22" max="16384" width="9.140625" style="5"/>
  </cols>
  <sheetData>
    <row r="1" spans="2:21" ht="13.5" thickBot="1" x14ac:dyDescent="0.3"/>
    <row r="2" spans="2:21" s="16" customFormat="1" ht="63.75" thickBot="1" x14ac:dyDescent="0.3">
      <c r="B2" s="67" t="s">
        <v>85</v>
      </c>
      <c r="C2" s="68" t="s">
        <v>78</v>
      </c>
      <c r="D2" s="68" t="s">
        <v>79</v>
      </c>
      <c r="E2" s="68" t="s">
        <v>80</v>
      </c>
      <c r="F2" s="68" t="s">
        <v>81</v>
      </c>
      <c r="G2" s="68" t="s">
        <v>82</v>
      </c>
      <c r="H2" s="68" t="s">
        <v>189</v>
      </c>
      <c r="I2" s="68" t="s">
        <v>190</v>
      </c>
      <c r="J2" s="68"/>
      <c r="K2" s="69" t="s">
        <v>185</v>
      </c>
      <c r="L2" s="69" t="s">
        <v>187</v>
      </c>
      <c r="M2" s="69" t="s">
        <v>186</v>
      </c>
      <c r="N2" s="69" t="s">
        <v>188</v>
      </c>
      <c r="O2" s="70" t="s">
        <v>181</v>
      </c>
      <c r="P2" s="70" t="s">
        <v>164</v>
      </c>
      <c r="Q2" s="70" t="s">
        <v>183</v>
      </c>
      <c r="R2" s="70" t="s">
        <v>182</v>
      </c>
      <c r="S2" s="70" t="s">
        <v>167</v>
      </c>
      <c r="T2" s="70" t="s">
        <v>166</v>
      </c>
      <c r="U2" s="71" t="s">
        <v>165</v>
      </c>
    </row>
    <row r="3" spans="2:21" s="14" customFormat="1" ht="15.75" x14ac:dyDescent="0.25">
      <c r="B3" s="61" t="s">
        <v>117</v>
      </c>
      <c r="C3" s="62" t="str">
        <f>+CONCATENATE(Tuberias!D10,"-",Tuberias!E10)</f>
        <v>P1-P2</v>
      </c>
      <c r="D3" s="62">
        <f>+Tuberias!G10</f>
        <v>10</v>
      </c>
      <c r="E3" s="63">
        <f>+Tuberias!F10</f>
        <v>77.405045966009226</v>
      </c>
      <c r="F3" s="64">
        <f>+VLOOKUP(D3,Condicionales!D:F,2,FALSE)</f>
        <v>0.25</v>
      </c>
      <c r="G3" s="65">
        <f>+VLOOKUP(D3,Condicionales!A:B,2,FALSE)</f>
        <v>0.85</v>
      </c>
      <c r="H3" s="63">
        <f>+K3-L3</f>
        <v>1.4539999999999509</v>
      </c>
      <c r="I3" s="63">
        <f>+M3-N3</f>
        <v>1.4119614709122743</v>
      </c>
      <c r="J3" s="63">
        <f>((H3+I3)/2)+(F3/6)</f>
        <v>1.4746474021227793</v>
      </c>
      <c r="K3" s="63">
        <v>1162.059</v>
      </c>
      <c r="L3" s="63">
        <v>1160.605</v>
      </c>
      <c r="M3" s="63">
        <v>1159.54</v>
      </c>
      <c r="N3" s="63">
        <v>1158.1280385290877</v>
      </c>
      <c r="O3" s="65">
        <f>J3*G3*E3</f>
        <v>97.023377453224356</v>
      </c>
      <c r="P3" s="65">
        <f>+(((F3/4)+(F3))*E3*G3)-(Q3/2)</f>
        <v>18.660909680364988</v>
      </c>
      <c r="Q3" s="65">
        <f>(((PI()*F3*F3))/4)*E3</f>
        <v>3.7996113087124193</v>
      </c>
      <c r="R3" s="65">
        <f>(J3*G3*E3)-Q3-P3</f>
        <v>74.562856464146961</v>
      </c>
      <c r="S3" s="65">
        <f>IF(B3="Concreto",0.2*G3*E3,0)</f>
        <v>13.15885781422157</v>
      </c>
      <c r="T3" s="65">
        <f>IF(B3="Concreto",0.2*G3*E3,0)</f>
        <v>13.15885781422157</v>
      </c>
      <c r="U3" s="66">
        <f>O3-R3</f>
        <v>22.460520989077395</v>
      </c>
    </row>
    <row r="4" spans="2:21" s="14" customFormat="1" ht="15.75" x14ac:dyDescent="0.25">
      <c r="B4" s="55" t="s">
        <v>117</v>
      </c>
      <c r="C4" s="50" t="str">
        <f>+CONCATENATE(Tuberias!D11,"-",Tuberias!E11)</f>
        <v>P2-P3</v>
      </c>
      <c r="D4" s="50">
        <f>+Tuberias!G11</f>
        <v>10</v>
      </c>
      <c r="E4" s="51">
        <f>+Tuberias!F11</f>
        <v>44.539204629180354</v>
      </c>
      <c r="F4" s="47">
        <f>+VLOOKUP(D4,Condicionales!D:F,2,FALSE)</f>
        <v>0.25</v>
      </c>
      <c r="G4" s="48">
        <f>+VLOOKUP(D4,Condicionales!A:B,2,FALSE)</f>
        <v>0.85</v>
      </c>
      <c r="H4" s="51">
        <f t="shared" ref="H4:H67" si="0">+K4-L4</f>
        <v>1.4319614709122561</v>
      </c>
      <c r="I4" s="51">
        <f t="shared" ref="I4:I67" si="1">+M4-N4</f>
        <v>1.4023040884837883</v>
      </c>
      <c r="J4" s="51">
        <f t="shared" ref="J4:J67" si="2">((H4+I4)/2)+(F4/6)</f>
        <v>1.4587994463646889</v>
      </c>
      <c r="K4" s="51">
        <v>1159.54</v>
      </c>
      <c r="L4" s="51">
        <v>1158.1080385290877</v>
      </c>
      <c r="M4" s="51">
        <v>1157.4169999999999</v>
      </c>
      <c r="N4" s="51">
        <v>1156.0146959115161</v>
      </c>
      <c r="O4" s="48">
        <f t="shared" ref="O4:O67" si="3">J4*G4*E4</f>
        <v>55.227701996386109</v>
      </c>
      <c r="P4" s="48">
        <f t="shared" ref="P4:P67" si="4">+(((F4/4)+(F4))*E4*G4)-(Q4/2)</f>
        <v>10.737569682284112</v>
      </c>
      <c r="Q4" s="48">
        <f t="shared" ref="Q4:Q67" si="5">(((PI()*F4*F4))/4)*E4</f>
        <v>2.1863130946838361</v>
      </c>
      <c r="R4" s="48">
        <f t="shared" ref="R4:R67" si="6">(J4*G4*E4)-Q4-P4</f>
        <v>42.303819219418166</v>
      </c>
      <c r="S4" s="48">
        <f t="shared" ref="S4:S67" si="7">IF(B4="Concreto",0.2*G4*E4,0)</f>
        <v>7.5716647869606604</v>
      </c>
      <c r="T4" s="48">
        <f t="shared" ref="T4:T67" si="8">IF(B4="Concreto",0.2*G4*E4,0)</f>
        <v>7.5716647869606604</v>
      </c>
      <c r="U4" s="56">
        <f t="shared" ref="U4:U67" si="9">O4-R4</f>
        <v>12.923882776967943</v>
      </c>
    </row>
    <row r="5" spans="2:21" s="14" customFormat="1" ht="15.75" x14ac:dyDescent="0.25">
      <c r="B5" s="55" t="s">
        <v>117</v>
      </c>
      <c r="C5" s="50" t="str">
        <f>+CONCATENATE(Tuberias!D12,"-",Tuberias!E12)</f>
        <v>P3-P7</v>
      </c>
      <c r="D5" s="50">
        <f>+Tuberias!G12</f>
        <v>10</v>
      </c>
      <c r="E5" s="51">
        <f>+Tuberias!F12</f>
        <v>49.36385807450629</v>
      </c>
      <c r="F5" s="47">
        <f>+VLOOKUP(D5,Condicionales!D:F,2,FALSE)</f>
        <v>0.25</v>
      </c>
      <c r="G5" s="48">
        <f>+VLOOKUP(D5,Condicionales!A:B,2,FALSE)</f>
        <v>0.85</v>
      </c>
      <c r="H5" s="51">
        <f t="shared" si="0"/>
        <v>1.4223040884837701</v>
      </c>
      <c r="I5" s="51">
        <f t="shared" si="1"/>
        <v>1.3818608502836014</v>
      </c>
      <c r="J5" s="51">
        <f t="shared" si="2"/>
        <v>1.4437491360503525</v>
      </c>
      <c r="K5" s="51">
        <v>1157.4169999999999</v>
      </c>
      <c r="L5" s="51">
        <v>1155.9946959115161</v>
      </c>
      <c r="M5" s="51">
        <v>1154.8589999999999</v>
      </c>
      <c r="N5" s="51">
        <v>1153.4771391497163</v>
      </c>
      <c r="O5" s="48">
        <f t="shared" si="3"/>
        <v>60.578673330103562</v>
      </c>
      <c r="P5" s="48">
        <f t="shared" si="4"/>
        <v>11.900703442605433</v>
      </c>
      <c r="Q5" s="48">
        <f t="shared" si="5"/>
        <v>2.4231427168705961</v>
      </c>
      <c r="R5" s="48">
        <f t="shared" si="6"/>
        <v>46.254827170627536</v>
      </c>
      <c r="S5" s="48">
        <f t="shared" si="7"/>
        <v>8.3918558726660706</v>
      </c>
      <c r="T5" s="48">
        <f t="shared" si="8"/>
        <v>8.3918558726660706</v>
      </c>
      <c r="U5" s="56">
        <f t="shared" si="9"/>
        <v>14.323846159476027</v>
      </c>
    </row>
    <row r="6" spans="2:21" s="14" customFormat="1" ht="15.75" x14ac:dyDescent="0.25">
      <c r="B6" s="55" t="s">
        <v>117</v>
      </c>
      <c r="C6" s="50" t="str">
        <f>+CONCATENATE(Tuberias!D13,"-",Tuberias!E13)</f>
        <v>P7-P6</v>
      </c>
      <c r="D6" s="50">
        <f>+Tuberias!G13</f>
        <v>10</v>
      </c>
      <c r="E6" s="51">
        <f>+Tuberias!F13</f>
        <v>22.026817836446554</v>
      </c>
      <c r="F6" s="47">
        <f>+VLOOKUP(D6,Condicionales!D:F,2,FALSE)</f>
        <v>0.25</v>
      </c>
      <c r="G6" s="48">
        <f>+VLOOKUP(D6,Condicionales!A:B,2,FALSE)</f>
        <v>0.85</v>
      </c>
      <c r="H6" s="51">
        <f t="shared" si="0"/>
        <v>1.4018608502835832</v>
      </c>
      <c r="I6" s="51">
        <f t="shared" si="1"/>
        <v>1.3865581140312315</v>
      </c>
      <c r="J6" s="51">
        <f t="shared" si="2"/>
        <v>1.4358761488240741</v>
      </c>
      <c r="K6" s="51">
        <v>1154.8589999999999</v>
      </c>
      <c r="L6" s="51">
        <v>1153.4571391497163</v>
      </c>
      <c r="M6" s="51">
        <v>1154.271</v>
      </c>
      <c r="N6" s="51">
        <v>1152.8844418859687</v>
      </c>
      <c r="O6" s="48">
        <f t="shared" si="3"/>
        <v>26.883615010969354</v>
      </c>
      <c r="P6" s="48">
        <f t="shared" si="4"/>
        <v>5.3102540417362629</v>
      </c>
      <c r="Q6" s="48">
        <f t="shared" si="5"/>
        <v>1.0812388921397049</v>
      </c>
      <c r="R6" s="48">
        <f t="shared" si="6"/>
        <v>20.492122077093384</v>
      </c>
      <c r="S6" s="48">
        <f t="shared" si="7"/>
        <v>3.7445590321959146</v>
      </c>
      <c r="T6" s="48">
        <f t="shared" si="8"/>
        <v>3.7445590321959146</v>
      </c>
      <c r="U6" s="56">
        <f t="shared" si="9"/>
        <v>6.3914929338759698</v>
      </c>
    </row>
    <row r="7" spans="2:21" s="14" customFormat="1" ht="15.75" x14ac:dyDescent="0.25">
      <c r="B7" s="55" t="s">
        <v>118</v>
      </c>
      <c r="C7" s="50" t="str">
        <f>+CONCATENATE(Tuberias!D14,"-",Tuberias!E14)</f>
        <v>P4-P5</v>
      </c>
      <c r="D7" s="50">
        <f>+Tuberias!G14</f>
        <v>10</v>
      </c>
      <c r="E7" s="51">
        <f>+Tuberias!F14</f>
        <v>113.85722705457718</v>
      </c>
      <c r="F7" s="47">
        <f>+VLOOKUP(D7,Condicionales!D:F,2,FALSE)</f>
        <v>0.25</v>
      </c>
      <c r="G7" s="48">
        <f>+VLOOKUP(D7,Condicionales!A:B,2,FALSE)</f>
        <v>0.85</v>
      </c>
      <c r="H7" s="51">
        <f t="shared" si="0"/>
        <v>1.4539999999999509</v>
      </c>
      <c r="I7" s="51">
        <f t="shared" si="1"/>
        <v>1.423143362327437</v>
      </c>
      <c r="J7" s="51">
        <f t="shared" si="2"/>
        <v>1.4802383478303607</v>
      </c>
      <c r="K7" s="51">
        <v>1155.9849999999999</v>
      </c>
      <c r="L7" s="51">
        <v>1154.5309999999999</v>
      </c>
      <c r="M7" s="51">
        <v>1155.271</v>
      </c>
      <c r="N7" s="51">
        <v>1153.8478566376725</v>
      </c>
      <c r="O7" s="48">
        <f t="shared" si="3"/>
        <v>143.25545861424152</v>
      </c>
      <c r="P7" s="48">
        <f t="shared" si="4"/>
        <v>27.448849154553585</v>
      </c>
      <c r="Q7" s="48">
        <f t="shared" si="5"/>
        <v>5.5889535636369487</v>
      </c>
      <c r="R7" s="48">
        <f t="shared" si="6"/>
        <v>110.21765589605099</v>
      </c>
      <c r="S7" s="48">
        <f t="shared" si="7"/>
        <v>0</v>
      </c>
      <c r="T7" s="48">
        <f t="shared" si="8"/>
        <v>0</v>
      </c>
      <c r="U7" s="56">
        <f t="shared" si="9"/>
        <v>33.037802718190534</v>
      </c>
    </row>
    <row r="8" spans="2:21" s="14" customFormat="1" ht="15.75" x14ac:dyDescent="0.25">
      <c r="B8" s="55" t="s">
        <v>118</v>
      </c>
      <c r="C8" s="50" t="str">
        <f>+CONCATENATE(Tuberias!D15,"-",Tuberias!E15)</f>
        <v>P5-P6</v>
      </c>
      <c r="D8" s="50">
        <f>+Tuberias!G15</f>
        <v>10</v>
      </c>
      <c r="E8" s="51">
        <f>+Tuberias!F15</f>
        <v>50.985664651939175</v>
      </c>
      <c r="F8" s="47">
        <f>+VLOOKUP(D8,Condicionales!D:F,2,FALSE)</f>
        <v>0.25</v>
      </c>
      <c r="G8" s="48">
        <f>+VLOOKUP(D8,Condicionales!A:B,2,FALSE)</f>
        <v>0.85</v>
      </c>
      <c r="H8" s="51">
        <f t="shared" si="0"/>
        <v>1.4431433623274188</v>
      </c>
      <c r="I8" s="51">
        <f t="shared" si="1"/>
        <v>1.4118709907143057</v>
      </c>
      <c r="J8" s="51">
        <f t="shared" si="2"/>
        <v>1.469173843187529</v>
      </c>
      <c r="K8" s="51">
        <v>1155.271</v>
      </c>
      <c r="L8" s="51">
        <v>1153.8278566376725</v>
      </c>
      <c r="M8" s="51">
        <v>1154.271</v>
      </c>
      <c r="N8" s="51">
        <v>1152.8591290092857</v>
      </c>
      <c r="O8" s="48">
        <f t="shared" si="3"/>
        <v>63.670784151536026</v>
      </c>
      <c r="P8" s="48">
        <f t="shared" si="4"/>
        <v>12.291690692632868</v>
      </c>
      <c r="Q8" s="48">
        <f t="shared" si="5"/>
        <v>2.5027529610769519</v>
      </c>
      <c r="R8" s="48">
        <f t="shared" si="6"/>
        <v>48.876340497826206</v>
      </c>
      <c r="S8" s="48">
        <f t="shared" si="7"/>
        <v>0</v>
      </c>
      <c r="T8" s="48">
        <f t="shared" si="8"/>
        <v>0</v>
      </c>
      <c r="U8" s="56">
        <f t="shared" si="9"/>
        <v>14.79444365370982</v>
      </c>
    </row>
    <row r="9" spans="2:21" s="14" customFormat="1" ht="15.75" x14ac:dyDescent="0.25">
      <c r="B9" s="55" t="s">
        <v>117</v>
      </c>
      <c r="C9" s="50" t="str">
        <f>+CONCATENATE(Tuberias!D16,"-",Tuberias!E16)</f>
        <v>P6-CAJA1</v>
      </c>
      <c r="D9" s="50">
        <f>+Tuberias!G16</f>
        <v>10</v>
      </c>
      <c r="E9" s="51">
        <f>+Tuberias!F16</f>
        <v>15.942125830641286</v>
      </c>
      <c r="F9" s="47">
        <f>+VLOOKUP(D9,Condicionales!D:F,2,FALSE)</f>
        <v>0.25</v>
      </c>
      <c r="G9" s="48">
        <f>+VLOOKUP(D9,Condicionales!A:B,2,FALSE)</f>
        <v>0.85</v>
      </c>
      <c r="H9" s="51">
        <f t="shared" si="0"/>
        <v>1.4318709907142875</v>
      </c>
      <c r="I9" s="51">
        <f t="shared" si="1"/>
        <v>1.2506367195444454</v>
      </c>
      <c r="J9" s="51">
        <f t="shared" si="2"/>
        <v>1.3829205217960332</v>
      </c>
      <c r="K9" s="51">
        <v>1154.271</v>
      </c>
      <c r="L9" s="51">
        <v>1152.8391290092857</v>
      </c>
      <c r="M9" s="51">
        <v>1152.097</v>
      </c>
      <c r="N9" s="51">
        <v>1150.8463632804555</v>
      </c>
      <c r="O9" s="48">
        <f t="shared" si="3"/>
        <v>18.739689026411195</v>
      </c>
      <c r="P9" s="48">
        <f t="shared" si="4"/>
        <v>3.8433485378879455</v>
      </c>
      <c r="Q9" s="48">
        <f t="shared" si="5"/>
        <v>0.78255727175229284</v>
      </c>
      <c r="R9" s="48">
        <f t="shared" si="6"/>
        <v>14.113783216770958</v>
      </c>
      <c r="S9" s="48">
        <f t="shared" si="7"/>
        <v>2.7101613912090188</v>
      </c>
      <c r="T9" s="48">
        <f t="shared" si="8"/>
        <v>2.7101613912090188</v>
      </c>
      <c r="U9" s="56">
        <f t="shared" si="9"/>
        <v>4.625905809640237</v>
      </c>
    </row>
    <row r="10" spans="2:21" s="14" customFormat="1" ht="15.75" x14ac:dyDescent="0.25">
      <c r="B10" s="55" t="s">
        <v>117</v>
      </c>
      <c r="C10" s="50" t="str">
        <f>+CONCATENATE(Tuberias!D17,"-",Tuberias!E17)</f>
        <v>CAJA1-VERT4</v>
      </c>
      <c r="D10" s="50">
        <f>+Tuberias!G17</f>
        <v>24</v>
      </c>
      <c r="E10" s="51">
        <f>+Tuberias!F17</f>
        <v>15.708762172749246</v>
      </c>
      <c r="F10" s="47">
        <f>+VLOOKUP(D10,Condicionales!D:F,2,FALSE)</f>
        <v>0.65</v>
      </c>
      <c r="G10" s="48">
        <f>+VLOOKUP(D10,Condicionales!A:B,2,FALSE)</f>
        <v>1.25</v>
      </c>
      <c r="H10" s="51">
        <f t="shared" si="0"/>
        <v>1.2796000000000731</v>
      </c>
      <c r="I10" s="51">
        <f t="shared" si="1"/>
        <v>1.1995999999999185</v>
      </c>
      <c r="J10" s="51">
        <f t="shared" si="2"/>
        <v>1.3479333333333292</v>
      </c>
      <c r="K10" s="51">
        <v>1152.097</v>
      </c>
      <c r="L10" s="51">
        <v>1150.8173999999999</v>
      </c>
      <c r="M10" s="51">
        <v>1146.22</v>
      </c>
      <c r="N10" s="51">
        <v>1145.0204000000001</v>
      </c>
      <c r="O10" s="48">
        <f t="shared" si="3"/>
        <v>26.467955197568003</v>
      </c>
      <c r="P10" s="48">
        <f t="shared" si="4"/>
        <v>13.347886618956636</v>
      </c>
      <c r="Q10" s="48">
        <f t="shared" si="5"/>
        <v>5.21264992548363</v>
      </c>
      <c r="R10" s="48">
        <f t="shared" si="6"/>
        <v>7.9074186531277348</v>
      </c>
      <c r="S10" s="48">
        <f t="shared" si="7"/>
        <v>3.9271905431873115</v>
      </c>
      <c r="T10" s="48">
        <f t="shared" si="8"/>
        <v>3.9271905431873115</v>
      </c>
      <c r="U10" s="56">
        <f t="shared" si="9"/>
        <v>18.560536544440268</v>
      </c>
    </row>
    <row r="11" spans="2:21" s="14" customFormat="1" ht="15.75" x14ac:dyDescent="0.25">
      <c r="B11" s="55" t="s">
        <v>118</v>
      </c>
      <c r="C11" s="50" t="str">
        <f>+CONCATENATE(Tuberias!D18,"-",Tuberias!E18)</f>
        <v>P9-P8</v>
      </c>
      <c r="D11" s="50">
        <f>+Tuberias!G18</f>
        <v>10</v>
      </c>
      <c r="E11" s="51">
        <f>+Tuberias!F18</f>
        <v>67.717431995018856</v>
      </c>
      <c r="F11" s="47">
        <f>+VLOOKUP(D11,Condicionales!D:F,2,FALSE)</f>
        <v>0.25</v>
      </c>
      <c r="G11" s="48">
        <f>+VLOOKUP(D11,Condicionales!A:B,2,FALSE)</f>
        <v>0.85</v>
      </c>
      <c r="H11" s="51">
        <f t="shared" si="0"/>
        <v>1.4539999999999509</v>
      </c>
      <c r="I11" s="51">
        <f t="shared" si="1"/>
        <v>1.4242057027695409</v>
      </c>
      <c r="J11" s="51">
        <f t="shared" si="2"/>
        <v>1.4807695180514127</v>
      </c>
      <c r="K11" s="51">
        <v>1169.585</v>
      </c>
      <c r="L11" s="51">
        <v>1168.1310000000001</v>
      </c>
      <c r="M11" s="51">
        <v>1152.829</v>
      </c>
      <c r="N11" s="51">
        <v>1151.4047942972304</v>
      </c>
      <c r="O11" s="48">
        <f t="shared" si="3"/>
        <v>85.232822768101869</v>
      </c>
      <c r="P11" s="48">
        <f t="shared" si="4"/>
        <v>16.325407038711901</v>
      </c>
      <c r="Q11" s="48">
        <f t="shared" si="5"/>
        <v>3.3240716699299631</v>
      </c>
      <c r="R11" s="48">
        <f t="shared" si="6"/>
        <v>65.583344059460003</v>
      </c>
      <c r="S11" s="48">
        <f t="shared" si="7"/>
        <v>0</v>
      </c>
      <c r="T11" s="48">
        <f t="shared" si="8"/>
        <v>0</v>
      </c>
      <c r="U11" s="56">
        <f t="shared" si="9"/>
        <v>19.649478708641865</v>
      </c>
    </row>
    <row r="12" spans="2:21" s="14" customFormat="1" ht="15.75" x14ac:dyDescent="0.25">
      <c r="B12" s="55" t="s">
        <v>117</v>
      </c>
      <c r="C12" s="50" t="str">
        <f>+CONCATENATE(Tuberias!D19,"-",Tuberias!E19)</f>
        <v>P8-P14</v>
      </c>
      <c r="D12" s="50">
        <f>+Tuberias!G19</f>
        <v>10</v>
      </c>
      <c r="E12" s="51">
        <f>+Tuberias!F19</f>
        <v>100.8268033610111</v>
      </c>
      <c r="F12" s="47">
        <f>+VLOOKUP(D12,Condicionales!D:F,2,FALSE)</f>
        <v>0.25</v>
      </c>
      <c r="G12" s="48">
        <f>+VLOOKUP(D12,Condicionales!A:B,2,FALSE)</f>
        <v>0.85</v>
      </c>
      <c r="H12" s="51">
        <f t="shared" si="0"/>
        <v>1.4442057027695228</v>
      </c>
      <c r="I12" s="51">
        <f t="shared" si="1"/>
        <v>1.3983953767119601</v>
      </c>
      <c r="J12" s="51">
        <f t="shared" si="2"/>
        <v>1.4629672064074082</v>
      </c>
      <c r="K12" s="51">
        <v>1152.829</v>
      </c>
      <c r="L12" s="51">
        <v>1151.3847942972304</v>
      </c>
      <c r="M12" s="51">
        <v>1150.5650000000001</v>
      </c>
      <c r="N12" s="51">
        <v>1149.1666046232881</v>
      </c>
      <c r="O12" s="48">
        <f t="shared" si="3"/>
        <v>125.38036081744036</v>
      </c>
      <c r="P12" s="48">
        <f t="shared" si="4"/>
        <v>24.307457574613142</v>
      </c>
      <c r="Q12" s="48">
        <f t="shared" si="5"/>
        <v>4.9493241363108611</v>
      </c>
      <c r="R12" s="48">
        <f t="shared" si="6"/>
        <v>96.12357910651636</v>
      </c>
      <c r="S12" s="48">
        <f t="shared" si="7"/>
        <v>17.140556571371889</v>
      </c>
      <c r="T12" s="48">
        <f t="shared" si="8"/>
        <v>17.140556571371889</v>
      </c>
      <c r="U12" s="56">
        <f t="shared" si="9"/>
        <v>29.256781710924002</v>
      </c>
    </row>
    <row r="13" spans="2:21" s="14" customFormat="1" ht="15.75" x14ac:dyDescent="0.25">
      <c r="B13" s="55" t="s">
        <v>118</v>
      </c>
      <c r="C13" s="50" t="str">
        <f>+CONCATENATE(Tuberias!D20,"-",Tuberias!E20)</f>
        <v>P10-P11</v>
      </c>
      <c r="D13" s="50">
        <f>+Tuberias!G20</f>
        <v>10</v>
      </c>
      <c r="E13" s="51">
        <f>+Tuberias!F20</f>
        <v>53.437526374262475</v>
      </c>
      <c r="F13" s="47">
        <f>+VLOOKUP(D13,Condicionales!D:F,2,FALSE)</f>
        <v>0.25</v>
      </c>
      <c r="G13" s="48">
        <f>+VLOOKUP(D13,Condicionales!A:B,2,FALSE)</f>
        <v>0.85</v>
      </c>
      <c r="H13" s="51">
        <f t="shared" si="0"/>
        <v>1.4539999999999509</v>
      </c>
      <c r="I13" s="51">
        <f t="shared" si="1"/>
        <v>1.4240037978938744</v>
      </c>
      <c r="J13" s="51">
        <f t="shared" si="2"/>
        <v>1.4806685656135794</v>
      </c>
      <c r="K13" s="51">
        <v>1168.173</v>
      </c>
      <c r="L13" s="51">
        <v>1166.7190000000001</v>
      </c>
      <c r="M13" s="51">
        <v>1160.4480000000001</v>
      </c>
      <c r="N13" s="51">
        <v>1159.0239962021062</v>
      </c>
      <c r="O13" s="48">
        <f t="shared" si="3"/>
        <v>67.254775697539472</v>
      </c>
      <c r="P13" s="48">
        <f t="shared" si="4"/>
        <v>12.882788722199454</v>
      </c>
      <c r="Q13" s="48">
        <f t="shared" si="5"/>
        <v>2.6231084419280282</v>
      </c>
      <c r="R13" s="48">
        <f t="shared" si="6"/>
        <v>51.748878533411997</v>
      </c>
      <c r="S13" s="48">
        <f t="shared" si="7"/>
        <v>0</v>
      </c>
      <c r="T13" s="48">
        <f t="shared" si="8"/>
        <v>0</v>
      </c>
      <c r="U13" s="56">
        <f t="shared" si="9"/>
        <v>15.505897164127475</v>
      </c>
    </row>
    <row r="14" spans="2:21" s="14" customFormat="1" ht="15.75" x14ac:dyDescent="0.25">
      <c r="B14" s="55" t="s">
        <v>117</v>
      </c>
      <c r="C14" s="50" t="str">
        <f>+CONCATENATE(Tuberias!D21,"-",Tuberias!E21)</f>
        <v>P11-P13</v>
      </c>
      <c r="D14" s="50">
        <f>+Tuberias!G21</f>
        <v>10</v>
      </c>
      <c r="E14" s="51">
        <f>+Tuberias!F21</f>
        <v>39.812039636270846</v>
      </c>
      <c r="F14" s="47">
        <f>+VLOOKUP(D14,Condicionales!D:F,2,FALSE)</f>
        <v>0.25</v>
      </c>
      <c r="G14" s="48">
        <f>+VLOOKUP(D14,Condicionales!A:B,2,FALSE)</f>
        <v>0.85</v>
      </c>
      <c r="H14" s="51">
        <f t="shared" si="0"/>
        <v>1.4440037978938562</v>
      </c>
      <c r="I14" s="51">
        <f t="shared" si="1"/>
        <v>1.4353957218845608</v>
      </c>
      <c r="J14" s="51">
        <f t="shared" si="2"/>
        <v>1.4813664265558752</v>
      </c>
      <c r="K14" s="51">
        <v>1160.4480000000001</v>
      </c>
      <c r="L14" s="51">
        <v>1159.0039962021062</v>
      </c>
      <c r="M14" s="51">
        <v>1156.498</v>
      </c>
      <c r="N14" s="51">
        <v>1155.0626042781155</v>
      </c>
      <c r="O14" s="48">
        <f t="shared" si="3"/>
        <v>50.129786056400896</v>
      </c>
      <c r="P14" s="48">
        <f t="shared" si="4"/>
        <v>9.5979385655271443</v>
      </c>
      <c r="Q14" s="48">
        <f t="shared" si="5"/>
        <v>1.954268925714596</v>
      </c>
      <c r="R14" s="48">
        <f t="shared" si="6"/>
        <v>38.577578565159158</v>
      </c>
      <c r="S14" s="48">
        <f t="shared" si="7"/>
        <v>6.7680467381660447</v>
      </c>
      <c r="T14" s="48">
        <f t="shared" si="8"/>
        <v>6.7680467381660447</v>
      </c>
      <c r="U14" s="56">
        <f t="shared" si="9"/>
        <v>11.552207491241738</v>
      </c>
    </row>
    <row r="15" spans="2:21" s="14" customFormat="1" ht="15.75" x14ac:dyDescent="0.25">
      <c r="B15" s="55" t="s">
        <v>117</v>
      </c>
      <c r="C15" s="50" t="str">
        <f>+CONCATENATE(Tuberias!D22,"-",Tuberias!E22)</f>
        <v>P13-P14</v>
      </c>
      <c r="D15" s="50">
        <f>+Tuberias!G22</f>
        <v>10</v>
      </c>
      <c r="E15" s="51">
        <f>+Tuberias!F22</f>
        <v>39.090037208987141</v>
      </c>
      <c r="F15" s="47">
        <f>+VLOOKUP(D15,Condicionales!D:F,2,FALSE)</f>
        <v>0.25</v>
      </c>
      <c r="G15" s="48">
        <f>+VLOOKUP(D15,Condicionales!A:B,2,FALSE)</f>
        <v>0.85</v>
      </c>
      <c r="H15" s="51">
        <f t="shared" si="0"/>
        <v>1.4553957218845426</v>
      </c>
      <c r="I15" s="51">
        <f t="shared" si="1"/>
        <v>1.424991340441693</v>
      </c>
      <c r="J15" s="51">
        <f t="shared" si="2"/>
        <v>1.4818601978297845</v>
      </c>
      <c r="K15" s="51">
        <v>1156.498</v>
      </c>
      <c r="L15" s="51">
        <v>1155.0426042781155</v>
      </c>
      <c r="M15" s="51">
        <v>1150.5650000000001</v>
      </c>
      <c r="N15" s="51">
        <v>1149.1400086595584</v>
      </c>
      <c r="O15" s="48">
        <f t="shared" si="3"/>
        <v>49.237074730930821</v>
      </c>
      <c r="P15" s="48">
        <f t="shared" si="4"/>
        <v>9.4238772764160714</v>
      </c>
      <c r="Q15" s="48">
        <f t="shared" si="5"/>
        <v>1.9188277144422761</v>
      </c>
      <c r="R15" s="48">
        <f t="shared" si="6"/>
        <v>37.894369740072477</v>
      </c>
      <c r="S15" s="48">
        <f t="shared" si="7"/>
        <v>6.6453063255278142</v>
      </c>
      <c r="T15" s="48">
        <f t="shared" si="8"/>
        <v>6.6453063255278142</v>
      </c>
      <c r="U15" s="56">
        <f t="shared" si="9"/>
        <v>11.342704990858344</v>
      </c>
    </row>
    <row r="16" spans="2:21" s="14" customFormat="1" ht="15.75" x14ac:dyDescent="0.25">
      <c r="B16" s="55" t="s">
        <v>117</v>
      </c>
      <c r="C16" s="50" t="str">
        <f>+CONCATENATE(Tuberias!D23,"-",Tuberias!E23)</f>
        <v>P14-P15</v>
      </c>
      <c r="D16" s="50">
        <f>+Tuberias!G23</f>
        <v>14</v>
      </c>
      <c r="E16" s="51">
        <f>+Tuberias!F23</f>
        <v>120.57969000208949</v>
      </c>
      <c r="F16" s="47">
        <f>+VLOOKUP(D16,Condicionales!D:F,2,FALSE)</f>
        <v>0.35499999999999998</v>
      </c>
      <c r="G16" s="48">
        <f>+VLOOKUP(D16,Condicionales!A:B,2,FALSE)</f>
        <v>0.95</v>
      </c>
      <c r="H16" s="51">
        <f t="shared" si="0"/>
        <v>1.4449913404416748</v>
      </c>
      <c r="I16" s="51">
        <f t="shared" si="1"/>
        <v>1.7175851404833793</v>
      </c>
      <c r="J16" s="51">
        <f t="shared" si="2"/>
        <v>1.6404549071291936</v>
      </c>
      <c r="K16" s="51">
        <v>1150.5650000000001</v>
      </c>
      <c r="L16" s="51">
        <v>1149.1200086595584</v>
      </c>
      <c r="M16" s="51">
        <v>1148.4259999999999</v>
      </c>
      <c r="N16" s="51">
        <v>1146.7084148595166</v>
      </c>
      <c r="O16" s="48">
        <f t="shared" si="3"/>
        <v>187.91526695584244</v>
      </c>
      <c r="P16" s="48">
        <f t="shared" si="4"/>
        <v>44.86439855271496</v>
      </c>
      <c r="Q16" s="48">
        <f t="shared" si="5"/>
        <v>11.934954027581783</v>
      </c>
      <c r="R16" s="48">
        <f t="shared" si="6"/>
        <v>131.11591437554569</v>
      </c>
      <c r="S16" s="48">
        <f t="shared" si="7"/>
        <v>22.910141100397002</v>
      </c>
      <c r="T16" s="48">
        <f t="shared" si="8"/>
        <v>22.910141100397002</v>
      </c>
      <c r="U16" s="56">
        <f t="shared" si="9"/>
        <v>56.799352580296755</v>
      </c>
    </row>
    <row r="17" spans="2:21" s="14" customFormat="1" ht="15.75" x14ac:dyDescent="0.25">
      <c r="B17" s="55" t="s">
        <v>118</v>
      </c>
      <c r="C17" s="50" t="str">
        <f>+CONCATENATE(Tuberias!D24,"-",Tuberias!E24)</f>
        <v>P12-P15</v>
      </c>
      <c r="D17" s="50">
        <f>+Tuberias!G24</f>
        <v>10</v>
      </c>
      <c r="E17" s="51">
        <f>+Tuberias!F24</f>
        <v>75.582896601302878</v>
      </c>
      <c r="F17" s="47">
        <f>+VLOOKUP(D17,Condicionales!D:F,2,FALSE)</f>
        <v>0.25</v>
      </c>
      <c r="G17" s="48">
        <f>+VLOOKUP(D17,Condicionales!A:B,2,FALSE)</f>
        <v>0.85</v>
      </c>
      <c r="H17" s="51">
        <f t="shared" si="0"/>
        <v>1.4539999999999509</v>
      </c>
      <c r="I17" s="51">
        <f t="shared" si="1"/>
        <v>1.3893542139862802</v>
      </c>
      <c r="J17" s="51">
        <f t="shared" si="2"/>
        <v>1.4633437736597823</v>
      </c>
      <c r="K17" s="51">
        <v>1159.299</v>
      </c>
      <c r="L17" s="51">
        <v>1157.845</v>
      </c>
      <c r="M17" s="51">
        <v>1148.4259999999999</v>
      </c>
      <c r="N17" s="51">
        <v>1147.0366457860137</v>
      </c>
      <c r="O17" s="48">
        <f t="shared" si="3"/>
        <v>94.013196966184523</v>
      </c>
      <c r="P17" s="48">
        <f t="shared" si="4"/>
        <v>18.221623529254746</v>
      </c>
      <c r="Q17" s="48">
        <f t="shared" si="5"/>
        <v>3.7101667609326574</v>
      </c>
      <c r="R17" s="48">
        <f t="shared" si="6"/>
        <v>72.08140667599713</v>
      </c>
      <c r="S17" s="48">
        <f t="shared" si="7"/>
        <v>0</v>
      </c>
      <c r="T17" s="48">
        <f t="shared" si="8"/>
        <v>0</v>
      </c>
      <c r="U17" s="56">
        <f t="shared" si="9"/>
        <v>21.931790290187394</v>
      </c>
    </row>
    <row r="18" spans="2:21" s="14" customFormat="1" ht="15.75" x14ac:dyDescent="0.25">
      <c r="B18" s="55" t="s">
        <v>117</v>
      </c>
      <c r="C18" s="50" t="str">
        <f>+CONCATENATE(Tuberias!D25,"-",Tuberias!E25)</f>
        <v>P15-P20</v>
      </c>
      <c r="D18" s="50">
        <f>+Tuberias!G25</f>
        <v>14</v>
      </c>
      <c r="E18" s="51">
        <f>+Tuberias!F25</f>
        <v>47.88182323178598</v>
      </c>
      <c r="F18" s="47">
        <f>+VLOOKUP(D18,Condicionales!D:F,2,FALSE)</f>
        <v>0.35499999999999998</v>
      </c>
      <c r="G18" s="48">
        <f>+VLOOKUP(D18,Condicionales!A:B,2,FALSE)</f>
        <v>0.95</v>
      </c>
      <c r="H18" s="51">
        <f t="shared" si="0"/>
        <v>1.7375851404833611</v>
      </c>
      <c r="I18" s="51">
        <f t="shared" si="1"/>
        <v>2.8588580697548878</v>
      </c>
      <c r="J18" s="51">
        <f t="shared" si="2"/>
        <v>2.357388271785791</v>
      </c>
      <c r="K18" s="51">
        <v>1148.4259999999999</v>
      </c>
      <c r="L18" s="51">
        <v>1146.6884148595166</v>
      </c>
      <c r="M18" s="51">
        <v>1147.6320000000001</v>
      </c>
      <c r="N18" s="51">
        <v>1144.7731419302452</v>
      </c>
      <c r="O18" s="48">
        <f t="shared" si="3"/>
        <v>107.23224609241605</v>
      </c>
      <c r="P18" s="48">
        <f t="shared" si="4"/>
        <v>17.815514377788389</v>
      </c>
      <c r="Q18" s="48">
        <f t="shared" si="5"/>
        <v>4.7393334567227718</v>
      </c>
      <c r="R18" s="48">
        <f t="shared" si="6"/>
        <v>84.677398257904883</v>
      </c>
      <c r="S18" s="48">
        <f t="shared" si="7"/>
        <v>9.0975464140393356</v>
      </c>
      <c r="T18" s="48">
        <f t="shared" si="8"/>
        <v>9.0975464140393356</v>
      </c>
      <c r="U18" s="56">
        <f t="shared" si="9"/>
        <v>22.554847834511165</v>
      </c>
    </row>
    <row r="19" spans="2:21" s="14" customFormat="1" ht="15.75" x14ac:dyDescent="0.25">
      <c r="B19" s="55" t="s">
        <v>117</v>
      </c>
      <c r="C19" s="50" t="str">
        <f>+CONCATENATE(Tuberias!D26,"-",Tuberias!E26)</f>
        <v>P19a-P20</v>
      </c>
      <c r="D19" s="50">
        <f>+Tuberias!G26</f>
        <v>10</v>
      </c>
      <c r="E19" s="51">
        <f>+Tuberias!F26</f>
        <v>56.737106940696222</v>
      </c>
      <c r="F19" s="47">
        <f>+VLOOKUP(D19,Condicionales!D:F,2,FALSE)</f>
        <v>0.25</v>
      </c>
      <c r="G19" s="48">
        <f>+VLOOKUP(D19,Condicionales!A:B,2,FALSE)</f>
        <v>0.85</v>
      </c>
      <c r="H19" s="51">
        <f t="shared" si="0"/>
        <v>1.4539999999999509</v>
      </c>
      <c r="I19" s="51">
        <f t="shared" si="1"/>
        <v>1.4233710694070396</v>
      </c>
      <c r="J19" s="51">
        <f t="shared" si="2"/>
        <v>1.480352201370162</v>
      </c>
      <c r="K19" s="51">
        <v>1148.23</v>
      </c>
      <c r="L19" s="51">
        <v>1146.7760000000001</v>
      </c>
      <c r="M19" s="51">
        <v>1147.6320000000001</v>
      </c>
      <c r="N19" s="51">
        <v>1146.208628930593</v>
      </c>
      <c r="O19" s="48">
        <f t="shared" si="3"/>
        <v>71.392265985178867</v>
      </c>
      <c r="P19" s="48">
        <f t="shared" si="4"/>
        <v>13.678255919006574</v>
      </c>
      <c r="Q19" s="48">
        <f t="shared" si="5"/>
        <v>2.7850762242317142</v>
      </c>
      <c r="R19" s="48">
        <f t="shared" si="6"/>
        <v>54.928933841940577</v>
      </c>
      <c r="S19" s="48">
        <f t="shared" si="7"/>
        <v>9.6453081799183593</v>
      </c>
      <c r="T19" s="48">
        <f t="shared" si="8"/>
        <v>9.6453081799183593</v>
      </c>
      <c r="U19" s="56">
        <f t="shared" si="9"/>
        <v>16.46333214323829</v>
      </c>
    </row>
    <row r="20" spans="2:21" s="14" customFormat="1" ht="15.75" x14ac:dyDescent="0.25">
      <c r="B20" s="55" t="s">
        <v>117</v>
      </c>
      <c r="C20" s="50" t="str">
        <f>+CONCATENATE(Tuberias!D27,"-",Tuberias!E27)</f>
        <v>P20-P21</v>
      </c>
      <c r="D20" s="50">
        <f>+Tuberias!G27</f>
        <v>14</v>
      </c>
      <c r="E20" s="51">
        <f>+Tuberias!F27</f>
        <v>67.147650562026371</v>
      </c>
      <c r="F20" s="47">
        <f>+VLOOKUP(D20,Condicionales!D:F,2,FALSE)</f>
        <v>0.35499999999999998</v>
      </c>
      <c r="G20" s="48">
        <f>+VLOOKUP(D20,Condicionales!A:B,2,FALSE)</f>
        <v>0.95</v>
      </c>
      <c r="H20" s="51">
        <f t="shared" si="0"/>
        <v>2.8788580697548696</v>
      </c>
      <c r="I20" s="51">
        <f t="shared" si="1"/>
        <v>1.6196231259573324</v>
      </c>
      <c r="J20" s="51">
        <f t="shared" si="2"/>
        <v>2.3084072645227676</v>
      </c>
      <c r="K20" s="51">
        <v>1147.6320000000001</v>
      </c>
      <c r="L20" s="51">
        <v>1144.7531419302452</v>
      </c>
      <c r="M20" s="51">
        <v>1139.6579999999999</v>
      </c>
      <c r="N20" s="51">
        <v>1138.0383768740426</v>
      </c>
      <c r="O20" s="48">
        <f t="shared" si="3"/>
        <v>147.25391813536709</v>
      </c>
      <c r="P20" s="48">
        <f t="shared" si="4"/>
        <v>24.983800809580636</v>
      </c>
      <c r="Q20" s="48">
        <f t="shared" si="5"/>
        <v>6.6462612609472078</v>
      </c>
      <c r="R20" s="48">
        <f t="shared" si="6"/>
        <v>115.62385606483926</v>
      </c>
      <c r="S20" s="48">
        <f t="shared" si="7"/>
        <v>12.75805360678501</v>
      </c>
      <c r="T20" s="48">
        <f t="shared" si="8"/>
        <v>12.75805360678501</v>
      </c>
      <c r="U20" s="56">
        <f t="shared" si="9"/>
        <v>31.630062070527828</v>
      </c>
    </row>
    <row r="21" spans="2:21" s="14" customFormat="1" ht="15.75" x14ac:dyDescent="0.25">
      <c r="B21" s="55" t="s">
        <v>117</v>
      </c>
      <c r="C21" s="50" t="str">
        <f>+CONCATENATE(Tuberias!D28,"-",Tuberias!E28)</f>
        <v>P21-P23</v>
      </c>
      <c r="D21" s="50">
        <f>+Tuberias!G28</f>
        <v>16</v>
      </c>
      <c r="E21" s="51">
        <f>+Tuberias!F28</f>
        <v>16.760464910019635</v>
      </c>
      <c r="F21" s="47">
        <f>+VLOOKUP(D21,Condicionales!D:F,2,FALSE)</f>
        <v>0.4</v>
      </c>
      <c r="G21" s="48">
        <f>+VLOOKUP(D21,Condicionales!A:B,2,FALSE)</f>
        <v>1</v>
      </c>
      <c r="H21" s="51">
        <f t="shared" si="0"/>
        <v>1.6396231259573142</v>
      </c>
      <c r="I21" s="51">
        <f t="shared" si="1"/>
        <v>1.3644370732581592</v>
      </c>
      <c r="J21" s="51">
        <f t="shared" si="2"/>
        <v>1.5686967662744034</v>
      </c>
      <c r="K21" s="51">
        <v>1139.6579999999999</v>
      </c>
      <c r="L21" s="51">
        <v>1138.0183768740426</v>
      </c>
      <c r="M21" s="51">
        <v>1138.8800000000001</v>
      </c>
      <c r="N21" s="51">
        <v>1137.5155629267419</v>
      </c>
      <c r="O21" s="48">
        <f t="shared" si="3"/>
        <v>26.292087105603411</v>
      </c>
      <c r="P21" s="48">
        <f t="shared" si="4"/>
        <v>7.3271413863684733</v>
      </c>
      <c r="Q21" s="48">
        <f t="shared" si="5"/>
        <v>2.1061821372826883</v>
      </c>
      <c r="R21" s="48">
        <f t="shared" si="6"/>
        <v>16.85876358195225</v>
      </c>
      <c r="S21" s="48">
        <f t="shared" si="7"/>
        <v>3.3520929820039274</v>
      </c>
      <c r="T21" s="48">
        <f t="shared" si="8"/>
        <v>3.3520929820039274</v>
      </c>
      <c r="U21" s="56">
        <f t="shared" si="9"/>
        <v>9.4333235236511612</v>
      </c>
    </row>
    <row r="22" spans="2:21" s="14" customFormat="1" ht="15.75" x14ac:dyDescent="0.25">
      <c r="B22" s="55" t="s">
        <v>118</v>
      </c>
      <c r="C22" s="50" t="str">
        <f>+CONCATENATE(Tuberias!D29,"-",Tuberias!E29)</f>
        <v>P23-P25</v>
      </c>
      <c r="D22" s="50">
        <f>+Tuberias!G29</f>
        <v>16</v>
      </c>
      <c r="E22" s="51">
        <f>+Tuberias!F29</f>
        <v>19.232547127200814</v>
      </c>
      <c r="F22" s="47">
        <f>+VLOOKUP(D22,Condicionales!D:F,2,FALSE)</f>
        <v>0.4</v>
      </c>
      <c r="G22" s="48">
        <f>+VLOOKUP(D22,Condicionales!A:B,2,FALSE)</f>
        <v>1</v>
      </c>
      <c r="H22" s="51">
        <f t="shared" si="0"/>
        <v>1.384437073258141</v>
      </c>
      <c r="I22" s="51">
        <f t="shared" si="1"/>
        <v>2.1899483928195878</v>
      </c>
      <c r="J22" s="51">
        <f t="shared" si="2"/>
        <v>1.853859399705531</v>
      </c>
      <c r="K22" s="51">
        <v>1138.8800000000001</v>
      </c>
      <c r="L22" s="51">
        <v>1137.495562926742</v>
      </c>
      <c r="M22" s="51">
        <v>1139.1469999999999</v>
      </c>
      <c r="N22" s="51">
        <v>1136.9570516071803</v>
      </c>
      <c r="O22" s="48">
        <f t="shared" si="3"/>
        <v>35.654438272040835</v>
      </c>
      <c r="P22" s="48">
        <f t="shared" si="4"/>
        <v>8.407856988307735</v>
      </c>
      <c r="Q22" s="48">
        <f t="shared" si="5"/>
        <v>2.4168331505853424</v>
      </c>
      <c r="R22" s="48">
        <f t="shared" si="6"/>
        <v>24.82974813314776</v>
      </c>
      <c r="S22" s="48">
        <f t="shared" si="7"/>
        <v>0</v>
      </c>
      <c r="T22" s="48">
        <f t="shared" si="8"/>
        <v>0</v>
      </c>
      <c r="U22" s="56">
        <f t="shared" si="9"/>
        <v>10.824690138893075</v>
      </c>
    </row>
    <row r="23" spans="2:21" s="14" customFormat="1" ht="15.75" x14ac:dyDescent="0.25">
      <c r="B23" s="55" t="s">
        <v>118</v>
      </c>
      <c r="C23" s="50" t="str">
        <f>+CONCATENATE(Tuberias!D30,"-",Tuberias!E30)</f>
        <v>P24-P25</v>
      </c>
      <c r="D23" s="50">
        <f>+Tuberias!G30</f>
        <v>10</v>
      </c>
      <c r="E23" s="51">
        <f>+Tuberias!F30</f>
        <v>21.560497582384329</v>
      </c>
      <c r="F23" s="47">
        <f>+VLOOKUP(D23,Condicionales!D:F,2,FALSE)</f>
        <v>0.25</v>
      </c>
      <c r="G23" s="48">
        <f>+VLOOKUP(D23,Condicionales!A:B,2,FALSE)</f>
        <v>0.85</v>
      </c>
      <c r="H23" s="51">
        <f t="shared" si="0"/>
        <v>1.4539999999999509</v>
      </c>
      <c r="I23" s="51">
        <f t="shared" si="1"/>
        <v>1.4425782171388164</v>
      </c>
      <c r="J23" s="51">
        <f t="shared" si="2"/>
        <v>1.4899557752360504</v>
      </c>
      <c r="K23" s="51">
        <v>1141.681</v>
      </c>
      <c r="L23" s="51">
        <v>1140.2270000000001</v>
      </c>
      <c r="M23" s="51">
        <v>1139.1469999999999</v>
      </c>
      <c r="N23" s="51">
        <v>1137.7044217828611</v>
      </c>
      <c r="O23" s="48">
        <f t="shared" si="3"/>
        <v>27.30555970636097</v>
      </c>
      <c r="P23" s="48">
        <f t="shared" si="4"/>
        <v>5.1978329452227188</v>
      </c>
      <c r="Q23" s="48">
        <f t="shared" si="5"/>
        <v>1.0583484501962359</v>
      </c>
      <c r="R23" s="48">
        <f t="shared" si="6"/>
        <v>21.049378310942018</v>
      </c>
      <c r="S23" s="48">
        <f t="shared" si="7"/>
        <v>0</v>
      </c>
      <c r="T23" s="48">
        <f t="shared" si="8"/>
        <v>0</v>
      </c>
      <c r="U23" s="56">
        <f t="shared" si="9"/>
        <v>6.2561813954189525</v>
      </c>
    </row>
    <row r="24" spans="2:21" s="14" customFormat="1" ht="15.75" x14ac:dyDescent="0.25">
      <c r="B24" s="55" t="s">
        <v>118</v>
      </c>
      <c r="C24" s="50" t="str">
        <f>+CONCATENATE(Tuberias!D31,"-",Tuberias!E31)</f>
        <v>P25-P26</v>
      </c>
      <c r="D24" s="50">
        <f>+Tuberias!G31</f>
        <v>16</v>
      </c>
      <c r="E24" s="51">
        <f>+Tuberias!F31</f>
        <v>27.785189742019035</v>
      </c>
      <c r="F24" s="47">
        <f>+VLOOKUP(D24,Condicionales!D:F,2,FALSE)</f>
        <v>0.4</v>
      </c>
      <c r="G24" s="48">
        <f>+VLOOKUP(D24,Condicionales!A:B,2,FALSE)</f>
        <v>1</v>
      </c>
      <c r="H24" s="51">
        <f t="shared" si="0"/>
        <v>2.2099483928195696</v>
      </c>
      <c r="I24" s="51">
        <f t="shared" si="1"/>
        <v>2.453685541499226</v>
      </c>
      <c r="J24" s="51">
        <f t="shared" si="2"/>
        <v>2.3984836338260647</v>
      </c>
      <c r="K24" s="51">
        <v>1139.1469999999999</v>
      </c>
      <c r="L24" s="51">
        <v>1136.9370516071804</v>
      </c>
      <c r="M24" s="51">
        <v>1138.71</v>
      </c>
      <c r="N24" s="51">
        <v>1136.2563144585008</v>
      </c>
      <c r="O24" s="48">
        <f t="shared" si="3"/>
        <v>66.642322858984514</v>
      </c>
      <c r="P24" s="48">
        <f t="shared" si="4"/>
        <v>12.146799911567008</v>
      </c>
      <c r="Q24" s="48">
        <f t="shared" si="5"/>
        <v>3.4915899188850195</v>
      </c>
      <c r="R24" s="48">
        <f t="shared" si="6"/>
        <v>51.003933028532487</v>
      </c>
      <c r="S24" s="48">
        <f t="shared" si="7"/>
        <v>0</v>
      </c>
      <c r="T24" s="48">
        <f t="shared" si="8"/>
        <v>0</v>
      </c>
      <c r="U24" s="56">
        <f t="shared" si="9"/>
        <v>15.638389830452027</v>
      </c>
    </row>
    <row r="25" spans="2:21" s="14" customFormat="1" ht="15.75" x14ac:dyDescent="0.25">
      <c r="B25" s="55" t="s">
        <v>118</v>
      </c>
      <c r="C25" s="50" t="str">
        <f>+CONCATENATE(Tuberias!D32,"-",Tuberias!E32)</f>
        <v>P18a-P16</v>
      </c>
      <c r="D25" s="50">
        <f>+Tuberias!G32</f>
        <v>10</v>
      </c>
      <c r="E25" s="51">
        <f>+Tuberias!F32</f>
        <v>61.414167168496206</v>
      </c>
      <c r="F25" s="47">
        <f>+VLOOKUP(D25,Condicionales!D:F,2,FALSE)</f>
        <v>0.25</v>
      </c>
      <c r="G25" s="48">
        <f>+VLOOKUP(D25,Condicionales!A:B,2,FALSE)</f>
        <v>0.85</v>
      </c>
      <c r="H25" s="51">
        <f t="shared" si="0"/>
        <v>1.4539999999999509</v>
      </c>
      <c r="I25" s="51">
        <f t="shared" si="1"/>
        <v>1.4404001204391079</v>
      </c>
      <c r="J25" s="51">
        <f t="shared" si="2"/>
        <v>1.4888667268861961</v>
      </c>
      <c r="K25" s="51">
        <v>1173.442</v>
      </c>
      <c r="L25" s="51">
        <v>1171.9880000000001</v>
      </c>
      <c r="M25" s="51">
        <v>1158.6890000000001</v>
      </c>
      <c r="N25" s="51">
        <v>1157.248599879561</v>
      </c>
      <c r="O25" s="48">
        <f t="shared" si="3"/>
        <v>77.721883548110526</v>
      </c>
      <c r="P25" s="48">
        <f t="shared" si="4"/>
        <v>14.805807713484278</v>
      </c>
      <c r="Q25" s="48">
        <f t="shared" si="5"/>
        <v>3.0146608812950491</v>
      </c>
      <c r="R25" s="48">
        <f t="shared" si="6"/>
        <v>59.901414953331205</v>
      </c>
      <c r="S25" s="48">
        <f t="shared" si="7"/>
        <v>0</v>
      </c>
      <c r="T25" s="48">
        <f t="shared" si="8"/>
        <v>0</v>
      </c>
      <c r="U25" s="56">
        <f t="shared" si="9"/>
        <v>17.820468594779321</v>
      </c>
    </row>
    <row r="26" spans="2:21" s="14" customFormat="1" ht="15.75" x14ac:dyDescent="0.25">
      <c r="B26" s="55" t="s">
        <v>117</v>
      </c>
      <c r="C26" s="50" t="str">
        <f>+CONCATENATE(Tuberias!D33,"-",Tuberias!E33)</f>
        <v>P16-P17</v>
      </c>
      <c r="D26" s="50">
        <f>+Tuberias!G33</f>
        <v>10</v>
      </c>
      <c r="E26" s="51">
        <f>+Tuberias!F33</f>
        <v>46.131401409452131</v>
      </c>
      <c r="F26" s="47">
        <f>+VLOOKUP(D26,Condicionales!D:F,2,FALSE)</f>
        <v>0.25</v>
      </c>
      <c r="G26" s="48">
        <f>+VLOOKUP(D26,Condicionales!A:B,2,FALSE)</f>
        <v>0.85</v>
      </c>
      <c r="H26" s="51">
        <f t="shared" si="0"/>
        <v>1.4604001204390897</v>
      </c>
      <c r="I26" s="51">
        <f t="shared" si="1"/>
        <v>1.4508252966204509</v>
      </c>
      <c r="J26" s="51">
        <f t="shared" si="2"/>
        <v>1.4972793751964371</v>
      </c>
      <c r="K26" s="51">
        <v>1158.6890000000001</v>
      </c>
      <c r="L26" s="51">
        <v>1157.228599879561</v>
      </c>
      <c r="M26" s="51">
        <v>1152.913</v>
      </c>
      <c r="N26" s="51">
        <v>1151.4621747033796</v>
      </c>
      <c r="O26" s="48">
        <f t="shared" si="3"/>
        <v>58.710856497388441</v>
      </c>
      <c r="P26" s="48">
        <f t="shared" si="4"/>
        <v>11.12141856370028</v>
      </c>
      <c r="Q26" s="48">
        <f t="shared" si="5"/>
        <v>2.2644698713708848</v>
      </c>
      <c r="R26" s="48">
        <f t="shared" si="6"/>
        <v>45.324968062317275</v>
      </c>
      <c r="S26" s="48">
        <f t="shared" si="7"/>
        <v>7.842338239606863</v>
      </c>
      <c r="T26" s="48">
        <f t="shared" si="8"/>
        <v>7.842338239606863</v>
      </c>
      <c r="U26" s="56">
        <f t="shared" si="9"/>
        <v>13.385888435071166</v>
      </c>
    </row>
    <row r="27" spans="2:21" s="14" customFormat="1" ht="15.75" x14ac:dyDescent="0.25">
      <c r="B27" s="55" t="s">
        <v>117</v>
      </c>
      <c r="C27" s="50" t="str">
        <f>+CONCATENATE(Tuberias!D34,"-",Tuberias!E34)</f>
        <v>P17-P19</v>
      </c>
      <c r="D27" s="50">
        <f>+Tuberias!G34</f>
        <v>10</v>
      </c>
      <c r="E27" s="51">
        <f>+Tuberias!F34</f>
        <v>44.049258438707007</v>
      </c>
      <c r="F27" s="47">
        <f>+VLOOKUP(D27,Condicionales!D:F,2,FALSE)</f>
        <v>0.25</v>
      </c>
      <c r="G27" s="48">
        <f>+VLOOKUP(D27,Condicionales!A:B,2,FALSE)</f>
        <v>0.85</v>
      </c>
      <c r="H27" s="51">
        <f t="shared" si="0"/>
        <v>1.4708252966204327</v>
      </c>
      <c r="I27" s="51">
        <f t="shared" si="1"/>
        <v>1.4129974326847332</v>
      </c>
      <c r="J27" s="51">
        <f t="shared" si="2"/>
        <v>1.4835780313192497</v>
      </c>
      <c r="K27" s="51">
        <v>1152.913</v>
      </c>
      <c r="L27" s="51">
        <v>1151.4421747033796</v>
      </c>
      <c r="M27" s="51">
        <v>1148.23</v>
      </c>
      <c r="N27" s="51">
        <v>1146.8170025673153</v>
      </c>
      <c r="O27" s="48">
        <f t="shared" si="3"/>
        <v>55.547935298234322</v>
      </c>
      <c r="P27" s="48">
        <f t="shared" si="4"/>
        <v>10.619452814132172</v>
      </c>
      <c r="Q27" s="48">
        <f t="shared" si="5"/>
        <v>2.1622629172987522</v>
      </c>
      <c r="R27" s="48">
        <f t="shared" si="6"/>
        <v>42.766219566803393</v>
      </c>
      <c r="S27" s="48">
        <f t="shared" si="7"/>
        <v>7.4883739345801921</v>
      </c>
      <c r="T27" s="48">
        <f t="shared" si="8"/>
        <v>7.4883739345801921</v>
      </c>
      <c r="U27" s="56">
        <f t="shared" si="9"/>
        <v>12.781715731430928</v>
      </c>
    </row>
    <row r="28" spans="2:21" s="14" customFormat="1" ht="15.75" x14ac:dyDescent="0.25">
      <c r="B28" s="55" t="s">
        <v>117</v>
      </c>
      <c r="C28" s="50" t="str">
        <f>+CONCATENATE(Tuberias!D35,"-",Tuberias!E35)</f>
        <v>P40a-P19</v>
      </c>
      <c r="D28" s="50">
        <f>+Tuberias!G35</f>
        <v>10</v>
      </c>
      <c r="E28" s="51">
        <f>+Tuberias!F35</f>
        <v>61.102414027597966</v>
      </c>
      <c r="F28" s="47">
        <f>+VLOOKUP(D28,Condicionales!D:F,2,FALSE)</f>
        <v>0.25</v>
      </c>
      <c r="G28" s="48">
        <f>+VLOOKUP(D28,Condicionales!A:B,2,FALSE)</f>
        <v>0.85</v>
      </c>
      <c r="H28" s="51">
        <f t="shared" si="0"/>
        <v>1.4539999999999509</v>
      </c>
      <c r="I28" s="51">
        <f t="shared" si="1"/>
        <v>1.4537651787450159</v>
      </c>
      <c r="J28" s="51">
        <f t="shared" si="2"/>
        <v>1.4955492560391501</v>
      </c>
      <c r="K28" s="51">
        <v>1149.8800000000001</v>
      </c>
      <c r="L28" s="51">
        <v>1148.4260000000002</v>
      </c>
      <c r="M28" s="51">
        <v>1148.23</v>
      </c>
      <c r="N28" s="51">
        <v>1146.776234821255</v>
      </c>
      <c r="O28" s="48">
        <f t="shared" si="3"/>
        <v>77.674419364994719</v>
      </c>
      <c r="P28" s="48">
        <f t="shared" si="4"/>
        <v>14.7306498586924</v>
      </c>
      <c r="Q28" s="48">
        <f t="shared" si="5"/>
        <v>2.9993577347766203</v>
      </c>
      <c r="R28" s="48">
        <f t="shared" si="6"/>
        <v>59.944411771525694</v>
      </c>
      <c r="S28" s="48">
        <f t="shared" si="7"/>
        <v>10.387410384691655</v>
      </c>
      <c r="T28" s="48">
        <f t="shared" si="8"/>
        <v>10.387410384691655</v>
      </c>
      <c r="U28" s="56">
        <f t="shared" si="9"/>
        <v>17.730007593469026</v>
      </c>
    </row>
    <row r="29" spans="2:21" s="14" customFormat="1" ht="15.75" x14ac:dyDescent="0.25">
      <c r="B29" s="55" t="s">
        <v>117</v>
      </c>
      <c r="C29" s="50" t="str">
        <f>+CONCATENATE(Tuberias!D36,"-",Tuberias!E36)</f>
        <v>P19-P26</v>
      </c>
      <c r="D29" s="50">
        <f>+Tuberias!G36</f>
        <v>10</v>
      </c>
      <c r="E29" s="51">
        <f>+Tuberias!F36</f>
        <v>80.937705057655279</v>
      </c>
      <c r="F29" s="47">
        <f>+VLOOKUP(D29,Condicionales!D:F,2,FALSE)</f>
        <v>0.25</v>
      </c>
      <c r="G29" s="48">
        <f>+VLOOKUP(D29,Condicionales!A:B,2,FALSE)</f>
        <v>0.85</v>
      </c>
      <c r="H29" s="51">
        <f t="shared" si="0"/>
        <v>1.4737651787449977</v>
      </c>
      <c r="I29" s="51">
        <f t="shared" si="1"/>
        <v>1.4234766704905724</v>
      </c>
      <c r="J29" s="51">
        <f t="shared" si="2"/>
        <v>1.4902875912844518</v>
      </c>
      <c r="K29" s="51">
        <v>1148.23</v>
      </c>
      <c r="L29" s="51">
        <v>1146.756234821255</v>
      </c>
      <c r="M29" s="51">
        <v>1138.71</v>
      </c>
      <c r="N29" s="51">
        <v>1137.2865233295095</v>
      </c>
      <c r="O29" s="48">
        <f t="shared" si="3"/>
        <v>102.52738888729479</v>
      </c>
      <c r="P29" s="48">
        <f t="shared" si="4"/>
        <v>19.512567752755722</v>
      </c>
      <c r="Q29" s="48">
        <f t="shared" si="5"/>
        <v>3.9730203063679261</v>
      </c>
      <c r="R29" s="48">
        <f t="shared" si="6"/>
        <v>79.041800828171148</v>
      </c>
      <c r="S29" s="48">
        <f t="shared" si="7"/>
        <v>13.759409859801398</v>
      </c>
      <c r="T29" s="48">
        <f t="shared" si="8"/>
        <v>13.759409859801398</v>
      </c>
      <c r="U29" s="56">
        <f t="shared" si="9"/>
        <v>23.485588059123643</v>
      </c>
    </row>
    <row r="30" spans="2:21" s="14" customFormat="1" ht="15.75" x14ac:dyDescent="0.25">
      <c r="B30" s="55" t="s">
        <v>117</v>
      </c>
      <c r="C30" s="50" t="str">
        <f>+CONCATENATE(Tuberias!D37,"-",Tuberias!E37)</f>
        <v>P31-P30</v>
      </c>
      <c r="D30" s="50">
        <f>+Tuberias!G37</f>
        <v>10</v>
      </c>
      <c r="E30" s="51">
        <f>+Tuberias!F37</f>
        <v>19.554091643438724</v>
      </c>
      <c r="F30" s="47">
        <f>+VLOOKUP(D30,Condicionales!D:F,2,FALSE)</f>
        <v>0.25</v>
      </c>
      <c r="G30" s="48">
        <f>+VLOOKUP(D30,Condicionales!A:B,2,FALSE)</f>
        <v>0.85</v>
      </c>
      <c r="H30" s="51">
        <f t="shared" si="0"/>
        <v>1.4539999999999509</v>
      </c>
      <c r="I30" s="51">
        <f t="shared" si="1"/>
        <v>1.4322087545936029</v>
      </c>
      <c r="J30" s="51">
        <f t="shared" si="2"/>
        <v>1.4847710439634436</v>
      </c>
      <c r="K30" s="51">
        <v>1143.23</v>
      </c>
      <c r="L30" s="51">
        <v>1141.7760000000001</v>
      </c>
      <c r="M30" s="51">
        <v>1140.06</v>
      </c>
      <c r="N30" s="51">
        <v>1138.6277912454063</v>
      </c>
      <c r="O30" s="48">
        <f t="shared" si="3"/>
        <v>24.678346703707557</v>
      </c>
      <c r="P30" s="48">
        <f t="shared" si="4"/>
        <v>4.7141259782989682</v>
      </c>
      <c r="Q30" s="48">
        <f t="shared" si="5"/>
        <v>0.95985922897888531</v>
      </c>
      <c r="R30" s="48">
        <f t="shared" si="6"/>
        <v>19.004361496429702</v>
      </c>
      <c r="S30" s="48">
        <f t="shared" si="7"/>
        <v>3.3241955793845834</v>
      </c>
      <c r="T30" s="48">
        <f t="shared" si="8"/>
        <v>3.3241955793845834</v>
      </c>
      <c r="U30" s="56">
        <f t="shared" si="9"/>
        <v>5.6739852072778554</v>
      </c>
    </row>
    <row r="31" spans="2:21" s="14" customFormat="1" ht="15.75" x14ac:dyDescent="0.25">
      <c r="B31" s="55" t="s">
        <v>117</v>
      </c>
      <c r="C31" s="50" t="str">
        <f>+CONCATENATE(Tuberias!D38,"-",Tuberias!E38)</f>
        <v>P30-P26</v>
      </c>
      <c r="D31" s="50">
        <f>+Tuberias!G38</f>
        <v>10</v>
      </c>
      <c r="E31" s="51">
        <f>+Tuberias!F38</f>
        <v>22.547206035338387</v>
      </c>
      <c r="F31" s="47">
        <f>+VLOOKUP(D31,Condicionales!D:F,2,FALSE)</f>
        <v>0.25</v>
      </c>
      <c r="G31" s="48">
        <f>+VLOOKUP(D31,Condicionales!A:B,2,FALSE)</f>
        <v>0.85</v>
      </c>
      <c r="H31" s="51">
        <f t="shared" si="0"/>
        <v>1.4522087545935847</v>
      </c>
      <c r="I31" s="51">
        <f t="shared" si="1"/>
        <v>1.4324939106786587</v>
      </c>
      <c r="J31" s="51">
        <f t="shared" si="2"/>
        <v>1.4840179993027884</v>
      </c>
      <c r="K31" s="51">
        <v>1140.06</v>
      </c>
      <c r="L31" s="51">
        <v>1138.6077912454064</v>
      </c>
      <c r="M31" s="51">
        <v>1138.71</v>
      </c>
      <c r="N31" s="51">
        <v>1137.2775060893214</v>
      </c>
      <c r="O31" s="48">
        <f t="shared" si="3"/>
        <v>28.441390651866037</v>
      </c>
      <c r="P31" s="48">
        <f t="shared" si="4"/>
        <v>5.4357099090774268</v>
      </c>
      <c r="Q31" s="48">
        <f t="shared" si="5"/>
        <v>1.1067833881186644</v>
      </c>
      <c r="R31" s="48">
        <f t="shared" si="6"/>
        <v>21.898897354669945</v>
      </c>
      <c r="S31" s="48">
        <f t="shared" si="7"/>
        <v>3.833025026007526</v>
      </c>
      <c r="T31" s="48">
        <f t="shared" si="8"/>
        <v>3.833025026007526</v>
      </c>
      <c r="U31" s="56">
        <f t="shared" si="9"/>
        <v>6.5424932971960921</v>
      </c>
    </row>
    <row r="32" spans="2:21" s="14" customFormat="1" ht="15.75" x14ac:dyDescent="0.25">
      <c r="B32" s="55" t="s">
        <v>117</v>
      </c>
      <c r="C32" s="50" t="str">
        <f>+CONCATENATE(Tuberias!D39,"-",Tuberias!E39)</f>
        <v>P26-P28</v>
      </c>
      <c r="D32" s="50">
        <f>+Tuberias!G39</f>
        <v>18</v>
      </c>
      <c r="E32" s="51">
        <f>+Tuberias!F39</f>
        <v>72.737901234500839</v>
      </c>
      <c r="F32" s="47">
        <f>+VLOOKUP(D32,Condicionales!D:F,2,FALSE)</f>
        <v>0.45</v>
      </c>
      <c r="G32" s="48">
        <f>+VLOOKUP(D32,Condicionales!A:B,2,FALSE)</f>
        <v>1.05</v>
      </c>
      <c r="H32" s="51">
        <f t="shared" si="0"/>
        <v>2.4736855414992078</v>
      </c>
      <c r="I32" s="51">
        <f t="shared" si="1"/>
        <v>0.56195961556909424</v>
      </c>
      <c r="J32" s="51">
        <f t="shared" si="2"/>
        <v>1.592822578534151</v>
      </c>
      <c r="K32" s="51">
        <v>1138.71</v>
      </c>
      <c r="L32" s="51">
        <v>1136.2363144585008</v>
      </c>
      <c r="M32" s="51">
        <v>1132.434</v>
      </c>
      <c r="N32" s="51">
        <v>1131.8720403844309</v>
      </c>
      <c r="O32" s="48">
        <f t="shared" si="3"/>
        <v>121.65149997157503</v>
      </c>
      <c r="P32" s="48">
        <f t="shared" si="4"/>
        <v>37.176591245182166</v>
      </c>
      <c r="Q32" s="48">
        <f t="shared" si="5"/>
        <v>11.568463342889794</v>
      </c>
      <c r="R32" s="48">
        <f t="shared" si="6"/>
        <v>72.906445383503069</v>
      </c>
      <c r="S32" s="48">
        <f t="shared" si="7"/>
        <v>15.274959259245177</v>
      </c>
      <c r="T32" s="48">
        <f t="shared" si="8"/>
        <v>15.274959259245177</v>
      </c>
      <c r="U32" s="56">
        <f t="shared" si="9"/>
        <v>48.745054588071966</v>
      </c>
    </row>
    <row r="33" spans="2:21" s="14" customFormat="1" ht="15.75" x14ac:dyDescent="0.25">
      <c r="B33" s="55" t="s">
        <v>118</v>
      </c>
      <c r="C33" s="50" t="str">
        <f>+CONCATENATE(Tuberias!D40,"-",Tuberias!E40)</f>
        <v>P28-VERT2</v>
      </c>
      <c r="D33" s="50">
        <f>+Tuberias!G40</f>
        <v>18</v>
      </c>
      <c r="E33" s="51">
        <f>+Tuberias!F40</f>
        <v>32.572759723425342</v>
      </c>
      <c r="F33" s="47">
        <f>+VLOOKUP(D33,Condicionales!D:F,2,FALSE)</f>
        <v>0.45</v>
      </c>
      <c r="G33" s="48">
        <f>+VLOOKUP(D33,Condicionales!A:B,2,FALSE)</f>
        <v>1.05</v>
      </c>
      <c r="H33" s="51">
        <f t="shared" si="0"/>
        <v>0.58195961556907605</v>
      </c>
      <c r="I33" s="51">
        <f t="shared" si="1"/>
        <v>0.76116104339985213</v>
      </c>
      <c r="J33" s="51">
        <f t="shared" si="2"/>
        <v>0.74656032948446405</v>
      </c>
      <c r="K33" s="51">
        <v>1132.434</v>
      </c>
      <c r="L33" s="51">
        <v>1131.8520403844309</v>
      </c>
      <c r="M33" s="51">
        <v>1131.18</v>
      </c>
      <c r="N33" s="51">
        <v>1130.4188389566002</v>
      </c>
      <c r="O33" s="48">
        <f t="shared" si="3"/>
        <v>25.53340674290564</v>
      </c>
      <c r="P33" s="48">
        <f t="shared" si="4"/>
        <v>16.648049413212174</v>
      </c>
      <c r="Q33" s="48">
        <f t="shared" si="5"/>
        <v>5.1804735968718401</v>
      </c>
      <c r="R33" s="48">
        <f t="shared" si="6"/>
        <v>3.7048837328216244</v>
      </c>
      <c r="S33" s="48">
        <f t="shared" si="7"/>
        <v>0</v>
      </c>
      <c r="T33" s="48">
        <f t="shared" si="8"/>
        <v>0</v>
      </c>
      <c r="U33" s="56">
        <f t="shared" si="9"/>
        <v>21.828523010084016</v>
      </c>
    </row>
    <row r="34" spans="2:21" s="14" customFormat="1" ht="15.75" x14ac:dyDescent="0.25">
      <c r="B34" s="55" t="s">
        <v>117</v>
      </c>
      <c r="C34" s="50" t="str">
        <f>+CONCATENATE(Tuberias!D41,"-",Tuberias!E41)</f>
        <v>P40b-P39</v>
      </c>
      <c r="D34" s="50">
        <f>+Tuberias!G41</f>
        <v>10</v>
      </c>
      <c r="E34" s="51">
        <f>+Tuberias!F41</f>
        <v>58.844908021000428</v>
      </c>
      <c r="F34" s="47">
        <f>+VLOOKUP(D34,Condicionales!D:F,2,FALSE)</f>
        <v>0.25</v>
      </c>
      <c r="G34" s="48">
        <f>+VLOOKUP(D34,Condicionales!A:B,2,FALSE)</f>
        <v>0.85</v>
      </c>
      <c r="H34" s="51">
        <f t="shared" si="0"/>
        <v>1.4539999999999509</v>
      </c>
      <c r="I34" s="51">
        <f t="shared" si="1"/>
        <v>1.1624490802098535</v>
      </c>
      <c r="J34" s="51">
        <f t="shared" si="2"/>
        <v>1.3498912067715689</v>
      </c>
      <c r="K34" s="51">
        <v>1149.8800000000001</v>
      </c>
      <c r="L34" s="51">
        <v>1148.4260000000002</v>
      </c>
      <c r="M34" s="51">
        <v>1149</v>
      </c>
      <c r="N34" s="51">
        <v>1147.8375509197901</v>
      </c>
      <c r="O34" s="48">
        <f t="shared" si="3"/>
        <v>67.519090315705711</v>
      </c>
      <c r="P34" s="48">
        <f t="shared" si="4"/>
        <v>14.18640735917244</v>
      </c>
      <c r="Q34" s="48">
        <f t="shared" si="5"/>
        <v>2.8885426678115942</v>
      </c>
      <c r="R34" s="48">
        <f t="shared" si="6"/>
        <v>50.444140288721677</v>
      </c>
      <c r="S34" s="48">
        <f t="shared" si="7"/>
        <v>10.003634363570074</v>
      </c>
      <c r="T34" s="48">
        <f t="shared" si="8"/>
        <v>10.003634363570074</v>
      </c>
      <c r="U34" s="56">
        <f t="shared" si="9"/>
        <v>17.074950026984034</v>
      </c>
    </row>
    <row r="35" spans="2:21" s="14" customFormat="1" ht="15.75" x14ac:dyDescent="0.25">
      <c r="B35" s="55" t="s">
        <v>117</v>
      </c>
      <c r="C35" s="50" t="str">
        <f>+CONCATENATE(Tuberias!D42,"-",Tuberias!E42)</f>
        <v>P43a-P42</v>
      </c>
      <c r="D35" s="50">
        <f>+Tuberias!G42</f>
        <v>10</v>
      </c>
      <c r="E35" s="51">
        <f>+Tuberias!F42</f>
        <v>58.266653413423356</v>
      </c>
      <c r="F35" s="47">
        <f>+VLOOKUP(D35,Condicionales!D:F,2,FALSE)</f>
        <v>0.25</v>
      </c>
      <c r="G35" s="48">
        <f>+VLOOKUP(D35,Condicionales!A:B,2,FALSE)</f>
        <v>0.85</v>
      </c>
      <c r="H35" s="51">
        <f t="shared" si="0"/>
        <v>1.4539999999999509</v>
      </c>
      <c r="I35" s="51">
        <f t="shared" si="1"/>
        <v>1.4305323128335203</v>
      </c>
      <c r="J35" s="51">
        <f t="shared" si="2"/>
        <v>1.4839328230834024</v>
      </c>
      <c r="K35" s="51">
        <v>1154.4000000000001</v>
      </c>
      <c r="L35" s="51">
        <v>1152.9460000000001</v>
      </c>
      <c r="M35" s="51">
        <v>1149.8900000000001</v>
      </c>
      <c r="N35" s="51">
        <v>1148.4594676871666</v>
      </c>
      <c r="O35" s="48">
        <f t="shared" si="3"/>
        <v>73.494229567692955</v>
      </c>
      <c r="P35" s="48">
        <f t="shared" si="4"/>
        <v>14.047000982371253</v>
      </c>
      <c r="Q35" s="48">
        <f t="shared" si="5"/>
        <v>2.8601576611386479</v>
      </c>
      <c r="R35" s="48">
        <f t="shared" si="6"/>
        <v>56.58707092418306</v>
      </c>
      <c r="S35" s="48">
        <f t="shared" si="7"/>
        <v>9.9053310802819716</v>
      </c>
      <c r="T35" s="48">
        <f t="shared" si="8"/>
        <v>9.9053310802819716</v>
      </c>
      <c r="U35" s="56">
        <f t="shared" si="9"/>
        <v>16.907158643509895</v>
      </c>
    </row>
    <row r="36" spans="2:21" s="14" customFormat="1" ht="15.75" x14ac:dyDescent="0.25">
      <c r="B36" s="55" t="s">
        <v>117</v>
      </c>
      <c r="C36" s="50" t="str">
        <f>+CONCATENATE(Tuberias!D43,"-",Tuberias!E43)</f>
        <v>P42-P39</v>
      </c>
      <c r="D36" s="50">
        <f>+Tuberias!G43</f>
        <v>10</v>
      </c>
      <c r="E36" s="51">
        <f>+Tuberias!F43</f>
        <v>60.041686352067089</v>
      </c>
      <c r="F36" s="47">
        <f>+VLOOKUP(D36,Condicionales!D:F,2,FALSE)</f>
        <v>0.25</v>
      </c>
      <c r="G36" s="48">
        <f>+VLOOKUP(D36,Condicionales!A:B,2,FALSE)</f>
        <v>0.85</v>
      </c>
      <c r="H36" s="51">
        <f t="shared" si="0"/>
        <v>1.4505323128335021</v>
      </c>
      <c r="I36" s="51">
        <f t="shared" si="1"/>
        <v>1.4011159217623117</v>
      </c>
      <c r="J36" s="51">
        <f t="shared" si="2"/>
        <v>1.4674907839645737</v>
      </c>
      <c r="K36" s="51">
        <v>1149.8900000000001</v>
      </c>
      <c r="L36" s="51">
        <v>1148.4394676871666</v>
      </c>
      <c r="M36" s="51">
        <v>1149</v>
      </c>
      <c r="N36" s="51">
        <v>1147.5988840782377</v>
      </c>
      <c r="O36" s="48">
        <f t="shared" si="3"/>
        <v>74.894028169047473</v>
      </c>
      <c r="P36" s="48">
        <f t="shared" si="4"/>
        <v>14.474928243886596</v>
      </c>
      <c r="Q36" s="48">
        <f t="shared" si="5"/>
        <v>2.9472893867624457</v>
      </c>
      <c r="R36" s="48">
        <f t="shared" si="6"/>
        <v>57.471810538398429</v>
      </c>
      <c r="S36" s="48">
        <f t="shared" si="7"/>
        <v>10.207086679851406</v>
      </c>
      <c r="T36" s="48">
        <f t="shared" si="8"/>
        <v>10.207086679851406</v>
      </c>
      <c r="U36" s="56">
        <f t="shared" si="9"/>
        <v>17.422217630649044</v>
      </c>
    </row>
    <row r="37" spans="2:21" s="14" customFormat="1" ht="15.75" x14ac:dyDescent="0.25">
      <c r="B37" s="55" t="s">
        <v>117</v>
      </c>
      <c r="C37" s="50" t="str">
        <f>+CONCATENATE(Tuberias!D44,"-",Tuberias!E44)</f>
        <v>P39-P34</v>
      </c>
      <c r="D37" s="50">
        <f>+Tuberias!G44</f>
        <v>10</v>
      </c>
      <c r="E37" s="51">
        <f>+Tuberias!F44</f>
        <v>79.239763376728988</v>
      </c>
      <c r="F37" s="47">
        <f>+VLOOKUP(D37,Condicionales!D:F,2,FALSE)</f>
        <v>0.25</v>
      </c>
      <c r="G37" s="48">
        <f>+VLOOKUP(D37,Condicionales!A:B,2,FALSE)</f>
        <v>0.85</v>
      </c>
      <c r="H37" s="51">
        <f t="shared" si="0"/>
        <v>1.4211159217622935</v>
      </c>
      <c r="I37" s="51">
        <f t="shared" si="1"/>
        <v>3.1115836173521529</v>
      </c>
      <c r="J37" s="51">
        <f t="shared" si="2"/>
        <v>2.3080164362238897</v>
      </c>
      <c r="K37" s="51">
        <v>1149</v>
      </c>
      <c r="L37" s="51">
        <v>1147.5788840782377</v>
      </c>
      <c r="M37" s="51">
        <v>1146.57</v>
      </c>
      <c r="N37" s="51">
        <v>1143.4584163826478</v>
      </c>
      <c r="O37" s="48">
        <f t="shared" si="3"/>
        <v>155.45367483458497</v>
      </c>
      <c r="P37" s="48">
        <f t="shared" si="4"/>
        <v>19.103225752439531</v>
      </c>
      <c r="Q37" s="48">
        <f t="shared" si="5"/>
        <v>3.8896727890082081</v>
      </c>
      <c r="R37" s="48">
        <f t="shared" si="6"/>
        <v>132.46077629313723</v>
      </c>
      <c r="S37" s="48">
        <f t="shared" si="7"/>
        <v>13.470759774043929</v>
      </c>
      <c r="T37" s="48">
        <f t="shared" si="8"/>
        <v>13.470759774043929</v>
      </c>
      <c r="U37" s="56">
        <f t="shared" si="9"/>
        <v>22.992898541447744</v>
      </c>
    </row>
    <row r="38" spans="2:21" s="14" customFormat="1" ht="15.75" x14ac:dyDescent="0.25">
      <c r="B38" s="55" t="s">
        <v>118</v>
      </c>
      <c r="C38" s="50" t="str">
        <f>+CONCATENATE(Tuberias!D45,"-",Tuberias!E45)</f>
        <v>P18-P41</v>
      </c>
      <c r="D38" s="50">
        <f>+Tuberias!G45</f>
        <v>10</v>
      </c>
      <c r="E38" s="51">
        <f>+Tuberias!F45</f>
        <v>62.140529801410572</v>
      </c>
      <c r="F38" s="47">
        <f>+VLOOKUP(D38,Condicionales!D:F,2,FALSE)</f>
        <v>0.25</v>
      </c>
      <c r="G38" s="48">
        <f>+VLOOKUP(D38,Condicionales!A:B,2,FALSE)</f>
        <v>0.85</v>
      </c>
      <c r="H38" s="51">
        <f t="shared" si="0"/>
        <v>1.4539999999999509</v>
      </c>
      <c r="I38" s="51">
        <f t="shared" si="1"/>
        <v>1.4183748344655669</v>
      </c>
      <c r="J38" s="51">
        <f t="shared" si="2"/>
        <v>1.4778540838994256</v>
      </c>
      <c r="K38" s="51">
        <v>1173.442</v>
      </c>
      <c r="L38" s="51">
        <v>1171.9880000000001</v>
      </c>
      <c r="M38" s="51">
        <v>1152.9000000000001</v>
      </c>
      <c r="N38" s="51">
        <v>1151.4816251655345</v>
      </c>
      <c r="O38" s="48">
        <f t="shared" si="3"/>
        <v>78.059440381285285</v>
      </c>
      <c r="P38" s="48">
        <f t="shared" si="4"/>
        <v>14.980920166669298</v>
      </c>
      <c r="Q38" s="48">
        <f t="shared" si="5"/>
        <v>3.0503161236607665</v>
      </c>
      <c r="R38" s="48">
        <f t="shared" si="6"/>
        <v>60.028204090955221</v>
      </c>
      <c r="S38" s="48">
        <f t="shared" si="7"/>
        <v>0</v>
      </c>
      <c r="T38" s="48">
        <f t="shared" si="8"/>
        <v>0</v>
      </c>
      <c r="U38" s="56">
        <f t="shared" si="9"/>
        <v>18.031236290330064</v>
      </c>
    </row>
    <row r="39" spans="2:21" s="14" customFormat="1" ht="15.75" x14ac:dyDescent="0.25">
      <c r="B39" s="55" t="s">
        <v>118</v>
      </c>
      <c r="C39" s="50" t="str">
        <f>+CONCATENATE(Tuberias!D46,"-",Tuberias!E46)</f>
        <v>P41-P40</v>
      </c>
      <c r="D39" s="50">
        <f>+Tuberias!G46</f>
        <v>10</v>
      </c>
      <c r="E39" s="51">
        <f>+Tuberias!F46</f>
        <v>30.164371367558775</v>
      </c>
      <c r="F39" s="47">
        <f>+VLOOKUP(D39,Condicionales!D:F,2,FALSE)</f>
        <v>0.25</v>
      </c>
      <c r="G39" s="48">
        <f>+VLOOKUP(D39,Condicionales!A:B,2,FALSE)</f>
        <v>0.85</v>
      </c>
      <c r="H39" s="51">
        <f t="shared" si="0"/>
        <v>1.4383748344655487</v>
      </c>
      <c r="I39" s="51">
        <f t="shared" si="1"/>
        <v>1.7364556848970096</v>
      </c>
      <c r="J39" s="51">
        <f t="shared" si="2"/>
        <v>1.6290819263479459</v>
      </c>
      <c r="K39" s="51">
        <v>1152.9000000000001</v>
      </c>
      <c r="L39" s="51">
        <v>1151.4616251655345</v>
      </c>
      <c r="M39" s="51">
        <v>1149.8800000000001</v>
      </c>
      <c r="N39" s="51">
        <v>1148.1435443151031</v>
      </c>
      <c r="O39" s="48">
        <f t="shared" si="3"/>
        <v>41.76919738235685</v>
      </c>
      <c r="P39" s="48">
        <f t="shared" si="4"/>
        <v>7.2720660860040738</v>
      </c>
      <c r="Q39" s="48">
        <f t="shared" si="5"/>
        <v>1.4806901170074525</v>
      </c>
      <c r="R39" s="48">
        <f t="shared" si="6"/>
        <v>33.016441179345321</v>
      </c>
      <c r="S39" s="48">
        <f t="shared" si="7"/>
        <v>0</v>
      </c>
      <c r="T39" s="48">
        <f t="shared" si="8"/>
        <v>0</v>
      </c>
      <c r="U39" s="56">
        <f t="shared" si="9"/>
        <v>8.7527562030115291</v>
      </c>
    </row>
    <row r="40" spans="2:21" s="14" customFormat="1" ht="15.75" x14ac:dyDescent="0.25">
      <c r="B40" s="55" t="s">
        <v>117</v>
      </c>
      <c r="C40" s="50" t="str">
        <f>+CONCATENATE(Tuberias!D47,"-",Tuberias!E47)</f>
        <v>P40-PT4</v>
      </c>
      <c r="D40" s="50">
        <f>+Tuberias!G47</f>
        <v>10</v>
      </c>
      <c r="E40" s="51">
        <f>+Tuberias!F47</f>
        <v>78.392861919947791</v>
      </c>
      <c r="F40" s="47">
        <f>+VLOOKUP(D40,Condicionales!D:F,2,FALSE)</f>
        <v>0.25</v>
      </c>
      <c r="G40" s="48">
        <f>+VLOOKUP(D40,Condicionales!A:B,2,FALSE)</f>
        <v>0.85</v>
      </c>
      <c r="H40" s="51">
        <f t="shared" si="0"/>
        <v>1.7564556848969914</v>
      </c>
      <c r="I40" s="51">
        <f t="shared" si="1"/>
        <v>1.7362772328956453</v>
      </c>
      <c r="J40" s="51">
        <f t="shared" si="2"/>
        <v>1.7880331255629851</v>
      </c>
      <c r="K40" s="51">
        <v>1149.8800000000001</v>
      </c>
      <c r="L40" s="51">
        <v>1148.1235443151031</v>
      </c>
      <c r="M40" s="51">
        <v>1147.9000000000001</v>
      </c>
      <c r="N40" s="51">
        <v>1146.1637227671044</v>
      </c>
      <c r="O40" s="48">
        <f t="shared" si="3"/>
        <v>119.14367883246899</v>
      </c>
      <c r="P40" s="48">
        <f t="shared" si="4"/>
        <v>18.899053642004983</v>
      </c>
      <c r="Q40" s="48">
        <f t="shared" si="5"/>
        <v>3.8481006109622973</v>
      </c>
      <c r="R40" s="48">
        <f t="shared" si="6"/>
        <v>96.396524579501715</v>
      </c>
      <c r="S40" s="48">
        <f t="shared" si="7"/>
        <v>13.326786526391125</v>
      </c>
      <c r="T40" s="48">
        <f t="shared" si="8"/>
        <v>13.326786526391125</v>
      </c>
      <c r="U40" s="56">
        <f t="shared" si="9"/>
        <v>22.747154252967277</v>
      </c>
    </row>
    <row r="41" spans="2:21" s="14" customFormat="1" ht="15.75" x14ac:dyDescent="0.25">
      <c r="B41" s="55" t="s">
        <v>117</v>
      </c>
      <c r="C41" s="50" t="str">
        <f>+CONCATENATE(Tuberias!D48,"-",Tuberias!E48)</f>
        <v>PT4-P34</v>
      </c>
      <c r="D41" s="50">
        <f>+Tuberias!G48</f>
        <v>10</v>
      </c>
      <c r="E41" s="51">
        <f>+Tuberias!F48</f>
        <v>57.7893588820641</v>
      </c>
      <c r="F41" s="47">
        <f>+VLOOKUP(D41,Condicionales!D:F,2,FALSE)</f>
        <v>0.25</v>
      </c>
      <c r="G41" s="48">
        <f>+VLOOKUP(D41,Condicionales!A:B,2,FALSE)</f>
        <v>0.85</v>
      </c>
      <c r="H41" s="51">
        <f t="shared" si="0"/>
        <v>1.7562772328956271</v>
      </c>
      <c r="I41" s="51">
        <f t="shared" si="1"/>
        <v>1.7554324871830431</v>
      </c>
      <c r="J41" s="51">
        <f t="shared" si="2"/>
        <v>1.7975215267060018</v>
      </c>
      <c r="K41" s="51">
        <v>1147.9000000000001</v>
      </c>
      <c r="L41" s="51">
        <v>1146.1437227671045</v>
      </c>
      <c r="M41" s="51">
        <v>1146.57</v>
      </c>
      <c r="N41" s="51">
        <v>1144.8145675128169</v>
      </c>
      <c r="O41" s="48">
        <f t="shared" si="3"/>
        <v>88.295974114291582</v>
      </c>
      <c r="P41" s="48">
        <f t="shared" si="4"/>
        <v>13.931934192739238</v>
      </c>
      <c r="Q41" s="48">
        <f t="shared" si="5"/>
        <v>2.8367285206180726</v>
      </c>
      <c r="R41" s="48">
        <f t="shared" si="6"/>
        <v>71.527311400934281</v>
      </c>
      <c r="S41" s="48">
        <f t="shared" si="7"/>
        <v>9.8241910099508978</v>
      </c>
      <c r="T41" s="48">
        <f t="shared" si="8"/>
        <v>9.8241910099508978</v>
      </c>
      <c r="U41" s="56">
        <f t="shared" si="9"/>
        <v>16.768662713357301</v>
      </c>
    </row>
    <row r="42" spans="2:21" s="14" customFormat="1" ht="15.75" x14ac:dyDescent="0.25">
      <c r="B42" s="55" t="s">
        <v>117</v>
      </c>
      <c r="C42" s="50" t="str">
        <f>+CONCATENATE(Tuberias!D49,"-",Tuberias!E49)</f>
        <v>P34-P32</v>
      </c>
      <c r="D42" s="50">
        <f>+Tuberias!G49</f>
        <v>10</v>
      </c>
      <c r="E42" s="51">
        <f>+Tuberias!F49</f>
        <v>84.400982482433179</v>
      </c>
      <c r="F42" s="47">
        <f>+VLOOKUP(D42,Condicionales!D:F,2,FALSE)</f>
        <v>0.25</v>
      </c>
      <c r="G42" s="48">
        <f>+VLOOKUP(D42,Condicionales!A:B,2,FALSE)</f>
        <v>0.85</v>
      </c>
      <c r="H42" s="51">
        <f t="shared" si="0"/>
        <v>3.1315836173521348</v>
      </c>
      <c r="I42" s="51">
        <f t="shared" si="1"/>
        <v>1.2621516218482611</v>
      </c>
      <c r="J42" s="51">
        <f t="shared" si="2"/>
        <v>2.2385342862668645</v>
      </c>
      <c r="K42" s="51">
        <v>1146.57</v>
      </c>
      <c r="L42" s="51">
        <v>1143.4384163826478</v>
      </c>
      <c r="M42" s="51">
        <v>1130.268</v>
      </c>
      <c r="N42" s="51">
        <v>1129.0058483781518</v>
      </c>
      <c r="O42" s="48">
        <f t="shared" si="3"/>
        <v>160.59431911930531</v>
      </c>
      <c r="P42" s="48">
        <f t="shared" si="4"/>
        <v>20.347499202188711</v>
      </c>
      <c r="Q42" s="48">
        <f t="shared" si="5"/>
        <v>4.1430235394152017</v>
      </c>
      <c r="R42" s="48">
        <f t="shared" si="6"/>
        <v>136.1037963777014</v>
      </c>
      <c r="S42" s="48">
        <f t="shared" si="7"/>
        <v>14.348167022013641</v>
      </c>
      <c r="T42" s="48">
        <f t="shared" si="8"/>
        <v>14.348167022013641</v>
      </c>
      <c r="U42" s="56">
        <f t="shared" si="9"/>
        <v>24.490522741603911</v>
      </c>
    </row>
    <row r="43" spans="2:21" s="14" customFormat="1" ht="15.75" x14ac:dyDescent="0.25">
      <c r="B43" s="55" t="s">
        <v>118</v>
      </c>
      <c r="C43" s="50" t="str">
        <f>+CONCATENATE(Tuberias!D50,"-",Tuberias!E50)</f>
        <v>P28a-P29</v>
      </c>
      <c r="D43" s="50">
        <f>+Tuberias!G50</f>
        <v>10</v>
      </c>
      <c r="E43" s="51">
        <f>+Tuberias!F50</f>
        <v>61.892303689554161</v>
      </c>
      <c r="F43" s="47">
        <f>+VLOOKUP(D43,Condicionales!D:F,2,FALSE)</f>
        <v>0.25</v>
      </c>
      <c r="G43" s="48">
        <f>+VLOOKUP(D43,Condicionales!A:B,2,FALSE)</f>
        <v>0.85</v>
      </c>
      <c r="H43" s="51">
        <f t="shared" si="0"/>
        <v>1.4539999999999509</v>
      </c>
      <c r="I43" s="51">
        <f t="shared" si="1"/>
        <v>1.69399999999996</v>
      </c>
      <c r="J43" s="51">
        <f t="shared" si="2"/>
        <v>1.6156666666666222</v>
      </c>
      <c r="K43" s="51">
        <v>1132.434</v>
      </c>
      <c r="L43" s="51">
        <v>1130.98</v>
      </c>
      <c r="M43" s="51">
        <v>1131.97</v>
      </c>
      <c r="N43" s="51">
        <v>1130.2760000000001</v>
      </c>
      <c r="O43" s="48">
        <f t="shared" si="3"/>
        <v>84.997732195257214</v>
      </c>
      <c r="P43" s="48">
        <f t="shared" si="4"/>
        <v>14.921077491093667</v>
      </c>
      <c r="Q43" s="48">
        <f t="shared" si="5"/>
        <v>3.0381313528883096</v>
      </c>
      <c r="R43" s="48">
        <f t="shared" si="6"/>
        <v>67.038523351275231</v>
      </c>
      <c r="S43" s="48">
        <f t="shared" si="7"/>
        <v>0</v>
      </c>
      <c r="T43" s="48">
        <f t="shared" si="8"/>
        <v>0</v>
      </c>
      <c r="U43" s="56">
        <f t="shared" si="9"/>
        <v>17.959208843981983</v>
      </c>
    </row>
    <row r="44" spans="2:21" s="14" customFormat="1" ht="15.75" x14ac:dyDescent="0.25">
      <c r="B44" s="55" t="s">
        <v>117</v>
      </c>
      <c r="C44" s="50" t="str">
        <f>+CONCATENATE(Tuberias!D51,"-",Tuberias!E51)</f>
        <v>PT4a-P29</v>
      </c>
      <c r="D44" s="50">
        <f>+Tuberias!G51</f>
        <v>10</v>
      </c>
      <c r="E44" s="51">
        <f>+Tuberias!F51</f>
        <v>83.649419005752819</v>
      </c>
      <c r="F44" s="47">
        <f>+VLOOKUP(D44,Condicionales!D:F,2,FALSE)</f>
        <v>0.25</v>
      </c>
      <c r="G44" s="48">
        <f>+VLOOKUP(D44,Condicionales!A:B,2,FALSE)</f>
        <v>0.85</v>
      </c>
      <c r="H44" s="51">
        <f t="shared" si="0"/>
        <v>1.4539999999999509</v>
      </c>
      <c r="I44" s="51">
        <f t="shared" si="1"/>
        <v>1.7439999999999145</v>
      </c>
      <c r="J44" s="51">
        <f t="shared" si="2"/>
        <v>1.6406666666665994</v>
      </c>
      <c r="K44" s="51">
        <v>1147.9000000000001</v>
      </c>
      <c r="L44" s="51">
        <v>1146.4460000000001</v>
      </c>
      <c r="M44" s="51">
        <v>1131.97</v>
      </c>
      <c r="N44" s="51">
        <v>1130.2260000000001</v>
      </c>
      <c r="O44" s="48">
        <f t="shared" si="3"/>
        <v>116.65469143145124</v>
      </c>
      <c r="P44" s="48">
        <f t="shared" si="4"/>
        <v>20.166311296641155</v>
      </c>
      <c r="Q44" s="48">
        <f t="shared" si="5"/>
        <v>4.1061312535238663</v>
      </c>
      <c r="R44" s="48">
        <f t="shared" si="6"/>
        <v>92.382248881286216</v>
      </c>
      <c r="S44" s="48">
        <f t="shared" si="7"/>
        <v>14.220401230977981</v>
      </c>
      <c r="T44" s="48">
        <f t="shared" si="8"/>
        <v>14.220401230977981</v>
      </c>
      <c r="U44" s="56">
        <f t="shared" si="9"/>
        <v>24.272442550165024</v>
      </c>
    </row>
    <row r="45" spans="2:21" s="14" customFormat="1" ht="15.75" x14ac:dyDescent="0.25">
      <c r="B45" s="55" t="s">
        <v>118</v>
      </c>
      <c r="C45" s="50" t="str">
        <f>+CONCATENATE(Tuberias!D52,"-",Tuberias!E52)</f>
        <v>P29-P32</v>
      </c>
      <c r="D45" s="50">
        <f>+Tuberias!G52</f>
        <v>10</v>
      </c>
      <c r="E45" s="51">
        <f>+Tuberias!F52</f>
        <v>59.472970028408703</v>
      </c>
      <c r="F45" s="47">
        <f>+VLOOKUP(D45,Condicionales!D:F,2,FALSE)</f>
        <v>0.25</v>
      </c>
      <c r="G45" s="48">
        <f>+VLOOKUP(D45,Condicionales!A:B,2,FALSE)</f>
        <v>0.85</v>
      </c>
      <c r="H45" s="51">
        <f t="shared" si="0"/>
        <v>1.7639999999998963</v>
      </c>
      <c r="I45" s="51">
        <f t="shared" si="1"/>
        <v>1.3039999999998599</v>
      </c>
      <c r="J45" s="51">
        <f t="shared" si="2"/>
        <v>1.5756666666665449</v>
      </c>
      <c r="K45" s="51">
        <v>1131.97</v>
      </c>
      <c r="L45" s="51">
        <v>1130.2060000000001</v>
      </c>
      <c r="M45" s="51">
        <v>1130.268</v>
      </c>
      <c r="N45" s="51">
        <v>1128.9640000000002</v>
      </c>
      <c r="O45" s="48">
        <f t="shared" si="3"/>
        <v>79.653139975208745</v>
      </c>
      <c r="P45" s="48">
        <f t="shared" si="4"/>
        <v>14.337821369042821</v>
      </c>
      <c r="Q45" s="48">
        <f t="shared" si="5"/>
        <v>2.9193725895064802</v>
      </c>
      <c r="R45" s="48">
        <f t="shared" si="6"/>
        <v>62.395946016659444</v>
      </c>
      <c r="S45" s="48">
        <f t="shared" si="7"/>
        <v>0</v>
      </c>
      <c r="T45" s="48">
        <f t="shared" si="8"/>
        <v>0</v>
      </c>
      <c r="U45" s="56">
        <f t="shared" si="9"/>
        <v>17.257193958549301</v>
      </c>
    </row>
    <row r="46" spans="2:21" s="14" customFormat="1" ht="15.75" x14ac:dyDescent="0.25">
      <c r="B46" s="55" t="s">
        <v>118</v>
      </c>
      <c r="C46" s="50" t="str">
        <f>+CONCATENATE(Tuberias!D53,"-",Tuberias!E53)</f>
        <v>P32-P33</v>
      </c>
      <c r="D46" s="50">
        <f>+Tuberias!G53</f>
        <v>18</v>
      </c>
      <c r="E46" s="51">
        <f>+Tuberias!F53</f>
        <v>119.23052060609312</v>
      </c>
      <c r="F46" s="47">
        <f>+VLOOKUP(D46,Condicionales!D:F,2,FALSE)</f>
        <v>0.45</v>
      </c>
      <c r="G46" s="48">
        <f>+VLOOKUP(D46,Condicionales!A:B,2,FALSE)</f>
        <v>1.05</v>
      </c>
      <c r="H46" s="51">
        <f t="shared" si="0"/>
        <v>1.3239999999998417</v>
      </c>
      <c r="I46" s="51">
        <f t="shared" si="1"/>
        <v>0.72199676787909084</v>
      </c>
      <c r="J46" s="51">
        <f t="shared" si="2"/>
        <v>1.0979983839394662</v>
      </c>
      <c r="K46" s="51">
        <v>1130.268</v>
      </c>
      <c r="L46" s="51">
        <v>1128.9440000000002</v>
      </c>
      <c r="M46" s="51">
        <v>1128.116</v>
      </c>
      <c r="N46" s="51">
        <v>1127.3940032321209</v>
      </c>
      <c r="O46" s="48">
        <f t="shared" si="3"/>
        <v>137.46066488883906</v>
      </c>
      <c r="P46" s="48">
        <f t="shared" si="4"/>
        <v>60.939128752597853</v>
      </c>
      <c r="Q46" s="48">
        <f t="shared" si="5"/>
        <v>18.9627949607518</v>
      </c>
      <c r="R46" s="48">
        <f t="shared" si="6"/>
        <v>57.558741175489402</v>
      </c>
      <c r="S46" s="48">
        <f t="shared" si="7"/>
        <v>0</v>
      </c>
      <c r="T46" s="48">
        <f t="shared" si="8"/>
        <v>0</v>
      </c>
      <c r="U46" s="56">
        <f t="shared" si="9"/>
        <v>79.90192371334966</v>
      </c>
    </row>
    <row r="47" spans="2:21" s="14" customFormat="1" ht="15.75" x14ac:dyDescent="0.25">
      <c r="B47" s="55" t="s">
        <v>117</v>
      </c>
      <c r="C47" s="50" t="str">
        <f>+CONCATENATE(Tuberias!D54,"-",Tuberias!E54)</f>
        <v>P33-VTP1</v>
      </c>
      <c r="D47" s="50">
        <f>+Tuberias!G54</f>
        <v>20</v>
      </c>
      <c r="E47" s="51">
        <f>+Tuberias!F54</f>
        <v>119.23052060609312</v>
      </c>
      <c r="F47" s="47">
        <f>+VLOOKUP(D47,Condicionales!D:F,2,FALSE)</f>
        <v>0.5</v>
      </c>
      <c r="G47" s="48">
        <f>+VLOOKUP(D47,Condicionales!A:B,2,FALSE)</f>
        <v>1.1000000000000001</v>
      </c>
      <c r="H47" s="51">
        <f t="shared" si="0"/>
        <v>0.74199676787907265</v>
      </c>
      <c r="I47" s="51">
        <f t="shared" si="1"/>
        <v>0.57984093272784776</v>
      </c>
      <c r="J47" s="51">
        <f t="shared" si="2"/>
        <v>0.74425218363679357</v>
      </c>
      <c r="K47" s="51">
        <v>1128.116</v>
      </c>
      <c r="L47" s="51">
        <v>1127.3740032321209</v>
      </c>
      <c r="M47" s="51">
        <v>1127</v>
      </c>
      <c r="N47" s="51">
        <v>1126.4201590672722</v>
      </c>
      <c r="O47" s="48">
        <f t="shared" si="3"/>
        <v>97.611332848960174</v>
      </c>
      <c r="P47" s="48">
        <f t="shared" si="4"/>
        <v>70.265553928570625</v>
      </c>
      <c r="Q47" s="48">
        <f t="shared" si="5"/>
        <v>23.410857976236787</v>
      </c>
      <c r="R47" s="48">
        <f t="shared" si="6"/>
        <v>3.9349209441527648</v>
      </c>
      <c r="S47" s="48">
        <f t="shared" si="7"/>
        <v>26.230714533340489</v>
      </c>
      <c r="T47" s="48">
        <f t="shared" si="8"/>
        <v>26.230714533340489</v>
      </c>
      <c r="U47" s="56">
        <f t="shared" si="9"/>
        <v>93.676411904807409</v>
      </c>
    </row>
    <row r="48" spans="2:21" s="14" customFormat="1" ht="15.75" x14ac:dyDescent="0.25">
      <c r="B48" s="55" t="s">
        <v>117</v>
      </c>
      <c r="C48" s="50" t="str">
        <f>+CONCATENATE(Tuberias!D55,"-",Tuberias!E55)</f>
        <v>P38a-P37</v>
      </c>
      <c r="D48" s="50">
        <f>+Tuberias!G55</f>
        <v>10</v>
      </c>
      <c r="E48" s="51">
        <f>+Tuberias!F55</f>
        <v>25.593332510636401</v>
      </c>
      <c r="F48" s="47">
        <f>+VLOOKUP(D48,Condicionales!D:F,2,FALSE)</f>
        <v>0.25</v>
      </c>
      <c r="G48" s="48">
        <f>+VLOOKUP(D48,Condicionales!A:B,2,FALSE)</f>
        <v>0.85</v>
      </c>
      <c r="H48" s="51">
        <f t="shared" si="0"/>
        <v>1.4539999999999509</v>
      </c>
      <c r="I48" s="51">
        <f t="shared" si="1"/>
        <v>1.4496665021274566</v>
      </c>
      <c r="J48" s="51">
        <f t="shared" si="2"/>
        <v>1.4934999177303705</v>
      </c>
      <c r="K48" s="51">
        <v>1141.0899999999999</v>
      </c>
      <c r="L48" s="51">
        <v>1139.636</v>
      </c>
      <c r="M48" s="51">
        <v>1135.9670000000001</v>
      </c>
      <c r="N48" s="51">
        <v>1134.5173334978726</v>
      </c>
      <c r="O48" s="48">
        <f t="shared" si="3"/>
        <v>32.490093999219255</v>
      </c>
      <c r="P48" s="48">
        <f t="shared" si="4"/>
        <v>6.1700740622292303</v>
      </c>
      <c r="Q48" s="48">
        <f t="shared" si="5"/>
        <v>1.256309771817127</v>
      </c>
      <c r="R48" s="48">
        <f t="shared" si="6"/>
        <v>25.0637101651729</v>
      </c>
      <c r="S48" s="48">
        <f t="shared" si="7"/>
        <v>4.3508665268081881</v>
      </c>
      <c r="T48" s="48">
        <f t="shared" si="8"/>
        <v>4.3508665268081881</v>
      </c>
      <c r="U48" s="56">
        <f t="shared" si="9"/>
        <v>7.426383834046355</v>
      </c>
    </row>
    <row r="49" spans="2:21" s="14" customFormat="1" ht="15.75" x14ac:dyDescent="0.25">
      <c r="B49" s="55" t="s">
        <v>118</v>
      </c>
      <c r="C49" s="50" t="str">
        <f>+CONCATENATE(Tuberias!D56,"-",Tuberias!E56)</f>
        <v>P37-P35</v>
      </c>
      <c r="D49" s="50">
        <f>+Tuberias!G56</f>
        <v>10</v>
      </c>
      <c r="E49" s="51">
        <f>+Tuberias!F56</f>
        <v>20.862348405680518</v>
      </c>
      <c r="F49" s="47">
        <f>+VLOOKUP(D49,Condicionales!D:F,2,FALSE)</f>
        <v>0.25</v>
      </c>
      <c r="G49" s="48">
        <f>+VLOOKUP(D49,Condicionales!A:B,2,FALSE)</f>
        <v>0.85</v>
      </c>
      <c r="H49" s="51">
        <f t="shared" si="0"/>
        <v>1.4696665021274384</v>
      </c>
      <c r="I49" s="51">
        <f t="shared" si="1"/>
        <v>1.3003831513772184</v>
      </c>
      <c r="J49" s="51">
        <f t="shared" si="2"/>
        <v>1.4266914934189951</v>
      </c>
      <c r="K49" s="51">
        <v>1135.9670000000001</v>
      </c>
      <c r="L49" s="51">
        <v>1134.4973334978727</v>
      </c>
      <c r="M49" s="51">
        <v>1131.2080000000001</v>
      </c>
      <c r="N49" s="51">
        <v>1129.9076168486229</v>
      </c>
      <c r="O49" s="48">
        <f t="shared" si="3"/>
        <v>25.299514752658567</v>
      </c>
      <c r="P49" s="48">
        <f t="shared" si="4"/>
        <v>5.0295222289470383</v>
      </c>
      <c r="Q49" s="48">
        <f t="shared" si="5"/>
        <v>1.0240781326236976</v>
      </c>
      <c r="R49" s="48">
        <f t="shared" si="6"/>
        <v>19.245914391087833</v>
      </c>
      <c r="S49" s="48">
        <f t="shared" si="7"/>
        <v>0</v>
      </c>
      <c r="T49" s="48">
        <f t="shared" si="8"/>
        <v>0</v>
      </c>
      <c r="U49" s="56">
        <f t="shared" si="9"/>
        <v>6.0536003615707337</v>
      </c>
    </row>
    <row r="50" spans="2:21" s="14" customFormat="1" ht="15.75" x14ac:dyDescent="0.25">
      <c r="B50" s="55" t="s">
        <v>118</v>
      </c>
      <c r="C50" s="50" t="str">
        <f>+CONCATENATE(Tuberias!D57,"-",Tuberias!E57)</f>
        <v>P35-P33</v>
      </c>
      <c r="D50" s="50">
        <f>+Tuberias!G57</f>
        <v>10</v>
      </c>
      <c r="E50" s="51">
        <f>+Tuberias!F57</f>
        <v>39.795156790745281</v>
      </c>
      <c r="F50" s="47">
        <f>+VLOOKUP(D50,Condicionales!D:F,2,FALSE)</f>
        <v>0.25</v>
      </c>
      <c r="G50" s="48">
        <f>+VLOOKUP(D50,Condicionales!A:B,2,FALSE)</f>
        <v>0.85</v>
      </c>
      <c r="H50" s="51">
        <f t="shared" si="0"/>
        <v>1.3203831513772002</v>
      </c>
      <c r="I50" s="51">
        <f t="shared" si="1"/>
        <v>1.2926102242645356</v>
      </c>
      <c r="J50" s="51">
        <f t="shared" si="2"/>
        <v>1.3481633544875347</v>
      </c>
      <c r="K50" s="51">
        <v>1131.2080000000001</v>
      </c>
      <c r="L50" s="51">
        <v>1129.8876168486229</v>
      </c>
      <c r="M50" s="51">
        <v>1128.116</v>
      </c>
      <c r="N50" s="51">
        <v>1126.8233897757354</v>
      </c>
      <c r="O50" s="48">
        <f t="shared" si="3"/>
        <v>45.602816260663268</v>
      </c>
      <c r="P50" s="48">
        <f t="shared" si="4"/>
        <v>9.5938684270553143</v>
      </c>
      <c r="Q50" s="48">
        <f t="shared" si="5"/>
        <v>1.9534401909728023</v>
      </c>
      <c r="R50" s="48">
        <f t="shared" si="6"/>
        <v>34.055507642635156</v>
      </c>
      <c r="S50" s="48">
        <f t="shared" si="7"/>
        <v>0</v>
      </c>
      <c r="T50" s="48">
        <f t="shared" si="8"/>
        <v>0</v>
      </c>
      <c r="U50" s="56">
        <f t="shared" si="9"/>
        <v>11.547308618028111</v>
      </c>
    </row>
    <row r="51" spans="2:21" s="14" customFormat="1" ht="15.75" x14ac:dyDescent="0.25">
      <c r="B51" s="55" t="s">
        <v>117</v>
      </c>
      <c r="C51" s="50" t="str">
        <f>+CONCATENATE(Tuberias!D58,"-",Tuberias!E58)</f>
        <v>P33-P36</v>
      </c>
      <c r="D51" s="50">
        <f>+Tuberias!G58</f>
        <v>10</v>
      </c>
      <c r="E51" s="51">
        <f>+Tuberias!F58</f>
        <v>72.416869063775479</v>
      </c>
      <c r="F51" s="47">
        <f>+VLOOKUP(D51,Condicionales!D:F,2,FALSE)</f>
        <v>0.25</v>
      </c>
      <c r="G51" s="48">
        <f>+VLOOKUP(D51,Condicionales!A:B,2,FALSE)</f>
        <v>0.85</v>
      </c>
      <c r="H51" s="51">
        <f t="shared" si="0"/>
        <v>1.3126102242645175</v>
      </c>
      <c r="I51" s="51">
        <f t="shared" si="1"/>
        <v>1.2673669033690658</v>
      </c>
      <c r="J51" s="51">
        <f t="shared" si="2"/>
        <v>1.3316552304834584</v>
      </c>
      <c r="K51" s="51">
        <v>1128.116</v>
      </c>
      <c r="L51" s="51">
        <v>1126.8033897757355</v>
      </c>
      <c r="M51" s="51">
        <v>1125.681</v>
      </c>
      <c r="N51" s="51">
        <v>1124.413633096631</v>
      </c>
      <c r="O51" s="48">
        <f t="shared" si="3"/>
        <v>81.969157094410505</v>
      </c>
      <c r="P51" s="48">
        <f t="shared" si="4"/>
        <v>17.458353471262775</v>
      </c>
      <c r="Q51" s="48">
        <f t="shared" si="5"/>
        <v>3.554754747605172</v>
      </c>
      <c r="R51" s="48">
        <f t="shared" si="6"/>
        <v>60.956048875542557</v>
      </c>
      <c r="S51" s="48">
        <f t="shared" si="7"/>
        <v>12.310867740841832</v>
      </c>
      <c r="T51" s="48">
        <f t="shared" si="8"/>
        <v>12.310867740841832</v>
      </c>
      <c r="U51" s="56">
        <f t="shared" si="9"/>
        <v>21.013108218867949</v>
      </c>
    </row>
    <row r="52" spans="2:21" s="14" customFormat="1" ht="15.75" x14ac:dyDescent="0.25">
      <c r="B52" s="55" t="s">
        <v>118</v>
      </c>
      <c r="C52" s="50" t="str">
        <f>+CONCATENATE(Tuberias!D59,"-",Tuberias!E59)</f>
        <v>P36-P48</v>
      </c>
      <c r="D52" s="50">
        <f>+Tuberias!G59</f>
        <v>12</v>
      </c>
      <c r="E52" s="51">
        <f>+Tuberias!F59</f>
        <v>44.302145501092831</v>
      </c>
      <c r="F52" s="47">
        <f>+VLOOKUP(D52,Condicionales!D:F,2,FALSE)</f>
        <v>0.315</v>
      </c>
      <c r="G52" s="48">
        <f>+VLOOKUP(D52,Condicionales!A:B,2,FALSE)</f>
        <v>0.9</v>
      </c>
      <c r="H52" s="51">
        <f t="shared" si="0"/>
        <v>1.2873669033690476</v>
      </c>
      <c r="I52" s="51">
        <f t="shared" si="1"/>
        <v>1.1257840673777082</v>
      </c>
      <c r="J52" s="51">
        <f t="shared" si="2"/>
        <v>1.2590754853733779</v>
      </c>
      <c r="K52" s="51">
        <v>1125.681</v>
      </c>
      <c r="L52" s="51">
        <v>1124.393633096631</v>
      </c>
      <c r="M52" s="51">
        <v>1125.165</v>
      </c>
      <c r="N52" s="51">
        <v>1124.0392159326223</v>
      </c>
      <c r="O52" s="48">
        <f t="shared" si="3"/>
        <v>50.201770814883417</v>
      </c>
      <c r="P52" s="48">
        <f t="shared" si="4"/>
        <v>13.973314620581592</v>
      </c>
      <c r="Q52" s="48">
        <f t="shared" si="5"/>
        <v>3.4525163827363614</v>
      </c>
      <c r="R52" s="48">
        <f t="shared" si="6"/>
        <v>32.775939811565465</v>
      </c>
      <c r="S52" s="48">
        <f t="shared" si="7"/>
        <v>0</v>
      </c>
      <c r="T52" s="48">
        <f t="shared" si="8"/>
        <v>0</v>
      </c>
      <c r="U52" s="56">
        <f t="shared" si="9"/>
        <v>17.425831003317953</v>
      </c>
    </row>
    <row r="53" spans="2:21" s="14" customFormat="1" ht="15.75" x14ac:dyDescent="0.25">
      <c r="B53" s="55" t="s">
        <v>117</v>
      </c>
      <c r="C53" s="50" t="str">
        <f>+CONCATENATE(Tuberias!D60,"-",Tuberias!E60)</f>
        <v>P44-P43</v>
      </c>
      <c r="D53" s="50">
        <f>+Tuberias!G60</f>
        <v>10</v>
      </c>
      <c r="E53" s="51">
        <f>+Tuberias!F60</f>
        <v>55.419491706438443</v>
      </c>
      <c r="F53" s="47">
        <f>+VLOOKUP(D53,Condicionales!D:F,2,FALSE)</f>
        <v>0.25</v>
      </c>
      <c r="G53" s="48">
        <f>+VLOOKUP(D53,Condicionales!A:B,2,FALSE)</f>
        <v>0.85</v>
      </c>
      <c r="H53" s="51">
        <f t="shared" si="0"/>
        <v>1.4539999999999509</v>
      </c>
      <c r="I53" s="51">
        <f t="shared" si="1"/>
        <v>1.4132712038181126</v>
      </c>
      <c r="J53" s="51">
        <f t="shared" si="2"/>
        <v>1.4753022685756985</v>
      </c>
      <c r="K53" s="51">
        <v>1159.761</v>
      </c>
      <c r="L53" s="51">
        <v>1158.307</v>
      </c>
      <c r="M53" s="51">
        <v>1154.4000000000001</v>
      </c>
      <c r="N53" s="51">
        <v>1152.986728796182</v>
      </c>
      <c r="O53" s="48">
        <f t="shared" si="3"/>
        <v>69.496426562147619</v>
      </c>
      <c r="P53" s="48">
        <f t="shared" si="4"/>
        <v>13.360603515689684</v>
      </c>
      <c r="Q53" s="48">
        <f t="shared" si="5"/>
        <v>2.7203979376660543</v>
      </c>
      <c r="R53" s="48">
        <f t="shared" si="6"/>
        <v>53.415425108791887</v>
      </c>
      <c r="S53" s="48">
        <f t="shared" si="7"/>
        <v>9.4213135900945364</v>
      </c>
      <c r="T53" s="48">
        <f t="shared" si="8"/>
        <v>9.4213135900945364</v>
      </c>
      <c r="U53" s="56">
        <f t="shared" si="9"/>
        <v>16.081001453355732</v>
      </c>
    </row>
    <row r="54" spans="2:21" s="14" customFormat="1" ht="15.75" x14ac:dyDescent="0.25">
      <c r="B54" s="55" t="s">
        <v>117</v>
      </c>
      <c r="C54" s="50" t="str">
        <f>+CONCATENATE(Tuberias!D61,"-",Tuberias!E61)</f>
        <v>P43-P45</v>
      </c>
      <c r="D54" s="50">
        <f>+Tuberias!G61</f>
        <v>10</v>
      </c>
      <c r="E54" s="51">
        <f>+Tuberias!F61</f>
        <v>40.741197822351801</v>
      </c>
      <c r="F54" s="47">
        <f>+VLOOKUP(D54,Condicionales!D:F,2,FALSE)</f>
        <v>0.25</v>
      </c>
      <c r="G54" s="48">
        <f>+VLOOKUP(D54,Condicionales!A:B,2,FALSE)</f>
        <v>0.85</v>
      </c>
      <c r="H54" s="51">
        <f t="shared" si="0"/>
        <v>1.4332712038180944</v>
      </c>
      <c r="I54" s="51">
        <f t="shared" si="1"/>
        <v>1.4052044161965114</v>
      </c>
      <c r="J54" s="51">
        <f t="shared" si="2"/>
        <v>1.4609044766739696</v>
      </c>
      <c r="K54" s="51">
        <v>1154.4000000000001</v>
      </c>
      <c r="L54" s="51">
        <v>1152.966728796182</v>
      </c>
      <c r="M54" s="51">
        <v>1147.1199999999999</v>
      </c>
      <c r="N54" s="51">
        <v>1145.7147955838034</v>
      </c>
      <c r="O54" s="48">
        <f t="shared" si="3"/>
        <v>50.591148541173496</v>
      </c>
      <c r="P54" s="48">
        <f t="shared" si="4"/>
        <v>9.8219412358032212</v>
      </c>
      <c r="Q54" s="48">
        <f t="shared" si="5"/>
        <v>1.9998788715179514</v>
      </c>
      <c r="R54" s="48">
        <f t="shared" si="6"/>
        <v>38.769328433852323</v>
      </c>
      <c r="S54" s="48">
        <f t="shared" si="7"/>
        <v>6.9260036297998067</v>
      </c>
      <c r="T54" s="48">
        <f t="shared" si="8"/>
        <v>6.9260036297998067</v>
      </c>
      <c r="U54" s="56">
        <f t="shared" si="9"/>
        <v>11.821820107321173</v>
      </c>
    </row>
    <row r="55" spans="2:21" s="14" customFormat="1" ht="15.75" x14ac:dyDescent="0.25">
      <c r="B55" s="55" t="s">
        <v>117</v>
      </c>
      <c r="C55" s="50" t="str">
        <f>+CONCATENATE(Tuberias!D62,"-",Tuberias!E62)</f>
        <v>P45-P38</v>
      </c>
      <c r="D55" s="50">
        <f>+Tuberias!G62</f>
        <v>10</v>
      </c>
      <c r="E55" s="51">
        <f>+Tuberias!F62</f>
        <v>40.801555117421678</v>
      </c>
      <c r="F55" s="47">
        <f>+VLOOKUP(D55,Condicionales!D:F,2,FALSE)</f>
        <v>0.25</v>
      </c>
      <c r="G55" s="48">
        <f>+VLOOKUP(D55,Condicionales!A:B,2,FALSE)</f>
        <v>0.85</v>
      </c>
      <c r="H55" s="51">
        <f t="shared" si="0"/>
        <v>1.4252044161964932</v>
      </c>
      <c r="I55" s="51">
        <f t="shared" si="1"/>
        <v>1.3930330184575723</v>
      </c>
      <c r="J55" s="51">
        <f t="shared" si="2"/>
        <v>1.4507853839936995</v>
      </c>
      <c r="K55" s="51">
        <v>1147.1199999999999</v>
      </c>
      <c r="L55" s="51">
        <v>1145.6947955838034</v>
      </c>
      <c r="M55" s="51">
        <v>1141.0899999999999</v>
      </c>
      <c r="N55" s="51">
        <v>1139.6969669815423</v>
      </c>
      <c r="O55" s="48">
        <f t="shared" si="3"/>
        <v>50.315154837283401</v>
      </c>
      <c r="P55" s="48">
        <f t="shared" si="4"/>
        <v>9.8364922514094228</v>
      </c>
      <c r="Q55" s="48">
        <f t="shared" si="5"/>
        <v>2.0028416533114215</v>
      </c>
      <c r="R55" s="48">
        <f t="shared" si="6"/>
        <v>38.475820932562556</v>
      </c>
      <c r="S55" s="48">
        <f t="shared" si="7"/>
        <v>6.9362643699616857</v>
      </c>
      <c r="T55" s="48">
        <f t="shared" si="8"/>
        <v>6.9362643699616857</v>
      </c>
      <c r="U55" s="56">
        <f t="shared" si="9"/>
        <v>11.839333904720846</v>
      </c>
    </row>
    <row r="56" spans="2:21" s="14" customFormat="1" ht="15.75" x14ac:dyDescent="0.25">
      <c r="B56" s="55" t="s">
        <v>117</v>
      </c>
      <c r="C56" s="50" t="str">
        <f>+CONCATENATE(Tuberias!D63,"-",Tuberias!E63)</f>
        <v>P34a-P38</v>
      </c>
      <c r="D56" s="50">
        <f>+Tuberias!G63</f>
        <v>10</v>
      </c>
      <c r="E56" s="51">
        <f>+Tuberias!F63</f>
        <v>119.4066745168998</v>
      </c>
      <c r="F56" s="47">
        <f>+VLOOKUP(D56,Condicionales!D:F,2,FALSE)</f>
        <v>0.25</v>
      </c>
      <c r="G56" s="48">
        <f>+VLOOKUP(D56,Condicionales!A:B,2,FALSE)</f>
        <v>0.85</v>
      </c>
      <c r="H56" s="51">
        <f t="shared" si="0"/>
        <v>1.4539999999999509</v>
      </c>
      <c r="I56" s="51">
        <f t="shared" si="1"/>
        <v>1.4667070277773746</v>
      </c>
      <c r="J56" s="51">
        <f t="shared" si="2"/>
        <v>1.5020201805553295</v>
      </c>
      <c r="K56" s="51">
        <v>1146.57</v>
      </c>
      <c r="L56" s="51">
        <v>1145.116</v>
      </c>
      <c r="M56" s="51">
        <v>1141.0899999999999</v>
      </c>
      <c r="N56" s="51">
        <v>1139.6232929722225</v>
      </c>
      <c r="O56" s="48">
        <f t="shared" si="3"/>
        <v>152.44854959477749</v>
      </c>
      <c r="P56" s="48">
        <f t="shared" si="4"/>
        <v>28.786717204083697</v>
      </c>
      <c r="Q56" s="48">
        <f t="shared" si="5"/>
        <v>5.8613614289356244</v>
      </c>
      <c r="R56" s="48">
        <f t="shared" si="6"/>
        <v>117.80047096175817</v>
      </c>
      <c r="S56" s="48">
        <f t="shared" si="7"/>
        <v>20.299134667872966</v>
      </c>
      <c r="T56" s="48">
        <f t="shared" si="8"/>
        <v>20.299134667872966</v>
      </c>
      <c r="U56" s="56">
        <f t="shared" si="9"/>
        <v>34.648078633019324</v>
      </c>
    </row>
    <row r="57" spans="2:21" s="14" customFormat="1" ht="15.75" x14ac:dyDescent="0.25">
      <c r="B57" s="55" t="s">
        <v>117</v>
      </c>
      <c r="C57" s="50" t="str">
        <f>+CONCATENATE(Tuberias!D64,"-",Tuberias!E64)</f>
        <v>P38-P46</v>
      </c>
      <c r="D57" s="50">
        <f>+Tuberias!G64</f>
        <v>10</v>
      </c>
      <c r="E57" s="51">
        <f>+Tuberias!F64</f>
        <v>118.60074671350091</v>
      </c>
      <c r="F57" s="47">
        <f>+VLOOKUP(D57,Condicionales!D:F,2,FALSE)</f>
        <v>0.25</v>
      </c>
      <c r="G57" s="48">
        <f>+VLOOKUP(D57,Condicionales!A:B,2,FALSE)</f>
        <v>0.85</v>
      </c>
      <c r="H57" s="51">
        <f t="shared" si="0"/>
        <v>1.4867070277773564</v>
      </c>
      <c r="I57" s="51">
        <f t="shared" si="1"/>
        <v>1.5135839392680737</v>
      </c>
      <c r="J57" s="51">
        <f t="shared" si="2"/>
        <v>1.5418121501893818</v>
      </c>
      <c r="K57" s="51">
        <v>1141.0899999999999</v>
      </c>
      <c r="L57" s="51">
        <v>1139.6032929722226</v>
      </c>
      <c r="M57" s="51">
        <v>1128.9010000000001</v>
      </c>
      <c r="N57" s="51">
        <v>1127.387416060732</v>
      </c>
      <c r="O57" s="48">
        <f t="shared" si="3"/>
        <v>155.43106145874771</v>
      </c>
      <c r="P57" s="48">
        <f t="shared" si="4"/>
        <v>28.592423075575255</v>
      </c>
      <c r="Q57" s="48">
        <f t="shared" si="5"/>
        <v>5.8218005403968478</v>
      </c>
      <c r="R57" s="48">
        <f t="shared" si="6"/>
        <v>121.0168378427756</v>
      </c>
      <c r="S57" s="48">
        <f t="shared" si="7"/>
        <v>20.162126941295156</v>
      </c>
      <c r="T57" s="48">
        <f t="shared" si="8"/>
        <v>20.162126941295156</v>
      </c>
      <c r="U57" s="56">
        <f t="shared" si="9"/>
        <v>34.414223615972105</v>
      </c>
    </row>
    <row r="58" spans="2:21" s="14" customFormat="1" ht="15.75" x14ac:dyDescent="0.25">
      <c r="B58" s="55" t="s">
        <v>117</v>
      </c>
      <c r="C58" s="50" t="str">
        <f>+CONCATENATE(Tuberias!D65,"-",Tuberias!E65)</f>
        <v>P46-P47</v>
      </c>
      <c r="D58" s="50">
        <f>+Tuberias!G65</f>
        <v>10</v>
      </c>
      <c r="E58" s="51">
        <f>+Tuberias!F65</f>
        <v>32.053064892456071</v>
      </c>
      <c r="F58" s="47">
        <f>+VLOOKUP(D58,Condicionales!D:F,2,FALSE)</f>
        <v>0.25</v>
      </c>
      <c r="G58" s="48">
        <f>+VLOOKUP(D58,Condicionales!A:B,2,FALSE)</f>
        <v>0.85</v>
      </c>
      <c r="H58" s="51">
        <f t="shared" si="0"/>
        <v>1.5335839392680555</v>
      </c>
      <c r="I58" s="51">
        <f t="shared" si="1"/>
        <v>1.414829130664657</v>
      </c>
      <c r="J58" s="51">
        <f t="shared" si="2"/>
        <v>1.515873201633023</v>
      </c>
      <c r="K58" s="51">
        <v>1128.9010000000001</v>
      </c>
      <c r="L58" s="51">
        <v>1127.367416060732</v>
      </c>
      <c r="M58" s="51">
        <v>1126.2180000000001</v>
      </c>
      <c r="N58" s="51">
        <v>1124.8031708693354</v>
      </c>
      <c r="O58" s="48">
        <f t="shared" si="3"/>
        <v>41.300124785576664</v>
      </c>
      <c r="P58" s="48">
        <f t="shared" si="4"/>
        <v>7.7273947902525739</v>
      </c>
      <c r="Q58" s="48">
        <f t="shared" si="5"/>
        <v>1.5734011436121391</v>
      </c>
      <c r="R58" s="48">
        <f t="shared" si="6"/>
        <v>31.999328851711951</v>
      </c>
      <c r="S58" s="48">
        <f t="shared" si="7"/>
        <v>5.4490210317175327</v>
      </c>
      <c r="T58" s="48">
        <f t="shared" si="8"/>
        <v>5.4490210317175327</v>
      </c>
      <c r="U58" s="56">
        <f t="shared" si="9"/>
        <v>9.3007959338647126</v>
      </c>
    </row>
    <row r="59" spans="2:21" s="14" customFormat="1" ht="15.75" x14ac:dyDescent="0.25">
      <c r="B59" s="55" t="s">
        <v>118</v>
      </c>
      <c r="C59" s="50" t="str">
        <f>+CONCATENATE(Tuberias!D66,"-",Tuberias!E66)</f>
        <v>P47-P48</v>
      </c>
      <c r="D59" s="50">
        <f>+Tuberias!G66</f>
        <v>12</v>
      </c>
      <c r="E59" s="51">
        <f>+Tuberias!F66</f>
        <v>42.483599294315916</v>
      </c>
      <c r="F59" s="47">
        <f>+VLOOKUP(D59,Condicionales!D:F,2,FALSE)</f>
        <v>0.315</v>
      </c>
      <c r="G59" s="48">
        <f>+VLOOKUP(D59,Condicionales!A:B,2,FALSE)</f>
        <v>0.9</v>
      </c>
      <c r="H59" s="51">
        <f t="shared" si="0"/>
        <v>1.4348291306646388</v>
      </c>
      <c r="I59" s="51">
        <f t="shared" si="1"/>
        <v>1.4864027123167034</v>
      </c>
      <c r="J59" s="51">
        <f t="shared" si="2"/>
        <v>1.5131159214906711</v>
      </c>
      <c r="K59" s="51">
        <v>1126.2180000000001</v>
      </c>
      <c r="L59" s="51">
        <v>1124.7831708693354</v>
      </c>
      <c r="M59" s="51">
        <v>1125.165</v>
      </c>
      <c r="N59" s="51">
        <v>1123.6785972876833</v>
      </c>
      <c r="O59" s="48">
        <f t="shared" si="3"/>
        <v>57.854349445013327</v>
      </c>
      <c r="P59" s="48">
        <f t="shared" si="4"/>
        <v>13.399727991493116</v>
      </c>
      <c r="Q59" s="48">
        <f t="shared" si="5"/>
        <v>3.3107950168601761</v>
      </c>
      <c r="R59" s="48">
        <f t="shared" si="6"/>
        <v>41.143826436660035</v>
      </c>
      <c r="S59" s="48">
        <f t="shared" si="7"/>
        <v>0</v>
      </c>
      <c r="T59" s="48">
        <f t="shared" si="8"/>
        <v>0</v>
      </c>
      <c r="U59" s="56">
        <f t="shared" si="9"/>
        <v>16.710523008353292</v>
      </c>
    </row>
    <row r="60" spans="2:21" s="14" customFormat="1" ht="15.75" x14ac:dyDescent="0.25">
      <c r="B60" s="55" t="s">
        <v>118</v>
      </c>
      <c r="C60" s="50" t="str">
        <f>+CONCATENATE(Tuberias!D67,"-",Tuberias!E67)</f>
        <v>P48-P49</v>
      </c>
      <c r="D60" s="50">
        <f>+Tuberias!G67</f>
        <v>18</v>
      </c>
      <c r="E60" s="51">
        <f>+Tuberias!F67</f>
        <v>42.848156273053341</v>
      </c>
      <c r="F60" s="47">
        <f>+VLOOKUP(D60,Condicionales!D:F,2,FALSE)</f>
        <v>0.45</v>
      </c>
      <c r="G60" s="48">
        <f>+VLOOKUP(D60,Condicionales!A:B,2,FALSE)</f>
        <v>1.05</v>
      </c>
      <c r="H60" s="51">
        <f t="shared" si="0"/>
        <v>1.5064027123166852</v>
      </c>
      <c r="I60" s="51">
        <f t="shared" si="1"/>
        <v>0.99461833124655641</v>
      </c>
      <c r="J60" s="51">
        <f t="shared" si="2"/>
        <v>1.3255105217816208</v>
      </c>
      <c r="K60" s="51">
        <v>1125.165</v>
      </c>
      <c r="L60" s="51">
        <v>1123.6585972876833</v>
      </c>
      <c r="M60" s="51">
        <v>1124.319</v>
      </c>
      <c r="N60" s="51">
        <v>1123.3243816687534</v>
      </c>
      <c r="O60" s="48">
        <f t="shared" si="3"/>
        <v>59.635466077819132</v>
      </c>
      <c r="P60" s="48">
        <f t="shared" si="4"/>
        <v>21.899839895537561</v>
      </c>
      <c r="Q60" s="48">
        <f t="shared" si="5"/>
        <v>6.8147048064691473</v>
      </c>
      <c r="R60" s="48">
        <f t="shared" si="6"/>
        <v>30.920921375812426</v>
      </c>
      <c r="S60" s="48">
        <f t="shared" si="7"/>
        <v>0</v>
      </c>
      <c r="T60" s="48">
        <f t="shared" si="8"/>
        <v>0</v>
      </c>
      <c r="U60" s="56">
        <f t="shared" si="9"/>
        <v>28.714544702006705</v>
      </c>
    </row>
    <row r="61" spans="2:21" s="14" customFormat="1" ht="15.75" x14ac:dyDescent="0.25">
      <c r="B61" s="55" t="s">
        <v>118</v>
      </c>
      <c r="C61" s="50" t="str">
        <f>+CONCATENATE(Tuberias!D68,"-",Tuberias!E68)</f>
        <v>P51-P49</v>
      </c>
      <c r="D61" s="50">
        <f>+Tuberias!G68</f>
        <v>10</v>
      </c>
      <c r="E61" s="51">
        <f>+Tuberias!F68</f>
        <v>42.582338181457345</v>
      </c>
      <c r="F61" s="47">
        <f>+VLOOKUP(D61,Condicionales!D:F,2,FALSE)</f>
        <v>0.25</v>
      </c>
      <c r="G61" s="48">
        <f>+VLOOKUP(D61,Condicionales!A:B,2,FALSE)</f>
        <v>0.85</v>
      </c>
      <c r="H61" s="51">
        <f t="shared" si="0"/>
        <v>1.4539999999999509</v>
      </c>
      <c r="I61" s="51">
        <f t="shared" si="1"/>
        <v>0.93482338181456726</v>
      </c>
      <c r="J61" s="51">
        <f t="shared" si="2"/>
        <v>1.2360783575739258</v>
      </c>
      <c r="K61" s="51">
        <v>1125.2639999999999</v>
      </c>
      <c r="L61" s="51">
        <v>1123.81</v>
      </c>
      <c r="M61" s="51">
        <v>1124.319</v>
      </c>
      <c r="N61" s="51">
        <v>1123.3841766181854</v>
      </c>
      <c r="O61" s="48">
        <f t="shared" si="3"/>
        <v>44.739840644844278</v>
      </c>
      <c r="P61" s="48">
        <f t="shared" si="4"/>
        <v>10.265805760671931</v>
      </c>
      <c r="Q61" s="48">
        <f t="shared" si="5"/>
        <v>2.0902556375553525</v>
      </c>
      <c r="R61" s="48">
        <f t="shared" si="6"/>
        <v>32.383779246616996</v>
      </c>
      <c r="S61" s="48">
        <f t="shared" si="7"/>
        <v>0</v>
      </c>
      <c r="T61" s="48">
        <f t="shared" si="8"/>
        <v>0</v>
      </c>
      <c r="U61" s="56">
        <f t="shared" si="9"/>
        <v>12.356061398227283</v>
      </c>
    </row>
    <row r="62" spans="2:21" s="14" customFormat="1" ht="15.75" x14ac:dyDescent="0.25">
      <c r="B62" s="55" t="s">
        <v>118</v>
      </c>
      <c r="C62" s="50" t="str">
        <f>+CONCATENATE(Tuberias!D69,"-",Tuberias!E69)</f>
        <v>P49-P52</v>
      </c>
      <c r="D62" s="50">
        <f>+Tuberias!G69</f>
        <v>20</v>
      </c>
      <c r="E62" s="51">
        <f>+Tuberias!F69</f>
        <v>3.903363165271704</v>
      </c>
      <c r="F62" s="47">
        <f>+VLOOKUP(D62,Condicionales!D:F,2,FALSE)</f>
        <v>0.5</v>
      </c>
      <c r="G62" s="48">
        <f>+VLOOKUP(D62,Condicionales!A:B,2,FALSE)</f>
        <v>1.1000000000000001</v>
      </c>
      <c r="H62" s="51">
        <f t="shared" si="0"/>
        <v>1.0146183312465382</v>
      </c>
      <c r="I62" s="51">
        <f t="shared" si="1"/>
        <v>0.97603851023836796</v>
      </c>
      <c r="J62" s="51">
        <f t="shared" si="2"/>
        <v>1.0786617540757863</v>
      </c>
      <c r="K62" s="51">
        <v>1124.319</v>
      </c>
      <c r="L62" s="51">
        <v>1123.3043816687534</v>
      </c>
      <c r="M62" s="51">
        <v>1124.2570000000001</v>
      </c>
      <c r="N62" s="51">
        <v>1123.2809614897617</v>
      </c>
      <c r="O62" s="48">
        <f t="shared" si="3"/>
        <v>4.6314494145114686</v>
      </c>
      <c r="P62" s="48">
        <f t="shared" si="4"/>
        <v>2.300350393489591</v>
      </c>
      <c r="Q62" s="48">
        <f t="shared" si="5"/>
        <v>0.76642356526941169</v>
      </c>
      <c r="R62" s="48">
        <f t="shared" si="6"/>
        <v>1.5646754557524658</v>
      </c>
      <c r="S62" s="48">
        <f t="shared" si="7"/>
        <v>0</v>
      </c>
      <c r="T62" s="48">
        <f t="shared" si="8"/>
        <v>0</v>
      </c>
      <c r="U62" s="56">
        <f t="shared" si="9"/>
        <v>3.0667739587590028</v>
      </c>
    </row>
    <row r="63" spans="2:21" s="14" customFormat="1" ht="15.75" x14ac:dyDescent="0.25">
      <c r="B63" s="55" t="s">
        <v>118</v>
      </c>
      <c r="C63" s="50" t="str">
        <f>+CONCATENATE(Tuberias!D70,"-",Tuberias!E70)</f>
        <v>P52-VERT3</v>
      </c>
      <c r="D63" s="50">
        <f>+Tuberias!G70</f>
        <v>20</v>
      </c>
      <c r="E63" s="51">
        <f>+Tuberias!F70</f>
        <v>45.400021321580894</v>
      </c>
      <c r="F63" s="47">
        <f>+VLOOKUP(D63,Condicionales!D:F,2,FALSE)</f>
        <v>0.5</v>
      </c>
      <c r="G63" s="48">
        <f>+VLOOKUP(D63,Condicionales!A:B,2,FALSE)</f>
        <v>1.1000000000000001</v>
      </c>
      <c r="H63" s="51">
        <f t="shared" si="0"/>
        <v>0.99603851023834977</v>
      </c>
      <c r="I63" s="51">
        <f t="shared" si="1"/>
        <v>1.0114386381678742</v>
      </c>
      <c r="J63" s="51">
        <f t="shared" si="2"/>
        <v>1.0870719075364452</v>
      </c>
      <c r="K63" s="51">
        <v>1124.2570000000001</v>
      </c>
      <c r="L63" s="51">
        <v>1123.2609614897617</v>
      </c>
      <c r="M63" s="51">
        <v>1124</v>
      </c>
      <c r="N63" s="51">
        <v>1122.9885613618321</v>
      </c>
      <c r="O63" s="48">
        <f t="shared" si="3"/>
        <v>54.288396558270854</v>
      </c>
      <c r="P63" s="48">
        <f t="shared" si="4"/>
        <v>26.755377988065035</v>
      </c>
      <c r="Q63" s="48">
        <f t="shared" si="5"/>
        <v>8.914273341043657</v>
      </c>
      <c r="R63" s="48">
        <f t="shared" si="6"/>
        <v>18.618745229162158</v>
      </c>
      <c r="S63" s="48">
        <f t="shared" si="7"/>
        <v>0</v>
      </c>
      <c r="T63" s="48">
        <f t="shared" si="8"/>
        <v>0</v>
      </c>
      <c r="U63" s="56">
        <f t="shared" si="9"/>
        <v>35.669651329108696</v>
      </c>
    </row>
    <row r="64" spans="2:21" s="14" customFormat="1" ht="15.75" x14ac:dyDescent="0.25">
      <c r="B64" s="55" t="s">
        <v>117</v>
      </c>
      <c r="C64" s="50" t="str">
        <f>+CONCATENATE(Tuberias!D71,"-",Tuberias!E71)</f>
        <v>P46a-P61</v>
      </c>
      <c r="D64" s="50">
        <f>+Tuberias!G71</f>
        <v>10</v>
      </c>
      <c r="E64" s="51">
        <f>+Tuberias!F71</f>
        <v>134.44137407539665</v>
      </c>
      <c r="F64" s="47">
        <f>+VLOOKUP(D64,Condicionales!D:F,2,FALSE)</f>
        <v>0.25</v>
      </c>
      <c r="G64" s="48">
        <f>+VLOOKUP(D64,Condicionales!A:B,2,FALSE)</f>
        <v>0.85</v>
      </c>
      <c r="H64" s="51">
        <f t="shared" si="0"/>
        <v>1.4539999999999509</v>
      </c>
      <c r="I64" s="51">
        <f t="shared" si="1"/>
        <v>1.333827481508024</v>
      </c>
      <c r="J64" s="51">
        <f t="shared" si="2"/>
        <v>1.4355804074206542</v>
      </c>
      <c r="K64" s="51">
        <v>1128.9010000000001</v>
      </c>
      <c r="L64" s="51">
        <v>1127.4470000000001</v>
      </c>
      <c r="M64" s="51">
        <v>1126.0920000000001</v>
      </c>
      <c r="N64" s="51">
        <v>1124.7581725184921</v>
      </c>
      <c r="O64" s="48">
        <f t="shared" si="3"/>
        <v>164.0511921839479</v>
      </c>
      <c r="P64" s="48">
        <f t="shared" si="4"/>
        <v>32.411302229919556</v>
      </c>
      <c r="Q64" s="48">
        <f t="shared" si="5"/>
        <v>6.599375517715365</v>
      </c>
      <c r="R64" s="48">
        <f t="shared" si="6"/>
        <v>125.04051443631298</v>
      </c>
      <c r="S64" s="48">
        <f t="shared" si="7"/>
        <v>22.855033592817431</v>
      </c>
      <c r="T64" s="48">
        <f t="shared" si="8"/>
        <v>22.855033592817431</v>
      </c>
      <c r="U64" s="56">
        <f t="shared" si="9"/>
        <v>39.010677747634929</v>
      </c>
    </row>
    <row r="65" spans="2:21" s="14" customFormat="1" ht="15.75" x14ac:dyDescent="0.25">
      <c r="B65" s="55" t="s">
        <v>117</v>
      </c>
      <c r="C65" s="50" t="str">
        <f>+CONCATENATE(Tuberias!D72,"-",Tuberias!E72)</f>
        <v>P55-P53</v>
      </c>
      <c r="D65" s="50">
        <f>+Tuberias!G72</f>
        <v>10</v>
      </c>
      <c r="E65" s="51">
        <f>+Tuberias!F72</f>
        <v>34.133226935055525</v>
      </c>
      <c r="F65" s="47">
        <f>+VLOOKUP(D65,Condicionales!D:F,2,FALSE)</f>
        <v>0.25</v>
      </c>
      <c r="G65" s="48">
        <f>+VLOOKUP(D65,Condicionales!A:B,2,FALSE)</f>
        <v>0.85</v>
      </c>
      <c r="H65" s="51">
        <f t="shared" si="0"/>
        <v>1.4539999999999509</v>
      </c>
      <c r="I65" s="51">
        <f t="shared" si="1"/>
        <v>1.4551284390124692</v>
      </c>
      <c r="J65" s="51">
        <f t="shared" si="2"/>
        <v>1.4962308861728768</v>
      </c>
      <c r="K65" s="51">
        <v>1125.83</v>
      </c>
      <c r="L65" s="51">
        <v>1124.376</v>
      </c>
      <c r="M65" s="51">
        <v>1124.261</v>
      </c>
      <c r="N65" s="51">
        <v>1122.8058715609875</v>
      </c>
      <c r="O65" s="48">
        <f t="shared" si="3"/>
        <v>43.410510127231333</v>
      </c>
      <c r="P65" s="48">
        <f t="shared" si="4"/>
        <v>8.2288829750734696</v>
      </c>
      <c r="Q65" s="48">
        <f t="shared" si="5"/>
        <v>1.6755108591013077</v>
      </c>
      <c r="R65" s="48">
        <f t="shared" si="6"/>
        <v>33.506116293056557</v>
      </c>
      <c r="S65" s="48">
        <f t="shared" si="7"/>
        <v>5.80264857895944</v>
      </c>
      <c r="T65" s="48">
        <f t="shared" si="8"/>
        <v>5.80264857895944</v>
      </c>
      <c r="U65" s="56">
        <f t="shared" si="9"/>
        <v>9.9043938341747761</v>
      </c>
    </row>
    <row r="66" spans="2:21" s="14" customFormat="1" ht="15.75" x14ac:dyDescent="0.25">
      <c r="B66" s="55" t="s">
        <v>117</v>
      </c>
      <c r="C66" s="50" t="str">
        <f>+CONCATENATE(Tuberias!D73,"-",Tuberias!E73)</f>
        <v>P53-P54</v>
      </c>
      <c r="D66" s="50">
        <f>+Tuberias!G73</f>
        <v>10</v>
      </c>
      <c r="E66" s="51">
        <f>+Tuberias!F73</f>
        <v>50.922415653619581</v>
      </c>
      <c r="F66" s="47">
        <f>+VLOOKUP(D66,Condicionales!D:F,2,FALSE)</f>
        <v>0.25</v>
      </c>
      <c r="G66" s="48">
        <f>+VLOOKUP(D66,Condicionales!A:B,2,FALSE)</f>
        <v>0.85</v>
      </c>
      <c r="H66" s="51">
        <f t="shared" si="0"/>
        <v>1.4751284390124511</v>
      </c>
      <c r="I66" s="51">
        <f t="shared" si="1"/>
        <v>1.4701974268559752</v>
      </c>
      <c r="J66" s="51">
        <f t="shared" si="2"/>
        <v>1.5143295996008799</v>
      </c>
      <c r="K66" s="51">
        <v>1124.261</v>
      </c>
      <c r="L66" s="51">
        <v>1122.7858715609875</v>
      </c>
      <c r="M66" s="51">
        <v>1123.645</v>
      </c>
      <c r="N66" s="51">
        <v>1122.174802573144</v>
      </c>
      <c r="O66" s="48">
        <f t="shared" si="3"/>
        <v>65.546323111337017</v>
      </c>
      <c r="P66" s="48">
        <f t="shared" si="4"/>
        <v>12.276442541426629</v>
      </c>
      <c r="Q66" s="48">
        <f t="shared" si="5"/>
        <v>2.499648233132143</v>
      </c>
      <c r="R66" s="48">
        <f t="shared" si="6"/>
        <v>50.77023233677825</v>
      </c>
      <c r="S66" s="48">
        <f t="shared" si="7"/>
        <v>8.6568106611153297</v>
      </c>
      <c r="T66" s="48">
        <f t="shared" si="8"/>
        <v>8.6568106611153297</v>
      </c>
      <c r="U66" s="56">
        <f t="shared" si="9"/>
        <v>14.776090774558767</v>
      </c>
    </row>
    <row r="67" spans="2:21" s="14" customFormat="1" ht="15.75" x14ac:dyDescent="0.25">
      <c r="B67" s="55" t="s">
        <v>118</v>
      </c>
      <c r="C67" s="50" t="str">
        <f>+CONCATENATE(Tuberias!D74,"-",Tuberias!E74)</f>
        <v>P54-P60</v>
      </c>
      <c r="D67" s="50">
        <f>+Tuberias!G74</f>
        <v>10</v>
      </c>
      <c r="E67" s="51">
        <f>+Tuberias!F74</f>
        <v>39.495975351926681</v>
      </c>
      <c r="F67" s="47">
        <f>+VLOOKUP(D67,Condicionales!D:F,2,FALSE)</f>
        <v>0.25</v>
      </c>
      <c r="G67" s="48">
        <f>+VLOOKUP(D67,Condicionales!A:B,2,FALSE)</f>
        <v>0.85</v>
      </c>
      <c r="H67" s="51">
        <f t="shared" si="0"/>
        <v>1.490197426855957</v>
      </c>
      <c r="I67" s="51">
        <f t="shared" si="1"/>
        <v>1.4876531557272301</v>
      </c>
      <c r="J67" s="51">
        <f t="shared" si="2"/>
        <v>1.5305919579582603</v>
      </c>
      <c r="K67" s="51">
        <v>1123.645</v>
      </c>
      <c r="L67" s="51">
        <v>1122.154802573144</v>
      </c>
      <c r="M67" s="51">
        <v>1123.2080000000001</v>
      </c>
      <c r="N67" s="51">
        <v>1121.7203468442729</v>
      </c>
      <c r="O67" s="48">
        <f t="shared" si="3"/>
        <v>51.384388908570152</v>
      </c>
      <c r="P67" s="48">
        <f t="shared" si="4"/>
        <v>9.5217413746369584</v>
      </c>
      <c r="Q67" s="48">
        <f t="shared" si="5"/>
        <v>1.9387541564371313</v>
      </c>
      <c r="R67" s="48">
        <f t="shared" si="6"/>
        <v>39.923893377496057</v>
      </c>
      <c r="S67" s="48">
        <f t="shared" si="7"/>
        <v>0</v>
      </c>
      <c r="T67" s="48">
        <f t="shared" si="8"/>
        <v>0</v>
      </c>
      <c r="U67" s="56">
        <f t="shared" si="9"/>
        <v>11.460495531074095</v>
      </c>
    </row>
    <row r="68" spans="2:21" s="14" customFormat="1" ht="15.75" x14ac:dyDescent="0.25">
      <c r="B68" s="55" t="s">
        <v>117</v>
      </c>
      <c r="C68" s="50" t="str">
        <f>+CONCATENATE(Tuberias!D75,"-",Tuberias!E75)</f>
        <v>P66-P61</v>
      </c>
      <c r="D68" s="50">
        <f>+Tuberias!G75</f>
        <v>10</v>
      </c>
      <c r="E68" s="51">
        <f>+Tuberias!F75</f>
        <v>73.250008662115533</v>
      </c>
      <c r="F68" s="47">
        <f>+VLOOKUP(D68,Condicionales!D:F,2,FALSE)</f>
        <v>0.25</v>
      </c>
      <c r="G68" s="48">
        <f>+VLOOKUP(D68,Condicionales!A:B,2,FALSE)</f>
        <v>0.85</v>
      </c>
      <c r="H68" s="51">
        <f t="shared" ref="H68:H85" si="10">+K68-L68</f>
        <v>1.4539999999999509</v>
      </c>
      <c r="I68" s="51">
        <f t="shared" ref="I68:I85" si="11">+M68-N68</f>
        <v>1.4082502858498174</v>
      </c>
      <c r="J68" s="51">
        <f t="shared" ref="J68:J85" si="12">((H68+I68)/2)+(F68/6)</f>
        <v>1.4727918095915509</v>
      </c>
      <c r="K68" s="51">
        <v>1128.5550000000001</v>
      </c>
      <c r="L68" s="51">
        <v>1127.1010000000001</v>
      </c>
      <c r="M68" s="51">
        <v>1126.0920000000001</v>
      </c>
      <c r="N68" s="51">
        <v>1124.6837497141503</v>
      </c>
      <c r="O68" s="48">
        <f t="shared" ref="O68:O85" si="13">J68*G68*E68</f>
        <v>91.699710888562819</v>
      </c>
      <c r="P68" s="48">
        <f t="shared" ref="P68:P85" si="14">+(((F68/4)+(F68))*E68*G68)-(Q68/2)</f>
        <v>17.659207854872164</v>
      </c>
      <c r="Q68" s="48">
        <f t="shared" ref="Q68:Q85" si="15">(((PI()*F68*F68))/4)*E68</f>
        <v>3.595651392004545</v>
      </c>
      <c r="R68" s="48">
        <f t="shared" ref="R68:R85" si="16">(J68*G68*E68)-Q68-P68</f>
        <v>70.444851641686114</v>
      </c>
      <c r="S68" s="48">
        <f t="shared" ref="S68:S85" si="17">IF(B68="Concreto",0.2*G68*E68,0)</f>
        <v>12.452501472559641</v>
      </c>
      <c r="T68" s="48">
        <f t="shared" ref="T68:T85" si="18">IF(B68="Concreto",0.2*G68*E68,0)</f>
        <v>12.452501472559641</v>
      </c>
      <c r="U68" s="56">
        <f t="shared" ref="U68:U85" si="19">O68-R68</f>
        <v>21.254859246876705</v>
      </c>
    </row>
    <row r="69" spans="2:21" s="14" customFormat="1" ht="15.75" x14ac:dyDescent="0.25">
      <c r="B69" s="55" t="s">
        <v>117</v>
      </c>
      <c r="C69" s="50" t="str">
        <f>+CONCATENATE(Tuberias!D76,"-",Tuberias!E76)</f>
        <v>P61-P60</v>
      </c>
      <c r="D69" s="50">
        <f>+Tuberias!G76</f>
        <v>12</v>
      </c>
      <c r="E69" s="51">
        <f>+Tuberias!F76</f>
        <v>42.181099511511071</v>
      </c>
      <c r="F69" s="47">
        <f>+VLOOKUP(D69,Condicionales!D:F,2,FALSE)</f>
        <v>0.315</v>
      </c>
      <c r="G69" s="48">
        <f>+VLOOKUP(D69,Condicionales!A:B,2,FALSE)</f>
        <v>0.9</v>
      </c>
      <c r="H69" s="51">
        <f t="shared" si="10"/>
        <v>1.4282502858497992</v>
      </c>
      <c r="I69" s="51">
        <f t="shared" si="11"/>
        <v>1.4125650526325444</v>
      </c>
      <c r="J69" s="51">
        <f t="shared" si="12"/>
        <v>1.4729076692411718</v>
      </c>
      <c r="K69" s="51">
        <v>1126.0920000000001</v>
      </c>
      <c r="L69" s="51">
        <v>1124.6637497141503</v>
      </c>
      <c r="M69" s="51">
        <v>1123.2080000000001</v>
      </c>
      <c r="N69" s="51">
        <v>1121.7954349473675</v>
      </c>
      <c r="O69" s="48">
        <f t="shared" si="13"/>
        <v>55.915978470776729</v>
      </c>
      <c r="P69" s="48">
        <f t="shared" si="14"/>
        <v>13.304316706328937</v>
      </c>
      <c r="Q69" s="48">
        <f t="shared" si="15"/>
        <v>3.2872208661255993</v>
      </c>
      <c r="R69" s="48">
        <f t="shared" si="16"/>
        <v>39.324440898322194</v>
      </c>
      <c r="S69" s="48">
        <f t="shared" si="17"/>
        <v>7.5925979120719935</v>
      </c>
      <c r="T69" s="48">
        <f t="shared" si="18"/>
        <v>7.5925979120719935</v>
      </c>
      <c r="U69" s="56">
        <f t="shared" si="19"/>
        <v>16.591537572454534</v>
      </c>
    </row>
    <row r="70" spans="2:21" s="14" customFormat="1" ht="15.75" x14ac:dyDescent="0.25">
      <c r="B70" s="55" t="s">
        <v>118</v>
      </c>
      <c r="C70" s="50" t="str">
        <f>+CONCATENATE(Tuberias!D77,"-",Tuberias!E77)</f>
        <v>P60-P58</v>
      </c>
      <c r="D70" s="50">
        <f>+Tuberias!G77</f>
        <v>14</v>
      </c>
      <c r="E70" s="51">
        <f>+Tuberias!F77</f>
        <v>35.142242515240831</v>
      </c>
      <c r="F70" s="47">
        <f>+VLOOKUP(D70,Condicionales!D:F,2,FALSE)</f>
        <v>0.35499999999999998</v>
      </c>
      <c r="G70" s="48">
        <f>+VLOOKUP(D70,Condicionales!A:B,2,FALSE)</f>
        <v>0.95</v>
      </c>
      <c r="H70" s="51">
        <f t="shared" si="10"/>
        <v>1.5076531557272119</v>
      </c>
      <c r="I70" s="51">
        <f t="shared" si="11"/>
        <v>1.4689247335777509</v>
      </c>
      <c r="J70" s="51">
        <f t="shared" si="12"/>
        <v>1.547455611319148</v>
      </c>
      <c r="K70" s="51">
        <v>1123.2080000000001</v>
      </c>
      <c r="L70" s="51">
        <v>1121.7003468442729</v>
      </c>
      <c r="M70" s="51">
        <v>1122.3610000000001</v>
      </c>
      <c r="N70" s="51">
        <v>1120.8920752664224</v>
      </c>
      <c r="O70" s="48">
        <f t="shared" si="13"/>
        <v>51.662007355820364</v>
      </c>
      <c r="P70" s="48">
        <f t="shared" si="14"/>
        <v>13.07546548023641</v>
      </c>
      <c r="Q70" s="48">
        <f t="shared" si="15"/>
        <v>3.4783722601895999</v>
      </c>
      <c r="R70" s="48">
        <f t="shared" si="16"/>
        <v>35.108169615394353</v>
      </c>
      <c r="S70" s="48">
        <f t="shared" si="17"/>
        <v>0</v>
      </c>
      <c r="T70" s="48">
        <f t="shared" si="18"/>
        <v>0</v>
      </c>
      <c r="U70" s="56">
        <f t="shared" si="19"/>
        <v>16.553837740426012</v>
      </c>
    </row>
    <row r="71" spans="2:21" s="14" customFormat="1" ht="15.75" x14ac:dyDescent="0.25">
      <c r="B71" s="55" t="s">
        <v>118</v>
      </c>
      <c r="C71" s="50" t="str">
        <f>+CONCATENATE(Tuberias!D78,"-",Tuberias!E78)</f>
        <v>P48a-P50</v>
      </c>
      <c r="D71" s="50">
        <f>+Tuberias!G78</f>
        <v>10</v>
      </c>
      <c r="E71" s="51">
        <f>+Tuberias!F78</f>
        <v>42.913798957910963</v>
      </c>
      <c r="F71" s="47">
        <f>+VLOOKUP(D71,Condicionales!D:F,2,FALSE)</f>
        <v>0.25</v>
      </c>
      <c r="G71" s="48">
        <f>+VLOOKUP(D71,Condicionales!A:B,2,FALSE)</f>
        <v>0.85</v>
      </c>
      <c r="H71" s="51">
        <f t="shared" si="10"/>
        <v>1.4539999999999509</v>
      </c>
      <c r="I71" s="51">
        <f t="shared" si="11"/>
        <v>1.4478449739476673</v>
      </c>
      <c r="J71" s="51">
        <f t="shared" si="12"/>
        <v>1.4925891536404758</v>
      </c>
      <c r="K71" s="51">
        <v>1125.165</v>
      </c>
      <c r="L71" s="51">
        <v>1123.711</v>
      </c>
      <c r="M71" s="51">
        <v>1124.086</v>
      </c>
      <c r="N71" s="51">
        <v>1122.6381550260523</v>
      </c>
      <c r="O71" s="48">
        <f t="shared" si="13"/>
        <v>54.444770236172978</v>
      </c>
      <c r="P71" s="48">
        <f t="shared" si="14"/>
        <v>10.345714758009143</v>
      </c>
      <c r="Q71" s="48">
        <f t="shared" si="15"/>
        <v>2.1065261803719126</v>
      </c>
      <c r="R71" s="48">
        <f t="shared" si="16"/>
        <v>41.992529297791918</v>
      </c>
      <c r="S71" s="48">
        <f t="shared" si="17"/>
        <v>0</v>
      </c>
      <c r="T71" s="48">
        <f t="shared" si="18"/>
        <v>0</v>
      </c>
      <c r="U71" s="56">
        <f t="shared" si="19"/>
        <v>12.45224093838106</v>
      </c>
    </row>
    <row r="72" spans="2:21" s="14" customFormat="1" ht="15.75" x14ac:dyDescent="0.25">
      <c r="B72" s="55" t="s">
        <v>118</v>
      </c>
      <c r="C72" s="50" t="str">
        <f>+CONCATENATE(Tuberias!D79,"-",Tuberias!E79)</f>
        <v>P50-P58</v>
      </c>
      <c r="D72" s="50">
        <f>+Tuberias!G79</f>
        <v>10</v>
      </c>
      <c r="E72" s="51">
        <f>+Tuberias!F79</f>
        <v>88.85346771510946</v>
      </c>
      <c r="F72" s="47">
        <f>+VLOOKUP(D72,Condicionales!D:F,2,FALSE)</f>
        <v>0.25</v>
      </c>
      <c r="G72" s="48">
        <f>+VLOOKUP(D72,Condicionales!A:B,2,FALSE)</f>
        <v>0.85</v>
      </c>
      <c r="H72" s="51">
        <f t="shared" si="10"/>
        <v>1.4678449739476491</v>
      </c>
      <c r="I72" s="51">
        <f t="shared" si="11"/>
        <v>1.4310608605348989</v>
      </c>
      <c r="J72" s="51">
        <f t="shared" si="12"/>
        <v>1.4911195839079407</v>
      </c>
      <c r="K72" s="51">
        <v>1124.086</v>
      </c>
      <c r="L72" s="51">
        <v>1122.6181550260524</v>
      </c>
      <c r="M72" s="51">
        <v>1122.3610000000001</v>
      </c>
      <c r="N72" s="51">
        <v>1120.9299391394652</v>
      </c>
      <c r="O72" s="48">
        <f t="shared" si="13"/>
        <v>112.61747393691191</v>
      </c>
      <c r="P72" s="48">
        <f t="shared" si="14"/>
        <v>21.42091016323403</v>
      </c>
      <c r="Q72" s="48">
        <f t="shared" si="15"/>
        <v>4.3615843971838393</v>
      </c>
      <c r="R72" s="48">
        <f t="shared" si="16"/>
        <v>86.834979376494047</v>
      </c>
      <c r="S72" s="48">
        <f t="shared" si="17"/>
        <v>0</v>
      </c>
      <c r="T72" s="48">
        <f t="shared" si="18"/>
        <v>0</v>
      </c>
      <c r="U72" s="56">
        <f t="shared" si="19"/>
        <v>25.782494560417859</v>
      </c>
    </row>
    <row r="73" spans="2:21" s="14" customFormat="1" ht="15.75" x14ac:dyDescent="0.25">
      <c r="B73" s="55" t="s">
        <v>118</v>
      </c>
      <c r="C73" s="50" t="str">
        <f>+CONCATENATE(Tuberias!D80,"-",Tuberias!E80)</f>
        <v>P58-P59</v>
      </c>
      <c r="D73" s="50">
        <f>+Tuberias!G80</f>
        <v>16</v>
      </c>
      <c r="E73" s="51">
        <f>+Tuberias!F80</f>
        <v>21.500009302323569</v>
      </c>
      <c r="F73" s="47">
        <f>+VLOOKUP(D73,Condicionales!D:F,2,FALSE)</f>
        <v>0.4</v>
      </c>
      <c r="G73" s="48">
        <f>+VLOOKUP(D73,Condicionales!A:B,2,FALSE)</f>
        <v>1</v>
      </c>
      <c r="H73" s="51">
        <f t="shared" si="10"/>
        <v>1.4889247335777327</v>
      </c>
      <c r="I73" s="51">
        <f t="shared" si="11"/>
        <v>1.894424891717108</v>
      </c>
      <c r="J73" s="51">
        <f t="shared" si="12"/>
        <v>1.758341479314087</v>
      </c>
      <c r="K73" s="51">
        <v>1122.3610000000001</v>
      </c>
      <c r="L73" s="51">
        <v>1120.8720752664224</v>
      </c>
      <c r="M73" s="51">
        <v>1122.4010000000001</v>
      </c>
      <c r="N73" s="51">
        <v>1120.506575108283</v>
      </c>
      <c r="O73" s="48">
        <f t="shared" si="13"/>
        <v>37.804358161914259</v>
      </c>
      <c r="P73" s="48">
        <f t="shared" si="14"/>
        <v>9.3991192256359462</v>
      </c>
      <c r="Q73" s="48">
        <f t="shared" si="15"/>
        <v>2.7017708510516778</v>
      </c>
      <c r="R73" s="48">
        <f t="shared" si="16"/>
        <v>25.703468085226636</v>
      </c>
      <c r="S73" s="48">
        <f t="shared" si="17"/>
        <v>0</v>
      </c>
      <c r="T73" s="48">
        <f t="shared" si="18"/>
        <v>0</v>
      </c>
      <c r="U73" s="56">
        <f t="shared" si="19"/>
        <v>12.100890076687623</v>
      </c>
    </row>
    <row r="74" spans="2:21" s="14" customFormat="1" ht="15.75" x14ac:dyDescent="0.25">
      <c r="B74" s="55" t="s">
        <v>118</v>
      </c>
      <c r="C74" s="50" t="str">
        <f>+CONCATENATE(Tuberias!D81,"-",Tuberias!E81)</f>
        <v>P59-P57</v>
      </c>
      <c r="D74" s="50">
        <f>+Tuberias!G81</f>
        <v>18</v>
      </c>
      <c r="E74" s="51">
        <f>+Tuberias!F81</f>
        <v>28.810395710576419</v>
      </c>
      <c r="F74" s="47">
        <f>+VLOOKUP(D74,Condicionales!D:F,2,FALSE)</f>
        <v>0.45</v>
      </c>
      <c r="G74" s="48">
        <f>+VLOOKUP(D74,Condicionales!A:B,2,FALSE)</f>
        <v>1.05</v>
      </c>
      <c r="H74" s="51">
        <f t="shared" si="10"/>
        <v>1.9144248917170898</v>
      </c>
      <c r="I74" s="51">
        <f t="shared" si="11"/>
        <v>2.0027184531122657</v>
      </c>
      <c r="J74" s="51">
        <f t="shared" si="12"/>
        <v>2.033571672414678</v>
      </c>
      <c r="K74" s="51">
        <v>1122.4010000000001</v>
      </c>
      <c r="L74" s="51">
        <v>1120.486575108283</v>
      </c>
      <c r="M74" s="51">
        <v>1122.23</v>
      </c>
      <c r="N74" s="51">
        <v>1120.2272815468878</v>
      </c>
      <c r="O74" s="48">
        <f t="shared" si="13"/>
        <v>61.517404817489833</v>
      </c>
      <c r="P74" s="48">
        <f t="shared" si="14"/>
        <v>14.725092238927857</v>
      </c>
      <c r="Q74" s="48">
        <f t="shared" si="15"/>
        <v>4.5820954552626896</v>
      </c>
      <c r="R74" s="48">
        <f t="shared" si="16"/>
        <v>42.210217123299287</v>
      </c>
      <c r="S74" s="48">
        <f t="shared" si="17"/>
        <v>0</v>
      </c>
      <c r="T74" s="48">
        <f t="shared" si="18"/>
        <v>0</v>
      </c>
      <c r="U74" s="56">
        <f t="shared" si="19"/>
        <v>19.307187694190546</v>
      </c>
    </row>
    <row r="75" spans="2:21" s="14" customFormat="1" ht="15.75" x14ac:dyDescent="0.25">
      <c r="B75" s="55" t="s">
        <v>118</v>
      </c>
      <c r="C75" s="50" t="str">
        <f>+CONCATENATE(Tuberias!D82,"-",Tuberias!E82)</f>
        <v>P52a-P56</v>
      </c>
      <c r="D75" s="50">
        <f>+Tuberias!G82</f>
        <v>10</v>
      </c>
      <c r="E75" s="51">
        <f>+Tuberias!F82</f>
        <v>57.059405850394199</v>
      </c>
      <c r="F75" s="47">
        <f>+VLOOKUP(D75,Condicionales!D:F,2,FALSE)</f>
        <v>0.25</v>
      </c>
      <c r="G75" s="48">
        <f>+VLOOKUP(D75,Condicionales!A:B,2,FALSE)</f>
        <v>0.85</v>
      </c>
      <c r="H75" s="51">
        <f t="shared" si="10"/>
        <v>1.4539999999999509</v>
      </c>
      <c r="I75" s="51">
        <f t="shared" si="11"/>
        <v>1.4091881170077158</v>
      </c>
      <c r="J75" s="51">
        <f t="shared" si="12"/>
        <v>1.4732607251705001</v>
      </c>
      <c r="K75" s="51">
        <v>1124.2570000000001</v>
      </c>
      <c r="L75" s="51">
        <v>1122.8030000000001</v>
      </c>
      <c r="M75" s="51">
        <v>1123.0709999999999</v>
      </c>
      <c r="N75" s="51">
        <v>1121.6618118829922</v>
      </c>
      <c r="O75" s="48">
        <f t="shared" si="13"/>
        <v>71.453874394807187</v>
      </c>
      <c r="P75" s="48">
        <f t="shared" si="14"/>
        <v>13.755956161528172</v>
      </c>
      <c r="Q75" s="48">
        <f t="shared" si="15"/>
        <v>2.8008970349655762</v>
      </c>
      <c r="R75" s="48">
        <f t="shared" si="16"/>
        <v>54.897021198313439</v>
      </c>
      <c r="S75" s="48">
        <f t="shared" si="17"/>
        <v>0</v>
      </c>
      <c r="T75" s="48">
        <f t="shared" si="18"/>
        <v>0</v>
      </c>
      <c r="U75" s="56">
        <f t="shared" si="19"/>
        <v>16.556853196493748</v>
      </c>
    </row>
    <row r="76" spans="2:21" s="14" customFormat="1" ht="15.75" x14ac:dyDescent="0.25">
      <c r="B76" s="55" t="s">
        <v>118</v>
      </c>
      <c r="C76" s="50" t="str">
        <f>+CONCATENATE(Tuberias!D83,"-",Tuberias!E83)</f>
        <v>P56-P57</v>
      </c>
      <c r="D76" s="50">
        <f>+Tuberias!G83</f>
        <v>10</v>
      </c>
      <c r="E76" s="51">
        <f>+Tuberias!F83</f>
        <v>71.213751909304705</v>
      </c>
      <c r="F76" s="47">
        <f>+VLOOKUP(D76,Condicionales!D:F,2,FALSE)</f>
        <v>0.25</v>
      </c>
      <c r="G76" s="48">
        <f>+VLOOKUP(D76,Condicionales!A:B,2,FALSE)</f>
        <v>0.85</v>
      </c>
      <c r="H76" s="51">
        <f t="shared" si="10"/>
        <v>1.4291881170076977</v>
      </c>
      <c r="I76" s="51">
        <f t="shared" si="11"/>
        <v>1.3715393880102056</v>
      </c>
      <c r="J76" s="51">
        <f t="shared" si="12"/>
        <v>1.4420304191756184</v>
      </c>
      <c r="K76" s="51">
        <v>1123.0709999999999</v>
      </c>
      <c r="L76" s="51">
        <v>1121.6418118829922</v>
      </c>
      <c r="M76" s="51">
        <v>1122.23</v>
      </c>
      <c r="N76" s="51">
        <v>1120.8584606119898</v>
      </c>
      <c r="O76" s="48">
        <f t="shared" si="13"/>
        <v>87.28853703931668</v>
      </c>
      <c r="P76" s="48">
        <f t="shared" si="14"/>
        <v>17.168304414715021</v>
      </c>
      <c r="Q76" s="48">
        <f t="shared" si="15"/>
        <v>3.4956968723880899</v>
      </c>
      <c r="R76" s="48">
        <f t="shared" si="16"/>
        <v>66.624535752213561</v>
      </c>
      <c r="S76" s="48">
        <f t="shared" si="17"/>
        <v>0</v>
      </c>
      <c r="T76" s="48">
        <f t="shared" si="18"/>
        <v>0</v>
      </c>
      <c r="U76" s="56">
        <f t="shared" si="19"/>
        <v>20.664001287103119</v>
      </c>
    </row>
    <row r="77" spans="2:21" s="14" customFormat="1" ht="15.75" x14ac:dyDescent="0.25">
      <c r="B77" s="55" t="s">
        <v>118</v>
      </c>
      <c r="C77" s="50" t="str">
        <f>+CONCATENATE(Tuberias!D84,"-",Tuberias!E84)</f>
        <v>P57-VERT1</v>
      </c>
      <c r="D77" s="50">
        <f>+Tuberias!G84</f>
        <v>18</v>
      </c>
      <c r="E77" s="51">
        <f>+Tuberias!F84</f>
        <v>25.112476978585768</v>
      </c>
      <c r="F77" s="47">
        <f>+VLOOKUP(D77,Condicionales!D:F,2,FALSE)</f>
        <v>0.45</v>
      </c>
      <c r="G77" s="48">
        <f>+VLOOKUP(D77,Condicionales!A:B,2,FALSE)</f>
        <v>1.05</v>
      </c>
      <c r="H77" s="51">
        <f t="shared" si="10"/>
        <v>2.0227184531122475</v>
      </c>
      <c r="I77" s="51">
        <f t="shared" si="11"/>
        <v>1.0240681768552804</v>
      </c>
      <c r="J77" s="51">
        <f t="shared" si="12"/>
        <v>1.5983933149837639</v>
      </c>
      <c r="K77" s="51">
        <v>1122.23</v>
      </c>
      <c r="L77" s="51">
        <v>1120.2072815468878</v>
      </c>
      <c r="M77" s="51">
        <v>1120.93</v>
      </c>
      <c r="N77" s="51">
        <v>1119.9059318231448</v>
      </c>
      <c r="O77" s="48">
        <f t="shared" si="13"/>
        <v>42.146596091517921</v>
      </c>
      <c r="P77" s="48">
        <f t="shared" si="14"/>
        <v>12.835073269121347</v>
      </c>
      <c r="Q77" s="48">
        <f t="shared" si="15"/>
        <v>3.993966892711748</v>
      </c>
      <c r="R77" s="48">
        <f t="shared" si="16"/>
        <v>25.317555929684829</v>
      </c>
      <c r="S77" s="48">
        <f t="shared" si="17"/>
        <v>0</v>
      </c>
      <c r="T77" s="48">
        <f t="shared" si="18"/>
        <v>0</v>
      </c>
      <c r="U77" s="56">
        <f t="shared" si="19"/>
        <v>16.829040161833092</v>
      </c>
    </row>
    <row r="78" spans="2:21" s="14" customFormat="1" ht="15.75" x14ac:dyDescent="0.25">
      <c r="B78" s="55" t="s">
        <v>118</v>
      </c>
      <c r="C78" s="50" t="str">
        <f>+CONCATENATE(Tuberias!D85,"-",Tuberias!E85)</f>
        <v>P68-P69</v>
      </c>
      <c r="D78" s="50">
        <f>+Tuberias!G85</f>
        <v>10</v>
      </c>
      <c r="E78" s="51">
        <f>+Tuberias!F85</f>
        <v>25.837048128607861</v>
      </c>
      <c r="F78" s="47">
        <f>+VLOOKUP(D78,Condicionales!D:F,2,FALSE)</f>
        <v>0.25</v>
      </c>
      <c r="G78" s="48">
        <f>+VLOOKUP(D78,Condicionales!A:B,2,FALSE)</f>
        <v>0.85</v>
      </c>
      <c r="H78" s="51">
        <f t="shared" si="10"/>
        <v>1.4539999999999509</v>
      </c>
      <c r="I78" s="51">
        <f t="shared" si="11"/>
        <v>1.4490822246168591</v>
      </c>
      <c r="J78" s="51">
        <f t="shared" si="12"/>
        <v>1.4932077789750717</v>
      </c>
      <c r="K78" s="51">
        <v>1130.7729999999999</v>
      </c>
      <c r="L78" s="51">
        <v>1129.319</v>
      </c>
      <c r="M78" s="51">
        <v>1129.037</v>
      </c>
      <c r="N78" s="51">
        <v>1127.5879177753832</v>
      </c>
      <c r="O78" s="48">
        <f t="shared" si="13"/>
        <v>32.79306906368199</v>
      </c>
      <c r="P78" s="48">
        <f t="shared" si="14"/>
        <v>6.2288293420420855</v>
      </c>
      <c r="Q78" s="48">
        <f t="shared" si="15"/>
        <v>1.2682731342387559</v>
      </c>
      <c r="R78" s="48">
        <f t="shared" si="16"/>
        <v>25.29596658740115</v>
      </c>
      <c r="S78" s="48">
        <f t="shared" si="17"/>
        <v>0</v>
      </c>
      <c r="T78" s="48">
        <f t="shared" si="18"/>
        <v>0</v>
      </c>
      <c r="U78" s="56">
        <f t="shared" si="19"/>
        <v>7.4971024762808405</v>
      </c>
    </row>
    <row r="79" spans="2:21" s="14" customFormat="1" ht="15.75" x14ac:dyDescent="0.25">
      <c r="B79" s="55" t="s">
        <v>118</v>
      </c>
      <c r="C79" s="50" t="str">
        <f>+CONCATENATE(Tuberias!D86,"-",Tuberias!E86)</f>
        <v>P69-P70</v>
      </c>
      <c r="D79" s="50">
        <f>+Tuberias!G86</f>
        <v>10</v>
      </c>
      <c r="E79" s="51">
        <f>+Tuberias!F86</f>
        <v>27.556761801779253</v>
      </c>
      <c r="F79" s="47">
        <f>+VLOOKUP(D79,Condicionales!D:F,2,FALSE)</f>
        <v>0.25</v>
      </c>
      <c r="G79" s="48">
        <f>+VLOOKUP(D79,Condicionales!A:B,2,FALSE)</f>
        <v>0.85</v>
      </c>
      <c r="H79" s="51">
        <f t="shared" si="10"/>
        <v>1.4690822246168409</v>
      </c>
      <c r="I79" s="51">
        <f t="shared" si="11"/>
        <v>1.4498986022736062</v>
      </c>
      <c r="J79" s="51">
        <f t="shared" si="12"/>
        <v>1.5011570801118903</v>
      </c>
      <c r="K79" s="51">
        <v>1129.037</v>
      </c>
      <c r="L79" s="51">
        <v>1127.5679177753832</v>
      </c>
      <c r="M79" s="51">
        <v>1128.136</v>
      </c>
      <c r="N79" s="51">
        <v>1126.6861013977264</v>
      </c>
      <c r="O79" s="48">
        <f t="shared" si="13"/>
        <v>35.16197387114314</v>
      </c>
      <c r="P79" s="48">
        <f t="shared" si="14"/>
        <v>6.6434201627132898</v>
      </c>
      <c r="Q79" s="48">
        <f t="shared" si="15"/>
        <v>1.3526893817686489</v>
      </c>
      <c r="R79" s="48">
        <f t="shared" si="16"/>
        <v>27.1658643266612</v>
      </c>
      <c r="S79" s="48">
        <f t="shared" si="17"/>
        <v>0</v>
      </c>
      <c r="T79" s="48">
        <f t="shared" si="18"/>
        <v>0</v>
      </c>
      <c r="U79" s="56">
        <f t="shared" si="19"/>
        <v>7.9961095444819392</v>
      </c>
    </row>
    <row r="80" spans="2:21" s="14" customFormat="1" ht="15.75" x14ac:dyDescent="0.25">
      <c r="B80" s="55" t="s">
        <v>118</v>
      </c>
      <c r="C80" s="50" t="str">
        <f>+CONCATENATE(Tuberias!D87,"-",Tuberias!E87)</f>
        <v>P70-P71</v>
      </c>
      <c r="D80" s="50">
        <f>+Tuberias!G87</f>
        <v>10</v>
      </c>
      <c r="E80" s="51">
        <f>+Tuberias!F87</f>
        <v>19.332731959037755</v>
      </c>
      <c r="F80" s="47">
        <f>+VLOOKUP(D80,Condicionales!D:F,2,FALSE)</f>
        <v>0.25</v>
      </c>
      <c r="G80" s="48">
        <f>+VLOOKUP(D80,Condicionales!A:B,2,FALSE)</f>
        <v>0.85</v>
      </c>
      <c r="H80" s="51">
        <f t="shared" si="10"/>
        <v>1.469898602273588</v>
      </c>
      <c r="I80" s="51">
        <f t="shared" si="11"/>
        <v>1.4522205094954188</v>
      </c>
      <c r="J80" s="51">
        <f t="shared" si="12"/>
        <v>1.5027262225511702</v>
      </c>
      <c r="K80" s="51">
        <v>1128.136</v>
      </c>
      <c r="L80" s="51">
        <v>1126.6661013977264</v>
      </c>
      <c r="M80" s="51">
        <v>1127.751</v>
      </c>
      <c r="N80" s="51">
        <v>1126.2987794905046</v>
      </c>
      <c r="O80" s="48">
        <f t="shared" si="13"/>
        <v>24.694032778139224</v>
      </c>
      <c r="P80" s="48">
        <f t="shared" si="14"/>
        <v>4.6607602961792969</v>
      </c>
      <c r="Q80" s="48">
        <f t="shared" si="15"/>
        <v>0.94899326088021285</v>
      </c>
      <c r="R80" s="48">
        <f t="shared" si="16"/>
        <v>19.084279221079715</v>
      </c>
      <c r="S80" s="48">
        <f t="shared" si="17"/>
        <v>0</v>
      </c>
      <c r="T80" s="48">
        <f t="shared" si="18"/>
        <v>0</v>
      </c>
      <c r="U80" s="56">
        <f t="shared" si="19"/>
        <v>5.6097535570595092</v>
      </c>
    </row>
    <row r="81" spans="2:21" s="14" customFormat="1" ht="15.75" x14ac:dyDescent="0.25">
      <c r="B81" s="55" t="s">
        <v>118</v>
      </c>
      <c r="C81" s="50" t="str">
        <f>+CONCATENATE(Tuberias!D88,"-",Tuberias!E88)</f>
        <v>P71-P72</v>
      </c>
      <c r="D81" s="50">
        <f>+Tuberias!G88</f>
        <v>10</v>
      </c>
      <c r="E81" s="51">
        <f>+Tuberias!F88</f>
        <v>62.288298291091564</v>
      </c>
      <c r="F81" s="47">
        <f>+VLOOKUP(D81,Condicionales!D:F,2,FALSE)</f>
        <v>0.25</v>
      </c>
      <c r="G81" s="48">
        <f>+VLOOKUP(D81,Condicionales!A:B,2,FALSE)</f>
        <v>0.85</v>
      </c>
      <c r="H81" s="51">
        <f t="shared" si="10"/>
        <v>1.4722205094954006</v>
      </c>
      <c r="I81" s="51">
        <f t="shared" si="11"/>
        <v>1.4517705291768834</v>
      </c>
      <c r="J81" s="51">
        <f t="shared" si="12"/>
        <v>1.5036621860028088</v>
      </c>
      <c r="K81" s="51">
        <v>1127.751</v>
      </c>
      <c r="L81" s="51">
        <v>1126.2787794905046</v>
      </c>
      <c r="M81" s="51">
        <v>1124.8030000000001</v>
      </c>
      <c r="N81" s="51">
        <v>1123.3512294708232</v>
      </c>
      <c r="O81" s="48">
        <f t="shared" si="13"/>
        <v>79.6114749551611</v>
      </c>
      <c r="P81" s="48">
        <f t="shared" si="14"/>
        <v>15.016544387353203</v>
      </c>
      <c r="Q81" s="48">
        <f t="shared" si="15"/>
        <v>3.0575696924359832</v>
      </c>
      <c r="R81" s="48">
        <f t="shared" si="16"/>
        <v>61.537360875371917</v>
      </c>
      <c r="S81" s="48">
        <f t="shared" si="17"/>
        <v>0</v>
      </c>
      <c r="T81" s="48">
        <f t="shared" si="18"/>
        <v>0</v>
      </c>
      <c r="U81" s="56">
        <f t="shared" si="19"/>
        <v>18.074114079789183</v>
      </c>
    </row>
    <row r="82" spans="2:21" s="14" customFormat="1" ht="15.75" x14ac:dyDescent="0.25">
      <c r="B82" s="55" t="s">
        <v>117</v>
      </c>
      <c r="C82" s="50" t="str">
        <f>+CONCATENATE(Tuberias!D89,"-",Tuberias!E89)</f>
        <v>P72-P73</v>
      </c>
      <c r="D82" s="50">
        <f>+Tuberias!G89</f>
        <v>10</v>
      </c>
      <c r="E82" s="51">
        <f>+Tuberias!F89</f>
        <v>64.187290805890854</v>
      </c>
      <c r="F82" s="47">
        <f>+VLOOKUP(D82,Condicionales!D:F,2,FALSE)</f>
        <v>0.25</v>
      </c>
      <c r="G82" s="48">
        <f>+VLOOKUP(D82,Condicionales!A:B,2,FALSE)</f>
        <v>0.85</v>
      </c>
      <c r="H82" s="51">
        <f t="shared" si="10"/>
        <v>1.4717705291768652</v>
      </c>
      <c r="I82" s="51">
        <f t="shared" si="11"/>
        <v>1.4121350694713328</v>
      </c>
      <c r="J82" s="51">
        <f t="shared" si="12"/>
        <v>1.4836194659907658</v>
      </c>
      <c r="K82" s="51">
        <v>1124.8030000000001</v>
      </c>
      <c r="L82" s="51">
        <v>1123.3312294708232</v>
      </c>
      <c r="M82" s="51">
        <v>1121.5340000000001</v>
      </c>
      <c r="N82" s="51">
        <v>1120.1218649305288</v>
      </c>
      <c r="O82" s="48">
        <f t="shared" si="13"/>
        <v>80.94508699250531</v>
      </c>
      <c r="P82" s="48">
        <f t="shared" si="14"/>
        <v>15.474355985552114</v>
      </c>
      <c r="Q82" s="48">
        <f t="shared" si="15"/>
        <v>3.1507862695252871</v>
      </c>
      <c r="R82" s="48">
        <f t="shared" si="16"/>
        <v>62.31994473742791</v>
      </c>
      <c r="S82" s="48">
        <f t="shared" si="17"/>
        <v>10.911839437001445</v>
      </c>
      <c r="T82" s="48">
        <f t="shared" si="18"/>
        <v>10.911839437001445</v>
      </c>
      <c r="U82" s="56">
        <f t="shared" si="19"/>
        <v>18.6251422550774</v>
      </c>
    </row>
    <row r="83" spans="2:21" s="14" customFormat="1" ht="15.75" x14ac:dyDescent="0.25">
      <c r="B83" s="55" t="s">
        <v>117</v>
      </c>
      <c r="C83" s="50" t="str">
        <f>+CONCATENATE(Tuberias!D90,"-",Tuberias!E90)</f>
        <v>P73-P82</v>
      </c>
      <c r="D83" s="50">
        <f>+Tuberias!G90</f>
        <v>12</v>
      </c>
      <c r="E83" s="51">
        <f>+Tuberias!F90</f>
        <v>90.506951644611249</v>
      </c>
      <c r="F83" s="47">
        <f>+VLOOKUP(D83,Condicionales!D:F,2,FALSE)</f>
        <v>0.315</v>
      </c>
      <c r="G83" s="48">
        <f>+VLOOKUP(D83,Condicionales!A:B,2,FALSE)</f>
        <v>0.9</v>
      </c>
      <c r="H83" s="51">
        <f t="shared" si="10"/>
        <v>1.4321350694713146</v>
      </c>
      <c r="I83" s="51">
        <f t="shared" si="11"/>
        <v>1.3313436188095693</v>
      </c>
      <c r="J83" s="51">
        <f t="shared" si="12"/>
        <v>1.434239344140442</v>
      </c>
      <c r="K83" s="51">
        <v>1121.5340000000001</v>
      </c>
      <c r="L83" s="51">
        <v>1120.1018649305288</v>
      </c>
      <c r="M83" s="51">
        <v>1118.7180000000001</v>
      </c>
      <c r="N83" s="51">
        <v>1117.3866563811905</v>
      </c>
      <c r="O83" s="48">
        <f t="shared" si="13"/>
        <v>116.82776787022614</v>
      </c>
      <c r="P83" s="48">
        <f t="shared" si="14"/>
        <v>28.546746356758746</v>
      </c>
      <c r="Q83" s="48">
        <f t="shared" si="15"/>
        <v>7.0533092646007391</v>
      </c>
      <c r="R83" s="48">
        <f t="shared" si="16"/>
        <v>81.227712248866652</v>
      </c>
      <c r="S83" s="48">
        <f t="shared" si="17"/>
        <v>16.291251296030026</v>
      </c>
      <c r="T83" s="48">
        <f t="shared" si="18"/>
        <v>16.291251296030026</v>
      </c>
      <c r="U83" s="56">
        <f t="shared" si="19"/>
        <v>35.600055621359488</v>
      </c>
    </row>
    <row r="84" spans="2:21" s="14" customFormat="1" ht="15.75" x14ac:dyDescent="0.25">
      <c r="B84" s="55" t="s">
        <v>117</v>
      </c>
      <c r="C84" s="50" t="str">
        <f>+CONCATENATE(Tuberias!D91,"-",Tuberias!E91)</f>
        <v>P82-P85</v>
      </c>
      <c r="D84" s="50">
        <f>+Tuberias!G91</f>
        <v>12</v>
      </c>
      <c r="E84" s="51">
        <f>+Tuberias!F91</f>
        <v>25.286357764612919</v>
      </c>
      <c r="F84" s="47">
        <f>+VLOOKUP(D84,Condicionales!D:F,2,FALSE)</f>
        <v>0.315</v>
      </c>
      <c r="G84" s="48">
        <f>+VLOOKUP(D84,Condicionales!A:B,2,FALSE)</f>
        <v>0.9</v>
      </c>
      <c r="H84" s="51">
        <f t="shared" si="10"/>
        <v>1.3513436188095511</v>
      </c>
      <c r="I84" s="51">
        <f t="shared" si="11"/>
        <v>1.370070774101805</v>
      </c>
      <c r="J84" s="51">
        <f t="shared" si="12"/>
        <v>1.413207196455678</v>
      </c>
      <c r="K84" s="51">
        <v>1118.7180000000001</v>
      </c>
      <c r="L84" s="51">
        <v>1117.3666563811905</v>
      </c>
      <c r="M84" s="51">
        <v>1118.231</v>
      </c>
      <c r="N84" s="51">
        <v>1116.8609292258982</v>
      </c>
      <c r="O84" s="48">
        <f t="shared" si="13"/>
        <v>32.161376488593504</v>
      </c>
      <c r="P84" s="48">
        <f t="shared" si="14"/>
        <v>7.9755557808099082</v>
      </c>
      <c r="Q84" s="48">
        <f t="shared" si="15"/>
        <v>1.9705945040495922</v>
      </c>
      <c r="R84" s="48">
        <f t="shared" si="16"/>
        <v>22.215226203734002</v>
      </c>
      <c r="S84" s="48">
        <f t="shared" si="17"/>
        <v>4.5515443976303258</v>
      </c>
      <c r="T84" s="48">
        <f t="shared" si="18"/>
        <v>4.5515443976303258</v>
      </c>
      <c r="U84" s="56">
        <f t="shared" si="19"/>
        <v>9.9461502848595025</v>
      </c>
    </row>
    <row r="85" spans="2:21" s="14" customFormat="1" ht="15.75" x14ac:dyDescent="0.25">
      <c r="B85" s="55" t="s">
        <v>117</v>
      </c>
      <c r="C85" s="50" t="str">
        <f>+CONCATENATE(Tuberias!D92,"-",Tuberias!E92)</f>
        <v>P85-P87</v>
      </c>
      <c r="D85" s="50">
        <f>+Tuberias!G92</f>
        <v>14</v>
      </c>
      <c r="E85" s="51">
        <f>+Tuberias!F92</f>
        <v>56.802454031494094</v>
      </c>
      <c r="F85" s="47">
        <f>+VLOOKUP(D85,Condicionales!D:F,2,FALSE)</f>
        <v>0.35499999999999998</v>
      </c>
      <c r="G85" s="48">
        <f>+VLOOKUP(D85,Condicionales!A:B,2,FALSE)</f>
        <v>0.95</v>
      </c>
      <c r="H85" s="51">
        <f t="shared" si="10"/>
        <v>1.3900707741017868</v>
      </c>
      <c r="I85" s="51">
        <f t="shared" si="11"/>
        <v>1.3900953144168398</v>
      </c>
      <c r="J85" s="51">
        <f t="shared" si="12"/>
        <v>1.4492497109259799</v>
      </c>
      <c r="K85" s="51">
        <v>1118.231</v>
      </c>
      <c r="L85" s="51">
        <v>1116.8409292258982</v>
      </c>
      <c r="M85" s="51">
        <v>1117.663</v>
      </c>
      <c r="N85" s="51">
        <v>1116.2729046855832</v>
      </c>
      <c r="O85" s="48">
        <f t="shared" si="13"/>
        <v>78.204893080777623</v>
      </c>
      <c r="P85" s="48">
        <f t="shared" si="14"/>
        <v>21.134636657276697</v>
      </c>
      <c r="Q85" s="48">
        <f t="shared" si="15"/>
        <v>5.6222957407500527</v>
      </c>
      <c r="R85" s="48">
        <f t="shared" si="16"/>
        <v>51.447960682750875</v>
      </c>
      <c r="S85" s="48">
        <f t="shared" si="17"/>
        <v>10.792466265983878</v>
      </c>
      <c r="T85" s="48">
        <f t="shared" si="18"/>
        <v>10.792466265983878</v>
      </c>
      <c r="U85" s="56">
        <f t="shared" si="19"/>
        <v>26.756932398026748</v>
      </c>
    </row>
    <row r="86" spans="2:21" ht="16.5" thickBot="1" x14ac:dyDescent="0.3">
      <c r="B86" s="90" t="s">
        <v>83</v>
      </c>
      <c r="C86" s="91"/>
      <c r="D86" s="91"/>
      <c r="E86" s="57">
        <f>SUM(E3:E85)</f>
        <v>4501.8217706151472</v>
      </c>
      <c r="F86" s="57"/>
      <c r="G86" s="58"/>
      <c r="H86" s="59"/>
      <c r="I86" s="59"/>
      <c r="J86" s="59"/>
      <c r="K86" s="59"/>
      <c r="L86" s="59" t="s">
        <v>84</v>
      </c>
      <c r="M86" s="59"/>
      <c r="N86" s="59" t="s">
        <v>84</v>
      </c>
      <c r="O86" s="59">
        <f t="shared" ref="O86:U86" si="20">SUM(O3:O85)</f>
        <v>6028.5098203179687</v>
      </c>
      <c r="P86" s="59">
        <f t="shared" si="20"/>
        <v>1318.1393924367569</v>
      </c>
      <c r="Q86" s="59">
        <f t="shared" si="20"/>
        <v>315.50554221259125</v>
      </c>
      <c r="R86" s="59">
        <f t="shared" si="20"/>
        <v>4394.8648856686223</v>
      </c>
      <c r="S86" s="59">
        <f t="shared" si="20"/>
        <v>497.03041797495007</v>
      </c>
      <c r="T86" s="59">
        <f t="shared" si="20"/>
        <v>497.03041797495007</v>
      </c>
      <c r="U86" s="60">
        <f t="shared" si="20"/>
        <v>1633.6449346493473</v>
      </c>
    </row>
  </sheetData>
  <mergeCells count="1">
    <mergeCell ref="B86:D8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0"/>
  <sheetViews>
    <sheetView tabSelected="1" workbookViewId="0">
      <selection activeCell="C36" sqref="C36"/>
    </sheetView>
  </sheetViews>
  <sheetFormatPr baseColWidth="10" defaultRowHeight="15.75" x14ac:dyDescent="0.25"/>
  <cols>
    <col min="1" max="1" width="2.5703125" style="24" customWidth="1"/>
    <col min="2" max="2" width="58.42578125" style="24" bestFit="1" customWidth="1"/>
    <col min="3" max="3" width="12.85546875" style="24" bestFit="1" customWidth="1"/>
    <col min="4" max="4" width="21.5703125" style="24" bestFit="1" customWidth="1"/>
    <col min="5" max="5" width="13.140625" style="25" bestFit="1" customWidth="1"/>
    <col min="6" max="6" width="18.28515625" style="24" bestFit="1" customWidth="1"/>
    <col min="7" max="7" width="11.42578125" style="24"/>
    <col min="8" max="8" width="43.5703125" style="24" hidden="1" customWidth="1"/>
    <col min="9" max="9" width="7.7109375" style="24" hidden="1" customWidth="1"/>
    <col min="10" max="10" width="14.140625" style="24" hidden="1" customWidth="1"/>
    <col min="11" max="11" width="9.5703125" style="24" hidden="1" customWidth="1"/>
    <col min="12" max="12" width="16.5703125" style="24" hidden="1" customWidth="1"/>
    <col min="13" max="16384" width="11.42578125" style="24"/>
  </cols>
  <sheetData>
    <row r="1" spans="2:12" ht="16.5" thickBot="1" x14ac:dyDescent="0.3"/>
    <row r="2" spans="2:12" ht="32.25" thickBot="1" x14ac:dyDescent="0.3">
      <c r="B2" s="26" t="s">
        <v>130</v>
      </c>
      <c r="C2" s="27" t="s">
        <v>131</v>
      </c>
      <c r="D2" s="27" t="s">
        <v>132</v>
      </c>
      <c r="E2" s="28" t="s">
        <v>133</v>
      </c>
      <c r="F2" s="29" t="s">
        <v>134</v>
      </c>
      <c r="H2" s="17" t="s">
        <v>152</v>
      </c>
      <c r="I2" s="18" t="s">
        <v>153</v>
      </c>
      <c r="J2" s="19" t="s">
        <v>154</v>
      </c>
      <c r="K2" s="18" t="s">
        <v>155</v>
      </c>
      <c r="L2" s="18" t="s">
        <v>156</v>
      </c>
    </row>
    <row r="3" spans="2:12" ht="16.5" thickBot="1" x14ac:dyDescent="0.3">
      <c r="B3" s="30" t="s">
        <v>135</v>
      </c>
      <c r="C3" s="31"/>
      <c r="D3" s="32"/>
      <c r="E3" s="33"/>
      <c r="F3" s="34"/>
      <c r="H3" s="93" t="s">
        <v>157</v>
      </c>
      <c r="I3" s="94"/>
      <c r="J3" s="35"/>
      <c r="K3" s="35"/>
      <c r="L3" s="35"/>
    </row>
    <row r="4" spans="2:12" ht="16.5" thickBot="1" x14ac:dyDescent="0.3">
      <c r="B4" s="30" t="s">
        <v>136</v>
      </c>
      <c r="C4" s="31" t="s">
        <v>137</v>
      </c>
      <c r="D4" s="36">
        <v>1343.76</v>
      </c>
      <c r="E4" s="33">
        <f>+Tuberias!E5</f>
        <v>4501.8217706151472</v>
      </c>
      <c r="F4" s="37">
        <f>E4*D4</f>
        <v>6049368.0224818103</v>
      </c>
      <c r="G4" s="38"/>
      <c r="H4" s="20" t="s">
        <v>158</v>
      </c>
      <c r="I4" s="21" t="s">
        <v>159</v>
      </c>
      <c r="J4" s="22">
        <v>1320</v>
      </c>
      <c r="K4" s="21">
        <v>1051.94</v>
      </c>
      <c r="L4" s="22">
        <v>1388566.3</v>
      </c>
    </row>
    <row r="5" spans="2:12" ht="16.5" thickBot="1" x14ac:dyDescent="0.3">
      <c r="B5" s="30"/>
      <c r="C5" s="31"/>
      <c r="D5" s="36"/>
      <c r="E5" s="33"/>
      <c r="F5" s="37"/>
      <c r="H5" s="39"/>
      <c r="I5" s="35"/>
      <c r="J5" s="35"/>
      <c r="K5" s="35"/>
      <c r="L5" s="35"/>
    </row>
    <row r="6" spans="2:12" ht="16.5" thickBot="1" x14ac:dyDescent="0.3">
      <c r="B6" s="40" t="s">
        <v>138</v>
      </c>
      <c r="C6" s="31"/>
      <c r="D6" s="36"/>
      <c r="E6" s="33"/>
      <c r="F6" s="37"/>
      <c r="H6" s="93" t="s">
        <v>160</v>
      </c>
      <c r="I6" s="94"/>
      <c r="J6" s="35"/>
      <c r="K6" s="35"/>
      <c r="L6" s="35"/>
    </row>
    <row r="7" spans="2:12" ht="19.5" thickBot="1" x14ac:dyDescent="0.3">
      <c r="B7" s="30" t="s">
        <v>119</v>
      </c>
      <c r="C7" s="31" t="s">
        <v>139</v>
      </c>
      <c r="D7" s="36">
        <v>2687.52</v>
      </c>
      <c r="E7" s="33">
        <f>+Pozos!K93+'Vol Exc.'!O86</f>
        <v>6538.6296973557955</v>
      </c>
      <c r="F7" s="37">
        <f t="shared" ref="F7:F29" si="0">E7*D7</f>
        <v>17572698.084237646</v>
      </c>
      <c r="G7" s="38"/>
      <c r="H7" s="20" t="s">
        <v>161</v>
      </c>
      <c r="I7" s="21" t="s">
        <v>162</v>
      </c>
      <c r="J7" s="22">
        <v>2640</v>
      </c>
      <c r="K7" s="21">
        <v>1419.17</v>
      </c>
      <c r="L7" s="22">
        <v>3746619.98</v>
      </c>
    </row>
    <row r="8" spans="2:12" ht="19.5" thickBot="1" x14ac:dyDescent="0.3">
      <c r="B8" s="30" t="s">
        <v>120</v>
      </c>
      <c r="C8" s="31" t="s">
        <v>139</v>
      </c>
      <c r="D8" s="36">
        <v>10719.54</v>
      </c>
      <c r="E8" s="33">
        <f>+Pozos!L93+'Vol Exc.'!R86</f>
        <v>4644.7195193198031</v>
      </c>
      <c r="F8" s="37">
        <f t="shared" si="0"/>
        <v>49789256.676129408</v>
      </c>
      <c r="G8" s="38"/>
      <c r="H8" s="20" t="s">
        <v>163</v>
      </c>
      <c r="I8" s="21" t="s">
        <v>162</v>
      </c>
      <c r="J8" s="22">
        <v>10530</v>
      </c>
      <c r="K8" s="21">
        <v>960.67</v>
      </c>
      <c r="L8" s="22">
        <v>10115878.99</v>
      </c>
    </row>
    <row r="9" spans="2:12" ht="19.5" thickBot="1" x14ac:dyDescent="0.3">
      <c r="B9" s="30" t="s">
        <v>127</v>
      </c>
      <c r="C9" s="31" t="s">
        <v>139</v>
      </c>
      <c r="D9" s="36">
        <v>28585.439999999999</v>
      </c>
      <c r="E9" s="33">
        <f>+'Vol Exc.'!P86</f>
        <v>1318.1393924367569</v>
      </c>
      <c r="F9" s="37">
        <f t="shared" si="0"/>
        <v>37679594.514137365</v>
      </c>
      <c r="G9" s="38"/>
      <c r="H9" s="20" t="s">
        <v>164</v>
      </c>
      <c r="I9" s="21" t="s">
        <v>162</v>
      </c>
      <c r="J9" s="22">
        <v>28080</v>
      </c>
      <c r="K9" s="21">
        <v>306.73</v>
      </c>
      <c r="L9" s="22">
        <v>8612905.9399999995</v>
      </c>
    </row>
    <row r="10" spans="2:12" ht="19.5" thickBot="1" x14ac:dyDescent="0.3">
      <c r="B10" s="30" t="s">
        <v>121</v>
      </c>
      <c r="C10" s="31" t="s">
        <v>139</v>
      </c>
      <c r="D10" s="36">
        <v>3247.42</v>
      </c>
      <c r="E10" s="33">
        <f>+Pozos!M93+'Vol Exc.'!U86</f>
        <v>1893.9101780359938</v>
      </c>
      <c r="F10" s="37">
        <f t="shared" si="0"/>
        <v>6150321.7903576475</v>
      </c>
      <c r="G10" s="38"/>
      <c r="H10" s="20" t="s">
        <v>165</v>
      </c>
      <c r="I10" s="21" t="s">
        <v>162</v>
      </c>
      <c r="J10" s="22">
        <v>3190</v>
      </c>
      <c r="K10" s="21">
        <v>1343.43</v>
      </c>
      <c r="L10" s="22">
        <v>4285533.07</v>
      </c>
    </row>
    <row r="11" spans="2:12" ht="19.5" thickBot="1" x14ac:dyDescent="0.3">
      <c r="B11" s="30" t="s">
        <v>128</v>
      </c>
      <c r="C11" s="31" t="s">
        <v>139</v>
      </c>
      <c r="D11" s="36">
        <v>219381.03599999999</v>
      </c>
      <c r="E11" s="33">
        <f>+'Vol Exc.'!T86</f>
        <v>497.03041797495007</v>
      </c>
      <c r="F11" s="37">
        <f t="shared" si="0"/>
        <v>109039048.01885757</v>
      </c>
      <c r="G11" s="38"/>
      <c r="H11" s="20" t="s">
        <v>166</v>
      </c>
      <c r="I11" s="21" t="s">
        <v>162</v>
      </c>
      <c r="J11" s="22">
        <v>215502</v>
      </c>
      <c r="K11" s="21">
        <v>54.42</v>
      </c>
      <c r="L11" s="22">
        <v>11727791.51</v>
      </c>
    </row>
    <row r="12" spans="2:12" ht="19.5" thickBot="1" x14ac:dyDescent="0.3">
      <c r="B12" s="30" t="s">
        <v>129</v>
      </c>
      <c r="C12" s="31" t="s">
        <v>139</v>
      </c>
      <c r="D12" s="36">
        <v>281997.19799999997</v>
      </c>
      <c r="E12" s="33">
        <f>+'Vol Exc.'!S86</f>
        <v>497.03041797495007</v>
      </c>
      <c r="F12" s="37">
        <f t="shared" si="0"/>
        <v>140161185.18970475</v>
      </c>
      <c r="G12" s="38"/>
      <c r="H12" s="20" t="s">
        <v>167</v>
      </c>
      <c r="I12" s="21" t="s">
        <v>162</v>
      </c>
      <c r="J12" s="22">
        <v>277011</v>
      </c>
      <c r="K12" s="21">
        <v>54.42</v>
      </c>
      <c r="L12" s="22">
        <v>15075160.57</v>
      </c>
    </row>
    <row r="13" spans="2:12" ht="16.5" thickBot="1" x14ac:dyDescent="0.3">
      <c r="B13" s="30"/>
      <c r="C13" s="31"/>
      <c r="D13" s="36"/>
      <c r="E13" s="33"/>
      <c r="F13" s="37"/>
      <c r="H13" s="39"/>
      <c r="I13" s="35"/>
      <c r="J13" s="35"/>
      <c r="K13" s="35"/>
      <c r="L13" s="35"/>
    </row>
    <row r="14" spans="2:12" ht="16.5" thickBot="1" x14ac:dyDescent="0.3">
      <c r="B14" s="40" t="s">
        <v>140</v>
      </c>
      <c r="C14" s="31"/>
      <c r="D14" s="36"/>
      <c r="E14" s="33"/>
      <c r="F14" s="37"/>
      <c r="H14" s="93" t="s">
        <v>168</v>
      </c>
      <c r="I14" s="94"/>
      <c r="J14" s="35"/>
      <c r="K14" s="35"/>
      <c r="L14" s="35"/>
    </row>
    <row r="15" spans="2:12" ht="16.5" thickBot="1" x14ac:dyDescent="0.3">
      <c r="B15" s="30" t="s">
        <v>141</v>
      </c>
      <c r="C15" s="31" t="s">
        <v>137</v>
      </c>
      <c r="D15" s="36">
        <v>60693.16</v>
      </c>
      <c r="E15" s="33">
        <f>+Tuberias!K9</f>
        <v>3338.6746676828734</v>
      </c>
      <c r="F15" s="37">
        <f t="shared" si="0"/>
        <v>202634715.79362348</v>
      </c>
      <c r="G15" s="38"/>
      <c r="H15" s="20" t="s">
        <v>169</v>
      </c>
      <c r="I15" s="21" t="s">
        <v>159</v>
      </c>
      <c r="J15" s="22">
        <v>48180</v>
      </c>
      <c r="K15" s="21">
        <v>245.08</v>
      </c>
      <c r="L15" s="22">
        <v>11808101.060000001</v>
      </c>
    </row>
    <row r="16" spans="2:12" ht="16.5" thickBot="1" x14ac:dyDescent="0.3">
      <c r="B16" s="30" t="s">
        <v>142</v>
      </c>
      <c r="C16" s="31" t="s">
        <v>137</v>
      </c>
      <c r="D16" s="36">
        <v>91518.2</v>
      </c>
      <c r="E16" s="33">
        <f>+Tuberias!L9</f>
        <v>244.760153716144</v>
      </c>
      <c r="F16" s="37">
        <f t="shared" si="0"/>
        <v>22400008.69982481</v>
      </c>
      <c r="G16" s="38"/>
      <c r="H16" s="20" t="s">
        <v>170</v>
      </c>
      <c r="I16" s="21" t="s">
        <v>159</v>
      </c>
      <c r="J16" s="22">
        <v>59620</v>
      </c>
      <c r="K16" s="21">
        <v>270.49</v>
      </c>
      <c r="L16" s="22">
        <v>16126571.689999999</v>
      </c>
    </row>
    <row r="17" spans="2:12" ht="16.5" thickBot="1" x14ac:dyDescent="0.3">
      <c r="B17" s="30" t="s">
        <v>143</v>
      </c>
      <c r="C17" s="31" t="s">
        <v>137</v>
      </c>
      <c r="D17" s="36">
        <v>98186.1</v>
      </c>
      <c r="E17" s="33">
        <f>+Tuberias!M9</f>
        <v>327.55386034263677</v>
      </c>
      <c r="F17" s="37">
        <f t="shared" si="0"/>
        <v>32161236.08698817</v>
      </c>
      <c r="G17" s="38"/>
      <c r="H17" s="20" t="s">
        <v>171</v>
      </c>
      <c r="I17" s="21" t="s">
        <v>159</v>
      </c>
      <c r="J17" s="22">
        <v>89900</v>
      </c>
      <c r="K17" s="21">
        <v>56.8</v>
      </c>
      <c r="L17" s="22">
        <v>5106540.62</v>
      </c>
    </row>
    <row r="18" spans="2:12" ht="16.5" thickBot="1" x14ac:dyDescent="0.3">
      <c r="B18" s="30" t="s">
        <v>144</v>
      </c>
      <c r="C18" s="31" t="s">
        <v>137</v>
      </c>
      <c r="D18" s="36">
        <v>142825.4</v>
      </c>
      <c r="E18" s="33">
        <f>+Tuberias!N9</f>
        <v>85.278211081563057</v>
      </c>
      <c r="F18" s="37">
        <f t="shared" si="0"/>
        <v>12179894.609008675</v>
      </c>
      <c r="G18" s="38"/>
      <c r="H18" s="20" t="s">
        <v>172</v>
      </c>
      <c r="I18" s="21" t="s">
        <v>159</v>
      </c>
      <c r="J18" s="22">
        <v>96450</v>
      </c>
      <c r="K18" s="21">
        <v>479.57</v>
      </c>
      <c r="L18" s="22">
        <v>46254466.259999998</v>
      </c>
    </row>
    <row r="19" spans="2:12" ht="16.5" thickBot="1" x14ac:dyDescent="0.3">
      <c r="B19" s="30" t="s">
        <v>145</v>
      </c>
      <c r="C19" s="31" t="s">
        <v>137</v>
      </c>
      <c r="D19" s="36">
        <v>185835.9</v>
      </c>
      <c r="E19" s="33">
        <f>+Tuberias!T9</f>
        <v>321.31221052623488</v>
      </c>
      <c r="F19" s="37">
        <f t="shared" si="0"/>
        <v>59711343.824132331</v>
      </c>
      <c r="G19" s="38"/>
      <c r="H19" s="39"/>
      <c r="I19" s="35"/>
      <c r="J19" s="35"/>
      <c r="K19" s="35"/>
      <c r="L19" s="35"/>
    </row>
    <row r="20" spans="2:12" ht="16.5" thickBot="1" x14ac:dyDescent="0.3">
      <c r="B20" s="30" t="s">
        <v>146</v>
      </c>
      <c r="C20" s="31" t="s">
        <v>137</v>
      </c>
      <c r="D20" s="36">
        <v>225924.74</v>
      </c>
      <c r="E20" s="33">
        <f>+Tuberias!U9</f>
        <v>168.5339050929457</v>
      </c>
      <c r="F20" s="37">
        <f t="shared" si="0"/>
        <v>38075978.689308435</v>
      </c>
      <c r="G20" s="38"/>
      <c r="H20" s="93" t="s">
        <v>173</v>
      </c>
      <c r="I20" s="94"/>
      <c r="J20" s="35"/>
      <c r="K20" s="35"/>
      <c r="L20" s="35"/>
    </row>
    <row r="21" spans="2:12" ht="16.5" thickBot="1" x14ac:dyDescent="0.3">
      <c r="B21" s="30" t="s">
        <v>147</v>
      </c>
      <c r="C21" s="31" t="s">
        <v>137</v>
      </c>
      <c r="D21" s="36">
        <v>283798.03999999998</v>
      </c>
      <c r="E21" s="33">
        <f>+Tuberias!V9</f>
        <v>15.708762172749246</v>
      </c>
      <c r="F21" s="37">
        <f t="shared" si="0"/>
        <v>4458115.9154523769</v>
      </c>
      <c r="G21" s="38"/>
      <c r="H21" s="20" t="s">
        <v>174</v>
      </c>
      <c r="I21" s="21" t="s">
        <v>175</v>
      </c>
      <c r="J21" s="22">
        <v>273960</v>
      </c>
      <c r="K21" s="21">
        <v>29</v>
      </c>
      <c r="L21" s="22">
        <v>7944840</v>
      </c>
    </row>
    <row r="22" spans="2:12" ht="16.5" thickBot="1" x14ac:dyDescent="0.3">
      <c r="B22" s="30"/>
      <c r="C22" s="31"/>
      <c r="D22" s="36"/>
      <c r="E22" s="33"/>
      <c r="F22" s="37"/>
      <c r="H22" s="20" t="s">
        <v>176</v>
      </c>
      <c r="I22" s="21" t="s">
        <v>175</v>
      </c>
      <c r="J22" s="22">
        <v>924990</v>
      </c>
      <c r="K22" s="21">
        <v>20</v>
      </c>
      <c r="L22" s="22">
        <v>18499800</v>
      </c>
    </row>
    <row r="23" spans="2:12" ht="16.5" thickBot="1" x14ac:dyDescent="0.3">
      <c r="B23" s="40" t="s">
        <v>148</v>
      </c>
      <c r="C23" s="31"/>
      <c r="D23" s="36"/>
      <c r="E23" s="33"/>
      <c r="F23" s="37"/>
      <c r="H23" s="20" t="s">
        <v>177</v>
      </c>
      <c r="I23" s="21" t="s">
        <v>175</v>
      </c>
      <c r="J23" s="22">
        <v>1011100</v>
      </c>
      <c r="K23" s="21">
        <v>7</v>
      </c>
      <c r="L23" s="22">
        <v>7077700</v>
      </c>
    </row>
    <row r="24" spans="2:12" ht="16.5" thickBot="1" x14ac:dyDescent="0.3">
      <c r="B24" s="30" t="s">
        <v>149</v>
      </c>
      <c r="C24" s="31" t="s">
        <v>150</v>
      </c>
      <c r="D24" s="36">
        <v>278891.28000000003</v>
      </c>
      <c r="E24" s="33">
        <v>88</v>
      </c>
      <c r="F24" s="37">
        <f>E24*D24</f>
        <v>24542432.640000001</v>
      </c>
      <c r="G24" s="38"/>
      <c r="H24" s="20" t="s">
        <v>178</v>
      </c>
      <c r="I24" s="21" t="s">
        <v>175</v>
      </c>
      <c r="J24" s="22">
        <v>1116310</v>
      </c>
      <c r="K24" s="21">
        <v>2</v>
      </c>
      <c r="L24" s="22">
        <v>2232620</v>
      </c>
    </row>
    <row r="25" spans="2:12" ht="16.5" thickBot="1" x14ac:dyDescent="0.3">
      <c r="B25" s="30" t="s">
        <v>122</v>
      </c>
      <c r="C25" s="31" t="s">
        <v>150</v>
      </c>
      <c r="D25" s="36">
        <v>941639.82</v>
      </c>
      <c r="E25" s="33">
        <f>+Pozos!O93</f>
        <v>72</v>
      </c>
      <c r="F25" s="37">
        <f t="shared" si="0"/>
        <v>67798067.039999992</v>
      </c>
      <c r="G25" s="38"/>
      <c r="H25" s="93" t="s">
        <v>179</v>
      </c>
      <c r="I25" s="95"/>
      <c r="J25" s="95"/>
      <c r="K25" s="94"/>
      <c r="L25" s="23">
        <v>170003096</v>
      </c>
    </row>
    <row r="26" spans="2:12" x14ac:dyDescent="0.25">
      <c r="B26" s="30" t="s">
        <v>123</v>
      </c>
      <c r="C26" s="31" t="s">
        <v>150</v>
      </c>
      <c r="D26" s="36">
        <v>1029299.8</v>
      </c>
      <c r="E26" s="33">
        <f>+Pozos!P93</f>
        <v>9</v>
      </c>
      <c r="F26" s="37">
        <f t="shared" si="0"/>
        <v>9263698.2000000011</v>
      </c>
      <c r="G26" s="38"/>
      <c r="H26" s="92" t="s">
        <v>180</v>
      </c>
      <c r="I26" s="92"/>
      <c r="J26" s="92"/>
      <c r="K26" s="92"/>
      <c r="L26" s="92"/>
    </row>
    <row r="27" spans="2:12" x14ac:dyDescent="0.25">
      <c r="B27" s="30" t="s">
        <v>124</v>
      </c>
      <c r="C27" s="31" t="s">
        <v>150</v>
      </c>
      <c r="D27" s="36">
        <v>1136403.58</v>
      </c>
      <c r="E27" s="33">
        <f>+Pozos!Q93</f>
        <v>3</v>
      </c>
      <c r="F27" s="37">
        <f t="shared" si="0"/>
        <v>3409210.74</v>
      </c>
      <c r="G27" s="38"/>
    </row>
    <row r="28" spans="2:12" x14ac:dyDescent="0.25">
      <c r="B28" s="30" t="s">
        <v>125</v>
      </c>
      <c r="C28" s="31" t="s">
        <v>150</v>
      </c>
      <c r="D28" s="36">
        <v>1268519.6200000001</v>
      </c>
      <c r="E28" s="33">
        <f>+Pozos!R93</f>
        <v>1</v>
      </c>
      <c r="F28" s="37">
        <f t="shared" si="0"/>
        <v>1268519.6200000001</v>
      </c>
      <c r="G28" s="38"/>
    </row>
    <row r="29" spans="2:12" x14ac:dyDescent="0.25">
      <c r="B29" s="30" t="s">
        <v>126</v>
      </c>
      <c r="C29" s="31" t="s">
        <v>150</v>
      </c>
      <c r="D29" s="36">
        <v>1379878.64</v>
      </c>
      <c r="E29" s="33">
        <f>+Pozos!S93</f>
        <v>1</v>
      </c>
      <c r="F29" s="37">
        <f t="shared" si="0"/>
        <v>1379878.64</v>
      </c>
      <c r="G29" s="38"/>
    </row>
    <row r="30" spans="2:12" x14ac:dyDescent="0.25">
      <c r="B30" s="30"/>
      <c r="C30" s="31"/>
      <c r="D30" s="31"/>
      <c r="E30" s="33"/>
      <c r="F30" s="34"/>
    </row>
    <row r="31" spans="2:12" ht="16.5" thickBot="1" x14ac:dyDescent="0.3">
      <c r="B31" s="41"/>
      <c r="C31" s="42"/>
      <c r="D31" s="42"/>
      <c r="E31" s="43" t="s">
        <v>83</v>
      </c>
      <c r="F31" s="44">
        <f>SUM(F4:F29)</f>
        <v>845724572.79424441</v>
      </c>
    </row>
    <row r="40" spans="5:6" hidden="1" x14ac:dyDescent="0.25">
      <c r="E40" s="45" t="s">
        <v>151</v>
      </c>
      <c r="F40" s="46">
        <f>+F31+[1]Presupuesto!$E$30</f>
        <v>1015914000.3129245</v>
      </c>
    </row>
  </sheetData>
  <mergeCells count="6">
    <mergeCell ref="H26:L26"/>
    <mergeCell ref="H3:I3"/>
    <mergeCell ref="H6:I6"/>
    <mergeCell ref="H14:I14"/>
    <mergeCell ref="H20:I20"/>
    <mergeCell ref="H25:K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Pozos</vt:lpstr>
      <vt:lpstr>Tuberias</vt:lpstr>
      <vt:lpstr>Condicionales</vt:lpstr>
      <vt:lpstr>Vol Exc.</vt:lpstr>
      <vt:lpstr>Presupuesto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Marilyn Avila Salgado</dc:creator>
  <cp:lastModifiedBy>Marilyn Avila Salgado</cp:lastModifiedBy>
  <dcterms:created xsi:type="dcterms:W3CDTF">2015-03-04T16:46:11Z</dcterms:created>
  <dcterms:modified xsi:type="dcterms:W3CDTF">2015-10-19T16:36:34Z</dcterms:modified>
</cp:coreProperties>
</file>