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iego Andres Castro\Desktop\posgrado\tercer semestre\"/>
    </mc:Choice>
  </mc:AlternateContent>
  <bookViews>
    <workbookView xWindow="0" yWindow="0" windowWidth="19965" windowHeight="8295" firstSheet="5" activeTab="6"/>
  </bookViews>
  <sheets>
    <sheet name="data" sheetId="1" r:id="rId1"/>
    <sheet name="eficiencia modelo 1" sheetId="5" r:id="rId2"/>
    <sheet name="eficiencia modelo 2" sheetId="3" r:id="rId3"/>
    <sheet name="eficiencia modelo 3" sheetId="7" r:id="rId4"/>
    <sheet name="comparacion tablas" sheetId="8" r:id="rId5"/>
    <sheet name="entrada" sheetId="9" r:id="rId6"/>
    <sheet name="comparacion" sheetId="10" r:id="rId7"/>
    <sheet name="Hoja2" sheetId="11" r:id="rId8"/>
  </sheets>
  <definedNames>
    <definedName name="solver_adj" localSheetId="1" hidden="1">'eficiencia modelo 1'!$Q$54:$Q$62</definedName>
    <definedName name="solver_adj" localSheetId="2" hidden="1">'eficiencia modelo 2'!$B$55:$B$60</definedName>
    <definedName name="solver_adj" localSheetId="3" hidden="1">'eficiencia modelo 3'!$Q$54:$Q$61</definedName>
    <definedName name="solver_cvg" localSheetId="1" hidden="1">0.0001</definedName>
    <definedName name="solver_cvg" localSheetId="2" hidden="1">0.0001</definedName>
    <definedName name="solver_cvg" localSheetId="3" hidden="1">0.0001</definedName>
    <definedName name="solver_drv" localSheetId="1" hidden="1">1</definedName>
    <definedName name="solver_drv" localSheetId="2" hidden="1">1</definedName>
    <definedName name="solver_drv" localSheetId="3" hidden="1">1</definedName>
    <definedName name="solver_eng" localSheetId="1" hidden="1">1</definedName>
    <definedName name="solver_eng" localSheetId="2" hidden="1">1</definedName>
    <definedName name="solver_eng" localSheetId="3" hidden="1">1</definedName>
    <definedName name="solver_est" localSheetId="1" hidden="1">1</definedName>
    <definedName name="solver_est" localSheetId="2" hidden="1">1</definedName>
    <definedName name="solver_est" localSheetId="3" hidden="1">1</definedName>
    <definedName name="solver_itr" localSheetId="1" hidden="1">2147483647</definedName>
    <definedName name="solver_itr" localSheetId="2" hidden="1">2147483647</definedName>
    <definedName name="solver_itr" localSheetId="3" hidden="1">2147483647</definedName>
    <definedName name="solver_lhs1" localSheetId="1" hidden="1">'eficiencia modelo 1'!$Q$45:$Q$52</definedName>
    <definedName name="solver_lhs1" localSheetId="2" hidden="1">'eficiencia modelo 2'!$B$46:$B$53</definedName>
    <definedName name="solver_lhs1" localSheetId="3" hidden="1">'eficiencia modelo 3'!$Q$45:$Q$52</definedName>
    <definedName name="solver_lhs2" localSheetId="1" hidden="1">'eficiencia modelo 1'!$Q$54:$Q$62</definedName>
    <definedName name="solver_lhs2" localSheetId="2" hidden="1">'eficiencia modelo 2'!$B$55:$B$60</definedName>
    <definedName name="solver_lhs2" localSheetId="3" hidden="1">'eficiencia modelo 3'!$Q$54:$Q$61</definedName>
    <definedName name="solver_lhs3" localSheetId="1" hidden="1">'eficiencia modelo 1'!$R$43</definedName>
    <definedName name="solver_lhs3" localSheetId="2" hidden="1">'eficiencia modelo 2'!$C$44</definedName>
    <definedName name="solver_lhs3" localSheetId="3" hidden="1">'eficiencia modelo 3'!$R$43</definedName>
    <definedName name="solver_lhs4" localSheetId="1" hidden="1">'eficiencia modelo 1'!$G$45:$G$52</definedName>
    <definedName name="solver_mip" localSheetId="1" hidden="1">2147483647</definedName>
    <definedName name="solver_mip" localSheetId="2" hidden="1">2147483647</definedName>
    <definedName name="solver_mip" localSheetId="3" hidden="1">2147483647</definedName>
    <definedName name="solver_mni" localSheetId="1" hidden="1">30</definedName>
    <definedName name="solver_mni" localSheetId="2" hidden="1">30</definedName>
    <definedName name="solver_mni" localSheetId="3" hidden="1">30</definedName>
    <definedName name="solver_mrt" localSheetId="1" hidden="1">0.075</definedName>
    <definedName name="solver_mrt" localSheetId="2" hidden="1">0.075</definedName>
    <definedName name="solver_mrt" localSheetId="3" hidden="1">0.075</definedName>
    <definedName name="solver_msl" localSheetId="1" hidden="1">2</definedName>
    <definedName name="solver_msl" localSheetId="2" hidden="1">2</definedName>
    <definedName name="solver_msl" localSheetId="3" hidden="1">2</definedName>
    <definedName name="solver_neg" localSheetId="1" hidden="1">1</definedName>
    <definedName name="solver_neg" localSheetId="2" hidden="1">1</definedName>
    <definedName name="solver_neg" localSheetId="3" hidden="1">1</definedName>
    <definedName name="solver_nod" localSheetId="1" hidden="1">2147483647</definedName>
    <definedName name="solver_nod" localSheetId="2" hidden="1">2147483647</definedName>
    <definedName name="solver_nod" localSheetId="3" hidden="1">2147483647</definedName>
    <definedName name="solver_num" localSheetId="1" hidden="1">3</definedName>
    <definedName name="solver_num" localSheetId="2" hidden="1">3</definedName>
    <definedName name="solver_num" localSheetId="3" hidden="1">3</definedName>
    <definedName name="solver_nwt" localSheetId="1" hidden="1">1</definedName>
    <definedName name="solver_nwt" localSheetId="2" hidden="1">1</definedName>
    <definedName name="solver_nwt" localSheetId="3" hidden="1">1</definedName>
    <definedName name="solver_opt" localSheetId="1" hidden="1">'eficiencia modelo 1'!$R$40</definedName>
    <definedName name="solver_opt" localSheetId="2" hidden="1">'eficiencia modelo 2'!$C$41</definedName>
    <definedName name="solver_opt" localSheetId="3" hidden="1">'eficiencia modelo 3'!$R$40</definedName>
    <definedName name="solver_pre" localSheetId="1" hidden="1">0.000001</definedName>
    <definedName name="solver_pre" localSheetId="2" hidden="1">0.000001</definedName>
    <definedName name="solver_pre" localSheetId="3" hidden="1">0.000001</definedName>
    <definedName name="solver_rbv" localSheetId="1" hidden="1">1</definedName>
    <definedName name="solver_rbv" localSheetId="2" hidden="1">1</definedName>
    <definedName name="solver_rbv" localSheetId="3" hidden="1">1</definedName>
    <definedName name="solver_rel1" localSheetId="1" hidden="1">1</definedName>
    <definedName name="solver_rel1" localSheetId="2" hidden="1">1</definedName>
    <definedName name="solver_rel1" localSheetId="3" hidden="1">1</definedName>
    <definedName name="solver_rel2" localSheetId="1" hidden="1">3</definedName>
    <definedName name="solver_rel2" localSheetId="2" hidden="1">3</definedName>
    <definedName name="solver_rel2" localSheetId="3" hidden="1">3</definedName>
    <definedName name="solver_rel3" localSheetId="1" hidden="1">2</definedName>
    <definedName name="solver_rel3" localSheetId="2" hidden="1">2</definedName>
    <definedName name="solver_rel3" localSheetId="3" hidden="1">2</definedName>
    <definedName name="solver_rel4" localSheetId="1" hidden="1">1</definedName>
    <definedName name="solver_rhs1" localSheetId="1" hidden="1">'eficiencia modelo 1'!$S$45:$S$52</definedName>
    <definedName name="solver_rhs1" localSheetId="2" hidden="1">'eficiencia modelo 2'!$D$46:$D$53</definedName>
    <definedName name="solver_rhs1" localSheetId="3" hidden="1">'eficiencia modelo 3'!$S$45:$S$52</definedName>
    <definedName name="solver_rhs2" localSheetId="1" hidden="1">'eficiencia modelo 1'!$S$54:$S$62</definedName>
    <definedName name="solver_rhs2" localSheetId="2" hidden="1">'eficiencia modelo 2'!$D$55:$D$60</definedName>
    <definedName name="solver_rhs2" localSheetId="3" hidden="1">'eficiencia modelo 3'!$S$54:$S$61</definedName>
    <definedName name="solver_rhs3" localSheetId="1" hidden="1">'eficiencia modelo 1'!$T$43</definedName>
    <definedName name="solver_rhs3" localSheetId="2" hidden="1">'eficiencia modelo 2'!$E$44</definedName>
    <definedName name="solver_rhs3" localSheetId="3" hidden="1">'eficiencia modelo 3'!$T$43</definedName>
    <definedName name="solver_rhs4" localSheetId="1" hidden="1">'eficiencia modelo 1'!$I$45:$I$52</definedName>
    <definedName name="solver_rlx" localSheetId="1" hidden="1">2</definedName>
    <definedName name="solver_rlx" localSheetId="2" hidden="1">2</definedName>
    <definedName name="solver_rlx" localSheetId="3" hidden="1">2</definedName>
    <definedName name="solver_rsd" localSheetId="1" hidden="1">0</definedName>
    <definedName name="solver_rsd" localSheetId="2" hidden="1">0</definedName>
    <definedName name="solver_rsd" localSheetId="3" hidden="1">0</definedName>
    <definedName name="solver_scl" localSheetId="1" hidden="1">1</definedName>
    <definedName name="solver_scl" localSheetId="2" hidden="1">1</definedName>
    <definedName name="solver_scl" localSheetId="3" hidden="1">1</definedName>
    <definedName name="solver_sho" localSheetId="1" hidden="1">2</definedName>
    <definedName name="solver_sho" localSheetId="2" hidden="1">2</definedName>
    <definedName name="solver_sho" localSheetId="3" hidden="1">2</definedName>
    <definedName name="solver_ssz" localSheetId="1" hidden="1">100</definedName>
    <definedName name="solver_ssz" localSheetId="2" hidden="1">100</definedName>
    <definedName name="solver_ssz" localSheetId="3" hidden="1">100</definedName>
    <definedName name="solver_tim" localSheetId="1" hidden="1">2147483647</definedName>
    <definedName name="solver_tim" localSheetId="2" hidden="1">2147483647</definedName>
    <definedName name="solver_tim" localSheetId="3" hidden="1">2147483647</definedName>
    <definedName name="solver_tol" localSheetId="1" hidden="1">0.01</definedName>
    <definedName name="solver_tol" localSheetId="2" hidden="1">0.01</definedName>
    <definedName name="solver_tol" localSheetId="3" hidden="1">0.01</definedName>
    <definedName name="solver_typ" localSheetId="1" hidden="1">1</definedName>
    <definedName name="solver_typ" localSheetId="2" hidden="1">1</definedName>
    <definedName name="solver_typ" localSheetId="3" hidden="1">1</definedName>
    <definedName name="solver_val" localSheetId="1" hidden="1">0</definedName>
    <definedName name="solver_val" localSheetId="2" hidden="1">0</definedName>
    <definedName name="solver_val" localSheetId="3" hidden="1">0</definedName>
    <definedName name="solver_ver" localSheetId="1" hidden="1">3</definedName>
    <definedName name="solver_ver" localSheetId="2" hidden="1">3</definedName>
    <definedName name="solver_ver" localSheetId="3" hidden="1">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5" i="5" l="1"/>
  <c r="H46" i="3" l="1"/>
  <c r="M15" i="7"/>
  <c r="D23" i="7"/>
  <c r="B20" i="7"/>
  <c r="B25" i="7"/>
  <c r="C10" i="7"/>
  <c r="D10" i="7"/>
  <c r="E10" i="7"/>
  <c r="F10" i="7"/>
  <c r="G10" i="7"/>
  <c r="H10" i="7"/>
  <c r="I10" i="7"/>
  <c r="B10" i="7"/>
  <c r="C9" i="7"/>
  <c r="D9" i="7"/>
  <c r="E9" i="7"/>
  <c r="F9" i="7"/>
  <c r="G9" i="7"/>
  <c r="H9" i="7"/>
  <c r="I9" i="7"/>
  <c r="B9" i="7"/>
  <c r="C8" i="7"/>
  <c r="D8" i="7"/>
  <c r="E8" i="7"/>
  <c r="F8" i="7"/>
  <c r="G8" i="7"/>
  <c r="H8" i="7"/>
  <c r="I8" i="7"/>
  <c r="B8" i="7"/>
  <c r="C7" i="7"/>
  <c r="D7" i="7"/>
  <c r="E7" i="7"/>
  <c r="F7" i="7"/>
  <c r="G7" i="7"/>
  <c r="H7" i="7"/>
  <c r="I7" i="7"/>
  <c r="B7" i="7"/>
  <c r="C10" i="3"/>
  <c r="D10" i="3"/>
  <c r="E10" i="3"/>
  <c r="F10" i="3"/>
  <c r="G10" i="3"/>
  <c r="H10" i="3"/>
  <c r="I10" i="3"/>
  <c r="B10" i="3"/>
  <c r="C11" i="3"/>
  <c r="D11" i="3"/>
  <c r="E11" i="3"/>
  <c r="F11" i="3"/>
  <c r="G11" i="3"/>
  <c r="H11" i="3"/>
  <c r="I11" i="3"/>
  <c r="B11" i="3"/>
  <c r="C9" i="3"/>
  <c r="D9" i="3"/>
  <c r="E9" i="3"/>
  <c r="F9" i="3"/>
  <c r="G9" i="3"/>
  <c r="H9" i="3"/>
  <c r="I9" i="3"/>
  <c r="B9" i="3"/>
  <c r="C10" i="5"/>
  <c r="D10" i="5"/>
  <c r="E10" i="5"/>
  <c r="F10" i="5"/>
  <c r="G10" i="5"/>
  <c r="H10" i="5"/>
  <c r="I10" i="5"/>
  <c r="B10" i="5"/>
  <c r="C9" i="5"/>
  <c r="D9" i="5"/>
  <c r="E9" i="5"/>
  <c r="F9" i="5"/>
  <c r="G9" i="5"/>
  <c r="H9" i="5"/>
  <c r="I9" i="5"/>
  <c r="B9" i="5"/>
  <c r="C8" i="5"/>
  <c r="D8" i="5"/>
  <c r="E8" i="5"/>
  <c r="F8" i="5"/>
  <c r="G8" i="5"/>
  <c r="H8" i="5"/>
  <c r="I8" i="5"/>
  <c r="B8" i="5"/>
  <c r="C7" i="5"/>
  <c r="D7" i="5"/>
  <c r="E7" i="5"/>
  <c r="F7" i="5"/>
  <c r="G7" i="5"/>
  <c r="H7" i="5"/>
  <c r="I7" i="5"/>
  <c r="B7" i="5"/>
  <c r="B15" i="5" s="1"/>
  <c r="D20" i="5"/>
  <c r="B20" i="5"/>
  <c r="B22" i="5"/>
  <c r="B18" i="5"/>
  <c r="B51" i="7"/>
  <c r="C41" i="3" l="1"/>
  <c r="B46" i="3"/>
  <c r="D27" i="8"/>
  <c r="E27" i="8"/>
  <c r="C27" i="8"/>
  <c r="S49" i="7"/>
  <c r="S52" i="7" l="1"/>
  <c r="S51" i="7"/>
  <c r="S50" i="7"/>
  <c r="S48" i="7"/>
  <c r="S47" i="7"/>
  <c r="S46" i="7"/>
  <c r="S45" i="7"/>
  <c r="R43" i="7"/>
  <c r="R40" i="7"/>
  <c r="Q52" i="7"/>
  <c r="Q51" i="7"/>
  <c r="Q50" i="7"/>
  <c r="Q49" i="7"/>
  <c r="Q48" i="7"/>
  <c r="Q47" i="7"/>
  <c r="Q46" i="7"/>
  <c r="Q45" i="7"/>
  <c r="L43" i="7"/>
  <c r="N52" i="7"/>
  <c r="N51" i="7"/>
  <c r="N50" i="7"/>
  <c r="N49" i="7"/>
  <c r="N48" i="7"/>
  <c r="N47" i="7"/>
  <c r="N46" i="7"/>
  <c r="N45" i="7"/>
  <c r="L45" i="7"/>
  <c r="M40" i="7"/>
  <c r="L52" i="7"/>
  <c r="L51" i="7"/>
  <c r="L50" i="7"/>
  <c r="L49" i="7"/>
  <c r="L48" i="7"/>
  <c r="L47" i="7"/>
  <c r="L46" i="7"/>
  <c r="I52" i="7"/>
  <c r="I51" i="7"/>
  <c r="I50" i="7"/>
  <c r="I49" i="7"/>
  <c r="I48" i="7"/>
  <c r="I47" i="7"/>
  <c r="I46" i="7"/>
  <c r="I45" i="7"/>
  <c r="G45" i="7"/>
  <c r="G43" i="7"/>
  <c r="G40" i="7"/>
  <c r="D52" i="7"/>
  <c r="D51" i="7"/>
  <c r="D50" i="7"/>
  <c r="D49" i="7"/>
  <c r="D48" i="7"/>
  <c r="D47" i="7"/>
  <c r="D46" i="7"/>
  <c r="D45" i="7"/>
  <c r="B45" i="7"/>
  <c r="B43" i="7"/>
  <c r="B40" i="7"/>
  <c r="G52" i="7"/>
  <c r="G51" i="7"/>
  <c r="G50" i="7"/>
  <c r="G49" i="7"/>
  <c r="G48" i="7"/>
  <c r="G47" i="7"/>
  <c r="G46" i="7"/>
  <c r="B52" i="7"/>
  <c r="B50" i="7"/>
  <c r="B49" i="7"/>
  <c r="B48" i="7"/>
  <c r="B47" i="7"/>
  <c r="B46" i="7"/>
  <c r="R15" i="7"/>
  <c r="S25" i="7"/>
  <c r="S27" i="7"/>
  <c r="S26" i="7"/>
  <c r="S24" i="7"/>
  <c r="S23" i="7"/>
  <c r="S22" i="7"/>
  <c r="S21" i="7"/>
  <c r="S20" i="7"/>
  <c r="Q24" i="7"/>
  <c r="R18" i="7"/>
  <c r="Q27" i="7"/>
  <c r="Q26" i="7"/>
  <c r="Q25" i="7"/>
  <c r="Q23" i="7"/>
  <c r="Q22" i="7"/>
  <c r="Q21" i="7"/>
  <c r="Q20" i="7"/>
  <c r="N27" i="7"/>
  <c r="N26" i="7"/>
  <c r="N25" i="7"/>
  <c r="N24" i="7"/>
  <c r="N23" i="7"/>
  <c r="N22" i="7"/>
  <c r="N21" i="7"/>
  <c r="N20" i="7"/>
  <c r="M18" i="7"/>
  <c r="L24" i="7"/>
  <c r="L20" i="7"/>
  <c r="L27" i="7"/>
  <c r="L26" i="7"/>
  <c r="L25" i="7"/>
  <c r="L23" i="7"/>
  <c r="L22" i="7"/>
  <c r="L21" i="7"/>
  <c r="I27" i="7"/>
  <c r="I26" i="7"/>
  <c r="I25" i="7"/>
  <c r="I24" i="7"/>
  <c r="I23" i="7"/>
  <c r="I22" i="7"/>
  <c r="I21" i="7"/>
  <c r="I20" i="7"/>
  <c r="G20" i="7"/>
  <c r="H18" i="7"/>
  <c r="H15" i="7"/>
  <c r="G27" i="7"/>
  <c r="G26" i="7"/>
  <c r="G25" i="7"/>
  <c r="G24" i="7"/>
  <c r="G23" i="7"/>
  <c r="G22" i="7"/>
  <c r="G21" i="7"/>
  <c r="D27" i="7"/>
  <c r="D26" i="7"/>
  <c r="D25" i="7"/>
  <c r="D24" i="7"/>
  <c r="D22" i="7"/>
  <c r="D21" i="7"/>
  <c r="D20" i="7"/>
  <c r="B26" i="7"/>
  <c r="B18" i="7"/>
  <c r="B15" i="7"/>
  <c r="B27" i="7"/>
  <c r="B24" i="7"/>
  <c r="B23" i="7"/>
  <c r="B22" i="7"/>
  <c r="B21" i="7"/>
  <c r="V53" i="3"/>
  <c r="V52" i="3"/>
  <c r="V51" i="3"/>
  <c r="V50" i="3"/>
  <c r="V49" i="3"/>
  <c r="V48" i="3"/>
  <c r="V47" i="3"/>
  <c r="T53" i="3"/>
  <c r="T52" i="3"/>
  <c r="T51" i="3"/>
  <c r="T50" i="3"/>
  <c r="T49" i="3"/>
  <c r="T48" i="3"/>
  <c r="T47" i="3"/>
  <c r="V46" i="3"/>
  <c r="T46" i="3"/>
  <c r="U44" i="3"/>
  <c r="U41" i="3"/>
  <c r="P53" i="3"/>
  <c r="P52" i="3"/>
  <c r="P51" i="3"/>
  <c r="P50" i="3"/>
  <c r="P49" i="3"/>
  <c r="P48" i="3"/>
  <c r="P47" i="3"/>
  <c r="N53" i="3"/>
  <c r="N52" i="3"/>
  <c r="N51" i="3"/>
  <c r="N50" i="3"/>
  <c r="N49" i="3"/>
  <c r="N48" i="3"/>
  <c r="N47" i="3"/>
  <c r="P46" i="3"/>
  <c r="N46" i="3"/>
  <c r="O44" i="3"/>
  <c r="O41" i="3"/>
  <c r="J53" i="3"/>
  <c r="J52" i="3"/>
  <c r="J51" i="3"/>
  <c r="J50" i="3"/>
  <c r="J49" i="3"/>
  <c r="J48" i="3"/>
  <c r="J47" i="3"/>
  <c r="H53" i="3"/>
  <c r="H52" i="3"/>
  <c r="H51" i="3"/>
  <c r="H50" i="3"/>
  <c r="H49" i="3"/>
  <c r="H48" i="3"/>
  <c r="H47" i="3"/>
  <c r="J46" i="3"/>
  <c r="I44" i="3"/>
  <c r="I41" i="3"/>
  <c r="D53" i="3"/>
  <c r="D52" i="3"/>
  <c r="D51" i="3"/>
  <c r="D50" i="3"/>
  <c r="D49" i="3"/>
  <c r="D48" i="3"/>
  <c r="D47" i="3"/>
  <c r="B53" i="3"/>
  <c r="B52" i="3"/>
  <c r="B51" i="3"/>
  <c r="B50" i="3"/>
  <c r="B49" i="3"/>
  <c r="B48" i="3"/>
  <c r="B47" i="3"/>
  <c r="D46" i="3"/>
  <c r="B23" i="3"/>
  <c r="C21" i="3"/>
  <c r="C44" i="3"/>
  <c r="C18" i="3"/>
  <c r="V30" i="3"/>
  <c r="V29" i="3"/>
  <c r="V28" i="3"/>
  <c r="V27" i="3"/>
  <c r="V26" i="3"/>
  <c r="V25" i="3"/>
  <c r="V24" i="3"/>
  <c r="V23" i="3"/>
  <c r="T30" i="3"/>
  <c r="T29" i="3"/>
  <c r="T28" i="3"/>
  <c r="T27" i="3"/>
  <c r="T26" i="3"/>
  <c r="T25" i="3"/>
  <c r="T24" i="3"/>
  <c r="T23" i="3"/>
  <c r="U21" i="3"/>
  <c r="O21" i="3"/>
  <c r="U18" i="3"/>
  <c r="O18" i="3"/>
  <c r="P30" i="3"/>
  <c r="P29" i="3"/>
  <c r="P28" i="3"/>
  <c r="P27" i="3"/>
  <c r="P26" i="3"/>
  <c r="P25" i="3"/>
  <c r="P24" i="3"/>
  <c r="P23" i="3"/>
  <c r="N23" i="3"/>
  <c r="N30" i="3"/>
  <c r="N29" i="3"/>
  <c r="N28" i="3"/>
  <c r="N27" i="3"/>
  <c r="N26" i="3"/>
  <c r="N25" i="3"/>
  <c r="N24" i="3"/>
  <c r="I18" i="3"/>
  <c r="J30" i="3"/>
  <c r="J29" i="3"/>
  <c r="J28" i="3"/>
  <c r="J27" i="3"/>
  <c r="J26" i="3"/>
  <c r="J25" i="3"/>
  <c r="J24" i="3"/>
  <c r="J23" i="3"/>
  <c r="H23" i="3"/>
  <c r="H30" i="3"/>
  <c r="H29" i="3"/>
  <c r="H28" i="3"/>
  <c r="H27" i="3"/>
  <c r="H26" i="3"/>
  <c r="H25" i="3"/>
  <c r="H24" i="3"/>
  <c r="I21" i="3"/>
  <c r="D30" i="3"/>
  <c r="B28" i="3"/>
  <c r="D29" i="3"/>
  <c r="D28" i="3"/>
  <c r="D27" i="3"/>
  <c r="D26" i="3"/>
  <c r="D25" i="3"/>
  <c r="D24" i="3"/>
  <c r="B30" i="3"/>
  <c r="B29" i="3"/>
  <c r="B27" i="3"/>
  <c r="B26" i="3"/>
  <c r="B25" i="3"/>
  <c r="B24" i="3"/>
  <c r="D23" i="3"/>
  <c r="S52" i="5"/>
  <c r="S50" i="5"/>
  <c r="S51" i="5"/>
  <c r="S49" i="5"/>
  <c r="S48" i="5"/>
  <c r="S47" i="5"/>
  <c r="S46" i="5"/>
  <c r="Q52" i="5"/>
  <c r="Q51" i="5"/>
  <c r="Q50" i="5"/>
  <c r="Q49" i="5"/>
  <c r="Q48" i="5"/>
  <c r="Q47" i="5"/>
  <c r="Q46" i="5"/>
  <c r="S45" i="5"/>
  <c r="Q45" i="5"/>
  <c r="R43" i="5"/>
  <c r="R40" i="5"/>
  <c r="N52" i="5"/>
  <c r="N51" i="5"/>
  <c r="N50" i="5"/>
  <c r="N49" i="5"/>
  <c r="N48" i="5"/>
  <c r="N47" i="5"/>
  <c r="N46" i="5"/>
  <c r="N45" i="5"/>
  <c r="L52" i="5"/>
  <c r="L51" i="5"/>
  <c r="L50" i="5"/>
  <c r="L49" i="5"/>
  <c r="L48" i="5"/>
  <c r="L47" i="5"/>
  <c r="L46" i="5"/>
  <c r="L45" i="5"/>
  <c r="L43" i="5"/>
  <c r="M40" i="5"/>
  <c r="I52" i="5"/>
  <c r="I51" i="5"/>
  <c r="I50" i="5"/>
  <c r="I49" i="5"/>
  <c r="I48" i="5"/>
  <c r="I47" i="5"/>
  <c r="I46" i="5"/>
  <c r="I45" i="5"/>
  <c r="G52" i="5"/>
  <c r="G51" i="5"/>
  <c r="G50" i="5"/>
  <c r="G49" i="5"/>
  <c r="G48" i="5"/>
  <c r="G47" i="5"/>
  <c r="G46" i="5"/>
  <c r="G45" i="5"/>
  <c r="G43" i="5"/>
  <c r="G40" i="5"/>
  <c r="B40" i="5"/>
  <c r="D52" i="5"/>
  <c r="D51" i="5"/>
  <c r="D50" i="5"/>
  <c r="D49" i="5"/>
  <c r="D48" i="5"/>
  <c r="D47" i="5"/>
  <c r="D46" i="5"/>
  <c r="D45" i="5"/>
  <c r="B52" i="5"/>
  <c r="B51" i="5"/>
  <c r="B50" i="5"/>
  <c r="B49" i="5"/>
  <c r="B48" i="5"/>
  <c r="B47" i="5"/>
  <c r="B46" i="5"/>
  <c r="B45" i="5"/>
  <c r="B43" i="5"/>
  <c r="R15" i="5"/>
  <c r="S27" i="5" l="1"/>
  <c r="S26" i="5"/>
  <c r="S25" i="5"/>
  <c r="S24" i="5"/>
  <c r="S23" i="5"/>
  <c r="S22" i="5"/>
  <c r="S21" i="5"/>
  <c r="S20" i="5"/>
  <c r="Q27" i="5"/>
  <c r="Q26" i="5"/>
  <c r="Q25" i="5"/>
  <c r="Q24" i="5"/>
  <c r="Q23" i="5"/>
  <c r="Q22" i="5"/>
  <c r="Q21" i="5"/>
  <c r="Q20" i="5"/>
  <c r="R18" i="5"/>
  <c r="H15" i="5"/>
  <c r="I27" i="5"/>
  <c r="I26" i="5"/>
  <c r="I25" i="5"/>
  <c r="I24" i="5"/>
  <c r="I23" i="5"/>
  <c r="I22" i="5"/>
  <c r="I21" i="5"/>
  <c r="I20" i="5"/>
  <c r="G23" i="5"/>
  <c r="G27" i="5"/>
  <c r="G26" i="5"/>
  <c r="G25" i="5"/>
  <c r="G24" i="5"/>
  <c r="G22" i="5"/>
  <c r="G21" i="5"/>
  <c r="G20" i="5"/>
  <c r="H18" i="5"/>
  <c r="N27" i="5"/>
  <c r="N26" i="5"/>
  <c r="N25" i="5"/>
  <c r="N24" i="5"/>
  <c r="N23" i="5"/>
  <c r="N22" i="5"/>
  <c r="N21" i="5"/>
  <c r="L27" i="5"/>
  <c r="L26" i="5"/>
  <c r="L25" i="5"/>
  <c r="L24" i="5"/>
  <c r="L23" i="5"/>
  <c r="L22" i="5"/>
  <c r="L21" i="5"/>
  <c r="L20" i="5"/>
  <c r="N20" i="5"/>
  <c r="M18" i="5"/>
  <c r="D27" i="5"/>
  <c r="D26" i="5"/>
  <c r="D25" i="5"/>
  <c r="D24" i="5"/>
  <c r="D23" i="5"/>
  <c r="D22" i="5"/>
  <c r="D21" i="5"/>
  <c r="B27" i="5"/>
  <c r="B26" i="5"/>
  <c r="B25" i="5"/>
  <c r="B24" i="5"/>
  <c r="B23" i="5"/>
  <c r="B21" i="5"/>
  <c r="B119" i="1" l="1"/>
  <c r="B118" i="1"/>
  <c r="B117" i="1"/>
  <c r="B116" i="1"/>
  <c r="B111" i="1"/>
  <c r="B110" i="1"/>
  <c r="B108" i="1"/>
  <c r="B109" i="1"/>
  <c r="B103" i="1"/>
  <c r="B102" i="1"/>
  <c r="B101" i="1"/>
  <c r="B100" i="1"/>
  <c r="B95" i="1"/>
  <c r="B94" i="1"/>
  <c r="B93" i="1"/>
  <c r="B92" i="1"/>
  <c r="B87" i="1"/>
</calcChain>
</file>

<file path=xl/sharedStrings.xml><?xml version="1.0" encoding="utf-8"?>
<sst xmlns="http://schemas.openxmlformats.org/spreadsheetml/2006/main" count="1529" uniqueCount="250">
  <si>
    <t>Nombre</t>
  </si>
  <si>
    <t>Nombre de DMU</t>
  </si>
  <si>
    <t xml:space="preserve">Ubicación </t>
  </si>
  <si>
    <t xml:space="preserve">PILOTES OCATI CHIA </t>
  </si>
  <si>
    <t>OCATI CHIA</t>
  </si>
  <si>
    <t>CHIA KM5</t>
  </si>
  <si>
    <t>ESTACION JUAN CARLOS RUIZ</t>
  </si>
  <si>
    <t xml:space="preserve">ESTACION JUAN </t>
  </si>
  <si>
    <t>AUTO MEDELLIN KM8</t>
  </si>
  <si>
    <t xml:space="preserve">BODEGA 1 PEPSICO </t>
  </si>
  <si>
    <t>PEPSICO</t>
  </si>
  <si>
    <t>CENTRO EMPRESARIAL INNOVA</t>
  </si>
  <si>
    <t>OBRA SWITCH CELTA</t>
  </si>
  <si>
    <t xml:space="preserve">DIAFRAGMA INGENIERIA </t>
  </si>
  <si>
    <t>KM 6 AUT MEDELLIN</t>
  </si>
  <si>
    <t xml:space="preserve">PTAR YONDO </t>
  </si>
  <si>
    <t xml:space="preserve">SEIMA </t>
  </si>
  <si>
    <t>YONDO POZO 8</t>
  </si>
  <si>
    <t>BODEGA 3 INNOVA</t>
  </si>
  <si>
    <t xml:space="preserve">INNOVA </t>
  </si>
  <si>
    <t>AMPLIACION BODEGA LATAM</t>
  </si>
  <si>
    <t>TRITURADOS TG</t>
  </si>
  <si>
    <t>CENTRO EMPRESARIAL LATAM</t>
  </si>
  <si>
    <t xml:space="preserve">BODEGA ALQUERIA </t>
  </si>
  <si>
    <t>ESCALA DE CUMPLIMIENTO</t>
  </si>
  <si>
    <t xml:space="preserve">NIVEL DE CUMPLIMIENTO </t>
  </si>
  <si>
    <t>O – ,25</t>
  </si>
  <si>
    <t>O</t>
  </si>
  <si>
    <t>,26 – ,5</t>
  </si>
  <si>
    <t>,51 – ,75</t>
  </si>
  <si>
    <t>,76 - 1</t>
  </si>
  <si>
    <t>1,1 – 1,25</t>
  </si>
  <si>
    <t xml:space="preserve">TIEMPO DE EJECUCION </t>
  </si>
  <si>
    <t xml:space="preserve">CANTIDAD DE TIEMPO EN FINALIZAR </t>
  </si>
  <si>
    <t>MAQUINARIA REQUERIDA</t>
  </si>
  <si>
    <t xml:space="preserve">EQUIPOS UTILIZADOS </t>
  </si>
  <si>
    <t>MANO DE OBRA ESPECIALIZADA</t>
  </si>
  <si>
    <t>CANTIDAD DE PERSONAL USADO</t>
  </si>
  <si>
    <t xml:space="preserve">GASTOS </t>
  </si>
  <si>
    <t>VALOR DE GASTOS DISPUESTOS PARA LA EJECUCION Y ENTREGA</t>
  </si>
  <si>
    <t>HERRAMIENTA</t>
  </si>
  <si>
    <t xml:space="preserve">ERRAMIENTA NECESARIA PARA LA EJECUCION DE LA  OPERACIÓN </t>
  </si>
  <si>
    <t xml:space="preserve">CALIDAD DEL SERVICIO </t>
  </si>
  <si>
    <t xml:space="preserve">ELEMNTOS CONTINUOS Y APLOMADOS </t>
  </si>
  <si>
    <t xml:space="preserve">CUMPLIMIENTO </t>
  </si>
  <si>
    <t>ENTREGA OPORTUNA DE LOS PROYECTOS</t>
  </si>
  <si>
    <t xml:space="preserve">RENTABILIDAD </t>
  </si>
  <si>
    <t xml:space="preserve">AMPLIA CONOCIMIENTOS </t>
  </si>
  <si>
    <t>ENTRADAS (INPUTS)</t>
  </si>
  <si>
    <t>SALIDAS (AUTPUTS)</t>
  </si>
  <si>
    <t>CUMPLIMIENTO</t>
  </si>
  <si>
    <t xml:space="preserve">ESCALA DE CUMPLIMIENTO  KOTTER INGENIERIA </t>
  </si>
  <si>
    <t>PROYECTO</t>
  </si>
  <si>
    <t>CALIFICACION</t>
  </si>
  <si>
    <t>ESCALA EN LA RENTABILIDAD</t>
  </si>
  <si>
    <t>NIVELES DE RENTABILIDAD</t>
  </si>
  <si>
    <t>0,01 - 0,09</t>
  </si>
  <si>
    <t>0,1 - 0,19</t>
  </si>
  <si>
    <t>0,2 - 0,29</t>
  </si>
  <si>
    <t>0,3 - 0,39</t>
  </si>
  <si>
    <t>0,4 - 0,49</t>
  </si>
  <si>
    <t xml:space="preserve">ESCALA DE RENTABILIDAD PROYECTOS KOTTER INGENIERIA </t>
  </si>
  <si>
    <t>RENTABILIDAD</t>
  </si>
  <si>
    <t>DMU'S</t>
  </si>
  <si>
    <t>ESCALA DE CALIDAD</t>
  </si>
  <si>
    <t>NIVELES DE CUMPLIMIENTO</t>
  </si>
  <si>
    <t>TERMINAR A SATISFACCION DEL CLIENTE</t>
  </si>
  <si>
    <t>TERMINAR CON OBSERVACION</t>
  </si>
  <si>
    <t>TERMINAR CON GARANTIAS</t>
  </si>
  <si>
    <t>NO TERMINAR</t>
  </si>
  <si>
    <t xml:space="preserve">ESCALA DE CALIDAD PROYECTOS KOTTER INGENIERIA </t>
  </si>
  <si>
    <t>CALIDAD DE SERVICIO</t>
  </si>
  <si>
    <t xml:space="preserve">SEGURIDAD </t>
  </si>
  <si>
    <t xml:space="preserve">ACCIDENTES </t>
  </si>
  <si>
    <t xml:space="preserve">ESCALA DE ACCIDENTES PROYECTOS KOTTER INGENIERIA </t>
  </si>
  <si>
    <t>NIVEL DE ACCIDENTALIDAD</t>
  </si>
  <si>
    <t>ESCALA  ACCIDENTES</t>
  </si>
  <si>
    <t>3&gt;</t>
  </si>
  <si>
    <t>3&lt;=</t>
  </si>
  <si>
    <t>SEGURIDAD</t>
  </si>
  <si>
    <t>SALIDAS (OUTPUTS)</t>
  </si>
  <si>
    <t>salidas (OUTPUTS)</t>
  </si>
  <si>
    <t>entradas (INPUTS)</t>
  </si>
  <si>
    <t>ENTRADAS</t>
  </si>
  <si>
    <t>3 MESES</t>
  </si>
  <si>
    <t>TE</t>
  </si>
  <si>
    <t>MR</t>
  </si>
  <si>
    <t>MOE</t>
  </si>
  <si>
    <t>GAS</t>
  </si>
  <si>
    <t>HER</t>
  </si>
  <si>
    <t>4MESES</t>
  </si>
  <si>
    <t>5MESES</t>
  </si>
  <si>
    <t>6 MESES</t>
  </si>
  <si>
    <t>6MESES</t>
  </si>
  <si>
    <t>RESUMEN</t>
  </si>
  <si>
    <t>SALIDAS</t>
  </si>
  <si>
    <t>CU</t>
  </si>
  <si>
    <t>RE</t>
  </si>
  <si>
    <t>CA</t>
  </si>
  <si>
    <t>SE</t>
  </si>
  <si>
    <t xml:space="preserve"> 3 semnas</t>
  </si>
  <si>
    <t>4 semas</t>
  </si>
  <si>
    <t>5semans</t>
  </si>
  <si>
    <t>4 semanas</t>
  </si>
  <si>
    <t>4 semans</t>
  </si>
  <si>
    <t>3 semans</t>
  </si>
  <si>
    <t>6 sermanas</t>
  </si>
  <si>
    <t>6 semanas</t>
  </si>
  <si>
    <t>ML</t>
  </si>
  <si>
    <t>MO</t>
  </si>
  <si>
    <t>HERR</t>
  </si>
  <si>
    <t>CUMP</t>
  </si>
  <si>
    <t>RENT</t>
  </si>
  <si>
    <t>CASE</t>
  </si>
  <si>
    <t>SEG</t>
  </si>
  <si>
    <t>DMU 1</t>
  </si>
  <si>
    <t>DMU 2</t>
  </si>
  <si>
    <t>DMU 3</t>
  </si>
  <si>
    <t>DMU 4</t>
  </si>
  <si>
    <t>DMU 5</t>
  </si>
  <si>
    <t>DMU 6</t>
  </si>
  <si>
    <t>DMU 7</t>
  </si>
  <si>
    <t>DMU 8</t>
  </si>
  <si>
    <t>4 MESES</t>
  </si>
  <si>
    <t>3MESES</t>
  </si>
  <si>
    <t>FUNCION OBJETIVO</t>
  </si>
  <si>
    <t>RESTRICCION</t>
  </si>
  <si>
    <t>NORMalizacion</t>
  </si>
  <si>
    <t>DMU1</t>
  </si>
  <si>
    <t>DMU2</t>
  </si>
  <si>
    <t>DMU3</t>
  </si>
  <si>
    <t>DMU4</t>
  </si>
  <si>
    <t>DMU5</t>
  </si>
  <si>
    <t>DMU6</t>
  </si>
  <si>
    <t>DMU7</t>
  </si>
  <si>
    <t>DMU8</t>
  </si>
  <si>
    <t>PESOS</t>
  </si>
  <si>
    <t>U1</t>
  </si>
  <si>
    <t>U2</t>
  </si>
  <si>
    <t>U3</t>
  </si>
  <si>
    <t>U4</t>
  </si>
  <si>
    <t>V1</t>
  </si>
  <si>
    <t>V2</t>
  </si>
  <si>
    <t>V3</t>
  </si>
  <si>
    <t>V4</t>
  </si>
  <si>
    <t>V5</t>
  </si>
  <si>
    <t>=</t>
  </si>
  <si>
    <t>&lt;=</t>
  </si>
  <si>
    <t>&gt;=</t>
  </si>
  <si>
    <t>eficiencia DMU 1</t>
  </si>
  <si>
    <t>eficiencia DMU 2</t>
  </si>
  <si>
    <t>EFICIENCIAA DMU 3</t>
  </si>
  <si>
    <t>EFICIENCIA DMU 4</t>
  </si>
  <si>
    <t xml:space="preserve">eficiencia </t>
  </si>
  <si>
    <t>eficiencia DMU 3</t>
  </si>
  <si>
    <t>eficiencia DMU 4</t>
  </si>
  <si>
    <t>eficiencia DMU 5</t>
  </si>
  <si>
    <t>eficiencia DMU 6</t>
  </si>
  <si>
    <t>eficiencia DMU 7</t>
  </si>
  <si>
    <t>eficiencia DMU 8</t>
  </si>
  <si>
    <t>EFICIENCIAA DMU 2</t>
  </si>
  <si>
    <t>EFICIENCIAA DMU 4</t>
  </si>
  <si>
    <t>Tiempo Ejecucion</t>
  </si>
  <si>
    <t>Maquinaria Requerida</t>
  </si>
  <si>
    <t>Mano de Obra Especializada</t>
  </si>
  <si>
    <t>Gastos</t>
  </si>
  <si>
    <t>Herramienta</t>
  </si>
  <si>
    <t>salidas</t>
  </si>
  <si>
    <t>Entradas</t>
  </si>
  <si>
    <t>Calidad Servicio</t>
  </si>
  <si>
    <t>Cumplimiento</t>
  </si>
  <si>
    <t>Rentabilidad</t>
  </si>
  <si>
    <t>Seguridad</t>
  </si>
  <si>
    <t>Metros lineales por pilote</t>
  </si>
  <si>
    <t>MODELO 1</t>
  </si>
  <si>
    <t>MODELO 2</t>
  </si>
  <si>
    <t>MODELO 3</t>
  </si>
  <si>
    <t>NOMBRE</t>
  </si>
  <si>
    <t>Eficiencia medi</t>
  </si>
  <si>
    <t>Descripcion</t>
  </si>
  <si>
    <t>¿Que es?</t>
  </si>
  <si>
    <t>Como se Determina</t>
  </si>
  <si>
    <t>Importancia</t>
  </si>
  <si>
    <t>Tiempo De Ejecucion</t>
  </si>
  <si>
    <t>El necesario para entregar
la obra de acuerdo a los
parámetros establecidos por
el cliente y respetando las
políticas de calidad de la
empresa</t>
  </si>
  <si>
    <t>se determina en base al suelo y maquinaria que se utiliza</t>
  </si>
  <si>
    <t>depende del cumplimiento del contrato</t>
  </si>
  <si>
    <t>máquinas diseñadas y construidas para el montaje o instalación de pilotes en terrenos donde la capacidad del suelo es ineficiente para soportar estructuras</t>
  </si>
  <si>
    <t>de acuerdo al suelo a excavar y a la profundidad</t>
  </si>
  <si>
    <t>es muy importante ya que realiza la mayoria de trabajo en los proyectos</t>
  </si>
  <si>
    <t>aparato de elevación con funcionamiento discontinuo, está pensado para elevar y distribuir todo tipo de cargas mediante un gancho</t>
  </si>
  <si>
    <t>De acuerdo a la altura y
peso del acero de refuerzo</t>
  </si>
  <si>
    <t>depende del equipo principal</t>
  </si>
  <si>
    <t>Las actividades que se
realizan a través de
volquetas y
retroexcavadoras se
subcontratan por razones de
eficiencia, se encargan de
mantener la obra limpia de
residuos y material de
excavación.</t>
  </si>
  <si>
    <t>depende la necesidad y residuos generados en el proyecto</t>
  </si>
  <si>
    <t>mantener orden y aseo muy relevante en las politicas ambientales</t>
  </si>
  <si>
    <t>Bombas de Lodo</t>
  </si>
  <si>
    <t>Trasporte Pesado</t>
  </si>
  <si>
    <t>Grua</t>
  </si>
  <si>
    <t>Pilotera</t>
  </si>
  <si>
    <t>bombas centrífugas pesadas y robustas, capaces de manejar tareas duras y abrasivas.</t>
  </si>
  <si>
    <t>depende del proyecto</t>
  </si>
  <si>
    <t>dispositivo que se utiliza para bombear agua de un lugar a otro, sin importar el fluido.</t>
  </si>
  <si>
    <t>Bombas de agua</t>
  </si>
  <si>
    <t>equipo basico en cada proyecto</t>
  </si>
  <si>
    <t>Mescladoras</t>
  </si>
  <si>
    <t>Son equipos eléctricos,
dentro de los cuales se
realiza la mezcla del lodo
estabilizante.</t>
  </si>
  <si>
    <t>Su capacidad es de 3 mts³, para generar mezclas cada media hora.</t>
  </si>
  <si>
    <t>Compresor</t>
  </si>
  <si>
    <t>Son los encargados de
mantener en continuo
movimiento el lodo
estabilizante dentro de los
tanques y ayudan en las bombas de agua y lodo</t>
  </si>
  <si>
    <t>Su capacidad debe ser de
185 libras</t>
  </si>
  <si>
    <t>Tanques reserva y mesclado</t>
  </si>
  <si>
    <t>almacenana agua limpia y mescla  del proyecto</t>
  </si>
  <si>
    <t>la capacidad depende del proyecto</t>
  </si>
  <si>
    <t xml:space="preserve">Residente de Obra </t>
  </si>
  <si>
    <t>Verificar y validar el proyecto de la obra, aportando si fuera el caso, las modificaciones que considere oportunas.</t>
  </si>
  <si>
    <t>profesional en ingenieria civil con minimo 2 años de expeiencia en manejo de personal.</t>
  </si>
  <si>
    <t>responsable del proyecto y se mide en resultados</t>
  </si>
  <si>
    <t>personas encargadas del menejo de equipo operativo no son profesionales sin embargo cuentan con la experiencia en manejo de la maquinaria de la empresa.</t>
  </si>
  <si>
    <t xml:space="preserve">experiencia medida en  años con equipos relacionados,habiles y con un alto grado de responsabilidad </t>
  </si>
  <si>
    <t>su experiencia mejora la eficiencia de los proyectos</t>
  </si>
  <si>
    <t>Ayudantes</t>
  </si>
  <si>
    <t>Operadores</t>
  </si>
  <si>
    <t>no necesitan experiencia ,apoyan a lo operadores como al residente de obra</t>
  </si>
  <si>
    <t>se contratan según la necesidad de proyecto</t>
  </si>
  <si>
    <t xml:space="preserve">son auxiliares en el proyecto </t>
  </si>
  <si>
    <t>Materia Prima</t>
  </si>
  <si>
    <t>concreto acero</t>
  </si>
  <si>
    <t>depende el proyecto</t>
  </si>
  <si>
    <t>tuberia,alambre,soldadura insumos para trabajo en obra</t>
  </si>
  <si>
    <t>Insumos</t>
  </si>
  <si>
    <t>Importados</t>
  </si>
  <si>
    <t>polimeros y herramientas especialisadas</t>
  </si>
  <si>
    <t xml:space="preserve">Herramientas </t>
  </si>
  <si>
    <t>complemento de equipos principales y operadores</t>
  </si>
  <si>
    <t>Modelo 1</t>
  </si>
  <si>
    <t>Modelo 2</t>
  </si>
  <si>
    <t>Modelo 3</t>
  </si>
  <si>
    <t>6 DMU'S eficientes  de 8 analizados es decir 75% de la muestra</t>
  </si>
  <si>
    <t>3 DMU'S eficientes  de 8 analizados es decir 37.5% de la muestra</t>
  </si>
  <si>
    <t>5 DMU'S eficientes  de 8 analizados es decir 62.5% de la muestra</t>
  </si>
  <si>
    <t>los 2 DMU'S ineficientes se presentan por ineficientes esto se dio al costo de la maquinaria requerida, la mano de obra especializada y gastos, afectando de forma negativa todas las salidas; cumplimiento, rentabilidad, seguridad y calidad del servicio</t>
  </si>
  <si>
    <t>tres DMU’s de los 8 son eficientes principalmente por los tiempos de ejecución y maquinaria requerida son bajos. los DMU’s ineficientes presentan aumento en la mano de obra afectando de forma negativa las salidas como calidad de servicio y cumplimiento. También se observa que el DMU 3 es el más ineficiente pero más baja que con el modelo 1.</t>
  </si>
  <si>
    <t>son ineficientes los DMU’s 3,5 y 6. entrando en detalle la rentabilidad y el cumplimiento estuvieron muy bajos y los costos de maquinaria requerida y mano de obra especializada fueron más altos que el metro lineal por pilote.</t>
  </si>
  <si>
    <t>El modelo 2 es el menos
eficiente con la eficiencia
media más baja registrada y
con 3 DMUS con eficiencia
por debajo del 0,75</t>
  </si>
  <si>
    <t>El modelo 3 presenta una
eficiencia intermedia
entre el modelo 1 y 2, y se
acerca a la del modelo 1,
sin embargo, tiene 1
DMU más ineficiente</t>
  </si>
  <si>
    <t>El modelo 1 es el modelo más eficiente con el mayor número de DMU´S eficientes</t>
  </si>
  <si>
    <t>el modelo 1 presenta una eficiencia promedio de 0.94</t>
  </si>
  <si>
    <t>el modelo 2 presenta una eficiencia promedio de 0.86</t>
  </si>
  <si>
    <t>el modelo 3 presenta una eficiencia promedio de 0.92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</si>
</sst>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6" x14ac:knownFonts="1">
    <font>
      <sz val="11"/>
      <color theme="1"/>
      <name val="Calibri"/>
      <family val="2"/>
      <scheme val="minor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0" fillId="0" borderId="1" xfId="0" applyBorder="1"/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right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2" fillId="0" borderId="4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3" fillId="9" borderId="2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0" fillId="0" borderId="8" xfId="0" applyBorder="1"/>
    <xf numFmtId="0" fontId="2" fillId="0" borderId="8" xfId="0" applyFont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0" borderId="12" xfId="0" applyBorder="1"/>
    <xf numFmtId="0" fontId="0" fillId="0" borderId="0" xfId="0" applyBorder="1"/>
    <xf numFmtId="0" fontId="0" fillId="0" borderId="13" xfId="0" applyBorder="1"/>
    <xf numFmtId="0" fontId="0" fillId="0" borderId="14" xfId="0" applyBorder="1"/>
    <xf numFmtId="0" fontId="0" fillId="0" borderId="5" xfId="0" applyBorder="1"/>
    <xf numFmtId="0" fontId="0" fillId="0" borderId="4" xfId="0" applyBorder="1"/>
    <xf numFmtId="0" fontId="0" fillId="2" borderId="0" xfId="0" applyFill="1"/>
    <xf numFmtId="3" fontId="0" fillId="0" borderId="0" xfId="0" applyNumberFormat="1" applyBorder="1"/>
    <xf numFmtId="0" fontId="0" fillId="0" borderId="0" xfId="0" applyFill="1" applyBorder="1"/>
    <xf numFmtId="0" fontId="0" fillId="0" borderId="8" xfId="0" applyFill="1" applyBorder="1"/>
    <xf numFmtId="0" fontId="0" fillId="8" borderId="0" xfId="0" applyFill="1"/>
    <xf numFmtId="0" fontId="0" fillId="8" borderId="8" xfId="0" applyFill="1" applyBorder="1"/>
    <xf numFmtId="3" fontId="0" fillId="8" borderId="8" xfId="0" applyNumberFormat="1" applyFill="1" applyBorder="1"/>
    <xf numFmtId="0" fontId="0" fillId="2" borderId="8" xfId="0" applyFill="1" applyBorder="1"/>
    <xf numFmtId="0" fontId="0" fillId="10" borderId="8" xfId="0" applyFill="1" applyBorder="1"/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0" fillId="8" borderId="0" xfId="0" applyFill="1" applyBorder="1"/>
    <xf numFmtId="0" fontId="0" fillId="10" borderId="0" xfId="0" applyFill="1" applyBorder="1"/>
    <xf numFmtId="3" fontId="0" fillId="10" borderId="0" xfId="0" applyNumberFormat="1" applyFill="1" applyBorder="1"/>
    <xf numFmtId="0" fontId="0" fillId="2" borderId="0" xfId="0" applyFill="1" applyBorder="1"/>
    <xf numFmtId="0" fontId="0" fillId="0" borderId="0" xfId="0" applyAlignment="1"/>
    <xf numFmtId="0" fontId="0" fillId="8" borderId="8" xfId="0" applyFill="1" applyBorder="1" applyAlignment="1">
      <alignment horizontal="center"/>
    </xf>
    <xf numFmtId="0" fontId="0" fillId="8" borderId="8" xfId="0" applyFill="1" applyBorder="1" applyAlignment="1"/>
    <xf numFmtId="0" fontId="2" fillId="10" borderId="8" xfId="0" applyFont="1" applyFill="1" applyBorder="1" applyAlignment="1">
      <alignment horizontal="center" vertical="center"/>
    </xf>
    <xf numFmtId="164" fontId="0" fillId="0" borderId="8" xfId="0" applyNumberFormat="1" applyBorder="1"/>
    <xf numFmtId="164" fontId="0" fillId="2" borderId="8" xfId="0" applyNumberFormat="1" applyFill="1" applyBorder="1"/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Alignment="1">
      <alignment horizontal="center"/>
    </xf>
    <xf numFmtId="0" fontId="1" fillId="9" borderId="6" xfId="0" applyFont="1" applyFill="1" applyBorder="1" applyAlignment="1">
      <alignment horizontal="center" vertical="center"/>
    </xf>
    <xf numFmtId="0" fontId="1" fillId="9" borderId="7" xfId="0" applyFont="1" applyFill="1" applyBorder="1" applyAlignment="1">
      <alignment horizontal="center" vertical="center"/>
    </xf>
    <xf numFmtId="0" fontId="1" fillId="9" borderId="2" xfId="0" applyFont="1" applyFill="1" applyBorder="1" applyAlignment="1">
      <alignment horizontal="center" vertical="center"/>
    </xf>
    <xf numFmtId="0" fontId="0" fillId="9" borderId="5" xfId="0" applyFill="1" applyBorder="1" applyAlignment="1">
      <alignment horizontal="center"/>
    </xf>
    <xf numFmtId="0" fontId="1" fillId="4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7" borderId="5" xfId="0" applyFill="1" applyBorder="1" applyAlignment="1">
      <alignment horizontal="center"/>
    </xf>
    <xf numFmtId="0" fontId="1" fillId="5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0" fillId="6" borderId="5" xfId="0" applyFill="1" applyBorder="1" applyAlignment="1">
      <alignment horizontal="center"/>
    </xf>
    <xf numFmtId="0" fontId="0" fillId="8" borderId="5" xfId="0" applyFill="1" applyBorder="1" applyAlignment="1">
      <alignment horizontal="center"/>
    </xf>
    <xf numFmtId="0" fontId="0" fillId="10" borderId="0" xfId="0" applyFill="1" applyBorder="1" applyAlignment="1">
      <alignment horizontal="center"/>
    </xf>
    <xf numFmtId="0" fontId="0" fillId="11" borderId="0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8" xfId="0" applyBorder="1" applyAlignment="1">
      <alignment horizontal="center" vertical="center" wrapText="1"/>
    </xf>
    <xf numFmtId="0" fontId="0" fillId="0" borderId="8" xfId="0" applyBorder="1" applyAlignment="1">
      <alignment horizontal="center" wrapText="1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vertical="center" wrapText="1"/>
    </xf>
    <xf numFmtId="0" fontId="0" fillId="0" borderId="8" xfId="0" applyBorder="1" applyAlignment="1">
      <alignment wrapText="1"/>
    </xf>
    <xf numFmtId="0" fontId="0" fillId="0" borderId="8" xfId="0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/>
              <a:t>Eficiencia Modelo 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8446553112816336E-2"/>
          <c:y val="0.15300813125493465"/>
          <c:w val="0.8966272965879265"/>
          <c:h val="0.78844883558650491"/>
        </c:manualLayout>
      </c:layout>
      <c:bar3DChart>
        <c:barDir val="col"/>
        <c:grouping val="standard"/>
        <c:varyColors val="0"/>
        <c:ser>
          <c:idx val="0"/>
          <c:order val="0"/>
          <c:tx>
            <c:v>DMU1</c:v>
          </c:tx>
          <c:spPr>
            <a:solidFill>
              <a:schemeClr val="accent1">
                <a:shade val="45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'eficiencia modelo 1'!$B$12</c:f>
              <c:numCache>
                <c:formatCode>General</c:formatCode>
                <c:ptCount val="1"/>
                <c:pt idx="0">
                  <c:v>1.0000100000000001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D85-4CE2-8F8C-AA2E96C2AE89}"/>
            </c:ext>
          </c:extLst>
        </c:ser>
        <c:ser>
          <c:idx val="1"/>
          <c:order val="1"/>
          <c:tx>
            <c:v>DMU2</c:v>
          </c:tx>
          <c:spPr>
            <a:solidFill>
              <a:schemeClr val="accent1">
                <a:shade val="61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'eficiencia modelo 1'!$C$12</c:f>
              <c:numCache>
                <c:formatCode>General</c:formatCode>
                <c:ptCount val="1"/>
                <c:pt idx="0">
                  <c:v>1.0000100000000001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D85-4CE2-8F8C-AA2E96C2AE89}"/>
            </c:ext>
          </c:extLst>
        </c:ser>
        <c:ser>
          <c:idx val="2"/>
          <c:order val="2"/>
          <c:tx>
            <c:v>DMU3</c:v>
          </c:tx>
          <c:spPr>
            <a:solidFill>
              <a:schemeClr val="accent1">
                <a:shade val="76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'eficiencia modelo 1'!$D$12</c:f>
              <c:numCache>
                <c:formatCode>General</c:formatCode>
                <c:ptCount val="1"/>
                <c:pt idx="0">
                  <c:v>0.73990900000000004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D85-4CE2-8F8C-AA2E96C2AE89}"/>
            </c:ext>
          </c:extLst>
        </c:ser>
        <c:ser>
          <c:idx val="3"/>
          <c:order val="3"/>
          <c:tx>
            <c:v>DMU 4</c:v>
          </c:tx>
          <c:spPr>
            <a:solidFill>
              <a:schemeClr val="accent1">
                <a:shade val="92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'eficiencia modelo 1'!$E$12</c:f>
              <c:numCache>
                <c:formatCode>General</c:formatCode>
                <c:ptCount val="1"/>
                <c:pt idx="0">
                  <c:v>1.0000100000000001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D85-4CE2-8F8C-AA2E96C2AE89}"/>
            </c:ext>
          </c:extLst>
        </c:ser>
        <c:ser>
          <c:idx val="4"/>
          <c:order val="4"/>
          <c:tx>
            <c:v>DMU5</c:v>
          </c:tx>
          <c:spPr>
            <a:solidFill>
              <a:schemeClr val="accent1">
                <a:tint val="93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'eficiencia modelo 1'!$F$12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D85-4CE2-8F8C-AA2E96C2AE89}"/>
            </c:ext>
          </c:extLst>
        </c:ser>
        <c:ser>
          <c:idx val="5"/>
          <c:order val="5"/>
          <c:tx>
            <c:v>DMU 6</c:v>
          </c:tx>
          <c:spPr>
            <a:solidFill>
              <a:schemeClr val="accent1">
                <a:tint val="77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'eficiencia modelo 1'!$G$12</c:f>
              <c:numCache>
                <c:formatCode>General</c:formatCode>
                <c:ptCount val="1"/>
                <c:pt idx="0">
                  <c:v>0.84447099999999997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D85-4CE2-8F8C-AA2E96C2AE89}"/>
            </c:ext>
          </c:extLst>
        </c:ser>
        <c:ser>
          <c:idx val="6"/>
          <c:order val="6"/>
          <c:tx>
            <c:v>DMU7</c:v>
          </c:tx>
          <c:spPr>
            <a:solidFill>
              <a:schemeClr val="accent1">
                <a:tint val="62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6D85-4CE2-8F8C-AA2E96C2AE89}"/>
            </c:ext>
          </c:extLst>
        </c:ser>
        <c:ser>
          <c:idx val="7"/>
          <c:order val="7"/>
          <c:tx>
            <c:v>DMU 8</c:v>
          </c:tx>
          <c:spPr>
            <a:solidFill>
              <a:schemeClr val="accent1">
                <a:tint val="46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'eficiencia modelo 1'!$I$12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D85-4CE2-8F8C-AA2E96C2AE8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01629392"/>
        <c:axId val="1601635216"/>
        <c:axId val="1702829568"/>
      </c:bar3DChart>
      <c:catAx>
        <c:axId val="160162939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01635216"/>
        <c:crosses val="autoZero"/>
        <c:auto val="1"/>
        <c:lblAlgn val="ctr"/>
        <c:lblOffset val="100"/>
        <c:noMultiLvlLbl val="0"/>
      </c:catAx>
      <c:valAx>
        <c:axId val="1601635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01629392"/>
        <c:crosses val="autoZero"/>
        <c:crossBetween val="between"/>
      </c:valAx>
      <c:serAx>
        <c:axId val="170282956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01635216"/>
        <c:crosses val="autoZero"/>
      </c:ser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3028618650541601E-2"/>
          <c:y val="0.13095243082060837"/>
          <c:w val="0.8465846088020833"/>
          <c:h val="0.77411414579478044"/>
        </c:manualLayout>
      </c:layout>
      <c:bar3DChart>
        <c:barDir val="col"/>
        <c:grouping val="standard"/>
        <c:varyColors val="0"/>
        <c:ser>
          <c:idx val="0"/>
          <c:order val="0"/>
          <c:tx>
            <c:v>DMU 1</c:v>
          </c:tx>
          <c:spPr>
            <a:solidFill>
              <a:schemeClr val="accent1">
                <a:shade val="45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'eficiencia modelo 2'!$B$14</c:f>
              <c:numCache>
                <c:formatCode>General</c:formatCode>
                <c:ptCount val="1"/>
                <c:pt idx="0">
                  <c:v>1.00000716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A0-4821-ADFE-4CF967AA0B6B}"/>
            </c:ext>
          </c:extLst>
        </c:ser>
        <c:ser>
          <c:idx val="1"/>
          <c:order val="1"/>
          <c:tx>
            <c:v>DMU 2</c:v>
          </c:tx>
          <c:spPr>
            <a:solidFill>
              <a:schemeClr val="accent1">
                <a:shade val="61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'eficiencia modelo 2'!$C$14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A0-4821-ADFE-4CF967AA0B6B}"/>
            </c:ext>
          </c:extLst>
        </c:ser>
        <c:ser>
          <c:idx val="2"/>
          <c:order val="2"/>
          <c:tx>
            <c:v>DMU 3</c:v>
          </c:tx>
          <c:spPr>
            <a:solidFill>
              <a:schemeClr val="accent1">
                <a:shade val="76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'eficiencia modelo 2'!$D$14</c:f>
              <c:numCache>
                <c:formatCode>General</c:formatCode>
                <c:ptCount val="1"/>
                <c:pt idx="0">
                  <c:v>0.53734300000000002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A0-4821-ADFE-4CF967AA0B6B}"/>
            </c:ext>
          </c:extLst>
        </c:ser>
        <c:ser>
          <c:idx val="3"/>
          <c:order val="3"/>
          <c:tx>
            <c:v>DMU 4</c:v>
          </c:tx>
          <c:spPr>
            <a:solidFill>
              <a:schemeClr val="accent1">
                <a:shade val="92000"/>
              </a:schemeClr>
            </a:solidFill>
            <a:ln>
              <a:noFill/>
            </a:ln>
            <a:effectLst/>
            <a:sp3d/>
          </c:spPr>
          <c:invertIfNegative val="0"/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3-7BA0-4821-ADFE-4CF967AA0B6B}"/>
            </c:ext>
          </c:extLst>
        </c:ser>
        <c:ser>
          <c:idx val="4"/>
          <c:order val="4"/>
          <c:tx>
            <c:v>DMU5</c:v>
          </c:tx>
          <c:spPr>
            <a:solidFill>
              <a:schemeClr val="accent1">
                <a:tint val="93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'eficiencia modelo 2'!$F$14</c:f>
              <c:numCache>
                <c:formatCode>General</c:formatCode>
                <c:ptCount val="1"/>
                <c:pt idx="0">
                  <c:v>1.0000009999999999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A0-4821-ADFE-4CF967AA0B6B}"/>
            </c:ext>
          </c:extLst>
        </c:ser>
        <c:ser>
          <c:idx val="5"/>
          <c:order val="5"/>
          <c:tx>
            <c:v>DMU 6</c:v>
          </c:tx>
          <c:spPr>
            <a:solidFill>
              <a:schemeClr val="accent1">
                <a:tint val="77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'eficiencia modelo 2'!$G$14</c:f>
              <c:numCache>
                <c:formatCode>General</c:formatCode>
                <c:ptCount val="1"/>
                <c:pt idx="0">
                  <c:v>0.74939699999999998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BA0-4821-ADFE-4CF967AA0B6B}"/>
            </c:ext>
          </c:extLst>
        </c:ser>
        <c:ser>
          <c:idx val="6"/>
          <c:order val="6"/>
          <c:tx>
            <c:v>DMU 7</c:v>
          </c:tx>
          <c:spPr>
            <a:solidFill>
              <a:schemeClr val="accent1">
                <a:tint val="62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'eficiencia modelo 2'!$H$14</c:f>
              <c:numCache>
                <c:formatCode>General</c:formatCode>
                <c:ptCount val="1"/>
                <c:pt idx="0">
                  <c:v>0.70832200000000001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BA0-4821-ADFE-4CF967AA0B6B}"/>
            </c:ext>
          </c:extLst>
        </c:ser>
        <c:ser>
          <c:idx val="7"/>
          <c:order val="7"/>
          <c:tx>
            <c:v>DMU 8</c:v>
          </c:tx>
          <c:spPr>
            <a:solidFill>
              <a:schemeClr val="accent1">
                <a:tint val="46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'eficiencia modelo 2'!$I$14</c:f>
              <c:numCache>
                <c:formatCode>General</c:formatCode>
                <c:ptCount val="1"/>
                <c:pt idx="0">
                  <c:v>0.89029417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BA0-4821-ADFE-4CF967AA0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697890688"/>
        <c:axId val="1697891104"/>
        <c:axId val="1462144832"/>
      </c:bar3DChart>
      <c:catAx>
        <c:axId val="169789068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7891104"/>
        <c:crosses val="autoZero"/>
        <c:auto val="1"/>
        <c:lblAlgn val="ctr"/>
        <c:lblOffset val="100"/>
        <c:noMultiLvlLbl val="0"/>
      </c:catAx>
      <c:valAx>
        <c:axId val="169789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7890688"/>
        <c:crosses val="autoZero"/>
        <c:crossBetween val="between"/>
      </c:valAx>
      <c:serAx>
        <c:axId val="1462144832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7891104"/>
        <c:crosses val="autoZero"/>
      </c:ser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ndard"/>
        <c:varyColors val="0"/>
        <c:ser>
          <c:idx val="0"/>
          <c:order val="0"/>
          <c:tx>
            <c:v>DMU 1</c:v>
          </c:tx>
          <c:spPr>
            <a:solidFill>
              <a:schemeClr val="accent1">
                <a:shade val="45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'eficiencia modelo 3'!$B$12</c:f>
              <c:numCache>
                <c:formatCode>0.000</c:formatCode>
                <c:ptCount val="1"/>
                <c:pt idx="0">
                  <c:v>1.0000009999999999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8A-40EE-8E62-E0FC04EBA5E9}"/>
            </c:ext>
          </c:extLst>
        </c:ser>
        <c:ser>
          <c:idx val="1"/>
          <c:order val="1"/>
          <c:tx>
            <c:v>DMU 2</c:v>
          </c:tx>
          <c:spPr>
            <a:solidFill>
              <a:schemeClr val="accent1">
                <a:shade val="61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'eficiencia modelo 3'!$C$12</c:f>
              <c:numCache>
                <c:formatCode>0.000</c:formatCode>
                <c:ptCount val="1"/>
                <c:pt idx="0">
                  <c:v>1.0000001000000001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8A-40EE-8E62-E0FC04EBA5E9}"/>
            </c:ext>
          </c:extLst>
        </c:ser>
        <c:ser>
          <c:idx val="2"/>
          <c:order val="2"/>
          <c:tx>
            <c:v>DMU 3</c:v>
          </c:tx>
          <c:spPr>
            <a:solidFill>
              <a:schemeClr val="accent1">
                <a:shade val="76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'eficiencia modelo 3'!$D$12</c:f>
              <c:numCache>
                <c:formatCode>0.000</c:formatCode>
                <c:ptCount val="1"/>
                <c:pt idx="0">
                  <c:v>0.64154367999999995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8A-40EE-8E62-E0FC04EBA5E9}"/>
            </c:ext>
          </c:extLst>
        </c:ser>
        <c:ser>
          <c:idx val="3"/>
          <c:order val="3"/>
          <c:tx>
            <c:v>DMU 4</c:v>
          </c:tx>
          <c:spPr>
            <a:solidFill>
              <a:schemeClr val="accent1">
                <a:shade val="92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'eficiencia modelo 3'!$E$12</c:f>
              <c:numCache>
                <c:formatCode>0.000</c:formatCode>
                <c:ptCount val="1"/>
                <c:pt idx="0">
                  <c:v>1.0000001000000001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8A-40EE-8E62-E0FC04EBA5E9}"/>
            </c:ext>
          </c:extLst>
        </c:ser>
        <c:ser>
          <c:idx val="4"/>
          <c:order val="4"/>
          <c:tx>
            <c:v>DMU 5</c:v>
          </c:tx>
          <c:spPr>
            <a:solidFill>
              <a:schemeClr val="accent1">
                <a:tint val="93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'eficiencia modelo 3'!$F$12</c:f>
              <c:numCache>
                <c:formatCode>0.000</c:formatCode>
                <c:ptCount val="1"/>
                <c:pt idx="0">
                  <c:v>0.97493666999999995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78A-40EE-8E62-E0FC04EBA5E9}"/>
            </c:ext>
          </c:extLst>
        </c:ser>
        <c:ser>
          <c:idx val="5"/>
          <c:order val="5"/>
          <c:tx>
            <c:v>DMU 6</c:v>
          </c:tx>
          <c:spPr>
            <a:solidFill>
              <a:schemeClr val="accent1">
                <a:tint val="77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'eficiencia modelo 3'!$G$12</c:f>
              <c:numCache>
                <c:formatCode>0.000</c:formatCode>
                <c:ptCount val="1"/>
                <c:pt idx="0">
                  <c:v>0.74863148000000002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78A-40EE-8E62-E0FC04EBA5E9}"/>
            </c:ext>
          </c:extLst>
        </c:ser>
        <c:ser>
          <c:idx val="6"/>
          <c:order val="6"/>
          <c:tx>
            <c:v>DMU 7</c:v>
          </c:tx>
          <c:spPr>
            <a:solidFill>
              <a:schemeClr val="accent1">
                <a:tint val="62000"/>
              </a:schemeClr>
            </a:solidFill>
            <a:ln>
              <a:noFill/>
            </a:ln>
            <a:effectLst/>
            <a:sp3d/>
          </c:spPr>
          <c:invertIfNegative val="0"/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6-278A-40EE-8E62-E0FC04EBA5E9}"/>
            </c:ext>
          </c:extLst>
        </c:ser>
        <c:ser>
          <c:idx val="7"/>
          <c:order val="7"/>
          <c:tx>
            <c:v>DMU 8</c:v>
          </c:tx>
          <c:spPr>
            <a:solidFill>
              <a:schemeClr val="accent1">
                <a:tint val="46000"/>
              </a:schemeClr>
            </a:solidFill>
            <a:ln>
              <a:noFill/>
            </a:ln>
            <a:effectLst/>
            <a:sp3d/>
          </c:spPr>
          <c:invertIfNegative val="0"/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7-278A-40EE-8E62-E0FC04EBA5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447873727"/>
        <c:axId val="1447882879"/>
        <c:axId val="1309606367"/>
      </c:bar3DChart>
      <c:catAx>
        <c:axId val="144787372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47882879"/>
        <c:crosses val="autoZero"/>
        <c:auto val="1"/>
        <c:lblAlgn val="ctr"/>
        <c:lblOffset val="100"/>
        <c:noMultiLvlLbl val="0"/>
      </c:catAx>
      <c:valAx>
        <c:axId val="1447882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47873727"/>
        <c:crosses val="autoZero"/>
        <c:crossBetween val="between"/>
      </c:valAx>
      <c:serAx>
        <c:axId val="1309606367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47882879"/>
        <c:crosses val="autoZero"/>
      </c:ser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EFICIENCIA</a:t>
            </a:r>
            <a:r>
              <a:rPr lang="es-CO" baseline="0"/>
              <a:t> TECNICA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MODELO 1</c:v>
          </c:tx>
          <c:spPr>
            <a:solidFill>
              <a:schemeClr val="accent1">
                <a:shade val="65000"/>
              </a:schemeClr>
            </a:solidFill>
            <a:ln>
              <a:noFill/>
            </a:ln>
            <a:effectLst/>
          </c:spPr>
          <c:invertIfNegative val="0"/>
          <c:val>
            <c:numRef>
              <c:f>'comparacion tablas'!$C$19:$C$26</c:f>
              <c:numCache>
                <c:formatCode>General</c:formatCode>
                <c:ptCount val="8"/>
                <c:pt idx="0">
                  <c:v>1</c:v>
                </c:pt>
                <c:pt idx="1">
                  <c:v>1</c:v>
                </c:pt>
                <c:pt idx="2">
                  <c:v>0.73990900000000004</c:v>
                </c:pt>
                <c:pt idx="3">
                  <c:v>1</c:v>
                </c:pt>
                <c:pt idx="4">
                  <c:v>1</c:v>
                </c:pt>
                <c:pt idx="5">
                  <c:v>0.84447099999999997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F7-4A47-9278-BEEA64F74E42}"/>
            </c:ext>
          </c:extLst>
        </c:ser>
        <c:ser>
          <c:idx val="1"/>
          <c:order val="1"/>
          <c:tx>
            <c:v>MODELO 2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'comparacion tablas'!$D$19:$D$26</c:f>
              <c:numCache>
                <c:formatCode>General</c:formatCode>
                <c:ptCount val="8"/>
                <c:pt idx="0">
                  <c:v>1.00000716</c:v>
                </c:pt>
                <c:pt idx="1">
                  <c:v>1</c:v>
                </c:pt>
                <c:pt idx="2">
                  <c:v>0.53734300000000002</c:v>
                </c:pt>
                <c:pt idx="3">
                  <c:v>1</c:v>
                </c:pt>
                <c:pt idx="4">
                  <c:v>1</c:v>
                </c:pt>
                <c:pt idx="5">
                  <c:v>0.74939699999999998</c:v>
                </c:pt>
                <c:pt idx="6">
                  <c:v>0.70832200000000001</c:v>
                </c:pt>
                <c:pt idx="7">
                  <c:v>0.89029417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F7-4A47-9278-BEEA64F74E42}"/>
            </c:ext>
          </c:extLst>
        </c:ser>
        <c:ser>
          <c:idx val="2"/>
          <c:order val="2"/>
          <c:tx>
            <c:v>MODELO 3</c:v>
          </c:tx>
          <c:spPr>
            <a:solidFill>
              <a:schemeClr val="accent1">
                <a:tint val="65000"/>
              </a:schemeClr>
            </a:solidFill>
            <a:ln>
              <a:noFill/>
            </a:ln>
            <a:effectLst/>
          </c:spPr>
          <c:invertIfNegative val="0"/>
          <c:val>
            <c:numRef>
              <c:f>'comparacion tablas'!$E$19:$E$26</c:f>
              <c:numCache>
                <c:formatCode>General</c:formatCode>
                <c:ptCount val="8"/>
                <c:pt idx="0">
                  <c:v>1</c:v>
                </c:pt>
                <c:pt idx="1">
                  <c:v>1</c:v>
                </c:pt>
                <c:pt idx="2">
                  <c:v>0.64154367999999995</c:v>
                </c:pt>
                <c:pt idx="3">
                  <c:v>1</c:v>
                </c:pt>
                <c:pt idx="4">
                  <c:v>0.97493666999999995</c:v>
                </c:pt>
                <c:pt idx="5">
                  <c:v>0.74863148000000002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F7-4A47-9278-BEEA64F74E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99713168"/>
        <c:axId val="1599708592"/>
      </c:barChart>
      <c:catAx>
        <c:axId val="1599713168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99708592"/>
        <c:crosses val="autoZero"/>
        <c:auto val="1"/>
        <c:lblAlgn val="ctr"/>
        <c:lblOffset val="100"/>
        <c:noMultiLvlLbl val="0"/>
      </c:catAx>
      <c:valAx>
        <c:axId val="1599708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9971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4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9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86591</xdr:colOff>
      <xdr:row>18</xdr:row>
      <xdr:rowOff>173182</xdr:rowOff>
    </xdr:from>
    <xdr:to>
      <xdr:col>23</xdr:col>
      <xdr:colOff>2511135</xdr:colOff>
      <xdr:row>41</xdr:row>
      <xdr:rowOff>86591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658090</xdr:colOff>
      <xdr:row>1</xdr:row>
      <xdr:rowOff>152400</xdr:rowOff>
    </xdr:from>
    <xdr:to>
      <xdr:col>18</xdr:col>
      <xdr:colOff>606135</xdr:colOff>
      <xdr:row>13</xdr:row>
      <xdr:rowOff>103908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727364</xdr:colOff>
      <xdr:row>8</xdr:row>
      <xdr:rowOff>31173</xdr:rowOff>
    </xdr:from>
    <xdr:to>
      <xdr:col>23</xdr:col>
      <xdr:colOff>1091046</xdr:colOff>
      <xdr:row>22</xdr:row>
      <xdr:rowOff>107373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694765</xdr:colOff>
      <xdr:row>16</xdr:row>
      <xdr:rowOff>141194</xdr:rowOff>
    </xdr:from>
    <xdr:to>
      <xdr:col>13</xdr:col>
      <xdr:colOff>78442</xdr:colOff>
      <xdr:row>30</xdr:row>
      <xdr:rowOff>127747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133"/>
  <sheetViews>
    <sheetView topLeftCell="C43" zoomScale="55" zoomScaleNormal="55" workbookViewId="0">
      <selection activeCell="S70" sqref="S70"/>
    </sheetView>
  </sheetViews>
  <sheetFormatPr baseColWidth="10" defaultRowHeight="15" x14ac:dyDescent="0.25"/>
  <cols>
    <col min="3" max="3" width="35.7109375" customWidth="1"/>
    <col min="4" max="4" width="42.5703125" customWidth="1"/>
    <col min="5" max="5" width="49.140625" customWidth="1"/>
    <col min="7" max="7" width="28.5703125" customWidth="1"/>
    <col min="8" max="8" width="25" customWidth="1"/>
    <col min="9" max="9" width="8.5703125" customWidth="1"/>
    <col min="10" max="10" width="23.5703125" customWidth="1"/>
    <col min="11" max="11" width="40" customWidth="1"/>
    <col min="12" max="12" width="35" customWidth="1"/>
  </cols>
  <sheetData>
    <row r="2" spans="2:12" ht="15.75" thickBot="1" x14ac:dyDescent="0.3">
      <c r="C2" s="79" t="s">
        <v>63</v>
      </c>
      <c r="D2" s="79"/>
      <c r="E2" s="79"/>
      <c r="G2" s="71" t="s">
        <v>50</v>
      </c>
      <c r="H2" s="71"/>
    </row>
    <row r="3" spans="2:12" ht="36" customHeight="1" thickBot="1" x14ac:dyDescent="0.3">
      <c r="B3" s="1"/>
      <c r="C3" s="2" t="s">
        <v>0</v>
      </c>
      <c r="D3" s="2" t="s">
        <v>1</v>
      </c>
      <c r="E3" s="2" t="s">
        <v>2</v>
      </c>
      <c r="G3" s="16" t="s">
        <v>24</v>
      </c>
      <c r="H3" s="17" t="s">
        <v>25</v>
      </c>
      <c r="J3" s="72" t="s">
        <v>51</v>
      </c>
      <c r="K3" s="73"/>
      <c r="L3" s="74"/>
    </row>
    <row r="4" spans="2:12" ht="16.5" thickBot="1" x14ac:dyDescent="0.3">
      <c r="B4" s="3">
        <v>1</v>
      </c>
      <c r="C4" s="4" t="s">
        <v>3</v>
      </c>
      <c r="D4" s="4" t="s">
        <v>4</v>
      </c>
      <c r="E4" s="5" t="s">
        <v>5</v>
      </c>
      <c r="G4" s="7" t="s">
        <v>26</v>
      </c>
      <c r="H4" s="8" t="s">
        <v>27</v>
      </c>
      <c r="J4" s="14" t="s">
        <v>52</v>
      </c>
      <c r="K4" s="15" t="s">
        <v>0</v>
      </c>
      <c r="L4" s="15" t="s">
        <v>53</v>
      </c>
    </row>
    <row r="5" spans="2:12" ht="16.5" thickBot="1" x14ac:dyDescent="0.3">
      <c r="B5" s="3">
        <v>2</v>
      </c>
      <c r="C5" s="4" t="s">
        <v>6</v>
      </c>
      <c r="D5" s="4" t="s">
        <v>7</v>
      </c>
      <c r="E5" s="5" t="s">
        <v>8</v>
      </c>
      <c r="G5" s="7" t="s">
        <v>28</v>
      </c>
      <c r="H5" s="8">
        <v>1</v>
      </c>
      <c r="J5" s="11">
        <v>1</v>
      </c>
      <c r="K5" s="4" t="s">
        <v>3</v>
      </c>
      <c r="L5" s="4">
        <v>2</v>
      </c>
    </row>
    <row r="6" spans="2:12" ht="26.25" customHeight="1" thickBot="1" x14ac:dyDescent="0.3">
      <c r="B6" s="3">
        <v>3</v>
      </c>
      <c r="C6" s="4" t="s">
        <v>9</v>
      </c>
      <c r="D6" s="4" t="s">
        <v>10</v>
      </c>
      <c r="E6" s="6" t="s">
        <v>11</v>
      </c>
      <c r="G6" s="7" t="s">
        <v>29</v>
      </c>
      <c r="H6" s="8">
        <v>2</v>
      </c>
      <c r="J6" s="11">
        <v>2</v>
      </c>
      <c r="K6" s="4" t="s">
        <v>6</v>
      </c>
      <c r="L6" s="4">
        <v>3</v>
      </c>
    </row>
    <row r="7" spans="2:12" ht="16.5" thickBot="1" x14ac:dyDescent="0.3">
      <c r="B7" s="3">
        <v>4</v>
      </c>
      <c r="C7" s="4" t="s">
        <v>12</v>
      </c>
      <c r="D7" s="4" t="s">
        <v>13</v>
      </c>
      <c r="E7" s="5" t="s">
        <v>14</v>
      </c>
      <c r="G7" s="7" t="s">
        <v>30</v>
      </c>
      <c r="H7" s="8">
        <v>3</v>
      </c>
      <c r="J7" s="11">
        <v>3</v>
      </c>
      <c r="K7" s="4" t="s">
        <v>9</v>
      </c>
      <c r="L7" s="4">
        <v>4</v>
      </c>
    </row>
    <row r="8" spans="2:12" ht="16.5" thickBot="1" x14ac:dyDescent="0.3">
      <c r="B8" s="3">
        <v>5</v>
      </c>
      <c r="C8" s="4" t="s">
        <v>15</v>
      </c>
      <c r="D8" s="4" t="s">
        <v>16</v>
      </c>
      <c r="E8" s="5" t="s">
        <v>17</v>
      </c>
      <c r="G8" s="7" t="s">
        <v>31</v>
      </c>
      <c r="H8" s="8">
        <v>4</v>
      </c>
      <c r="J8" s="11">
        <v>4</v>
      </c>
      <c r="K8" s="4" t="s">
        <v>12</v>
      </c>
      <c r="L8" s="4">
        <v>2</v>
      </c>
    </row>
    <row r="9" spans="2:12" ht="16.5" thickBot="1" x14ac:dyDescent="0.3">
      <c r="B9" s="3">
        <v>6</v>
      </c>
      <c r="C9" s="4" t="s">
        <v>18</v>
      </c>
      <c r="D9" s="4" t="s">
        <v>19</v>
      </c>
      <c r="E9" s="5" t="s">
        <v>11</v>
      </c>
      <c r="J9" s="11">
        <v>5</v>
      </c>
      <c r="K9" s="4" t="s">
        <v>15</v>
      </c>
      <c r="L9" s="4">
        <v>3</v>
      </c>
    </row>
    <row r="10" spans="2:12" ht="16.5" thickBot="1" x14ac:dyDescent="0.3">
      <c r="B10" s="3">
        <v>7</v>
      </c>
      <c r="C10" s="4" t="s">
        <v>20</v>
      </c>
      <c r="D10" s="4" t="s">
        <v>21</v>
      </c>
      <c r="E10" s="5" t="s">
        <v>22</v>
      </c>
      <c r="J10" s="11">
        <v>6</v>
      </c>
      <c r="K10" s="4" t="s">
        <v>18</v>
      </c>
      <c r="L10" s="4">
        <v>4</v>
      </c>
    </row>
    <row r="11" spans="2:12" ht="16.5" thickBot="1" x14ac:dyDescent="0.3">
      <c r="B11" s="3">
        <v>8</v>
      </c>
      <c r="C11" s="4" t="s">
        <v>23</v>
      </c>
      <c r="D11" s="4" t="s">
        <v>19</v>
      </c>
      <c r="E11" s="5" t="s">
        <v>11</v>
      </c>
      <c r="J11" s="11">
        <v>7</v>
      </c>
      <c r="K11" s="4" t="s">
        <v>20</v>
      </c>
      <c r="L11" s="4">
        <v>4</v>
      </c>
    </row>
    <row r="12" spans="2:12" ht="16.5" thickBot="1" x14ac:dyDescent="0.3">
      <c r="J12" s="11">
        <v>8</v>
      </c>
      <c r="K12" s="4" t="s">
        <v>23</v>
      </c>
      <c r="L12" s="4">
        <v>4</v>
      </c>
    </row>
    <row r="14" spans="2:12" ht="15.75" thickBot="1" x14ac:dyDescent="0.3">
      <c r="B14" s="69" t="s">
        <v>48</v>
      </c>
      <c r="C14" s="69"/>
      <c r="D14" s="69"/>
    </row>
    <row r="15" spans="2:12" ht="16.5" thickBot="1" x14ac:dyDescent="0.3">
      <c r="B15" s="9">
        <v>1</v>
      </c>
      <c r="C15" s="10" t="s">
        <v>32</v>
      </c>
      <c r="D15" s="10" t="s">
        <v>33</v>
      </c>
    </row>
    <row r="16" spans="2:12" ht="16.5" thickBot="1" x14ac:dyDescent="0.3">
      <c r="B16" s="11">
        <v>2</v>
      </c>
      <c r="C16" s="4" t="s">
        <v>34</v>
      </c>
      <c r="D16" s="4" t="s">
        <v>35</v>
      </c>
      <c r="G16" s="78" t="s">
        <v>62</v>
      </c>
      <c r="H16" s="78"/>
    </row>
    <row r="17" spans="2:25" ht="35.25" customHeight="1" thickBot="1" x14ac:dyDescent="0.3">
      <c r="B17" s="11">
        <v>3</v>
      </c>
      <c r="C17" s="4" t="s">
        <v>36</v>
      </c>
      <c r="D17" s="4" t="s">
        <v>37</v>
      </c>
      <c r="G17" s="18" t="s">
        <v>54</v>
      </c>
      <c r="H17" s="19" t="s">
        <v>55</v>
      </c>
      <c r="J17" s="75" t="s">
        <v>61</v>
      </c>
      <c r="K17" s="76"/>
      <c r="L17" s="77"/>
      <c r="Q17" s="24"/>
      <c r="R17" s="24"/>
      <c r="S17" s="24"/>
      <c r="T17" s="24"/>
      <c r="U17" s="24"/>
      <c r="V17" s="24"/>
      <c r="W17" s="24"/>
      <c r="X17" s="24"/>
      <c r="Y17" s="24"/>
    </row>
    <row r="18" spans="2:25" ht="32.25" thickBot="1" x14ac:dyDescent="0.3">
      <c r="B18" s="11">
        <v>4</v>
      </c>
      <c r="C18" s="4" t="s">
        <v>38</v>
      </c>
      <c r="D18" s="12" t="s">
        <v>39</v>
      </c>
      <c r="G18" s="7">
        <v>0</v>
      </c>
      <c r="H18" s="8">
        <v>0</v>
      </c>
      <c r="J18" s="14" t="s">
        <v>52</v>
      </c>
      <c r="K18" s="15" t="s">
        <v>0</v>
      </c>
      <c r="L18" s="15" t="s">
        <v>53</v>
      </c>
      <c r="Q18" s="39"/>
      <c r="R18" s="39"/>
      <c r="S18" s="39"/>
      <c r="T18" s="39"/>
      <c r="U18" s="39"/>
      <c r="V18" s="39"/>
      <c r="W18" s="39"/>
      <c r="X18" s="39"/>
      <c r="Y18" s="39"/>
    </row>
    <row r="19" spans="2:25" ht="42.75" customHeight="1" thickBot="1" x14ac:dyDescent="0.3">
      <c r="B19" s="11">
        <v>5</v>
      </c>
      <c r="C19" s="4" t="s">
        <v>40</v>
      </c>
      <c r="D19" s="12" t="s">
        <v>41</v>
      </c>
      <c r="G19" s="7" t="s">
        <v>56</v>
      </c>
      <c r="H19" s="8">
        <v>1</v>
      </c>
      <c r="J19" s="11">
        <v>1</v>
      </c>
      <c r="K19" s="4" t="s">
        <v>3</v>
      </c>
      <c r="L19" s="4">
        <v>0.17</v>
      </c>
      <c r="Q19" s="39"/>
      <c r="R19" s="40"/>
      <c r="S19" s="39"/>
      <c r="T19" s="39"/>
      <c r="U19" s="39"/>
      <c r="V19" s="39"/>
      <c r="W19" s="39"/>
      <c r="X19" s="39"/>
      <c r="Y19" s="39"/>
    </row>
    <row r="20" spans="2:25" ht="16.5" thickBot="1" x14ac:dyDescent="0.3">
      <c r="G20" s="7" t="s">
        <v>57</v>
      </c>
      <c r="H20" s="8">
        <v>2</v>
      </c>
      <c r="J20" s="11">
        <v>2</v>
      </c>
      <c r="K20" s="4" t="s">
        <v>6</v>
      </c>
      <c r="L20" s="4">
        <v>0.38</v>
      </c>
      <c r="Q20" s="39"/>
      <c r="R20" s="40"/>
      <c r="S20" s="39"/>
      <c r="T20" s="39"/>
      <c r="U20" s="39"/>
      <c r="V20" s="39"/>
      <c r="W20" s="39"/>
      <c r="X20" s="39"/>
      <c r="Y20" s="39"/>
    </row>
    <row r="21" spans="2:25" ht="27" customHeight="1" thickBot="1" x14ac:dyDescent="0.3">
      <c r="G21" s="7" t="s">
        <v>58</v>
      </c>
      <c r="H21" s="8">
        <v>3</v>
      </c>
      <c r="J21" s="11">
        <v>3</v>
      </c>
      <c r="K21" s="4" t="s">
        <v>9</v>
      </c>
      <c r="L21" s="4">
        <v>0.42</v>
      </c>
      <c r="Q21" s="39"/>
      <c r="R21" s="39"/>
      <c r="S21" s="39"/>
      <c r="T21" s="39"/>
      <c r="U21" s="39"/>
      <c r="V21" s="39"/>
      <c r="W21" s="39"/>
      <c r="X21" s="39"/>
      <c r="Y21" s="39"/>
    </row>
    <row r="22" spans="2:25" ht="24" customHeight="1" thickBot="1" x14ac:dyDescent="0.3">
      <c r="B22" s="70" t="s">
        <v>49</v>
      </c>
      <c r="C22" s="70"/>
      <c r="D22" s="70"/>
      <c r="G22" s="7" t="s">
        <v>59</v>
      </c>
      <c r="H22" s="8">
        <v>4</v>
      </c>
      <c r="J22" s="11">
        <v>4</v>
      </c>
      <c r="K22" s="4" t="s">
        <v>12</v>
      </c>
      <c r="L22" s="4">
        <v>0.3</v>
      </c>
      <c r="Q22" s="39"/>
      <c r="R22" s="39"/>
      <c r="S22" s="39"/>
      <c r="T22" s="39"/>
      <c r="U22" s="39"/>
      <c r="V22" s="39"/>
      <c r="W22" s="39"/>
      <c r="X22" s="39"/>
      <c r="Y22" s="39"/>
    </row>
    <row r="23" spans="2:25" ht="33" customHeight="1" thickBot="1" x14ac:dyDescent="0.3">
      <c r="B23" s="9">
        <v>1</v>
      </c>
      <c r="C23" s="10" t="s">
        <v>42</v>
      </c>
      <c r="D23" s="13" t="s">
        <v>43</v>
      </c>
      <c r="G23" s="7" t="s">
        <v>60</v>
      </c>
      <c r="H23" s="8">
        <v>5</v>
      </c>
      <c r="J23" s="11">
        <v>5</v>
      </c>
      <c r="K23" s="4" t="s">
        <v>15</v>
      </c>
      <c r="L23" s="4">
        <v>0.3</v>
      </c>
      <c r="Q23" s="37"/>
      <c r="R23" s="24"/>
      <c r="S23" s="24"/>
      <c r="T23" s="24"/>
      <c r="U23" s="24"/>
      <c r="V23" s="24"/>
      <c r="W23" s="24"/>
      <c r="X23" s="24"/>
      <c r="Y23" s="24"/>
    </row>
    <row r="24" spans="2:25" ht="36.75" customHeight="1" thickBot="1" x14ac:dyDescent="0.3">
      <c r="B24" s="11">
        <v>2</v>
      </c>
      <c r="C24" s="4" t="s">
        <v>44</v>
      </c>
      <c r="D24" s="12" t="s">
        <v>45</v>
      </c>
      <c r="J24" s="11">
        <v>6</v>
      </c>
      <c r="K24" s="4" t="s">
        <v>18</v>
      </c>
      <c r="L24" s="4">
        <v>0.49</v>
      </c>
      <c r="Q24" s="37"/>
      <c r="R24" s="24"/>
      <c r="S24" s="24"/>
      <c r="T24" s="24"/>
      <c r="U24" s="24"/>
      <c r="V24" s="24"/>
      <c r="W24" s="24"/>
      <c r="X24" s="24"/>
      <c r="Y24" s="24"/>
    </row>
    <row r="25" spans="2:25" ht="30" customHeight="1" thickBot="1" x14ac:dyDescent="0.3">
      <c r="B25" s="11">
        <v>3</v>
      </c>
      <c r="C25" s="4" t="s">
        <v>46</v>
      </c>
      <c r="D25" s="4" t="s">
        <v>47</v>
      </c>
      <c r="J25" s="11">
        <v>7</v>
      </c>
      <c r="K25" s="4" t="s">
        <v>20</v>
      </c>
      <c r="L25" s="4">
        <v>0.4</v>
      </c>
      <c r="Q25" s="37"/>
      <c r="R25" s="24"/>
      <c r="S25" s="24"/>
      <c r="T25" s="24"/>
      <c r="U25" s="24"/>
      <c r="V25" s="24"/>
      <c r="W25" s="24"/>
      <c r="X25" s="24"/>
      <c r="Y25" s="24"/>
    </row>
    <row r="26" spans="2:25" ht="31.5" customHeight="1" thickBot="1" x14ac:dyDescent="0.3">
      <c r="B26" s="11">
        <v>4</v>
      </c>
      <c r="C26" s="4" t="s">
        <v>72</v>
      </c>
      <c r="D26" s="4" t="s">
        <v>73</v>
      </c>
      <c r="J26" s="11">
        <v>8</v>
      </c>
      <c r="K26" s="4" t="s">
        <v>23</v>
      </c>
      <c r="L26" s="4">
        <v>0.42</v>
      </c>
      <c r="Q26" s="37"/>
      <c r="R26" s="24"/>
      <c r="S26" s="24"/>
      <c r="T26" s="24"/>
      <c r="U26" s="24"/>
      <c r="V26" s="24"/>
      <c r="W26" s="24"/>
      <c r="X26" s="24"/>
      <c r="Y26" s="24"/>
    </row>
    <row r="27" spans="2:25" x14ac:dyDescent="0.25">
      <c r="Q27" s="39"/>
      <c r="R27" s="39"/>
      <c r="S27" s="39"/>
      <c r="T27" s="39"/>
      <c r="U27" s="39"/>
      <c r="V27" s="39"/>
      <c r="W27" s="39"/>
      <c r="X27" s="39"/>
      <c r="Y27" s="39"/>
    </row>
    <row r="28" spans="2:25" x14ac:dyDescent="0.25">
      <c r="Q28" s="36"/>
    </row>
    <row r="29" spans="2:25" x14ac:dyDescent="0.25">
      <c r="Q29" s="36"/>
    </row>
    <row r="30" spans="2:25" x14ac:dyDescent="0.25">
      <c r="Q30" s="36"/>
    </row>
    <row r="31" spans="2:25" ht="15.75" thickBot="1" x14ac:dyDescent="0.3">
      <c r="G31" s="64" t="s">
        <v>71</v>
      </c>
      <c r="H31" s="64"/>
      <c r="Q31" s="36"/>
    </row>
    <row r="32" spans="2:25" ht="30.75" thickBot="1" x14ac:dyDescent="0.3">
      <c r="G32" s="20" t="s">
        <v>64</v>
      </c>
      <c r="H32" s="21" t="s">
        <v>65</v>
      </c>
      <c r="J32" s="61" t="s">
        <v>70</v>
      </c>
      <c r="K32" s="62"/>
      <c r="L32" s="63"/>
    </row>
    <row r="33" spans="7:12" ht="43.5" thickBot="1" x14ac:dyDescent="0.3">
      <c r="G33" s="7" t="s">
        <v>66</v>
      </c>
      <c r="H33" s="8">
        <v>3</v>
      </c>
      <c r="J33" s="14" t="s">
        <v>52</v>
      </c>
      <c r="K33" s="15" t="s">
        <v>0</v>
      </c>
      <c r="L33" s="15" t="s">
        <v>53</v>
      </c>
    </row>
    <row r="34" spans="7:12" ht="29.25" thickBot="1" x14ac:dyDescent="0.3">
      <c r="G34" s="7" t="s">
        <v>67</v>
      </c>
      <c r="H34" s="8">
        <v>2</v>
      </c>
      <c r="J34" s="11">
        <v>1</v>
      </c>
      <c r="K34" s="4" t="s">
        <v>3</v>
      </c>
      <c r="L34" s="4">
        <v>1</v>
      </c>
    </row>
    <row r="35" spans="7:12" ht="29.25" thickBot="1" x14ac:dyDescent="0.3">
      <c r="G35" s="7" t="s">
        <v>68</v>
      </c>
      <c r="H35" s="8">
        <v>1</v>
      </c>
      <c r="J35" s="11">
        <v>2</v>
      </c>
      <c r="K35" s="4" t="s">
        <v>6</v>
      </c>
      <c r="L35" s="4">
        <v>3</v>
      </c>
    </row>
    <row r="36" spans="7:12" ht="16.5" thickBot="1" x14ac:dyDescent="0.3">
      <c r="G36" s="7" t="s">
        <v>69</v>
      </c>
      <c r="H36" s="8" t="s">
        <v>27</v>
      </c>
      <c r="J36" s="11">
        <v>3</v>
      </c>
      <c r="K36" s="4" t="s">
        <v>9</v>
      </c>
      <c r="L36" s="4">
        <v>3</v>
      </c>
    </row>
    <row r="37" spans="7:12" ht="16.5" thickBot="1" x14ac:dyDescent="0.3">
      <c r="J37" s="11">
        <v>4</v>
      </c>
      <c r="K37" s="4" t="s">
        <v>12</v>
      </c>
      <c r="L37" s="4">
        <v>2</v>
      </c>
    </row>
    <row r="38" spans="7:12" ht="16.5" thickBot="1" x14ac:dyDescent="0.3">
      <c r="J38" s="11">
        <v>5</v>
      </c>
      <c r="K38" s="4" t="s">
        <v>15</v>
      </c>
      <c r="L38" s="4">
        <v>2</v>
      </c>
    </row>
    <row r="39" spans="7:12" ht="16.5" thickBot="1" x14ac:dyDescent="0.3">
      <c r="J39" s="11">
        <v>6</v>
      </c>
      <c r="K39" s="4" t="s">
        <v>18</v>
      </c>
      <c r="L39" s="4">
        <v>3</v>
      </c>
    </row>
    <row r="40" spans="7:12" ht="16.5" thickBot="1" x14ac:dyDescent="0.3">
      <c r="J40" s="11">
        <v>7</v>
      </c>
      <c r="K40" s="4" t="s">
        <v>20</v>
      </c>
      <c r="L40" s="4">
        <v>3</v>
      </c>
    </row>
    <row r="41" spans="7:12" ht="16.5" thickBot="1" x14ac:dyDescent="0.3">
      <c r="J41" s="11">
        <v>8</v>
      </c>
      <c r="K41" s="4" t="s">
        <v>23</v>
      </c>
      <c r="L41" s="4">
        <v>3</v>
      </c>
    </row>
    <row r="45" spans="7:12" ht="15.75" thickBot="1" x14ac:dyDescent="0.3">
      <c r="G45" s="68" t="s">
        <v>79</v>
      </c>
      <c r="H45" s="68"/>
    </row>
    <row r="46" spans="7:12" ht="48.75" customHeight="1" thickBot="1" x14ac:dyDescent="0.3">
      <c r="G46" s="22" t="s">
        <v>76</v>
      </c>
      <c r="H46" s="23" t="s">
        <v>75</v>
      </c>
      <c r="J46" s="65" t="s">
        <v>74</v>
      </c>
      <c r="K46" s="66"/>
      <c r="L46" s="67"/>
    </row>
    <row r="47" spans="7:12" ht="16.5" thickBot="1" x14ac:dyDescent="0.3">
      <c r="G47" s="7" t="s">
        <v>77</v>
      </c>
      <c r="H47" s="8">
        <v>2</v>
      </c>
      <c r="J47" s="14" t="s">
        <v>52</v>
      </c>
      <c r="K47" s="15" t="s">
        <v>0</v>
      </c>
      <c r="L47" s="15" t="s">
        <v>53</v>
      </c>
    </row>
    <row r="48" spans="7:12" ht="16.5" thickBot="1" x14ac:dyDescent="0.3">
      <c r="G48" s="7" t="s">
        <v>78</v>
      </c>
      <c r="H48" s="8">
        <v>1</v>
      </c>
      <c r="J48" s="11">
        <v>1</v>
      </c>
      <c r="K48" s="4" t="s">
        <v>3</v>
      </c>
      <c r="L48" s="4">
        <v>1</v>
      </c>
    </row>
    <row r="49" spans="1:14" ht="16.5" thickBot="1" x14ac:dyDescent="0.3">
      <c r="G49" s="7">
        <v>0</v>
      </c>
      <c r="H49" s="8">
        <v>0</v>
      </c>
      <c r="J49" s="11">
        <v>2</v>
      </c>
      <c r="K49" s="4" t="s">
        <v>6</v>
      </c>
      <c r="L49" s="4">
        <v>1</v>
      </c>
    </row>
    <row r="50" spans="1:14" ht="16.5" thickBot="1" x14ac:dyDescent="0.3">
      <c r="G50" s="7"/>
      <c r="H50" s="8"/>
      <c r="J50" s="11">
        <v>3</v>
      </c>
      <c r="K50" s="4" t="s">
        <v>9</v>
      </c>
      <c r="L50" s="4">
        <v>0</v>
      </c>
    </row>
    <row r="51" spans="1:14" ht="16.5" thickBot="1" x14ac:dyDescent="0.3">
      <c r="G51" s="7"/>
      <c r="H51" s="8"/>
      <c r="J51" s="11">
        <v>4</v>
      </c>
      <c r="K51" s="4" t="s">
        <v>12</v>
      </c>
      <c r="L51" s="4">
        <v>2</v>
      </c>
    </row>
    <row r="52" spans="1:14" ht="16.5" thickBot="1" x14ac:dyDescent="0.3">
      <c r="A52" s="57" t="s">
        <v>83</v>
      </c>
      <c r="B52" s="58"/>
      <c r="C52" s="58"/>
      <c r="D52" s="59"/>
      <c r="G52" s="7"/>
      <c r="H52" s="8"/>
      <c r="J52" s="11">
        <v>5</v>
      </c>
      <c r="K52" s="4" t="s">
        <v>15</v>
      </c>
      <c r="L52" s="4">
        <v>1</v>
      </c>
    </row>
    <row r="53" spans="1:14" ht="16.5" thickBot="1" x14ac:dyDescent="0.3">
      <c r="A53" s="28"/>
      <c r="B53" s="29"/>
      <c r="C53" s="29"/>
      <c r="D53" s="30"/>
      <c r="J53" s="11">
        <v>6</v>
      </c>
      <c r="K53" s="4" t="s">
        <v>18</v>
      </c>
      <c r="L53" s="4">
        <v>0</v>
      </c>
    </row>
    <row r="54" spans="1:14" ht="16.5" thickBot="1" x14ac:dyDescent="0.3">
      <c r="A54" s="28"/>
      <c r="B54" s="29"/>
      <c r="C54" s="29"/>
      <c r="D54" s="30"/>
      <c r="J54" s="11">
        <v>7</v>
      </c>
      <c r="K54" s="4" t="s">
        <v>20</v>
      </c>
      <c r="L54" s="4">
        <v>0</v>
      </c>
    </row>
    <row r="55" spans="1:14" ht="16.5" thickBot="1" x14ac:dyDescent="0.3">
      <c r="A55" s="28"/>
      <c r="B55" s="29"/>
      <c r="C55" s="29"/>
      <c r="D55" s="30"/>
      <c r="J55" s="11">
        <v>8</v>
      </c>
      <c r="K55" s="4" t="s">
        <v>23</v>
      </c>
      <c r="L55" s="4">
        <v>3</v>
      </c>
    </row>
    <row r="56" spans="1:14" ht="16.5" thickBot="1" x14ac:dyDescent="0.3">
      <c r="A56" s="3">
        <v>1</v>
      </c>
      <c r="B56" s="4" t="s">
        <v>3</v>
      </c>
      <c r="C56" s="4" t="s">
        <v>4</v>
      </c>
      <c r="D56" s="5" t="s">
        <v>5</v>
      </c>
    </row>
    <row r="57" spans="1:14" x14ac:dyDescent="0.25">
      <c r="A57" s="28"/>
      <c r="B57" s="29"/>
      <c r="C57" s="29"/>
      <c r="D57" s="30"/>
    </row>
    <row r="58" spans="1:14" x14ac:dyDescent="0.25">
      <c r="A58" s="28" t="s">
        <v>85</v>
      </c>
      <c r="B58" s="29" t="s">
        <v>100</v>
      </c>
      <c r="C58" s="29"/>
      <c r="D58" s="30"/>
    </row>
    <row r="59" spans="1:14" x14ac:dyDescent="0.25">
      <c r="A59" s="28" t="s">
        <v>86</v>
      </c>
      <c r="B59" s="35">
        <v>3124</v>
      </c>
      <c r="C59" s="29"/>
      <c r="D59" s="30"/>
    </row>
    <row r="60" spans="1:14" x14ac:dyDescent="0.25">
      <c r="A60" s="28" t="s">
        <v>87</v>
      </c>
      <c r="B60" s="35">
        <v>3598</v>
      </c>
      <c r="C60" s="29"/>
      <c r="D60" s="30"/>
    </row>
    <row r="61" spans="1:14" x14ac:dyDescent="0.25">
      <c r="A61" s="28" t="s">
        <v>88</v>
      </c>
      <c r="B61" s="29">
        <v>2875</v>
      </c>
      <c r="C61" s="29"/>
      <c r="D61" s="30"/>
    </row>
    <row r="62" spans="1:14" x14ac:dyDescent="0.25">
      <c r="A62" s="28" t="s">
        <v>89</v>
      </c>
      <c r="B62" s="29">
        <v>2543</v>
      </c>
      <c r="C62" s="29"/>
      <c r="D62" s="30"/>
      <c r="J62" s="60" t="s">
        <v>94</v>
      </c>
      <c r="K62" s="60"/>
      <c r="L62" s="60"/>
      <c r="M62" s="60"/>
      <c r="N62" s="60"/>
    </row>
    <row r="63" spans="1:14" x14ac:dyDescent="0.25">
      <c r="A63" s="28" t="s">
        <v>108</v>
      </c>
      <c r="B63" s="36">
        <v>3214</v>
      </c>
      <c r="C63" s="29"/>
      <c r="D63" s="30"/>
    </row>
    <row r="64" spans="1:14" x14ac:dyDescent="0.25">
      <c r="A64" s="28"/>
      <c r="B64" s="29"/>
      <c r="C64" s="29"/>
      <c r="D64" s="30"/>
    </row>
    <row r="65" spans="1:26" ht="16.5" thickBot="1" x14ac:dyDescent="0.3">
      <c r="A65" s="3">
        <v>2</v>
      </c>
      <c r="B65" s="4" t="s">
        <v>6</v>
      </c>
      <c r="C65" s="4" t="s">
        <v>7</v>
      </c>
      <c r="D65" s="5" t="s">
        <v>8</v>
      </c>
      <c r="J65" s="3">
        <v>1</v>
      </c>
      <c r="K65" s="4" t="s">
        <v>3</v>
      </c>
      <c r="L65" s="4" t="s">
        <v>4</v>
      </c>
      <c r="M65" s="5" t="s">
        <v>5</v>
      </c>
      <c r="R65" s="24"/>
      <c r="S65" s="24" t="s">
        <v>115</v>
      </c>
      <c r="T65" s="24" t="s">
        <v>116</v>
      </c>
      <c r="U65" s="24" t="s">
        <v>117</v>
      </c>
      <c r="V65" s="24" t="s">
        <v>118</v>
      </c>
      <c r="W65" s="24" t="s">
        <v>119</v>
      </c>
      <c r="X65" s="24" t="s">
        <v>120</v>
      </c>
      <c r="Y65" s="24" t="s">
        <v>121</v>
      </c>
      <c r="Z65" s="24" t="s">
        <v>122</v>
      </c>
    </row>
    <row r="66" spans="1:26" x14ac:dyDescent="0.25">
      <c r="A66" s="28"/>
      <c r="B66" s="29"/>
      <c r="C66" s="29"/>
      <c r="D66" s="30"/>
      <c r="R66" s="39" t="s">
        <v>85</v>
      </c>
      <c r="S66" s="39">
        <v>3</v>
      </c>
      <c r="T66" s="39">
        <v>4</v>
      </c>
      <c r="U66" s="39">
        <v>5</v>
      </c>
      <c r="V66" s="39">
        <v>4</v>
      </c>
      <c r="W66" s="39">
        <v>4</v>
      </c>
      <c r="X66" s="39">
        <v>3</v>
      </c>
      <c r="Y66" s="39">
        <v>6</v>
      </c>
      <c r="Z66" s="39">
        <v>6</v>
      </c>
    </row>
    <row r="67" spans="1:26" x14ac:dyDescent="0.25">
      <c r="A67" s="28" t="s">
        <v>85</v>
      </c>
      <c r="B67" s="29" t="s">
        <v>101</v>
      </c>
      <c r="C67" s="29"/>
      <c r="D67" s="30"/>
      <c r="J67" s="34" t="s">
        <v>83</v>
      </c>
      <c r="K67" s="34"/>
      <c r="L67" s="34" t="s">
        <v>95</v>
      </c>
      <c r="M67" s="34"/>
      <c r="R67" s="39" t="s">
        <v>86</v>
      </c>
      <c r="S67" s="40">
        <v>3124</v>
      </c>
      <c r="T67" s="39">
        <v>2454</v>
      </c>
      <c r="U67" s="39">
        <v>5437</v>
      </c>
      <c r="V67" s="39">
        <v>2543</v>
      </c>
      <c r="W67" s="39">
        <v>3456</v>
      </c>
      <c r="X67" s="39">
        <v>3457</v>
      </c>
      <c r="Y67" s="39">
        <v>4678</v>
      </c>
      <c r="Z67" s="39">
        <v>3679</v>
      </c>
    </row>
    <row r="68" spans="1:26" x14ac:dyDescent="0.25">
      <c r="A68" s="28" t="s">
        <v>86</v>
      </c>
      <c r="B68" s="29">
        <v>2454</v>
      </c>
      <c r="C68" s="29"/>
      <c r="D68" s="30"/>
      <c r="J68" s="28" t="s">
        <v>85</v>
      </c>
      <c r="K68" s="29" t="s">
        <v>84</v>
      </c>
      <c r="L68" t="s">
        <v>96</v>
      </c>
      <c r="M68">
        <v>2</v>
      </c>
      <c r="R68" s="39" t="s">
        <v>109</v>
      </c>
      <c r="S68" s="40">
        <v>3598</v>
      </c>
      <c r="T68" s="39">
        <v>4537</v>
      </c>
      <c r="U68" s="39">
        <v>6532</v>
      </c>
      <c r="V68" s="39">
        <v>1678</v>
      </c>
      <c r="W68" s="39">
        <v>3456</v>
      </c>
      <c r="X68" s="39">
        <v>4563</v>
      </c>
      <c r="Y68" s="39">
        <v>4324</v>
      </c>
      <c r="Z68" s="39">
        <v>5427</v>
      </c>
    </row>
    <row r="69" spans="1:26" x14ac:dyDescent="0.25">
      <c r="A69" s="28" t="s">
        <v>87</v>
      </c>
      <c r="B69" s="29">
        <v>4537</v>
      </c>
      <c r="C69" s="29"/>
      <c r="D69" s="30"/>
      <c r="J69" s="28" t="s">
        <v>86</v>
      </c>
      <c r="K69" s="35">
        <v>3124</v>
      </c>
      <c r="L69" t="s">
        <v>97</v>
      </c>
      <c r="M69">
        <v>0.17</v>
      </c>
      <c r="R69" s="39" t="s">
        <v>88</v>
      </c>
      <c r="S69" s="39">
        <v>2875</v>
      </c>
      <c r="T69" s="39">
        <v>3424</v>
      </c>
      <c r="U69" s="39">
        <v>3467</v>
      </c>
      <c r="V69" s="39">
        <v>3543</v>
      </c>
      <c r="W69" s="39">
        <v>4543</v>
      </c>
      <c r="X69" s="39">
        <v>2546</v>
      </c>
      <c r="Y69" s="39">
        <v>3542</v>
      </c>
      <c r="Z69" s="39">
        <v>4325</v>
      </c>
    </row>
    <row r="70" spans="1:26" x14ac:dyDescent="0.25">
      <c r="A70" s="28" t="s">
        <v>88</v>
      </c>
      <c r="B70" s="29">
        <v>3424</v>
      </c>
      <c r="C70" s="29"/>
      <c r="D70" s="30"/>
      <c r="J70" s="28" t="s">
        <v>87</v>
      </c>
      <c r="K70" s="35">
        <v>3598</v>
      </c>
      <c r="L70" t="s">
        <v>98</v>
      </c>
      <c r="M70">
        <v>1</v>
      </c>
      <c r="R70" s="39" t="s">
        <v>110</v>
      </c>
      <c r="S70" s="39">
        <v>2543</v>
      </c>
      <c r="T70" s="39">
        <v>5327</v>
      </c>
      <c r="U70" s="39">
        <v>3543</v>
      </c>
      <c r="V70" s="39">
        <v>6435</v>
      </c>
      <c r="W70" s="39">
        <v>3546</v>
      </c>
      <c r="X70" s="39">
        <v>3563</v>
      </c>
      <c r="Y70" s="39">
        <v>3475</v>
      </c>
      <c r="Z70" s="39">
        <v>4350</v>
      </c>
    </row>
    <row r="71" spans="1:26" x14ac:dyDescent="0.25">
      <c r="A71" s="28" t="s">
        <v>89</v>
      </c>
      <c r="B71" s="29">
        <v>5327</v>
      </c>
      <c r="C71" s="29"/>
      <c r="D71" s="30"/>
      <c r="J71" s="28" t="s">
        <v>88</v>
      </c>
      <c r="K71" s="29">
        <v>2875</v>
      </c>
      <c r="L71" t="s">
        <v>99</v>
      </c>
      <c r="M71">
        <v>1</v>
      </c>
      <c r="R71" s="37" t="s">
        <v>113</v>
      </c>
      <c r="S71" s="24">
        <v>2</v>
      </c>
      <c r="T71" s="24">
        <v>3</v>
      </c>
      <c r="U71" s="24">
        <v>4</v>
      </c>
      <c r="V71" s="24">
        <v>2</v>
      </c>
      <c r="W71" s="24">
        <v>3</v>
      </c>
      <c r="X71" s="24">
        <v>4</v>
      </c>
      <c r="Y71" s="24">
        <v>4</v>
      </c>
      <c r="Z71" s="24">
        <v>4</v>
      </c>
    </row>
    <row r="72" spans="1:26" x14ac:dyDescent="0.25">
      <c r="A72" s="28"/>
      <c r="B72" s="36">
        <v>4357</v>
      </c>
      <c r="C72" s="29"/>
      <c r="D72" s="30"/>
      <c r="J72" s="28" t="s">
        <v>89</v>
      </c>
      <c r="K72" s="29">
        <v>2543</v>
      </c>
      <c r="R72" s="37" t="s">
        <v>112</v>
      </c>
      <c r="S72" s="24">
        <v>0.17</v>
      </c>
      <c r="T72" s="24">
        <v>0.38</v>
      </c>
      <c r="U72" s="24">
        <v>0.42</v>
      </c>
      <c r="V72" s="24">
        <v>0.3</v>
      </c>
      <c r="W72" s="24">
        <v>0.3</v>
      </c>
      <c r="X72" s="24">
        <v>0.49</v>
      </c>
      <c r="Y72" s="24">
        <v>0.4</v>
      </c>
      <c r="Z72" s="24">
        <v>0.42</v>
      </c>
    </row>
    <row r="73" spans="1:26" ht="16.5" thickBot="1" x14ac:dyDescent="0.3">
      <c r="A73" s="3">
        <v>3</v>
      </c>
      <c r="B73" s="4" t="s">
        <v>9</v>
      </c>
      <c r="C73" s="4" t="s">
        <v>10</v>
      </c>
      <c r="D73" s="6" t="s">
        <v>11</v>
      </c>
      <c r="R73" s="37" t="s">
        <v>111</v>
      </c>
      <c r="S73" s="24">
        <v>1</v>
      </c>
      <c r="T73" s="24">
        <v>3</v>
      </c>
      <c r="U73" s="24">
        <v>3</v>
      </c>
      <c r="V73" s="24">
        <v>2</v>
      </c>
      <c r="W73" s="24">
        <v>2</v>
      </c>
      <c r="X73" s="24">
        <v>3</v>
      </c>
      <c r="Y73" s="24">
        <v>3</v>
      </c>
      <c r="Z73" s="24">
        <v>3</v>
      </c>
    </row>
    <row r="74" spans="1:26" x14ac:dyDescent="0.25">
      <c r="A74" s="28"/>
      <c r="B74" s="29"/>
      <c r="C74" s="29"/>
      <c r="D74" s="30"/>
      <c r="R74" s="37" t="s">
        <v>114</v>
      </c>
      <c r="S74" s="24">
        <v>1</v>
      </c>
      <c r="T74" s="24">
        <v>1</v>
      </c>
      <c r="U74" s="24">
        <v>0</v>
      </c>
      <c r="V74" s="24">
        <v>2</v>
      </c>
      <c r="W74" s="24">
        <v>1</v>
      </c>
      <c r="X74" s="24">
        <v>0</v>
      </c>
      <c r="Y74" s="24">
        <v>0</v>
      </c>
      <c r="Z74" s="24">
        <v>3</v>
      </c>
    </row>
    <row r="75" spans="1:26" ht="16.5" thickBot="1" x14ac:dyDescent="0.3">
      <c r="A75" s="28" t="s">
        <v>85</v>
      </c>
      <c r="B75" s="29" t="s">
        <v>102</v>
      </c>
      <c r="C75" s="29"/>
      <c r="D75" s="30"/>
      <c r="J75" s="3">
        <v>2</v>
      </c>
      <c r="K75" s="4" t="s">
        <v>6</v>
      </c>
      <c r="L75" s="4" t="s">
        <v>7</v>
      </c>
      <c r="M75" s="5" t="s">
        <v>8</v>
      </c>
      <c r="R75" s="37" t="s">
        <v>108</v>
      </c>
      <c r="S75" s="24">
        <v>3214</v>
      </c>
      <c r="T75" s="24">
        <v>4357</v>
      </c>
      <c r="U75" s="24">
        <v>6511</v>
      </c>
      <c r="V75" s="24">
        <v>3124</v>
      </c>
      <c r="W75" s="24">
        <v>3688</v>
      </c>
      <c r="X75" s="24">
        <v>5432</v>
      </c>
      <c r="Y75" s="24">
        <v>4532</v>
      </c>
      <c r="Z75" s="24">
        <v>4568</v>
      </c>
    </row>
    <row r="76" spans="1:26" x14ac:dyDescent="0.25">
      <c r="A76" s="28" t="s">
        <v>86</v>
      </c>
      <c r="B76" s="29">
        <v>5437</v>
      </c>
      <c r="C76" s="29"/>
      <c r="D76" s="30"/>
      <c r="J76" s="34" t="s">
        <v>83</v>
      </c>
      <c r="K76" s="34"/>
      <c r="L76" s="34" t="s">
        <v>95</v>
      </c>
      <c r="M76" s="34"/>
    </row>
    <row r="77" spans="1:26" x14ac:dyDescent="0.25">
      <c r="A77" s="28" t="s">
        <v>87</v>
      </c>
      <c r="B77" s="29">
        <v>6532</v>
      </c>
      <c r="C77" s="29"/>
      <c r="D77" s="30"/>
      <c r="J77" s="28" t="s">
        <v>85</v>
      </c>
      <c r="K77" s="29" t="s">
        <v>90</v>
      </c>
      <c r="L77" t="s">
        <v>96</v>
      </c>
      <c r="M77">
        <v>3</v>
      </c>
    </row>
    <row r="78" spans="1:26" x14ac:dyDescent="0.25">
      <c r="A78" s="28" t="s">
        <v>88</v>
      </c>
      <c r="B78" s="29">
        <v>3467</v>
      </c>
      <c r="C78" s="29"/>
      <c r="D78" s="30"/>
      <c r="J78" s="28" t="s">
        <v>86</v>
      </c>
      <c r="K78" s="29">
        <v>2454</v>
      </c>
      <c r="L78" t="s">
        <v>97</v>
      </c>
      <c r="M78">
        <v>0.38</v>
      </c>
    </row>
    <row r="79" spans="1:26" x14ac:dyDescent="0.25">
      <c r="A79" s="28" t="s">
        <v>89</v>
      </c>
      <c r="B79" s="29">
        <v>3543</v>
      </c>
      <c r="C79" s="29"/>
      <c r="D79" s="30"/>
      <c r="J79" s="28" t="s">
        <v>87</v>
      </c>
      <c r="K79" s="29">
        <v>4537</v>
      </c>
      <c r="L79" t="s">
        <v>98</v>
      </c>
      <c r="M79">
        <v>3</v>
      </c>
    </row>
    <row r="80" spans="1:26" x14ac:dyDescent="0.25">
      <c r="A80" s="28"/>
      <c r="B80" s="36">
        <v>6511</v>
      </c>
      <c r="C80" s="29"/>
      <c r="D80" s="30"/>
      <c r="J80" s="28" t="s">
        <v>88</v>
      </c>
      <c r="K80" s="29">
        <v>3424</v>
      </c>
      <c r="L80" t="s">
        <v>99</v>
      </c>
      <c r="M80">
        <v>1</v>
      </c>
    </row>
    <row r="81" spans="1:22" ht="16.5" thickBot="1" x14ac:dyDescent="0.3">
      <c r="A81" s="3">
        <v>4</v>
      </c>
      <c r="B81" s="4" t="s">
        <v>12</v>
      </c>
      <c r="C81" s="4" t="s">
        <v>13</v>
      </c>
      <c r="D81" s="5" t="s">
        <v>14</v>
      </c>
      <c r="J81" s="28" t="s">
        <v>89</v>
      </c>
      <c r="K81" s="29">
        <v>5327</v>
      </c>
    </row>
    <row r="82" spans="1:22" x14ac:dyDescent="0.25">
      <c r="A82" s="28"/>
      <c r="B82" s="29"/>
      <c r="C82" s="29"/>
      <c r="D82" s="30"/>
    </row>
    <row r="83" spans="1:22" ht="17.25" customHeight="1" thickBot="1" x14ac:dyDescent="0.3">
      <c r="A83" s="28" t="s">
        <v>85</v>
      </c>
      <c r="B83" s="29" t="s">
        <v>103</v>
      </c>
      <c r="C83" s="29"/>
      <c r="D83" s="30"/>
      <c r="J83" s="3">
        <v>3</v>
      </c>
      <c r="K83" s="4" t="s">
        <v>9</v>
      </c>
      <c r="L83" s="4" t="s">
        <v>10</v>
      </c>
      <c r="M83" s="6" t="s">
        <v>11</v>
      </c>
    </row>
    <row r="84" spans="1:22" x14ac:dyDescent="0.25">
      <c r="A84" s="28" t="s">
        <v>86</v>
      </c>
      <c r="B84" s="29">
        <v>2543</v>
      </c>
      <c r="C84" s="29"/>
      <c r="D84" s="30"/>
    </row>
    <row r="85" spans="1:22" x14ac:dyDescent="0.25">
      <c r="A85" s="28" t="s">
        <v>87</v>
      </c>
      <c r="B85" s="29">
        <v>1678</v>
      </c>
      <c r="C85" s="29"/>
      <c r="D85" s="30"/>
      <c r="J85" s="34" t="s">
        <v>83</v>
      </c>
      <c r="K85" s="34"/>
      <c r="L85" s="34" t="s">
        <v>95</v>
      </c>
      <c r="M85" s="34"/>
    </row>
    <row r="86" spans="1:22" x14ac:dyDescent="0.25">
      <c r="A86" s="28" t="s">
        <v>88</v>
      </c>
      <c r="B86" s="29">
        <v>6435</v>
      </c>
      <c r="C86" s="29"/>
      <c r="D86" s="30"/>
      <c r="J86" s="28" t="s">
        <v>85</v>
      </c>
      <c r="K86" s="29" t="s">
        <v>91</v>
      </c>
      <c r="L86" t="s">
        <v>96</v>
      </c>
      <c r="M86">
        <v>4</v>
      </c>
    </row>
    <row r="87" spans="1:22" x14ac:dyDescent="0.25">
      <c r="A87" s="28" t="s">
        <v>89</v>
      </c>
      <c r="B87" s="29">
        <f>(700255323/2512)</f>
        <v>278764.06170382164</v>
      </c>
      <c r="C87" s="29"/>
      <c r="D87" s="30"/>
      <c r="J87" s="28" t="s">
        <v>86</v>
      </c>
      <c r="K87" s="29">
        <v>5437</v>
      </c>
      <c r="L87" t="s">
        <v>97</v>
      </c>
      <c r="M87">
        <v>0.42</v>
      </c>
      <c r="V87" s="38"/>
    </row>
    <row r="88" spans="1:22" x14ac:dyDescent="0.25">
      <c r="A88" s="28"/>
      <c r="B88" s="29"/>
      <c r="C88" s="29"/>
      <c r="D88" s="30"/>
      <c r="J88" s="28" t="s">
        <v>87</v>
      </c>
      <c r="K88" s="29">
        <v>6532</v>
      </c>
      <c r="L88" t="s">
        <v>98</v>
      </c>
      <c r="M88">
        <v>3</v>
      </c>
    </row>
    <row r="89" spans="1:22" ht="16.5" thickBot="1" x14ac:dyDescent="0.3">
      <c r="A89" s="3">
        <v>5</v>
      </c>
      <c r="B89" s="4" t="s">
        <v>15</v>
      </c>
      <c r="C89" s="4" t="s">
        <v>16</v>
      </c>
      <c r="D89" s="5" t="s">
        <v>17</v>
      </c>
      <c r="J89" s="28" t="s">
        <v>88</v>
      </c>
      <c r="K89" s="29">
        <v>3467</v>
      </c>
      <c r="L89" t="s">
        <v>99</v>
      </c>
      <c r="M89">
        <v>0</v>
      </c>
    </row>
    <row r="90" spans="1:22" x14ac:dyDescent="0.25">
      <c r="A90" s="28"/>
      <c r="B90" s="29"/>
      <c r="C90" s="29"/>
      <c r="D90" s="30"/>
      <c r="J90" s="28" t="s">
        <v>89</v>
      </c>
      <c r="K90" s="29">
        <v>3543</v>
      </c>
      <c r="L90" s="29"/>
      <c r="M90" s="30"/>
    </row>
    <row r="91" spans="1:22" x14ac:dyDescent="0.25">
      <c r="A91" s="28" t="s">
        <v>85</v>
      </c>
      <c r="B91" s="29" t="s">
        <v>104</v>
      </c>
      <c r="C91" s="29"/>
      <c r="D91" s="30"/>
    </row>
    <row r="92" spans="1:22" x14ac:dyDescent="0.25">
      <c r="A92" s="28" t="s">
        <v>86</v>
      </c>
      <c r="B92" s="29">
        <f>(272255323/2512)</f>
        <v>108381.89609872611</v>
      </c>
      <c r="C92" s="29"/>
      <c r="D92" s="30"/>
    </row>
    <row r="93" spans="1:22" ht="16.5" thickBot="1" x14ac:dyDescent="0.3">
      <c r="A93" s="28" t="s">
        <v>87</v>
      </c>
      <c r="B93" s="29">
        <f>(100255323/2512)</f>
        <v>39910.558519108279</v>
      </c>
      <c r="C93" s="29"/>
      <c r="D93" s="30"/>
      <c r="J93" s="3">
        <v>4</v>
      </c>
      <c r="K93" s="4" t="s">
        <v>12</v>
      </c>
      <c r="L93" s="4" t="s">
        <v>13</v>
      </c>
      <c r="M93" s="5" t="s">
        <v>14</v>
      </c>
    </row>
    <row r="94" spans="1:22" x14ac:dyDescent="0.25">
      <c r="A94" s="28" t="s">
        <v>88</v>
      </c>
      <c r="B94" s="29">
        <f>(80255323/2512)</f>
        <v>31948.775079617833</v>
      </c>
      <c r="C94" s="29"/>
      <c r="D94" s="30"/>
      <c r="J94" s="34" t="s">
        <v>83</v>
      </c>
      <c r="K94" s="34"/>
      <c r="L94" s="34" t="s">
        <v>95</v>
      </c>
      <c r="M94" s="34"/>
    </row>
    <row r="95" spans="1:22" x14ac:dyDescent="0.25">
      <c r="A95" s="28" t="s">
        <v>89</v>
      </c>
      <c r="B95" s="29">
        <f>(450255323/2512)</f>
        <v>179241.76871019107</v>
      </c>
      <c r="C95" s="29"/>
      <c r="D95" s="30"/>
      <c r="J95" s="28" t="s">
        <v>85</v>
      </c>
      <c r="K95" s="29" t="s">
        <v>123</v>
      </c>
    </row>
    <row r="96" spans="1:22" x14ac:dyDescent="0.25">
      <c r="A96" s="28"/>
      <c r="B96" s="29"/>
      <c r="C96" s="29"/>
      <c r="D96" s="30"/>
      <c r="J96" s="28" t="s">
        <v>86</v>
      </c>
      <c r="K96" s="29">
        <v>2543</v>
      </c>
      <c r="L96" t="s">
        <v>96</v>
      </c>
      <c r="M96">
        <v>2</v>
      </c>
    </row>
    <row r="97" spans="1:13" ht="16.5" thickBot="1" x14ac:dyDescent="0.3">
      <c r="A97" s="3">
        <v>6</v>
      </c>
      <c r="B97" s="4" t="s">
        <v>18</v>
      </c>
      <c r="C97" s="4" t="s">
        <v>19</v>
      </c>
      <c r="D97" s="5" t="s">
        <v>11</v>
      </c>
      <c r="J97" s="28" t="s">
        <v>87</v>
      </c>
      <c r="K97" s="29">
        <v>1678</v>
      </c>
      <c r="L97" t="s">
        <v>97</v>
      </c>
      <c r="M97">
        <v>0.3</v>
      </c>
    </row>
    <row r="98" spans="1:13" x14ac:dyDescent="0.25">
      <c r="A98" s="28"/>
      <c r="B98" s="29"/>
      <c r="C98" s="29"/>
      <c r="D98" s="30"/>
      <c r="J98" s="28" t="s">
        <v>88</v>
      </c>
      <c r="K98" s="29">
        <v>3543</v>
      </c>
      <c r="L98" t="s">
        <v>98</v>
      </c>
      <c r="M98">
        <v>2</v>
      </c>
    </row>
    <row r="99" spans="1:13" x14ac:dyDescent="0.25">
      <c r="A99" s="28" t="s">
        <v>85</v>
      </c>
      <c r="B99" s="29" t="s">
        <v>105</v>
      </c>
      <c r="C99" s="29"/>
      <c r="D99" s="30"/>
      <c r="J99" s="28" t="s">
        <v>89</v>
      </c>
      <c r="K99" s="29">
        <v>6435</v>
      </c>
      <c r="L99" t="s">
        <v>99</v>
      </c>
      <c r="M99">
        <v>2</v>
      </c>
    </row>
    <row r="100" spans="1:13" x14ac:dyDescent="0.25">
      <c r="A100" s="28" t="s">
        <v>86</v>
      </c>
      <c r="B100" s="29">
        <f>(72255323/212)</f>
        <v>340826.99528301886</v>
      </c>
      <c r="C100" s="29"/>
      <c r="D100" s="30"/>
    </row>
    <row r="101" spans="1:13" ht="16.5" thickBot="1" x14ac:dyDescent="0.3">
      <c r="A101" s="28" t="s">
        <v>87</v>
      </c>
      <c r="B101" s="29">
        <f>(10255323/212)</f>
        <v>48374.165094339623</v>
      </c>
      <c r="C101" s="29"/>
      <c r="D101" s="30"/>
      <c r="J101" s="3">
        <v>5</v>
      </c>
      <c r="K101" s="4" t="s">
        <v>15</v>
      </c>
      <c r="L101" s="4" t="s">
        <v>16</v>
      </c>
      <c r="M101" s="5" t="s">
        <v>17</v>
      </c>
    </row>
    <row r="102" spans="1:13" x14ac:dyDescent="0.25">
      <c r="A102" s="28" t="s">
        <v>88</v>
      </c>
      <c r="B102" s="29">
        <f>(8255323/212)</f>
        <v>38940.202830188682</v>
      </c>
      <c r="C102" s="29"/>
      <c r="D102" s="30"/>
    </row>
    <row r="103" spans="1:13" x14ac:dyDescent="0.25">
      <c r="A103" s="28" t="s">
        <v>89</v>
      </c>
      <c r="B103" s="29">
        <f>(40255323/212)</f>
        <v>189883.59905660377</v>
      </c>
      <c r="C103" s="29"/>
      <c r="D103" s="30"/>
      <c r="J103" s="34" t="s">
        <v>83</v>
      </c>
      <c r="K103" s="34"/>
      <c r="L103" s="34" t="s">
        <v>95</v>
      </c>
      <c r="M103" s="34"/>
    </row>
    <row r="104" spans="1:13" x14ac:dyDescent="0.25">
      <c r="A104" s="28"/>
      <c r="B104" s="29"/>
      <c r="C104" s="29"/>
      <c r="D104" s="30"/>
      <c r="J104" s="28" t="s">
        <v>85</v>
      </c>
      <c r="K104" s="29" t="s">
        <v>90</v>
      </c>
      <c r="L104" t="s">
        <v>96</v>
      </c>
      <c r="M104">
        <v>3</v>
      </c>
    </row>
    <row r="105" spans="1:13" ht="16.5" thickBot="1" x14ac:dyDescent="0.3">
      <c r="A105" s="3">
        <v>7</v>
      </c>
      <c r="B105" s="4" t="s">
        <v>20</v>
      </c>
      <c r="C105" s="4" t="s">
        <v>21</v>
      </c>
      <c r="D105" s="5" t="s">
        <v>22</v>
      </c>
      <c r="J105" s="28" t="s">
        <v>86</v>
      </c>
      <c r="K105" s="29">
        <v>3456</v>
      </c>
      <c r="L105" t="s">
        <v>97</v>
      </c>
      <c r="M105">
        <v>0.3</v>
      </c>
    </row>
    <row r="106" spans="1:13" x14ac:dyDescent="0.25">
      <c r="A106" s="28"/>
      <c r="B106" s="29"/>
      <c r="C106" s="29"/>
      <c r="D106" s="30"/>
      <c r="J106" s="28" t="s">
        <v>87</v>
      </c>
      <c r="K106" s="29">
        <v>3456</v>
      </c>
      <c r="L106" t="s">
        <v>98</v>
      </c>
      <c r="M106">
        <v>2</v>
      </c>
    </row>
    <row r="107" spans="1:13" x14ac:dyDescent="0.25">
      <c r="A107" s="28" t="s">
        <v>85</v>
      </c>
      <c r="B107" s="29" t="s">
        <v>106</v>
      </c>
      <c r="C107" s="29"/>
      <c r="D107" s="30"/>
      <c r="J107" s="28" t="s">
        <v>88</v>
      </c>
      <c r="K107" s="29">
        <v>4543</v>
      </c>
      <c r="L107" t="s">
        <v>99</v>
      </c>
      <c r="M107">
        <v>1</v>
      </c>
    </row>
    <row r="108" spans="1:13" x14ac:dyDescent="0.25">
      <c r="A108" s="28" t="s">
        <v>86</v>
      </c>
      <c r="B108" s="29">
        <f>(72255323/3112)</f>
        <v>23218.291452442158</v>
      </c>
      <c r="C108" s="29"/>
      <c r="D108" s="30"/>
      <c r="J108" s="28" t="s">
        <v>89</v>
      </c>
      <c r="K108" s="29">
        <v>3546</v>
      </c>
    </row>
    <row r="109" spans="1:13" x14ac:dyDescent="0.25">
      <c r="A109" s="28" t="s">
        <v>87</v>
      </c>
      <c r="B109" s="29">
        <f>(10255323/212)</f>
        <v>48374.165094339623</v>
      </c>
      <c r="C109" s="29"/>
      <c r="D109" s="30"/>
    </row>
    <row r="110" spans="1:13" ht="16.5" thickBot="1" x14ac:dyDescent="0.3">
      <c r="A110" s="28" t="s">
        <v>88</v>
      </c>
      <c r="B110" s="29">
        <f>(8255323/3112)</f>
        <v>2652.7387532133675</v>
      </c>
      <c r="C110" s="29"/>
      <c r="D110" s="30"/>
      <c r="J110" s="3">
        <v>6</v>
      </c>
      <c r="K110" s="4" t="s">
        <v>18</v>
      </c>
      <c r="L110" s="4" t="s">
        <v>19</v>
      </c>
      <c r="M110" s="5" t="s">
        <v>11</v>
      </c>
    </row>
    <row r="111" spans="1:13" x14ac:dyDescent="0.25">
      <c r="A111" s="28" t="s">
        <v>89</v>
      </c>
      <c r="B111" s="29">
        <f>(40255323/3112)</f>
        <v>12935.515102827763</v>
      </c>
      <c r="C111" s="29"/>
      <c r="D111" s="30"/>
    </row>
    <row r="112" spans="1:13" x14ac:dyDescent="0.25">
      <c r="A112" s="28"/>
      <c r="B112" s="29"/>
      <c r="C112" s="29"/>
      <c r="D112" s="30"/>
      <c r="J112" s="34" t="s">
        <v>83</v>
      </c>
      <c r="K112" s="34"/>
      <c r="L112" s="34" t="s">
        <v>95</v>
      </c>
      <c r="M112" s="34"/>
    </row>
    <row r="113" spans="1:13" ht="16.5" thickBot="1" x14ac:dyDescent="0.3">
      <c r="A113" s="3">
        <v>8</v>
      </c>
      <c r="B113" s="4" t="s">
        <v>23</v>
      </c>
      <c r="C113" s="4" t="s">
        <v>19</v>
      </c>
      <c r="D113" s="5" t="s">
        <v>11</v>
      </c>
      <c r="J113" s="28" t="s">
        <v>85</v>
      </c>
      <c r="K113" s="29" t="s">
        <v>124</v>
      </c>
      <c r="L113" t="s">
        <v>96</v>
      </c>
      <c r="M113">
        <v>4</v>
      </c>
    </row>
    <row r="114" spans="1:13" x14ac:dyDescent="0.25">
      <c r="A114" s="28"/>
      <c r="B114" s="29"/>
      <c r="C114" s="29"/>
      <c r="D114" s="30"/>
      <c r="J114" s="28" t="s">
        <v>86</v>
      </c>
      <c r="K114" s="29">
        <v>3457</v>
      </c>
      <c r="L114" t="s">
        <v>97</v>
      </c>
      <c r="M114">
        <v>0.49</v>
      </c>
    </row>
    <row r="115" spans="1:13" x14ac:dyDescent="0.25">
      <c r="A115" s="28" t="s">
        <v>85</v>
      </c>
      <c r="B115" s="29" t="s">
        <v>107</v>
      </c>
      <c r="C115" s="29"/>
      <c r="D115" s="30"/>
      <c r="J115" s="28" t="s">
        <v>87</v>
      </c>
      <c r="K115" s="29">
        <v>4563</v>
      </c>
      <c r="L115" t="s">
        <v>98</v>
      </c>
      <c r="M115">
        <v>3</v>
      </c>
    </row>
    <row r="116" spans="1:13" x14ac:dyDescent="0.25">
      <c r="A116" s="28" t="s">
        <v>86</v>
      </c>
      <c r="B116" s="29">
        <f>(72255323/112)</f>
        <v>645136.8125</v>
      </c>
      <c r="C116" s="29"/>
      <c r="D116" s="30"/>
      <c r="J116" s="28" t="s">
        <v>88</v>
      </c>
      <c r="K116" s="29">
        <v>2546</v>
      </c>
      <c r="L116" t="s">
        <v>99</v>
      </c>
      <c r="M116">
        <v>0</v>
      </c>
    </row>
    <row r="117" spans="1:13" x14ac:dyDescent="0.25">
      <c r="A117" s="28" t="s">
        <v>87</v>
      </c>
      <c r="B117" s="29">
        <f>(10255323/112)</f>
        <v>91565.383928571435</v>
      </c>
      <c r="C117" s="29"/>
      <c r="D117" s="30"/>
      <c r="J117" s="28" t="s">
        <v>89</v>
      </c>
      <c r="K117" s="29">
        <v>3563</v>
      </c>
    </row>
    <row r="118" spans="1:13" x14ac:dyDescent="0.25">
      <c r="A118" s="28" t="s">
        <v>88</v>
      </c>
      <c r="B118" s="29">
        <f>(8255323/112)</f>
        <v>73708.241071428565</v>
      </c>
      <c r="C118" s="29"/>
      <c r="D118" s="30"/>
    </row>
    <row r="119" spans="1:13" ht="16.5" thickBot="1" x14ac:dyDescent="0.3">
      <c r="A119" s="31" t="s">
        <v>89</v>
      </c>
      <c r="B119" s="32">
        <f>(40255323/112)</f>
        <v>359422.52678571426</v>
      </c>
      <c r="C119" s="32"/>
      <c r="D119" s="33"/>
      <c r="J119" s="3">
        <v>7</v>
      </c>
      <c r="K119" s="4" t="s">
        <v>20</v>
      </c>
      <c r="L119" s="4" t="s">
        <v>21</v>
      </c>
      <c r="M119" s="5" t="s">
        <v>22</v>
      </c>
    </row>
    <row r="120" spans="1:13" x14ac:dyDescent="0.25">
      <c r="J120" s="34" t="s">
        <v>83</v>
      </c>
      <c r="K120" s="34"/>
      <c r="L120" s="34" t="s">
        <v>95</v>
      </c>
      <c r="M120" s="34"/>
    </row>
    <row r="121" spans="1:13" x14ac:dyDescent="0.25">
      <c r="J121" s="28" t="s">
        <v>85</v>
      </c>
      <c r="K121" s="29" t="s">
        <v>92</v>
      </c>
      <c r="L121" s="29"/>
      <c r="M121" s="30"/>
    </row>
    <row r="122" spans="1:13" x14ac:dyDescent="0.25">
      <c r="J122" s="28" t="s">
        <v>86</v>
      </c>
      <c r="K122" s="29">
        <v>4678</v>
      </c>
      <c r="L122" t="s">
        <v>96</v>
      </c>
      <c r="M122">
        <v>4</v>
      </c>
    </row>
    <row r="123" spans="1:13" x14ac:dyDescent="0.25">
      <c r="J123" s="28" t="s">
        <v>87</v>
      </c>
      <c r="K123" s="29">
        <v>4324</v>
      </c>
      <c r="L123" t="s">
        <v>97</v>
      </c>
      <c r="M123">
        <v>0.4</v>
      </c>
    </row>
    <row r="124" spans="1:13" x14ac:dyDescent="0.25">
      <c r="J124" s="28" t="s">
        <v>88</v>
      </c>
      <c r="K124" s="29">
        <v>3542</v>
      </c>
      <c r="L124" t="s">
        <v>98</v>
      </c>
      <c r="M124">
        <v>3</v>
      </c>
    </row>
    <row r="125" spans="1:13" x14ac:dyDescent="0.25">
      <c r="J125" s="28" t="s">
        <v>89</v>
      </c>
      <c r="K125" s="29">
        <v>3475</v>
      </c>
      <c r="L125" t="s">
        <v>99</v>
      </c>
      <c r="M125">
        <v>0</v>
      </c>
    </row>
    <row r="127" spans="1:13" ht="16.5" thickBot="1" x14ac:dyDescent="0.3">
      <c r="J127" s="3">
        <v>8</v>
      </c>
      <c r="K127" s="4" t="s">
        <v>23</v>
      </c>
      <c r="L127" s="4" t="s">
        <v>19</v>
      </c>
      <c r="M127" s="5" t="s">
        <v>11</v>
      </c>
    </row>
    <row r="128" spans="1:13" x14ac:dyDescent="0.25">
      <c r="J128" s="34" t="s">
        <v>83</v>
      </c>
      <c r="K128" s="34"/>
      <c r="L128" s="34" t="s">
        <v>95</v>
      </c>
      <c r="M128" s="34"/>
    </row>
    <row r="129" spans="10:13" x14ac:dyDescent="0.25">
      <c r="J129" s="28" t="s">
        <v>85</v>
      </c>
      <c r="K129" s="29" t="s">
        <v>93</v>
      </c>
      <c r="L129" t="s">
        <v>96</v>
      </c>
      <c r="M129">
        <v>4</v>
      </c>
    </row>
    <row r="130" spans="10:13" x14ac:dyDescent="0.25">
      <c r="J130" s="28" t="s">
        <v>86</v>
      </c>
      <c r="K130" s="29">
        <v>3679</v>
      </c>
      <c r="L130" t="s">
        <v>97</v>
      </c>
      <c r="M130">
        <v>0.42</v>
      </c>
    </row>
    <row r="131" spans="10:13" x14ac:dyDescent="0.25">
      <c r="J131" s="28" t="s">
        <v>87</v>
      </c>
      <c r="K131" s="29">
        <v>5427</v>
      </c>
      <c r="L131" t="s">
        <v>98</v>
      </c>
      <c r="M131">
        <v>3</v>
      </c>
    </row>
    <row r="132" spans="10:13" x14ac:dyDescent="0.25">
      <c r="J132" s="28" t="s">
        <v>88</v>
      </c>
      <c r="K132" s="29">
        <v>4325</v>
      </c>
      <c r="L132" t="s">
        <v>99</v>
      </c>
      <c r="M132">
        <v>3</v>
      </c>
    </row>
    <row r="133" spans="10:13" ht="15.75" thickBot="1" x14ac:dyDescent="0.3">
      <c r="J133" s="31" t="s">
        <v>89</v>
      </c>
      <c r="K133" s="32">
        <v>4350</v>
      </c>
      <c r="L133" s="32"/>
      <c r="M133" s="33"/>
    </row>
  </sheetData>
  <mergeCells count="13">
    <mergeCell ref="B14:D14"/>
    <mergeCell ref="B22:D22"/>
    <mergeCell ref="G2:H2"/>
    <mergeCell ref="J3:L3"/>
    <mergeCell ref="J17:L17"/>
    <mergeCell ref="G16:H16"/>
    <mergeCell ref="C2:E2"/>
    <mergeCell ref="A52:D52"/>
    <mergeCell ref="J62:N62"/>
    <mergeCell ref="J32:L32"/>
    <mergeCell ref="G31:H31"/>
    <mergeCell ref="J46:L46"/>
    <mergeCell ref="G45:H4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4"/>
  <sheetViews>
    <sheetView topLeftCell="A13" zoomScale="70" zoomScaleNormal="70" workbookViewId="0">
      <selection activeCell="I12" sqref="A1:I12"/>
    </sheetView>
  </sheetViews>
  <sheetFormatPr baseColWidth="10" defaultRowHeight="15" x14ac:dyDescent="0.25"/>
  <cols>
    <col min="1" max="1" width="16.85546875" customWidth="1"/>
    <col min="2" max="2" width="11.42578125" customWidth="1"/>
    <col min="5" max="5" width="8.5703125" customWidth="1"/>
    <col min="10" max="10" width="4.140625" customWidth="1"/>
    <col min="11" max="11" width="19.28515625" customWidth="1"/>
    <col min="15" max="15" width="5.42578125" customWidth="1"/>
    <col min="22" max="22" width="15.28515625" customWidth="1"/>
    <col min="23" max="23" width="34.28515625" customWidth="1"/>
    <col min="24" max="24" width="47.5703125" customWidth="1"/>
    <col min="26" max="26" width="39.42578125" customWidth="1"/>
    <col min="27" max="27" width="36" customWidth="1"/>
  </cols>
  <sheetData>
    <row r="1" spans="1:27" ht="16.5" thickBot="1" x14ac:dyDescent="0.3">
      <c r="A1" s="24"/>
      <c r="B1" s="24" t="s">
        <v>115</v>
      </c>
      <c r="C1" s="24" t="s">
        <v>116</v>
      </c>
      <c r="D1" s="24" t="s">
        <v>117</v>
      </c>
      <c r="E1" s="24" t="s">
        <v>118</v>
      </c>
      <c r="F1" s="24" t="s">
        <v>119</v>
      </c>
      <c r="G1" s="24" t="s">
        <v>120</v>
      </c>
      <c r="H1" s="24" t="s">
        <v>121</v>
      </c>
      <c r="I1" s="24" t="s">
        <v>122</v>
      </c>
      <c r="V1" s="69" t="s">
        <v>48</v>
      </c>
      <c r="W1" s="69"/>
      <c r="X1" s="69"/>
      <c r="Z1" s="26" t="s">
        <v>82</v>
      </c>
      <c r="AA1" s="27" t="s">
        <v>81</v>
      </c>
    </row>
    <row r="2" spans="1:27" ht="16.5" thickBot="1" x14ac:dyDescent="0.3">
      <c r="A2" s="39" t="s">
        <v>85</v>
      </c>
      <c r="B2" s="39">
        <v>3</v>
      </c>
      <c r="C2" s="39">
        <v>4</v>
      </c>
      <c r="D2" s="39">
        <v>5</v>
      </c>
      <c r="E2" s="39">
        <v>4</v>
      </c>
      <c r="F2" s="39">
        <v>4</v>
      </c>
      <c r="G2" s="39">
        <v>3</v>
      </c>
      <c r="H2" s="39">
        <v>6</v>
      </c>
      <c r="I2" s="39">
        <v>6</v>
      </c>
      <c r="V2" s="9">
        <v>1</v>
      </c>
      <c r="W2" s="10" t="s">
        <v>32</v>
      </c>
      <c r="X2" s="10" t="s">
        <v>33</v>
      </c>
      <c r="Z2" s="25" t="s">
        <v>32</v>
      </c>
      <c r="AA2" s="25" t="s">
        <v>42</v>
      </c>
    </row>
    <row r="3" spans="1:27" ht="16.5" thickBot="1" x14ac:dyDescent="0.3">
      <c r="A3" s="39" t="s">
        <v>86</v>
      </c>
      <c r="B3" s="40">
        <v>3124</v>
      </c>
      <c r="C3" s="39">
        <v>2454</v>
      </c>
      <c r="D3" s="39">
        <v>5437</v>
      </c>
      <c r="E3" s="39">
        <v>2543</v>
      </c>
      <c r="F3" s="39">
        <v>3456</v>
      </c>
      <c r="G3" s="39">
        <v>3457</v>
      </c>
      <c r="H3" s="39">
        <v>4678</v>
      </c>
      <c r="I3" s="39">
        <v>3679</v>
      </c>
      <c r="V3" s="11">
        <v>2</v>
      </c>
      <c r="W3" s="4" t="s">
        <v>34</v>
      </c>
      <c r="X3" s="4" t="s">
        <v>35</v>
      </c>
      <c r="Z3" s="25" t="s">
        <v>34</v>
      </c>
      <c r="AA3" s="25" t="s">
        <v>44</v>
      </c>
    </row>
    <row r="4" spans="1:27" ht="16.5" thickBot="1" x14ac:dyDescent="0.3">
      <c r="A4" s="39" t="s">
        <v>109</v>
      </c>
      <c r="B4" s="40">
        <v>3598</v>
      </c>
      <c r="C4" s="39">
        <v>4537</v>
      </c>
      <c r="D4" s="39">
        <v>6532</v>
      </c>
      <c r="E4" s="39">
        <v>1678</v>
      </c>
      <c r="F4" s="39">
        <v>3456</v>
      </c>
      <c r="G4" s="39">
        <v>4563</v>
      </c>
      <c r="H4" s="39">
        <v>4324</v>
      </c>
      <c r="I4" s="39">
        <v>5427</v>
      </c>
      <c r="V4" s="11">
        <v>3</v>
      </c>
      <c r="W4" s="4" t="s">
        <v>36</v>
      </c>
      <c r="X4" s="4" t="s">
        <v>37</v>
      </c>
      <c r="Z4" s="25" t="s">
        <v>36</v>
      </c>
      <c r="AA4" s="25" t="s">
        <v>46</v>
      </c>
    </row>
    <row r="5" spans="1:27" ht="32.25" thickBot="1" x14ac:dyDescent="0.3">
      <c r="A5" s="39" t="s">
        <v>88</v>
      </c>
      <c r="B5" s="39">
        <v>2875</v>
      </c>
      <c r="C5" s="39">
        <v>3424</v>
      </c>
      <c r="D5" s="39">
        <v>3467</v>
      </c>
      <c r="E5" s="39">
        <v>3543</v>
      </c>
      <c r="F5" s="39">
        <v>4543</v>
      </c>
      <c r="G5" s="39">
        <v>2546</v>
      </c>
      <c r="H5" s="39">
        <v>3542</v>
      </c>
      <c r="I5" s="39">
        <v>4325</v>
      </c>
      <c r="V5" s="11">
        <v>4</v>
      </c>
      <c r="W5" s="4" t="s">
        <v>38</v>
      </c>
      <c r="X5" s="12" t="s">
        <v>39</v>
      </c>
      <c r="Z5" s="25" t="s">
        <v>38</v>
      </c>
      <c r="AA5" s="25" t="s">
        <v>72</v>
      </c>
    </row>
    <row r="6" spans="1:27" ht="32.25" thickBot="1" x14ac:dyDescent="0.3">
      <c r="A6" s="39" t="s">
        <v>110</v>
      </c>
      <c r="B6" s="39">
        <v>2543</v>
      </c>
      <c r="C6" s="39">
        <v>5327</v>
      </c>
      <c r="D6" s="39">
        <v>3543</v>
      </c>
      <c r="E6" s="39">
        <v>6435</v>
      </c>
      <c r="F6" s="39">
        <v>3546</v>
      </c>
      <c r="G6" s="39">
        <v>3563</v>
      </c>
      <c r="H6" s="39">
        <v>3475</v>
      </c>
      <c r="I6" s="39">
        <v>4350</v>
      </c>
      <c r="V6" s="11">
        <v>5</v>
      </c>
      <c r="W6" s="4" t="s">
        <v>40</v>
      </c>
      <c r="X6" s="12" t="s">
        <v>41</v>
      </c>
      <c r="Z6" s="25" t="s">
        <v>40</v>
      </c>
      <c r="AA6" s="24"/>
    </row>
    <row r="7" spans="1:27" x14ac:dyDescent="0.25">
      <c r="A7" s="37" t="s">
        <v>113</v>
      </c>
      <c r="B7" s="54">
        <f>B4/B11</f>
        <v>1.1194772868699441</v>
      </c>
      <c r="C7" s="54">
        <f t="shared" ref="C7:I7" si="0">C4/C11</f>
        <v>1.0413128299288501</v>
      </c>
      <c r="D7" s="54">
        <f t="shared" si="0"/>
        <v>1.0032253110121334</v>
      </c>
      <c r="E7" s="54">
        <f t="shared" si="0"/>
        <v>0.53713188220230479</v>
      </c>
      <c r="F7" s="54">
        <f t="shared" si="0"/>
        <v>0.93709327548806942</v>
      </c>
      <c r="G7" s="54">
        <f t="shared" si="0"/>
        <v>0.84002209131075112</v>
      </c>
      <c r="H7" s="54">
        <f t="shared" si="0"/>
        <v>0.95410414827890555</v>
      </c>
      <c r="I7" s="54">
        <f t="shared" si="0"/>
        <v>1.188047285464098</v>
      </c>
    </row>
    <row r="8" spans="1:27" x14ac:dyDescent="0.25">
      <c r="A8" s="37" t="s">
        <v>111</v>
      </c>
      <c r="B8" s="54">
        <f>B2/B11</f>
        <v>9.3341630367143745E-4</v>
      </c>
      <c r="C8" s="54">
        <f t="shared" ref="C8:I8" si="1">C2/C11</f>
        <v>9.1806288730778062E-4</v>
      </c>
      <c r="D8" s="54">
        <f t="shared" si="1"/>
        <v>7.6793119336507451E-4</v>
      </c>
      <c r="E8" s="54">
        <f t="shared" si="1"/>
        <v>1.2804097311139564E-3</v>
      </c>
      <c r="F8" s="54">
        <f t="shared" si="1"/>
        <v>1.0845986984815619E-3</v>
      </c>
      <c r="G8" s="54">
        <f t="shared" si="1"/>
        <v>5.5228276877761413E-4</v>
      </c>
      <c r="H8" s="54">
        <f t="shared" si="1"/>
        <v>1.3239187996469551E-3</v>
      </c>
      <c r="I8" s="54">
        <f t="shared" si="1"/>
        <v>1.3134851138353765E-3</v>
      </c>
    </row>
    <row r="9" spans="1:27" ht="15.75" thickBot="1" x14ac:dyDescent="0.3">
      <c r="A9" s="37" t="s">
        <v>112</v>
      </c>
      <c r="B9" s="54">
        <f>B3/B11</f>
        <v>0.97199751088985686</v>
      </c>
      <c r="C9" s="54">
        <f t="shared" ref="C9:I9" si="2">C3/C11</f>
        <v>0.56323158136332341</v>
      </c>
      <c r="D9" s="54">
        <f t="shared" si="2"/>
        <v>0.83504837966518197</v>
      </c>
      <c r="E9" s="54">
        <f t="shared" si="2"/>
        <v>0.81402048655569781</v>
      </c>
      <c r="F9" s="54">
        <f t="shared" si="2"/>
        <v>0.93709327548806942</v>
      </c>
      <c r="G9" s="54">
        <f t="shared" si="2"/>
        <v>0.63641384388807065</v>
      </c>
      <c r="H9" s="54">
        <f t="shared" si="2"/>
        <v>1.0322153574580759</v>
      </c>
      <c r="I9" s="54">
        <f t="shared" si="2"/>
        <v>0.80538528896672501</v>
      </c>
      <c r="V9" s="70" t="s">
        <v>80</v>
      </c>
      <c r="W9" s="70"/>
      <c r="X9" s="70"/>
    </row>
    <row r="10" spans="1:27" ht="16.5" thickBot="1" x14ac:dyDescent="0.3">
      <c r="A10" s="37" t="s">
        <v>114</v>
      </c>
      <c r="B10" s="54">
        <f>B5/B11</f>
        <v>0.8945239576851276</v>
      </c>
      <c r="C10" s="54">
        <f t="shared" ref="C10:I10" si="3">C5/C11</f>
        <v>0.78586183153546019</v>
      </c>
      <c r="D10" s="54">
        <f t="shared" si="3"/>
        <v>0.53248348947934265</v>
      </c>
      <c r="E10" s="54">
        <f t="shared" si="3"/>
        <v>1.1341229193341869</v>
      </c>
      <c r="F10" s="54">
        <f t="shared" si="3"/>
        <v>1.2318329718004339</v>
      </c>
      <c r="G10" s="54">
        <f t="shared" si="3"/>
        <v>0.4687039764359352</v>
      </c>
      <c r="H10" s="54">
        <f t="shared" si="3"/>
        <v>0.78155339805825241</v>
      </c>
      <c r="I10" s="54">
        <f t="shared" si="3"/>
        <v>0.94680385288966729</v>
      </c>
      <c r="V10" s="9">
        <v>1</v>
      </c>
      <c r="W10" s="10" t="s">
        <v>42</v>
      </c>
      <c r="X10" s="13" t="s">
        <v>43</v>
      </c>
    </row>
    <row r="11" spans="1:27" ht="16.5" thickBot="1" x14ac:dyDescent="0.3">
      <c r="A11" s="39" t="s">
        <v>108</v>
      </c>
      <c r="B11" s="39">
        <v>3214</v>
      </c>
      <c r="C11" s="39">
        <v>4357</v>
      </c>
      <c r="D11" s="39">
        <v>6511</v>
      </c>
      <c r="E11" s="39">
        <v>3124</v>
      </c>
      <c r="F11" s="39">
        <v>3688</v>
      </c>
      <c r="G11" s="39">
        <v>5432</v>
      </c>
      <c r="H11" s="39">
        <v>4532</v>
      </c>
      <c r="I11" s="39">
        <v>4568</v>
      </c>
      <c r="V11" s="11">
        <v>2</v>
      </c>
      <c r="W11" s="4" t="s">
        <v>44</v>
      </c>
      <c r="X11" s="12" t="s">
        <v>45</v>
      </c>
    </row>
    <row r="12" spans="1:27" ht="16.5" thickBot="1" x14ac:dyDescent="0.3">
      <c r="A12" s="41" t="s">
        <v>153</v>
      </c>
      <c r="B12" s="41">
        <v>1.0000100000000001</v>
      </c>
      <c r="C12" s="41">
        <v>1.0000100000000001</v>
      </c>
      <c r="D12" s="41">
        <v>0.73990900000000004</v>
      </c>
      <c r="E12" s="41">
        <v>1.0000100000000001</v>
      </c>
      <c r="F12" s="41">
        <v>1</v>
      </c>
      <c r="G12" s="41">
        <v>0.84447099999999997</v>
      </c>
      <c r="H12" s="41">
        <v>1</v>
      </c>
      <c r="I12" s="41">
        <v>1</v>
      </c>
      <c r="V12" s="11">
        <v>3</v>
      </c>
      <c r="W12" s="4" t="s">
        <v>46</v>
      </c>
      <c r="X12" s="4" t="s">
        <v>47</v>
      </c>
    </row>
    <row r="13" spans="1:27" ht="16.5" thickBot="1" x14ac:dyDescent="0.3">
      <c r="A13" s="82" t="s">
        <v>149</v>
      </c>
      <c r="B13" s="82"/>
      <c r="C13" s="82"/>
      <c r="D13" s="82"/>
      <c r="F13" s="83" t="s">
        <v>151</v>
      </c>
      <c r="G13" s="83"/>
      <c r="H13" s="83"/>
      <c r="I13" s="83"/>
      <c r="J13" s="24"/>
      <c r="K13" s="82" t="s">
        <v>150</v>
      </c>
      <c r="L13" s="82"/>
      <c r="M13" s="82"/>
      <c r="N13" s="82"/>
      <c r="P13" s="84" t="s">
        <v>152</v>
      </c>
      <c r="Q13" s="84"/>
      <c r="R13" s="84"/>
      <c r="S13" s="84"/>
      <c r="T13" s="24"/>
      <c r="V13" s="11">
        <v>4</v>
      </c>
      <c r="W13" s="4" t="s">
        <v>72</v>
      </c>
      <c r="X13" s="4" t="s">
        <v>73</v>
      </c>
    </row>
    <row r="14" spans="1:27" x14ac:dyDescent="0.25">
      <c r="A14" s="36"/>
      <c r="F14" s="24"/>
      <c r="G14" s="24"/>
      <c r="H14" s="24"/>
      <c r="I14" s="24"/>
      <c r="J14" s="24"/>
      <c r="P14" s="37"/>
      <c r="Q14" s="24"/>
      <c r="R14" s="42"/>
      <c r="S14" s="24"/>
      <c r="T14" s="24"/>
    </row>
    <row r="15" spans="1:27" x14ac:dyDescent="0.25">
      <c r="A15" s="36" t="s">
        <v>125</v>
      </c>
      <c r="B15" s="34">
        <f>SUMPRODUCT(B7:B10,$B$29:$B$32)</f>
        <v>1.0000009999999999</v>
      </c>
      <c r="F15" s="37" t="s">
        <v>125</v>
      </c>
      <c r="G15" s="24"/>
      <c r="H15" s="41">
        <f>SUMPRODUCT(D7:D10,$G$29:$G$32)</f>
        <v>0.73990886426504987</v>
      </c>
      <c r="I15" s="24"/>
      <c r="J15" s="24"/>
      <c r="K15" s="36" t="s">
        <v>125</v>
      </c>
      <c r="M15" s="34">
        <f>SUMPRODUCT(C7:C10,$L$29:$L$32)</f>
        <v>1.0000009999999997</v>
      </c>
      <c r="P15" s="37" t="s">
        <v>125</v>
      </c>
      <c r="Q15" s="24"/>
      <c r="R15" s="41">
        <f>SUMPRODUCT(E7:E10,$Q$29:$Q$32)</f>
        <v>1.0000009999999997</v>
      </c>
      <c r="S15" s="24"/>
      <c r="T15" s="24"/>
    </row>
    <row r="16" spans="1:27" x14ac:dyDescent="0.25">
      <c r="F16" s="24"/>
      <c r="G16" s="24"/>
      <c r="H16" s="24"/>
      <c r="I16" s="24"/>
      <c r="J16" s="24"/>
      <c r="P16" s="24"/>
      <c r="Q16" s="24"/>
      <c r="R16" s="24"/>
      <c r="S16" s="24"/>
      <c r="T16" s="24"/>
    </row>
    <row r="17" spans="1:20" x14ac:dyDescent="0.25">
      <c r="A17" t="s">
        <v>126</v>
      </c>
      <c r="F17" s="24" t="s">
        <v>126</v>
      </c>
      <c r="G17" s="24"/>
      <c r="H17" s="24"/>
      <c r="I17" s="24"/>
      <c r="J17" s="24"/>
      <c r="K17" t="s">
        <v>126</v>
      </c>
      <c r="P17" s="24" t="s">
        <v>126</v>
      </c>
      <c r="Q17" s="24"/>
      <c r="R17" s="24"/>
      <c r="S17" s="24"/>
      <c r="T17" s="24"/>
    </row>
    <row r="18" spans="1:20" x14ac:dyDescent="0.25">
      <c r="A18" t="s">
        <v>127</v>
      </c>
      <c r="B18">
        <f>SUMPRODUCT(B2:B6,$B$33:$B$37)</f>
        <v>1.0000009999999999</v>
      </c>
      <c r="C18" t="s">
        <v>146</v>
      </c>
      <c r="D18">
        <v>1</v>
      </c>
      <c r="F18" s="24" t="s">
        <v>127</v>
      </c>
      <c r="G18" s="24"/>
      <c r="H18" s="24">
        <f>SUMPRODUCT(D2:D6,$G$33:$G$37)</f>
        <v>1.0000009981364648</v>
      </c>
      <c r="I18" s="24" t="s">
        <v>146</v>
      </c>
      <c r="J18" s="24">
        <v>1</v>
      </c>
      <c r="K18" t="s">
        <v>127</v>
      </c>
      <c r="M18">
        <f>SUMPRODUCT(C2:C6,$L$33:$L$37)</f>
        <v>1.0000009999999997</v>
      </c>
      <c r="N18" t="s">
        <v>146</v>
      </c>
      <c r="O18">
        <v>1</v>
      </c>
      <c r="P18" s="24" t="s">
        <v>127</v>
      </c>
      <c r="Q18" s="24"/>
      <c r="R18" s="24">
        <f>SUMPRODUCT(E2:E6,$Q$33:$Q$37)</f>
        <v>1.0000009999999997</v>
      </c>
      <c r="S18" s="24" t="s">
        <v>146</v>
      </c>
      <c r="T18" s="24">
        <v>1</v>
      </c>
    </row>
    <row r="19" spans="1:20" x14ac:dyDescent="0.25">
      <c r="F19" s="24"/>
      <c r="G19" s="24"/>
      <c r="H19" s="24"/>
      <c r="I19" s="24"/>
      <c r="J19" s="24"/>
      <c r="P19" s="24"/>
      <c r="Q19" s="24"/>
      <c r="R19" s="24"/>
      <c r="S19" s="24"/>
      <c r="T19" s="24"/>
    </row>
    <row r="20" spans="1:20" x14ac:dyDescent="0.25">
      <c r="A20" t="s">
        <v>128</v>
      </c>
      <c r="B20">
        <f>SUMPRODUCT($B$7:$B$10,$B$29:$B$32)</f>
        <v>1.0000009999999999</v>
      </c>
      <c r="C20" t="s">
        <v>147</v>
      </c>
      <c r="D20">
        <f>SUMPRODUCT($B$2:$B$6,$B$33:$B$37)</f>
        <v>1.0000009999999999</v>
      </c>
      <c r="F20" s="24" t="s">
        <v>128</v>
      </c>
      <c r="G20" s="24">
        <f>SUMPRODUCT($B$7:$B$10,$G$29:$G$32)</f>
        <v>0.82564853627970458</v>
      </c>
      <c r="H20" s="24" t="s">
        <v>147</v>
      </c>
      <c r="I20" s="24">
        <f>SUMPRODUCT($B$2:$B$6,$G$33:$G$37)</f>
        <v>0.82564852877771666</v>
      </c>
      <c r="J20" s="24"/>
      <c r="K20" t="s">
        <v>128</v>
      </c>
      <c r="L20">
        <f>SUMPRODUCT($B$7:$B$10,$L$29:$L$32)</f>
        <v>1.1966279039815317</v>
      </c>
      <c r="M20" t="s">
        <v>147</v>
      </c>
      <c r="N20">
        <f>SUMPRODUCT($B$2:$B$6,$L$33:$L$37)</f>
        <v>1.1966279028293507</v>
      </c>
      <c r="P20" s="24" t="s">
        <v>128</v>
      </c>
      <c r="Q20" s="24">
        <f>SUMPRODUCT($B$7:$B$10,$Q$29:$Q$32)</f>
        <v>1.0758302297542919</v>
      </c>
      <c r="R20" s="24" t="s">
        <v>147</v>
      </c>
      <c r="S20" s="24">
        <f>SUMPRODUCT($B$2:$B$6,$Q$33:$Q$37)</f>
        <v>1.07583023083735</v>
      </c>
      <c r="T20" s="24"/>
    </row>
    <row r="21" spans="1:20" x14ac:dyDescent="0.25">
      <c r="A21" t="s">
        <v>129</v>
      </c>
      <c r="B21">
        <f>SUMPRODUCT($C$7:$C$10,$B$29:$B$32)</f>
        <v>0.80587528897160932</v>
      </c>
      <c r="C21" t="s">
        <v>147</v>
      </c>
      <c r="D21">
        <f>SUMPRODUCT($C$2:$C$6,$B$33:$B$37)</f>
        <v>1.2659828271778992</v>
      </c>
      <c r="F21" s="24" t="s">
        <v>129</v>
      </c>
      <c r="G21" s="24">
        <f>SUMPRODUCT($C$7:$C$10,$G$29:$G$32)</f>
        <v>0.767999485676361</v>
      </c>
      <c r="H21" s="24" t="s">
        <v>147</v>
      </c>
      <c r="I21" s="24">
        <f>SUMPRODUCT($C$2:$C$6,$G$33:$G$37)</f>
        <v>0.98459573661215738</v>
      </c>
      <c r="J21" s="24"/>
      <c r="K21" t="s">
        <v>129</v>
      </c>
      <c r="L21">
        <f>SUMPRODUCT($C$7:$C$10,$L$29:$L$32)</f>
        <v>1.0000009999999997</v>
      </c>
      <c r="M21" t="s">
        <v>147</v>
      </c>
      <c r="N21">
        <f>SUMPRODUCT($C$2:$C$6,$L$33:$L$37)</f>
        <v>1.0000009999999997</v>
      </c>
      <c r="P21" s="24" t="s">
        <v>129</v>
      </c>
      <c r="Q21" s="24">
        <f>SUMPRODUCT($C$7:$C$10,$Q$29:$Q$32)</f>
        <v>0.85326362955858759</v>
      </c>
      <c r="R21" s="24" t="s">
        <v>147</v>
      </c>
      <c r="S21" s="24">
        <f>SUMPRODUCT($C$2:$C$6,$Q$33:$Q$37)</f>
        <v>1.3028855829592585</v>
      </c>
      <c r="T21" s="24"/>
    </row>
    <row r="22" spans="1:20" x14ac:dyDescent="0.25">
      <c r="A22" t="s">
        <v>130</v>
      </c>
      <c r="B22">
        <f>SUMPRODUCT($D$7:$D$10,$B$29:$B$32)</f>
        <v>0.80417890945226866</v>
      </c>
      <c r="C22" t="s">
        <v>147</v>
      </c>
      <c r="D22">
        <f>SUMPRODUCT($D$2:$D$6,$B$33:$B$37)</f>
        <v>1.5880751331399245</v>
      </c>
      <c r="F22" s="24" t="s">
        <v>130</v>
      </c>
      <c r="G22" s="24">
        <f>SUMPRODUCT($D$7:$D$10,$G$29:$G$32)</f>
        <v>0.73990886426504987</v>
      </c>
      <c r="H22" s="24" t="s">
        <v>147</v>
      </c>
      <c r="I22" s="24">
        <f>SUMPRODUCT($D$2:$D$6,$G$33:$G$37)</f>
        <v>1.0000009981364648</v>
      </c>
      <c r="J22" s="24"/>
      <c r="K22" t="s">
        <v>130</v>
      </c>
      <c r="L22">
        <f>SUMPRODUCT($D$7:$D$10,$L$29:$L$32)</f>
        <v>0.95756433595599266</v>
      </c>
      <c r="M22" t="s">
        <v>147</v>
      </c>
      <c r="N22">
        <f>SUMPRODUCT($D$2:$D$6,$L$33:$L$37)</f>
        <v>2.025623062099926</v>
      </c>
      <c r="P22" s="24" t="s">
        <v>130</v>
      </c>
      <c r="Q22" s="24">
        <f>SUMPRODUCT($D$7:$D$10,$Q$29:$Q$32)</f>
        <v>0.81457729632900477</v>
      </c>
      <c r="R22" s="24" t="s">
        <v>147</v>
      </c>
      <c r="S22" s="24">
        <f>SUMPRODUCT($D$2:$D$6,$Q$33:$Q$37)</f>
        <v>1.7767551368879775</v>
      </c>
      <c r="T22" s="24"/>
    </row>
    <row r="23" spans="1:20" x14ac:dyDescent="0.25">
      <c r="A23" t="s">
        <v>131</v>
      </c>
      <c r="B23">
        <f>SUMPRODUCT($E$7:$E$10,$B$29:$B$32)</f>
        <v>0.80283198271939948</v>
      </c>
      <c r="C23" t="s">
        <v>147</v>
      </c>
      <c r="D23">
        <f>SUMPRODUCT($E$2:$E$6,$B$33:$B$37)</f>
        <v>1.0837193030476717</v>
      </c>
      <c r="F23" s="24" t="s">
        <v>131</v>
      </c>
      <c r="G23" s="24">
        <f>SUMPRODUCT($E$7:$E$10,$G$29:$G$32)</f>
        <v>0.39615214778997515</v>
      </c>
      <c r="H23" s="24" t="s">
        <v>147</v>
      </c>
      <c r="I23" s="24">
        <f>SUMPRODUCT($E$2:$E$6,$G$33:$G$37)</f>
        <v>1.0167247852503112</v>
      </c>
      <c r="J23" s="24"/>
      <c r="K23" t="s">
        <v>131</v>
      </c>
      <c r="L23">
        <f>SUMPRODUCT($E$7:$E$10,$L$29:$L$32)</f>
        <v>0.94548671937863749</v>
      </c>
      <c r="M23" t="s">
        <v>147</v>
      </c>
      <c r="N23">
        <f>SUMPRODUCT($E$2:$E$6,$L$33:$L$37)</f>
        <v>1.0283470288344956</v>
      </c>
      <c r="P23" s="24" t="s">
        <v>131</v>
      </c>
      <c r="Q23" s="24">
        <f>SUMPRODUCT($E$7:$E$10,$Q$29:$Q$32)</f>
        <v>1.0000009999999997</v>
      </c>
      <c r="R23" s="24" t="s">
        <v>147</v>
      </c>
      <c r="S23" s="24">
        <f>SUMPRODUCT($E$2:$E$6,$Q$33:$Q$37)</f>
        <v>1.0000009999999997</v>
      </c>
      <c r="T23" s="24"/>
    </row>
    <row r="24" spans="1:20" x14ac:dyDescent="0.25">
      <c r="A24" t="s">
        <v>132</v>
      </c>
      <c r="B24">
        <f>SUMPRODUCT($F$7:$F$10,$B$29:$B$32)</f>
        <v>1.0212237876382533</v>
      </c>
      <c r="C24" t="s">
        <v>147</v>
      </c>
      <c r="D24">
        <f>SUMPRODUCT($F$2:$F$6,$B$33:$B$37)</f>
        <v>1.2105906847918886</v>
      </c>
      <c r="F24" s="24" t="s">
        <v>132</v>
      </c>
      <c r="G24" s="24">
        <f>SUMPRODUCT($F$7:$F$10,$G$29:$G$32)</f>
        <v>0.69113538937981533</v>
      </c>
      <c r="H24" s="24" t="s">
        <v>147</v>
      </c>
      <c r="I24" s="24">
        <f>SUMPRODUCT($F$2:$F$6,$G$33:$G$37)</f>
        <v>1.3004851771675707</v>
      </c>
      <c r="J24" s="24"/>
      <c r="K24" t="s">
        <v>132</v>
      </c>
      <c r="L24">
        <f>SUMPRODUCT($F$7:$F$10,$L$29:$L$32)</f>
        <v>1.224115132291919</v>
      </c>
      <c r="M24" t="s">
        <v>147</v>
      </c>
      <c r="N24">
        <f>SUMPRODUCT($F$2:$F$6,$L$33:$L$37)</f>
        <v>1.3730952323374854</v>
      </c>
      <c r="P24" s="24" t="s">
        <v>132</v>
      </c>
      <c r="Q24" s="24">
        <f>SUMPRODUCT($F$7:$F$10,$Q$29:$Q$32)</f>
        <v>1.1903272590027689</v>
      </c>
      <c r="R24" s="24" t="s">
        <v>147</v>
      </c>
      <c r="S24" s="24">
        <f>SUMPRODUCT($F$2:$F$6,$Q$33:$Q$37)</f>
        <v>1.2350923264288123</v>
      </c>
      <c r="T24" s="24"/>
    </row>
    <row r="25" spans="1:20" x14ac:dyDescent="0.25">
      <c r="A25" t="s">
        <v>133</v>
      </c>
      <c r="B25">
        <f>SUMPRODUCT($G$7:$G$10,$B$29:$B$32)</f>
        <v>0.65981562112236614</v>
      </c>
      <c r="C25" t="s">
        <v>147</v>
      </c>
      <c r="D25">
        <f>SUMPRODUCT($G$2:$G$6,$B$33:$B$37)</f>
        <v>1.1645423627689728</v>
      </c>
      <c r="F25" s="24" t="s">
        <v>133</v>
      </c>
      <c r="G25" s="24">
        <f>SUMPRODUCT($G$7:$G$10,$G$29:$G$32)</f>
        <v>0.61954153723095795</v>
      </c>
      <c r="H25" s="24" t="s">
        <v>147</v>
      </c>
      <c r="I25" s="24">
        <f>SUMPRODUCT($G$2:$G$6,$G$33:$G$37)</f>
        <v>0.73454421783693835</v>
      </c>
      <c r="J25" s="24"/>
      <c r="K25" t="s">
        <v>133</v>
      </c>
      <c r="L25">
        <f>SUMPRODUCT($G$7:$G$10,$L$29:$L$32)</f>
        <v>0.79316512598975786</v>
      </c>
      <c r="M25" t="s">
        <v>147</v>
      </c>
      <c r="N25">
        <f>SUMPRODUCT($G$2:$G$6,$L$33:$L$37)</f>
        <v>1.306426749683647</v>
      </c>
      <c r="P25" s="24" t="s">
        <v>133</v>
      </c>
      <c r="Q25" s="24">
        <f>SUMPRODUCT($G$7:$G$10,$Q$29:$Q$32)</f>
        <v>0.67079783410807825</v>
      </c>
      <c r="R25" s="24" t="s">
        <v>147</v>
      </c>
      <c r="S25" s="24">
        <f>SUMPRODUCT($G$2:$G$6,$Q$33:$Q$37)</f>
        <v>1.2687748967996995</v>
      </c>
      <c r="T25" s="24"/>
    </row>
    <row r="26" spans="1:20" x14ac:dyDescent="0.25">
      <c r="A26" t="s">
        <v>134</v>
      </c>
      <c r="B26">
        <f>SUMPRODUCT($H$7:$H$10,$B$29:$B$32)</f>
        <v>0.92407013791838077</v>
      </c>
      <c r="C26" t="s">
        <v>147</v>
      </c>
      <c r="D26">
        <f>SUMPRODUCT($H$2:$H$6,$B$33:$B$37)</f>
        <v>1.3140490549309125</v>
      </c>
      <c r="F26" s="24" t="s">
        <v>134</v>
      </c>
      <c r="G26" s="24">
        <f>SUMPRODUCT($H$7:$H$10,$G$29:$G$32)</f>
        <v>0.7036810419762991</v>
      </c>
      <c r="H26" s="24" t="s">
        <v>147</v>
      </c>
      <c r="I26" s="24">
        <f>SUMPRODUCT($H$2:$H$6,$G$33:$G$37)</f>
        <v>1.0182639282021246</v>
      </c>
      <c r="J26" s="24"/>
      <c r="K26" t="s">
        <v>134</v>
      </c>
      <c r="L26">
        <f>SUMPRODUCT($H$7:$H$10,$L$29:$L$32)</f>
        <v>1.0841704314819891</v>
      </c>
      <c r="M26" t="s">
        <v>147</v>
      </c>
      <c r="N26">
        <f>SUMPRODUCT($H$2:$H$6,$L$33:$L$37)</f>
        <v>1.7595711351047318</v>
      </c>
      <c r="P26" s="24" t="s">
        <v>134</v>
      </c>
      <c r="Q26" s="24">
        <f>SUMPRODUCT($H$7:$H$10,$Q$29:$Q$32)</f>
        <v>1.0007731847498245</v>
      </c>
      <c r="R26" s="24" t="s">
        <v>147</v>
      </c>
      <c r="S26" s="24">
        <f>SUMPRODUCT($H$2:$H$6,$Q$33:$Q$37)</f>
        <v>1.4119199871134249</v>
      </c>
      <c r="T26" s="24"/>
    </row>
    <row r="27" spans="1:20" x14ac:dyDescent="0.25">
      <c r="A27" t="s">
        <v>135</v>
      </c>
      <c r="B27">
        <f>SUMPRODUCT($I$7:$I$10,$B$29:$B$32)</f>
        <v>0.9871871726676027</v>
      </c>
      <c r="C27" t="s">
        <v>147</v>
      </c>
      <c r="D27">
        <f>SUMPRODUCT($I$2:$I$6,$B$33:$B$37)</f>
        <v>1.456293981900189</v>
      </c>
      <c r="F27" s="24" t="s">
        <v>135</v>
      </c>
      <c r="G27" s="24">
        <f>SUMPRODUCT($I$7:$I$10,$G$29:$G$32)</f>
        <v>0.8762207667462244</v>
      </c>
      <c r="H27" s="24" t="s">
        <v>147</v>
      </c>
      <c r="I27" s="24">
        <f>SUMPRODUCT($I$2:$I$6,$G$33:$G$37)</f>
        <v>1.2415823490733389</v>
      </c>
      <c r="J27" s="24"/>
      <c r="K27" t="s">
        <v>135</v>
      </c>
      <c r="L27">
        <f>SUMPRODUCT($I$7:$I$10,$L$29:$L$32)</f>
        <v>1.2058627965718562</v>
      </c>
      <c r="M27" t="s">
        <v>147</v>
      </c>
      <c r="N27">
        <f>SUMPRODUCT($I$2:$I$6,$L$33:$L$37)</f>
        <v>1.4520130944621104</v>
      </c>
      <c r="P27" s="24" t="s">
        <v>135</v>
      </c>
      <c r="Q27" s="24">
        <f>SUMPRODUCT($I$7:$I$10,$Q$29:$Q$32)</f>
        <v>1.0581745723543505</v>
      </c>
      <c r="R27" s="24" t="s">
        <v>147</v>
      </c>
      <c r="S27" s="24">
        <f>SUMPRODUCT($I$2:$I$6,$Q$33:$Q$37)</f>
        <v>1.5440738266362541</v>
      </c>
      <c r="T27" s="24"/>
    </row>
    <row r="28" spans="1:20" x14ac:dyDescent="0.25">
      <c r="A28" t="s">
        <v>136</v>
      </c>
      <c r="F28" s="24" t="s">
        <v>136</v>
      </c>
      <c r="G28" s="24"/>
      <c r="H28" s="24"/>
      <c r="I28" s="24"/>
      <c r="J28" s="24"/>
      <c r="K28" t="s">
        <v>136</v>
      </c>
      <c r="P28" s="24" t="s">
        <v>136</v>
      </c>
      <c r="Q28" s="24"/>
      <c r="R28" s="24"/>
      <c r="S28" s="24"/>
      <c r="T28" s="24"/>
    </row>
    <row r="29" spans="1:20" x14ac:dyDescent="0.25">
      <c r="A29" t="s">
        <v>137</v>
      </c>
      <c r="B29">
        <v>0.37338555433625653</v>
      </c>
      <c r="C29" t="s">
        <v>148</v>
      </c>
      <c r="D29">
        <v>9.9999999999999995E-7</v>
      </c>
      <c r="F29" s="24" t="s">
        <v>137</v>
      </c>
      <c r="G29" s="24">
        <v>0.73752873640994165</v>
      </c>
      <c r="H29" s="24" t="s">
        <v>148</v>
      </c>
      <c r="I29" s="24">
        <v>9.9999999999999995E-7</v>
      </c>
      <c r="J29" s="24"/>
      <c r="K29" t="s">
        <v>137</v>
      </c>
      <c r="L29">
        <v>0.51572075806079432</v>
      </c>
      <c r="M29" t="s">
        <v>148</v>
      </c>
      <c r="N29">
        <v>9.9999999999999995E-7</v>
      </c>
      <c r="P29" s="24" t="s">
        <v>137</v>
      </c>
      <c r="Q29" s="24">
        <v>0.24007282759533977</v>
      </c>
      <c r="R29" s="24" t="s">
        <v>148</v>
      </c>
      <c r="S29" s="24">
        <v>9.9999999999999995E-7</v>
      </c>
      <c r="T29" s="24"/>
    </row>
    <row r="30" spans="1:20" x14ac:dyDescent="0.25">
      <c r="A30" t="s">
        <v>138</v>
      </c>
      <c r="B30">
        <v>3.1232675888341686E-4</v>
      </c>
      <c r="C30" t="s">
        <v>148</v>
      </c>
      <c r="D30">
        <v>9.9999999999999995E-7</v>
      </c>
      <c r="F30" s="24" t="s">
        <v>138</v>
      </c>
      <c r="G30" s="24">
        <v>9.999999999999972E-7</v>
      </c>
      <c r="H30" s="24" t="s">
        <v>148</v>
      </c>
      <c r="I30" s="24">
        <v>9.9999999999999995E-7</v>
      </c>
      <c r="J30" s="24"/>
      <c r="K30" t="s">
        <v>138</v>
      </c>
      <c r="L30">
        <v>4.5567911149728879E-4</v>
      </c>
      <c r="M30" t="s">
        <v>148</v>
      </c>
      <c r="N30">
        <v>9.9999999999999995E-7</v>
      </c>
      <c r="P30" s="24" t="s">
        <v>138</v>
      </c>
      <c r="Q30" s="24">
        <v>5.732808527970178E-4</v>
      </c>
      <c r="R30" s="24" t="s">
        <v>148</v>
      </c>
      <c r="S30" s="24">
        <v>9.9999999999999995E-7</v>
      </c>
      <c r="T30" s="24"/>
    </row>
    <row r="31" spans="1:20" x14ac:dyDescent="0.25">
      <c r="A31" t="s">
        <v>139</v>
      </c>
      <c r="B31">
        <v>0.32419592759753324</v>
      </c>
      <c r="C31" t="s">
        <v>148</v>
      </c>
      <c r="D31">
        <v>9.9999999999999995E-7</v>
      </c>
      <c r="F31" s="24" t="s">
        <v>139</v>
      </c>
      <c r="G31" s="24">
        <v>1.0000000000010001E-6</v>
      </c>
      <c r="H31" s="24" t="s">
        <v>148</v>
      </c>
      <c r="I31" s="24">
        <v>9.9999999999999995E-7</v>
      </c>
      <c r="J31" s="24"/>
      <c r="K31" t="s">
        <v>139</v>
      </c>
      <c r="L31">
        <v>0.27894662916474033</v>
      </c>
      <c r="M31" t="s">
        <v>148</v>
      </c>
      <c r="N31">
        <v>9.9999999999999995E-7</v>
      </c>
      <c r="P31" s="24" t="s">
        <v>139</v>
      </c>
      <c r="Q31" s="24">
        <v>0.36382857130743063</v>
      </c>
      <c r="R31" s="24" t="s">
        <v>148</v>
      </c>
      <c r="S31" s="24">
        <v>9.9999999999999995E-7</v>
      </c>
      <c r="T31" s="24"/>
    </row>
    <row r="32" spans="1:20" x14ac:dyDescent="0.25">
      <c r="A32" t="s">
        <v>140</v>
      </c>
      <c r="B32">
        <v>0.29835581728806182</v>
      </c>
      <c r="C32" t="s">
        <v>148</v>
      </c>
      <c r="D32">
        <v>9.9999999999999995E-7</v>
      </c>
      <c r="F32" s="24" t="s">
        <v>140</v>
      </c>
      <c r="G32" s="24">
        <v>1.0000000000010001E-6</v>
      </c>
      <c r="H32" s="24" t="s">
        <v>148</v>
      </c>
      <c r="I32" s="24">
        <v>9.9999999999999995E-7</v>
      </c>
      <c r="J32" s="24"/>
      <c r="K32" t="s">
        <v>140</v>
      </c>
      <c r="L32">
        <v>0.38920631629423369</v>
      </c>
      <c r="M32" t="s">
        <v>148</v>
      </c>
      <c r="N32">
        <v>9.9999999999999995E-7</v>
      </c>
      <c r="P32" s="24" t="s">
        <v>140</v>
      </c>
      <c r="Q32" s="24">
        <v>0.50689883413401393</v>
      </c>
      <c r="R32" s="24" t="s">
        <v>148</v>
      </c>
      <c r="S32" s="24">
        <v>9.9999999999999995E-7</v>
      </c>
      <c r="T32" s="24"/>
    </row>
    <row r="33" spans="1:20" x14ac:dyDescent="0.25">
      <c r="A33" t="s">
        <v>141</v>
      </c>
      <c r="B33">
        <v>1.0791606525260538E-6</v>
      </c>
      <c r="C33" t="s">
        <v>148</v>
      </c>
      <c r="D33">
        <v>9.9999999999999995E-7</v>
      </c>
      <c r="F33" s="24" t="s">
        <v>141</v>
      </c>
      <c r="G33" s="24">
        <v>1.0506718652654627E-6</v>
      </c>
      <c r="H33" s="24" t="s">
        <v>148</v>
      </c>
      <c r="I33" s="24">
        <v>9.9999999999999995E-7</v>
      </c>
      <c r="J33" s="24"/>
      <c r="K33" t="s">
        <v>141</v>
      </c>
      <c r="L33">
        <v>1.0603225669926919E-6</v>
      </c>
      <c r="M33" t="s">
        <v>148</v>
      </c>
      <c r="N33">
        <v>9.9999999999999995E-7</v>
      </c>
      <c r="P33" s="24" t="s">
        <v>141</v>
      </c>
      <c r="Q33" s="24">
        <v>1.0623482568628798E-6</v>
      </c>
      <c r="R33" s="24" t="s">
        <v>148</v>
      </c>
      <c r="S33" s="24">
        <v>9.9999999999999995E-7</v>
      </c>
      <c r="T33" s="24"/>
    </row>
    <row r="34" spans="1:20" x14ac:dyDescent="0.25">
      <c r="A34" t="s">
        <v>142</v>
      </c>
      <c r="B34">
        <v>8.3432626163797472E-5</v>
      </c>
      <c r="C34" t="s">
        <v>148</v>
      </c>
      <c r="D34">
        <v>9.9999999999999995E-7</v>
      </c>
      <c r="F34" s="24" t="s">
        <v>142</v>
      </c>
      <c r="G34" s="24">
        <v>9.999999999999972E-7</v>
      </c>
      <c r="H34" s="24" t="s">
        <v>148</v>
      </c>
      <c r="I34" s="24">
        <v>9.9999999999999995E-7</v>
      </c>
      <c r="J34" s="24"/>
      <c r="K34" t="s">
        <v>142</v>
      </c>
      <c r="L34">
        <v>3.4304900674313307E-4</v>
      </c>
      <c r="M34" t="s">
        <v>148</v>
      </c>
      <c r="N34">
        <v>9.9999999999999995E-7</v>
      </c>
      <c r="P34" s="24" t="s">
        <v>142</v>
      </c>
      <c r="Q34" s="24">
        <v>1.0064974462994583E-4</v>
      </c>
      <c r="R34" s="24" t="s">
        <v>148</v>
      </c>
      <c r="S34" s="24">
        <v>9.9999999999999995E-7</v>
      </c>
      <c r="T34" s="24"/>
    </row>
    <row r="35" spans="1:20" x14ac:dyDescent="0.25">
      <c r="A35" t="s">
        <v>143</v>
      </c>
      <c r="B35">
        <v>9.5940009262913996E-5</v>
      </c>
      <c r="C35" t="s">
        <v>148</v>
      </c>
      <c r="D35">
        <v>9.9999999999999995E-7</v>
      </c>
      <c r="F35" s="24" t="s">
        <v>143</v>
      </c>
      <c r="G35" s="24">
        <v>9.9999999999999995E-7</v>
      </c>
      <c r="H35" s="24" t="s">
        <v>148</v>
      </c>
      <c r="I35" s="24">
        <v>9.9999999999999995E-7</v>
      </c>
      <c r="J35" s="24"/>
      <c r="K35" t="s">
        <v>143</v>
      </c>
      <c r="L35">
        <v>3.6688637056159078E-6</v>
      </c>
      <c r="M35" t="s">
        <v>148</v>
      </c>
      <c r="N35">
        <v>9.9999999999999995E-7</v>
      </c>
      <c r="P35" s="24" t="s">
        <v>143</v>
      </c>
      <c r="Q35" s="24">
        <v>1.3098966298145243E-4</v>
      </c>
      <c r="R35" s="24" t="s">
        <v>148</v>
      </c>
      <c r="S35" s="24">
        <v>9.9999999999999995E-7</v>
      </c>
      <c r="T35" s="24"/>
    </row>
    <row r="36" spans="1:20" x14ac:dyDescent="0.25">
      <c r="A36" t="s">
        <v>144</v>
      </c>
      <c r="B36">
        <v>7.6862292004134994E-5</v>
      </c>
      <c r="C36" t="s">
        <v>148</v>
      </c>
      <c r="D36">
        <v>9.9999999999999995E-7</v>
      </c>
      <c r="F36" s="24" t="s">
        <v>144</v>
      </c>
      <c r="G36" s="24">
        <v>2.8395839191725945E-4</v>
      </c>
      <c r="H36" s="24" t="s">
        <v>148</v>
      </c>
      <c r="I36" s="24">
        <v>9.9999999999999995E-7</v>
      </c>
      <c r="J36" s="24"/>
      <c r="K36" t="s">
        <v>144</v>
      </c>
      <c r="L36">
        <v>3.5620567923448559E-5</v>
      </c>
      <c r="M36" t="s">
        <v>148</v>
      </c>
      <c r="N36">
        <v>9.9999999999999995E-7</v>
      </c>
      <c r="P36" s="24" t="s">
        <v>144</v>
      </c>
      <c r="Q36" s="24">
        <v>5.6224968516295831E-5</v>
      </c>
      <c r="R36" s="24" t="s">
        <v>148</v>
      </c>
      <c r="S36" s="24">
        <v>9.9999999999999995E-7</v>
      </c>
      <c r="T36" s="24"/>
    </row>
    <row r="37" spans="1:20" x14ac:dyDescent="0.25">
      <c r="A37" t="s">
        <v>145</v>
      </c>
      <c r="B37">
        <v>6.8101846457918369E-5</v>
      </c>
      <c r="C37" t="s">
        <v>148</v>
      </c>
      <c r="D37">
        <v>9.9999999999999995E-7</v>
      </c>
      <c r="F37" s="24" t="s">
        <v>145</v>
      </c>
      <c r="G37" s="24">
        <v>9.999999999999972E-7</v>
      </c>
      <c r="H37" s="24" t="s">
        <v>148</v>
      </c>
      <c r="I37" s="24">
        <v>9.9999999999999995E-7</v>
      </c>
      <c r="J37" s="24"/>
      <c r="K37" t="s">
        <v>145</v>
      </c>
      <c r="L37">
        <v>3.6688637056159078E-6</v>
      </c>
      <c r="M37" t="s">
        <v>148</v>
      </c>
      <c r="N37">
        <v>9.9999999999999995E-7</v>
      </c>
      <c r="P37" s="24" t="s">
        <v>145</v>
      </c>
      <c r="Q37" s="24">
        <v>5.0511069475820792E-5</v>
      </c>
      <c r="R37" s="24" t="s">
        <v>148</v>
      </c>
      <c r="S37" s="24">
        <v>9.9999999999999995E-7</v>
      </c>
      <c r="T37" s="24"/>
    </row>
    <row r="39" spans="1:20" x14ac:dyDescent="0.25">
      <c r="A39" s="60" t="s">
        <v>119</v>
      </c>
      <c r="B39" s="60"/>
      <c r="C39" s="60"/>
      <c r="D39" s="60"/>
      <c r="F39" s="60" t="s">
        <v>120</v>
      </c>
      <c r="G39" s="60"/>
      <c r="H39" s="60"/>
      <c r="I39" s="60"/>
      <c r="K39" s="60" t="s">
        <v>121</v>
      </c>
      <c r="L39" s="60"/>
      <c r="M39" s="60"/>
      <c r="N39" s="60"/>
      <c r="P39" s="60" t="s">
        <v>122</v>
      </c>
      <c r="Q39" s="60"/>
      <c r="R39" s="60"/>
      <c r="S39" s="60"/>
    </row>
    <row r="40" spans="1:20" x14ac:dyDescent="0.25">
      <c r="A40" s="36" t="s">
        <v>125</v>
      </c>
      <c r="B40" s="34">
        <f>SUMPRODUCT(F7:F10,$B$54:$B$57)</f>
        <v>1.0000009999999999</v>
      </c>
      <c r="F40" s="37" t="s">
        <v>125</v>
      </c>
      <c r="G40" s="41">
        <f>SUMPRODUCT(G7:G10,$G$54:$G$57)</f>
        <v>0.84447137044958687</v>
      </c>
      <c r="H40" s="24"/>
      <c r="I40" s="24"/>
      <c r="K40" s="37" t="s">
        <v>125</v>
      </c>
      <c r="M40" s="41">
        <f>SUMPRODUCT(H7:H10,$L$54:$L$57)</f>
        <v>1.0000009621573767</v>
      </c>
      <c r="P40" s="36" t="s">
        <v>125</v>
      </c>
      <c r="R40" s="41">
        <f>SUMPRODUCT(I7:I10,$Q$54:$Q$57)</f>
        <v>1.0000009999999997</v>
      </c>
    </row>
    <row r="41" spans="1:20" x14ac:dyDescent="0.25">
      <c r="F41" s="24"/>
      <c r="G41" s="24"/>
      <c r="H41" s="24"/>
      <c r="I41" s="24"/>
      <c r="K41" s="24"/>
    </row>
    <row r="42" spans="1:20" x14ac:dyDescent="0.25">
      <c r="A42" t="s">
        <v>126</v>
      </c>
      <c r="F42" s="24" t="s">
        <v>126</v>
      </c>
      <c r="G42" s="24"/>
      <c r="H42" s="24"/>
      <c r="I42" s="24"/>
      <c r="K42" s="24" t="s">
        <v>126</v>
      </c>
      <c r="P42" t="s">
        <v>126</v>
      </c>
    </row>
    <row r="43" spans="1:20" x14ac:dyDescent="0.25">
      <c r="A43" t="s">
        <v>127</v>
      </c>
      <c r="B43">
        <f>SUMPRODUCT(F2:F6,$B$58:$B$62)</f>
        <v>1.0000009999999997</v>
      </c>
      <c r="C43" t="s">
        <v>146</v>
      </c>
      <c r="D43">
        <v>1</v>
      </c>
      <c r="F43" s="24" t="s">
        <v>127</v>
      </c>
      <c r="G43" s="24">
        <f>SUMPRODUCT(G2:G6,$G$58:$G$62)</f>
        <v>0.99999999999999978</v>
      </c>
      <c r="H43" s="24" t="s">
        <v>146</v>
      </c>
      <c r="I43" s="24">
        <v>1</v>
      </c>
      <c r="K43" s="24" t="s">
        <v>127</v>
      </c>
      <c r="L43" s="24">
        <f>SUMPRODUCT(H2:H6,$L$58:$L$62)</f>
        <v>1.0000009621573764</v>
      </c>
      <c r="M43" s="24" t="s">
        <v>146</v>
      </c>
      <c r="N43" s="24">
        <v>1</v>
      </c>
      <c r="P43" t="s">
        <v>127</v>
      </c>
      <c r="R43" s="24">
        <f>SUMPRODUCT(I2:I6,$Q$58:$Q$62)</f>
        <v>1.0000009999999997</v>
      </c>
      <c r="S43" s="24" t="s">
        <v>146</v>
      </c>
      <c r="T43" s="24">
        <v>1</v>
      </c>
    </row>
    <row r="44" spans="1:20" x14ac:dyDescent="0.25">
      <c r="F44" s="24"/>
      <c r="G44" s="24"/>
      <c r="H44" s="24"/>
      <c r="I44" s="24"/>
      <c r="K44" s="24"/>
    </row>
    <row r="45" spans="1:20" x14ac:dyDescent="0.25">
      <c r="A45" t="s">
        <v>128</v>
      </c>
      <c r="B45">
        <f>SUMPRODUCT($B$7:$B$10,$B$54:$B$57)</f>
        <v>0.93527636181406038</v>
      </c>
      <c r="C45" t="s">
        <v>147</v>
      </c>
      <c r="D45">
        <f>SUMPRODUCT($B$2:$B$6,$B$58:$B$62)</f>
        <v>0.93527636184659679</v>
      </c>
      <c r="F45" s="24" t="s">
        <v>128</v>
      </c>
      <c r="G45" s="24">
        <f>SUMPRODUCT($B$7:$B$10,$G$54:$G$57)</f>
        <v>1.1254071283838605</v>
      </c>
      <c r="H45" s="24" t="s">
        <v>147</v>
      </c>
      <c r="I45" s="24">
        <f>SUMPRODUCT($B$2:$B$6,$G$58:$G$62)</f>
        <v>1.1254071177561638</v>
      </c>
      <c r="K45" s="24" t="s">
        <v>128</v>
      </c>
      <c r="L45" s="24">
        <f>SUMPRODUCT($B$7:$B$10,$L$54:$L$57)</f>
        <v>0.81462530239870012</v>
      </c>
      <c r="M45" s="24" t="s">
        <v>147</v>
      </c>
      <c r="N45" s="24">
        <f>SUMPRODUCT($B$2:$B$6,$L$58:$L$62)</f>
        <v>0.81462530019799084</v>
      </c>
      <c r="P45" t="s">
        <v>128</v>
      </c>
      <c r="Q45" s="24">
        <f>SUMPRODUCT($B$7:$B$10,$Q$54:$Q$57)</f>
        <v>0.79386599007533876</v>
      </c>
      <c r="R45" t="s">
        <v>147</v>
      </c>
      <c r="S45" s="24">
        <f>SUMPRODUCT($B$2:$B$6,$Q$58:$Q$62)</f>
        <v>0.79386598258297447</v>
      </c>
    </row>
    <row r="46" spans="1:20" x14ac:dyDescent="0.25">
      <c r="A46" t="s">
        <v>129</v>
      </c>
      <c r="B46">
        <f>SUMPRODUCT($C$7:$C$10,$B$54:$B$57)</f>
        <v>0.75500533129707925</v>
      </c>
      <c r="C46" t="s">
        <v>147</v>
      </c>
      <c r="D46">
        <f>SUMPRODUCT($C$2:$C$6,$B$58:$B$62)</f>
        <v>1.2205338539400394</v>
      </c>
      <c r="F46" s="24" t="s">
        <v>129</v>
      </c>
      <c r="G46" s="24">
        <f>SUMPRODUCT($C$7:$C$10,$G$54:$G$57)</f>
        <v>1.0468282493328498</v>
      </c>
      <c r="H46" s="24" t="s">
        <v>147</v>
      </c>
      <c r="I46" s="24">
        <f>SUMPRODUCT($C$2:$C$6,$G$58:$G$62)</f>
        <v>1.341595185777652</v>
      </c>
      <c r="K46" s="24" t="s">
        <v>129</v>
      </c>
      <c r="L46" s="24">
        <f>SUMPRODUCT($C$7:$C$10,$L$54:$L$57)</f>
        <v>0.62500049433144922</v>
      </c>
      <c r="M46" s="24" t="s">
        <v>147</v>
      </c>
      <c r="N46" s="24">
        <f>SUMPRODUCT($C$2:$C$6,$L$58:$L$62)</f>
        <v>0.98231665796750711</v>
      </c>
      <c r="P46" t="s">
        <v>129</v>
      </c>
      <c r="Q46" s="24">
        <f>SUMPRODUCT($C$7:$C$10,$Q$54:$Q$57)</f>
        <v>0.75874780574535394</v>
      </c>
      <c r="R46" t="s">
        <v>147</v>
      </c>
      <c r="S46" s="24">
        <f>SUMPRODUCT($C$2:$C$6,$Q$58:$Q$62)</f>
        <v>0.78117849293591923</v>
      </c>
    </row>
    <row r="47" spans="1:20" x14ac:dyDescent="0.25">
      <c r="A47" t="s">
        <v>130</v>
      </c>
      <c r="B47">
        <f>SUMPRODUCT($D$7:$D$10,$B$54:$B$57)</f>
        <v>0.72656849749780528</v>
      </c>
      <c r="C47" t="s">
        <v>147</v>
      </c>
      <c r="D47">
        <f>SUMPRODUCT($D$2:$D$6,$B$58:$B$62)</f>
        <v>1.6116325991813305</v>
      </c>
      <c r="F47" s="24" t="s">
        <v>130</v>
      </c>
      <c r="G47" s="24">
        <f>SUMPRODUCT($D$7:$D$10,$G$54:$G$57)</f>
        <v>1.0085390636620193</v>
      </c>
      <c r="H47" s="24" t="s">
        <v>147</v>
      </c>
      <c r="I47" s="24">
        <f>SUMPRODUCT($D$2:$D$6,$G$58:$G$62)</f>
        <v>1.361483799134644</v>
      </c>
      <c r="K47" s="24" t="s">
        <v>130</v>
      </c>
      <c r="L47" s="24">
        <f>SUMPRODUCT($D$7:$D$10,$L$54:$L$57)</f>
        <v>0.68607243412419483</v>
      </c>
      <c r="M47" s="24" t="s">
        <v>147</v>
      </c>
      <c r="N47" s="24">
        <f>SUMPRODUCT($D$2:$D$6,$L$58:$L$62)</f>
        <v>1.081149363338096</v>
      </c>
      <c r="P47" t="s">
        <v>130</v>
      </c>
      <c r="Q47" s="24">
        <f>SUMPRODUCT($D$7:$D$10,$Q$54:$Q$57)</f>
        <v>0.65449687037441673</v>
      </c>
      <c r="R47" t="s">
        <v>147</v>
      </c>
      <c r="S47" s="24">
        <f>SUMPRODUCT($D$2:$D$6,$Q$58:$Q$62)</f>
        <v>1.3393561297231869</v>
      </c>
    </row>
    <row r="48" spans="1:20" x14ac:dyDescent="0.25">
      <c r="A48" t="s">
        <v>131</v>
      </c>
      <c r="B48">
        <f>SUMPRODUCT($E$7:$E$10,$B$54:$B$57)</f>
        <v>0.81351641904591609</v>
      </c>
      <c r="C48" t="s">
        <v>147</v>
      </c>
      <c r="D48">
        <f>SUMPRODUCT($E$2:$E$6,$B$58:$B$62)</f>
        <v>0.83507422264299647</v>
      </c>
      <c r="F48" s="24" t="s">
        <v>131</v>
      </c>
      <c r="G48" s="24">
        <f>SUMPRODUCT($E$7:$E$10,$G$54:$G$57)</f>
        <v>0.53997810895208298</v>
      </c>
      <c r="H48" s="24" t="s">
        <v>147</v>
      </c>
      <c r="I48" s="24">
        <f>SUMPRODUCT($E$2:$E$6,$G$58:$G$62)</f>
        <v>1.3861316326256259</v>
      </c>
      <c r="K48" s="24" t="s">
        <v>131</v>
      </c>
      <c r="L48" s="24">
        <f>SUMPRODUCT($E$7:$E$10,$L$54:$L$57)</f>
        <v>0.88446078193989397</v>
      </c>
      <c r="M48" s="24" t="s">
        <v>147</v>
      </c>
      <c r="N48" s="24">
        <f>SUMPRODUCT($E$2:$E$6,$L$58:$L$62)</f>
        <v>0.88446072837468104</v>
      </c>
      <c r="P48" t="s">
        <v>131</v>
      </c>
      <c r="Q48" s="24">
        <f>SUMPRODUCT($E$7:$E$10,$Q$54:$Q$57)</f>
        <v>0.84898547149971615</v>
      </c>
      <c r="R48" t="s">
        <v>147</v>
      </c>
      <c r="S48" s="24">
        <f>SUMPRODUCT($E$2:$E$6,$Q$58:$Q$62)</f>
        <v>0.84898546096315286</v>
      </c>
    </row>
    <row r="49" spans="1:24" x14ac:dyDescent="0.25">
      <c r="A49" t="s">
        <v>132</v>
      </c>
      <c r="B49">
        <f>SUMPRODUCT($F$7:$F$10,$B$54:$B$57)</f>
        <v>1.0000009999999999</v>
      </c>
      <c r="C49" t="s">
        <v>147</v>
      </c>
      <c r="D49">
        <f>SUMPRODUCT($F$2:$F$6,$B$58:$B$62)</f>
        <v>1.0000009999999997</v>
      </c>
      <c r="F49" s="24" t="s">
        <v>132</v>
      </c>
      <c r="G49" s="24">
        <f>SUMPRODUCT($F$7:$F$10,$G$54:$G$57)</f>
        <v>0.94205764052791718</v>
      </c>
      <c r="H49" s="24" t="s">
        <v>147</v>
      </c>
      <c r="I49" s="24">
        <f>SUMPRODUCT($F$2:$F$6,$G$58:$G$62)</f>
        <v>1.7741558750455775</v>
      </c>
      <c r="K49" s="24" t="s">
        <v>132</v>
      </c>
      <c r="L49" s="24">
        <f>SUMPRODUCT($F$7:$F$10,$L$54:$L$57)</f>
        <v>0.86027337732594489</v>
      </c>
      <c r="M49" s="24" t="s">
        <v>147</v>
      </c>
      <c r="N49" s="24">
        <f>SUMPRODUCT($F$2:$F$6,$L$58:$L$62)</f>
        <v>1.187060236729284</v>
      </c>
      <c r="P49" t="s">
        <v>132</v>
      </c>
      <c r="Q49" s="24">
        <f>SUMPRODUCT($F$7:$F$10,$Q$54:$Q$57)</f>
        <v>0.85473649554629294</v>
      </c>
      <c r="R49" t="s">
        <v>147</v>
      </c>
      <c r="S49" s="24">
        <f>SUMPRODUCT($F$2:$F$6,$Q$58:$Q$62)</f>
        <v>0.91311771008562204</v>
      </c>
    </row>
    <row r="50" spans="1:24" x14ac:dyDescent="0.25">
      <c r="A50" t="s">
        <v>133</v>
      </c>
      <c r="B50">
        <f>SUMPRODUCT($G$7:$G$10,$B$54:$B$57)</f>
        <v>0.59899357657191066</v>
      </c>
      <c r="C50" t="s">
        <v>147</v>
      </c>
      <c r="D50">
        <f>SUMPRODUCT($G$2:$G$6,$B$58:$B$62)</f>
        <v>1.1731670198051207</v>
      </c>
      <c r="F50" s="24" t="s">
        <v>133</v>
      </c>
      <c r="G50" s="24">
        <f>SUMPRODUCT($G$7:$G$10,$G$54:$G$57)</f>
        <v>0.84447137044958687</v>
      </c>
      <c r="H50" s="24" t="s">
        <v>147</v>
      </c>
      <c r="I50" s="24">
        <f>SUMPRODUCT($G$2:$G$6,$G$58:$G$62)</f>
        <v>0.99999999999999978</v>
      </c>
      <c r="K50" s="24" t="s">
        <v>133</v>
      </c>
      <c r="L50" s="24">
        <f>SUMPRODUCT($G$7:$G$10,$L$54:$L$57)</f>
        <v>0.50950135655468076</v>
      </c>
      <c r="M50" s="24" t="s">
        <v>147</v>
      </c>
      <c r="N50" s="24">
        <f>SUMPRODUCT($G$2:$G$6,$L$58:$L$62)</f>
        <v>0.78406810593205856</v>
      </c>
      <c r="P50" t="s">
        <v>133</v>
      </c>
      <c r="Q50" s="24">
        <f>SUMPRODUCT($G$7:$G$10,$Q$54:$Q$57)</f>
        <v>0.5056976975434051</v>
      </c>
      <c r="R50" t="s">
        <v>147</v>
      </c>
      <c r="S50" s="24">
        <f>SUMPRODUCT($G$2:$G$6,$Q$58:$Q$62)</f>
        <v>0.91323073259810195</v>
      </c>
    </row>
    <row r="51" spans="1:24" x14ac:dyDescent="0.25">
      <c r="A51" t="s">
        <v>134</v>
      </c>
      <c r="B51">
        <f>SUMPRODUCT($H$7:$H$10,$B$54:$B$57)</f>
        <v>0.86266712002223112</v>
      </c>
      <c r="C51" t="s">
        <v>147</v>
      </c>
      <c r="D51">
        <f>SUMPRODUCT($H$2:$H$6,$B$58:$B$62)</f>
        <v>1.2062922640463671</v>
      </c>
      <c r="F51" s="24" t="s">
        <v>134</v>
      </c>
      <c r="G51" s="24">
        <f>SUMPRODUCT($H$7:$H$10,$G$54:$G$57)</f>
        <v>0.95915823616616747</v>
      </c>
      <c r="H51" s="24" t="s">
        <v>147</v>
      </c>
      <c r="I51" s="24">
        <f>SUMPRODUCT($H$2:$H$6,$G$58:$G$62)</f>
        <v>1.3875665242490749</v>
      </c>
      <c r="K51" s="24" t="s">
        <v>134</v>
      </c>
      <c r="L51" s="24">
        <f>SUMPRODUCT($H$7:$H$10,$L$54:$L$57)</f>
        <v>1.0000009621573767</v>
      </c>
      <c r="M51" s="24" t="s">
        <v>147</v>
      </c>
      <c r="N51" s="24">
        <f>SUMPRODUCT($H$2:$H$6,$L$58:$L$62)</f>
        <v>1.0000009621573764</v>
      </c>
      <c r="P51" t="s">
        <v>134</v>
      </c>
      <c r="Q51" s="24">
        <f>SUMPRODUCT($H$7:$H$10,$Q$54:$Q$57)</f>
        <v>0.93637181800677405</v>
      </c>
      <c r="R51" t="s">
        <v>147</v>
      </c>
      <c r="S51" s="24">
        <f>SUMPRODUCT($H$2:$H$6,$Q$58:$Q$62)</f>
        <v>1.1714690846340783</v>
      </c>
    </row>
    <row r="52" spans="1:24" x14ac:dyDescent="0.25">
      <c r="A52" t="s">
        <v>135</v>
      </c>
      <c r="B52">
        <f>SUMPRODUCT($I$7:$I$10,$B$54:$B$57)</f>
        <v>0.92688393875622099</v>
      </c>
      <c r="C52" t="s">
        <v>147</v>
      </c>
      <c r="D52">
        <f>SUMPRODUCT($I$2:$I$6,$B$58:$B$62)</f>
        <v>1.3800330032595514</v>
      </c>
      <c r="F52" s="24" t="s">
        <v>135</v>
      </c>
      <c r="G52" s="24">
        <f>SUMPRODUCT($I$7:$I$10,$G$54:$G$57)</f>
        <v>1.1943401121057124</v>
      </c>
      <c r="H52" s="24" t="s">
        <v>147</v>
      </c>
      <c r="I52" s="24">
        <f>SUMPRODUCT($I$2:$I$6,$G$58:$G$62)</f>
        <v>1.6925235400638969</v>
      </c>
      <c r="K52" s="24" t="s">
        <v>135</v>
      </c>
      <c r="L52" s="24">
        <f>SUMPRODUCT($I$7:$I$10,$L$54:$L$57)</f>
        <v>0.89399982789194832</v>
      </c>
      <c r="M52" s="24" t="s">
        <v>147</v>
      </c>
      <c r="N52" s="24">
        <f>SUMPRODUCT($I$2:$I$6,$L$58:$L$62)</f>
        <v>1.2256178656454166</v>
      </c>
      <c r="P52" t="s">
        <v>135</v>
      </c>
      <c r="Q52" s="24">
        <f>SUMPRODUCT($I$7:$I$10,$Q$54:$Q$57)</f>
        <v>1.0000009999999997</v>
      </c>
      <c r="R52" t="s">
        <v>147</v>
      </c>
      <c r="S52" s="24">
        <f>SUMPRODUCT($I$2:$I$6,$Q$58:$Q$62)</f>
        <v>1.0000009999999997</v>
      </c>
    </row>
    <row r="53" spans="1:24" x14ac:dyDescent="0.25">
      <c r="A53" t="s">
        <v>136</v>
      </c>
      <c r="F53" s="24" t="s">
        <v>136</v>
      </c>
      <c r="G53" s="24"/>
      <c r="H53" s="24"/>
      <c r="I53" s="24"/>
      <c r="K53" s="24" t="s">
        <v>136</v>
      </c>
      <c r="M53" s="24"/>
      <c r="P53" t="s">
        <v>136</v>
      </c>
    </row>
    <row r="54" spans="1:24" x14ac:dyDescent="0.25">
      <c r="A54" t="s">
        <v>137</v>
      </c>
      <c r="B54">
        <v>0.28624925995940709</v>
      </c>
      <c r="C54" t="s">
        <v>148</v>
      </c>
      <c r="D54">
        <v>9.9999999999999995E-7</v>
      </c>
      <c r="F54" s="24" t="s">
        <v>137</v>
      </c>
      <c r="G54" s="24">
        <v>1.0052953053434486</v>
      </c>
      <c r="H54" s="24" t="s">
        <v>148</v>
      </c>
      <c r="I54" s="24">
        <v>9.9999999999999995E-7</v>
      </c>
      <c r="K54" s="24" t="s">
        <v>137</v>
      </c>
      <c r="L54">
        <v>9.999999999871223E-7</v>
      </c>
      <c r="M54" s="24" t="s">
        <v>148</v>
      </c>
      <c r="N54" s="24">
        <v>9.9999999999999995E-7</v>
      </c>
      <c r="P54" t="s">
        <v>137</v>
      </c>
      <c r="Q54">
        <v>0.23224848883727531</v>
      </c>
      <c r="R54" s="24" t="s">
        <v>148</v>
      </c>
      <c r="S54" s="24">
        <v>9.9999999999999995E-7</v>
      </c>
    </row>
    <row r="55" spans="1:24" x14ac:dyDescent="0.25">
      <c r="A55" t="s">
        <v>138</v>
      </c>
      <c r="B55">
        <v>3.3230586697099984E-4</v>
      </c>
      <c r="C55" t="s">
        <v>148</v>
      </c>
      <c r="D55">
        <v>9.9999999999999995E-7</v>
      </c>
      <c r="F55" s="24" t="s">
        <v>138</v>
      </c>
      <c r="G55" s="24">
        <v>9.999999999999972E-7</v>
      </c>
      <c r="H55" s="24" t="s">
        <v>148</v>
      </c>
      <c r="I55" s="24">
        <v>9.9999999999999995E-7</v>
      </c>
      <c r="K55" s="24" t="s">
        <v>138</v>
      </c>
      <c r="L55">
        <v>405.5246204694418</v>
      </c>
      <c r="M55" s="24" t="s">
        <v>148</v>
      </c>
      <c r="N55" s="24">
        <v>9.9999999999999995E-7</v>
      </c>
      <c r="P55" t="s">
        <v>138</v>
      </c>
      <c r="Q55">
        <v>488.48096431730687</v>
      </c>
      <c r="R55" s="24" t="s">
        <v>148</v>
      </c>
      <c r="S55" s="24">
        <v>9.9999999999999995E-7</v>
      </c>
    </row>
    <row r="56" spans="1:24" x14ac:dyDescent="0.25">
      <c r="A56" t="s">
        <v>139</v>
      </c>
      <c r="B56">
        <v>0.28624925995940709</v>
      </c>
      <c r="C56" t="s">
        <v>148</v>
      </c>
      <c r="D56">
        <v>9.9999999999999995E-7</v>
      </c>
      <c r="F56" s="24" t="s">
        <v>139</v>
      </c>
      <c r="G56" s="24">
        <v>1.0000000000010001E-6</v>
      </c>
      <c r="H56" s="24" t="s">
        <v>148</v>
      </c>
      <c r="I56" s="24">
        <v>9.9999999999999995E-7</v>
      </c>
      <c r="K56" s="24" t="s">
        <v>139</v>
      </c>
      <c r="L56">
        <v>0.4486636963831937</v>
      </c>
      <c r="M56" s="24" t="s">
        <v>148</v>
      </c>
      <c r="N56" s="24">
        <v>9.9999999999999995E-7</v>
      </c>
      <c r="P56" t="s">
        <v>139</v>
      </c>
      <c r="Q56">
        <v>9.9999999997324451E-7</v>
      </c>
      <c r="R56" s="24" t="s">
        <v>148</v>
      </c>
      <c r="S56" s="24">
        <v>9.9999999999999995E-7</v>
      </c>
    </row>
    <row r="57" spans="1:24" x14ac:dyDescent="0.25">
      <c r="A57" t="s">
        <v>140</v>
      </c>
      <c r="B57">
        <v>0.376281636349793</v>
      </c>
      <c r="C57" t="s">
        <v>148</v>
      </c>
      <c r="D57">
        <v>9.9999999999999995E-7</v>
      </c>
      <c r="F57" s="24" t="s">
        <v>140</v>
      </c>
      <c r="G57" s="24">
        <v>9.9999999997324451E-7</v>
      </c>
      <c r="H57" s="24" t="s">
        <v>148</v>
      </c>
      <c r="I57" s="24">
        <v>9.9999999999999995E-7</v>
      </c>
      <c r="K57" s="24" t="s">
        <v>140</v>
      </c>
      <c r="L57">
        <v>9.9999999997324451E-7</v>
      </c>
      <c r="M57" s="24" t="s">
        <v>148</v>
      </c>
      <c r="N57" s="24">
        <v>9.9999999999999995E-7</v>
      </c>
      <c r="P57" t="s">
        <v>140</v>
      </c>
      <c r="Q57">
        <v>8.7098856456939766E-2</v>
      </c>
      <c r="R57" s="24" t="s">
        <v>148</v>
      </c>
      <c r="S57" s="24">
        <v>9.9999999999999995E-7</v>
      </c>
    </row>
    <row r="58" spans="1:24" x14ac:dyDescent="0.25">
      <c r="A58" t="s">
        <v>141</v>
      </c>
      <c r="B58">
        <v>1.0690004403261716E-6</v>
      </c>
      <c r="C58" t="s">
        <v>148</v>
      </c>
      <c r="D58">
        <v>9.9999999999999995E-7</v>
      </c>
      <c r="F58" s="24" t="s">
        <v>141</v>
      </c>
      <c r="G58" s="24">
        <v>1.0569329344183377E-6</v>
      </c>
      <c r="H58" s="24" t="s">
        <v>148</v>
      </c>
      <c r="I58" s="24">
        <v>9.9999999999999995E-7</v>
      </c>
      <c r="K58" s="24" t="s">
        <v>141</v>
      </c>
      <c r="L58">
        <v>1.0905470430891894E-6</v>
      </c>
      <c r="M58" s="24" t="s">
        <v>148</v>
      </c>
      <c r="N58" s="24">
        <v>9.9999999999999995E-7</v>
      </c>
      <c r="P58" t="s">
        <v>141</v>
      </c>
      <c r="Q58">
        <v>1.0731035809960737E-6</v>
      </c>
      <c r="R58" s="24" t="s">
        <v>148</v>
      </c>
      <c r="S58" s="24">
        <v>9.9999999999999995E-7</v>
      </c>
    </row>
    <row r="59" spans="1:24" x14ac:dyDescent="0.25">
      <c r="A59" t="s">
        <v>142</v>
      </c>
      <c r="B59">
        <v>6.0616380441812307E-5</v>
      </c>
      <c r="C59" t="s">
        <v>148</v>
      </c>
      <c r="D59">
        <v>9.9999999999999995E-7</v>
      </c>
      <c r="F59" s="24" t="s">
        <v>142</v>
      </c>
      <c r="G59" s="24">
        <v>9.999999999999972E-7</v>
      </c>
      <c r="H59" s="24" t="s">
        <v>148</v>
      </c>
      <c r="I59" s="24">
        <v>9.9999999999999995E-7</v>
      </c>
      <c r="K59" s="24" t="s">
        <v>142</v>
      </c>
      <c r="L59">
        <v>9.999999999999972E-7</v>
      </c>
      <c r="M59" s="24" t="s">
        <v>148</v>
      </c>
      <c r="N59" s="24">
        <v>9.9999999999999995E-7</v>
      </c>
      <c r="P59" t="s">
        <v>142</v>
      </c>
      <c r="Q59">
        <v>2.142234910310541E-4</v>
      </c>
      <c r="R59" s="24" t="s">
        <v>148</v>
      </c>
      <c r="S59" s="24">
        <v>9.9999999999999995E-7</v>
      </c>
    </row>
    <row r="60" spans="1:24" x14ac:dyDescent="0.25">
      <c r="A60" t="s">
        <v>143</v>
      </c>
      <c r="B60">
        <v>1.6093080180398076E-4</v>
      </c>
      <c r="C60" t="s">
        <v>148</v>
      </c>
      <c r="D60">
        <v>9.9999999999999995E-7</v>
      </c>
      <c r="F60" s="24" t="s">
        <v>143</v>
      </c>
      <c r="G60" s="24">
        <v>1.0000000000000023E-6</v>
      </c>
      <c r="H60" s="24" t="s">
        <v>148</v>
      </c>
      <c r="I60" s="24">
        <v>9.9999999999999995E-7</v>
      </c>
      <c r="K60" s="24" t="s">
        <v>143</v>
      </c>
      <c r="L60">
        <v>4.4062466036413866E-5</v>
      </c>
      <c r="M60" s="24" t="s">
        <v>148</v>
      </c>
      <c r="N60" s="24">
        <v>9.9999999999999995E-7</v>
      </c>
      <c r="P60" t="s">
        <v>143</v>
      </c>
      <c r="Q60">
        <v>9.999999999999972E-7</v>
      </c>
      <c r="R60" s="24" t="s">
        <v>148</v>
      </c>
      <c r="S60" s="24">
        <v>9.9999999999999995E-7</v>
      </c>
    </row>
    <row r="61" spans="1:24" x14ac:dyDescent="0.25">
      <c r="A61" t="s">
        <v>144</v>
      </c>
      <c r="B61">
        <v>3.0549806248486859E-6</v>
      </c>
      <c r="C61" t="s">
        <v>148</v>
      </c>
      <c r="D61">
        <v>9.9999999999999995E-7</v>
      </c>
      <c r="F61" s="24" t="s">
        <v>144</v>
      </c>
      <c r="G61" s="24">
        <v>3.8822224241995154E-4</v>
      </c>
      <c r="H61" s="24" t="s">
        <v>148</v>
      </c>
      <c r="I61" s="24">
        <v>9.9999999999999995E-7</v>
      </c>
      <c r="K61" s="24" t="s">
        <v>144</v>
      </c>
      <c r="L61">
        <v>2.2623244374185897E-4</v>
      </c>
      <c r="M61" s="24" t="s">
        <v>148</v>
      </c>
      <c r="N61" s="24">
        <v>9.9999999999999995E-7</v>
      </c>
      <c r="P61" t="s">
        <v>144</v>
      </c>
      <c r="Q61">
        <v>1.0000000000000006E-6</v>
      </c>
      <c r="R61" s="24" t="s">
        <v>148</v>
      </c>
      <c r="S61" s="24">
        <v>9.9999999999999995E-7</v>
      </c>
    </row>
    <row r="62" spans="1:24" x14ac:dyDescent="0.25">
      <c r="A62" t="s">
        <v>145</v>
      </c>
      <c r="B62">
        <v>6.2168890349151168E-5</v>
      </c>
      <c r="C62" t="s">
        <v>148</v>
      </c>
      <c r="D62">
        <v>9.9999999999999995E-7</v>
      </c>
      <c r="F62" s="24" t="s">
        <v>145</v>
      </c>
      <c r="G62" s="24">
        <v>9.999999999999972E-7</v>
      </c>
      <c r="H62" s="24" t="s">
        <v>148</v>
      </c>
      <c r="I62" s="24">
        <v>9.9999999999999995E-7</v>
      </c>
      <c r="K62" s="24" t="s">
        <v>145</v>
      </c>
      <c r="L62">
        <v>1.0000000000000006E-6</v>
      </c>
      <c r="M62" s="24" t="s">
        <v>148</v>
      </c>
      <c r="N62" s="24">
        <v>9.9999999999999995E-7</v>
      </c>
      <c r="P62" t="s">
        <v>145</v>
      </c>
      <c r="Q62">
        <v>4.6463066178221972E-5</v>
      </c>
      <c r="R62" s="24" t="s">
        <v>148</v>
      </c>
      <c r="S62" s="24">
        <v>9.9999999999999995E-7</v>
      </c>
      <c r="V62" s="80"/>
      <c r="W62" s="80"/>
      <c r="X62" s="80"/>
    </row>
    <row r="63" spans="1:24" ht="15.75" x14ac:dyDescent="0.25">
      <c r="V63" s="43"/>
      <c r="W63" s="44"/>
      <c r="X63" s="44"/>
    </row>
    <row r="64" spans="1:24" ht="15.75" x14ac:dyDescent="0.25">
      <c r="V64" s="43"/>
      <c r="W64" s="44"/>
      <c r="X64" s="44"/>
    </row>
    <row r="65" spans="22:24" ht="15.75" x14ac:dyDescent="0.25">
      <c r="V65" s="43"/>
      <c r="W65" s="44"/>
      <c r="X65" s="44"/>
    </row>
    <row r="66" spans="22:24" ht="49.5" customHeight="1" x14ac:dyDescent="0.25">
      <c r="V66" s="43"/>
      <c r="W66" s="44"/>
      <c r="X66" s="45"/>
    </row>
    <row r="67" spans="22:24" ht="42" customHeight="1" x14ac:dyDescent="0.25">
      <c r="V67" s="43"/>
      <c r="W67" s="44"/>
      <c r="X67" s="45"/>
    </row>
    <row r="68" spans="22:24" x14ac:dyDescent="0.25">
      <c r="V68" s="29"/>
      <c r="W68" s="29"/>
      <c r="X68" s="29"/>
    </row>
    <row r="69" spans="22:24" x14ac:dyDescent="0.25">
      <c r="V69" s="29"/>
      <c r="W69" s="29"/>
      <c r="X69" s="29"/>
    </row>
    <row r="70" spans="22:24" x14ac:dyDescent="0.25">
      <c r="V70" s="81"/>
      <c r="W70" s="81"/>
      <c r="X70" s="81"/>
    </row>
    <row r="71" spans="22:24" ht="33.75" customHeight="1" x14ac:dyDescent="0.25">
      <c r="V71" s="43"/>
      <c r="W71" s="44"/>
      <c r="X71" s="45"/>
    </row>
    <row r="72" spans="22:24" ht="38.25" customHeight="1" x14ac:dyDescent="0.25">
      <c r="V72" s="43"/>
      <c r="W72" s="44"/>
      <c r="X72" s="45"/>
    </row>
    <row r="73" spans="22:24" ht="24.75" customHeight="1" x14ac:dyDescent="0.25">
      <c r="V73" s="43"/>
      <c r="W73" s="44"/>
      <c r="X73" s="44"/>
    </row>
    <row r="74" spans="22:24" ht="15.75" x14ac:dyDescent="0.25">
      <c r="V74" s="43"/>
      <c r="W74" s="44"/>
      <c r="X74" s="44"/>
    </row>
  </sheetData>
  <mergeCells count="12">
    <mergeCell ref="V1:X1"/>
    <mergeCell ref="V9:X9"/>
    <mergeCell ref="V62:X62"/>
    <mergeCell ref="V70:X70"/>
    <mergeCell ref="A13:D13"/>
    <mergeCell ref="K13:N13"/>
    <mergeCell ref="F13:I13"/>
    <mergeCell ref="P13:S13"/>
    <mergeCell ref="A39:D39"/>
    <mergeCell ref="F39:I39"/>
    <mergeCell ref="K39:N39"/>
    <mergeCell ref="P39:S39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0"/>
  <sheetViews>
    <sheetView topLeftCell="T1" zoomScale="70" zoomScaleNormal="70" workbookViewId="0">
      <selection activeCell="P14" sqref="P14"/>
    </sheetView>
  </sheetViews>
  <sheetFormatPr baseColWidth="10" defaultRowHeight="15" x14ac:dyDescent="0.25"/>
  <cols>
    <col min="2" max="2" width="13.85546875" customWidth="1"/>
    <col min="3" max="3" width="15" customWidth="1"/>
    <col min="4" max="4" width="10.85546875" customWidth="1"/>
    <col min="6" max="6" width="13.85546875" customWidth="1"/>
    <col min="7" max="7" width="12.28515625" customWidth="1"/>
    <col min="8" max="8" width="9.85546875" customWidth="1"/>
    <col min="21" max="21" width="39.42578125" customWidth="1"/>
    <col min="22" max="22" width="42.5703125" customWidth="1"/>
    <col min="23" max="23" width="38.85546875" customWidth="1"/>
    <col min="25" max="25" width="8.85546875" customWidth="1"/>
    <col min="26" max="26" width="26.28515625" customWidth="1"/>
    <col min="27" max="27" width="42.5703125" customWidth="1"/>
  </cols>
  <sheetData>
    <row r="1" spans="1:27" ht="15.75" thickBot="1" x14ac:dyDescent="0.3">
      <c r="A1" s="80"/>
      <c r="B1" s="80"/>
      <c r="C1" s="80"/>
      <c r="E1" s="80"/>
      <c r="F1" s="80"/>
      <c r="G1" s="80"/>
      <c r="U1" s="69" t="s">
        <v>48</v>
      </c>
      <c r="V1" s="69"/>
      <c r="W1" s="69"/>
      <c r="Y1" s="70" t="s">
        <v>80</v>
      </c>
      <c r="Z1" s="70"/>
      <c r="AA1" s="70"/>
    </row>
    <row r="2" spans="1:27" ht="30" customHeight="1" thickBot="1" x14ac:dyDescent="0.3">
      <c r="A2" s="43"/>
      <c r="B2" s="44"/>
      <c r="C2" s="44"/>
      <c r="D2" s="29"/>
      <c r="E2" s="43"/>
      <c r="F2" s="44"/>
      <c r="G2" s="45"/>
      <c r="U2" s="9">
        <v>1</v>
      </c>
      <c r="V2" s="10" t="s">
        <v>32</v>
      </c>
      <c r="W2" s="10" t="s">
        <v>33</v>
      </c>
      <c r="Y2" s="9">
        <v>1</v>
      </c>
      <c r="Z2" s="10" t="s">
        <v>42</v>
      </c>
      <c r="AA2" s="13" t="s">
        <v>43</v>
      </c>
    </row>
    <row r="3" spans="1:27" ht="30.75" customHeight="1" thickBot="1" x14ac:dyDescent="0.3">
      <c r="A3" s="24"/>
      <c r="B3" s="24" t="s">
        <v>115</v>
      </c>
      <c r="C3" s="24" t="s">
        <v>116</v>
      </c>
      <c r="D3" s="24" t="s">
        <v>117</v>
      </c>
      <c r="E3" s="24" t="s">
        <v>118</v>
      </c>
      <c r="F3" s="24" t="s">
        <v>119</v>
      </c>
      <c r="G3" s="24" t="s">
        <v>120</v>
      </c>
      <c r="H3" s="24" t="s">
        <v>121</v>
      </c>
      <c r="I3" s="24" t="s">
        <v>122</v>
      </c>
      <c r="U3" s="11">
        <v>2</v>
      </c>
      <c r="V3" s="4" t="s">
        <v>34</v>
      </c>
      <c r="W3" s="4" t="s">
        <v>35</v>
      </c>
      <c r="Y3" s="11">
        <v>2</v>
      </c>
      <c r="Z3" s="4" t="s">
        <v>44</v>
      </c>
      <c r="AA3" s="12" t="s">
        <v>45</v>
      </c>
    </row>
    <row r="4" spans="1:27" ht="16.5" thickBot="1" x14ac:dyDescent="0.3">
      <c r="A4" s="39" t="s">
        <v>85</v>
      </c>
      <c r="B4" s="39">
        <v>3</v>
      </c>
      <c r="C4" s="39">
        <v>4</v>
      </c>
      <c r="D4" s="39">
        <v>5</v>
      </c>
      <c r="E4" s="39">
        <v>4</v>
      </c>
      <c r="F4" s="39">
        <v>4</v>
      </c>
      <c r="G4" s="39">
        <v>3</v>
      </c>
      <c r="H4" s="39">
        <v>6</v>
      </c>
      <c r="I4" s="39">
        <v>6</v>
      </c>
      <c r="U4" s="11">
        <v>3</v>
      </c>
      <c r="V4" s="4" t="s">
        <v>36</v>
      </c>
      <c r="W4" s="4" t="s">
        <v>37</v>
      </c>
      <c r="Y4" s="11">
        <v>3</v>
      </c>
      <c r="Z4" s="4" t="s">
        <v>46</v>
      </c>
      <c r="AA4" s="4" t="s">
        <v>47</v>
      </c>
    </row>
    <row r="5" spans="1:27" ht="27" customHeight="1" thickBot="1" x14ac:dyDescent="0.3">
      <c r="A5" s="39" t="s">
        <v>86</v>
      </c>
      <c r="B5" s="40">
        <v>3124</v>
      </c>
      <c r="C5" s="39">
        <v>2454</v>
      </c>
      <c r="D5" s="39">
        <v>5437</v>
      </c>
      <c r="E5" s="39">
        <v>2543</v>
      </c>
      <c r="F5" s="39">
        <v>5356</v>
      </c>
      <c r="G5" s="39">
        <v>3457</v>
      </c>
      <c r="H5" s="39">
        <v>4678</v>
      </c>
      <c r="I5" s="39">
        <v>3679</v>
      </c>
      <c r="U5" s="11">
        <v>4</v>
      </c>
      <c r="V5" s="4" t="s">
        <v>38</v>
      </c>
      <c r="W5" s="12" t="s">
        <v>39</v>
      </c>
      <c r="Y5" s="11">
        <v>4</v>
      </c>
      <c r="Z5" s="4" t="s">
        <v>72</v>
      </c>
      <c r="AA5" s="4" t="s">
        <v>73</v>
      </c>
    </row>
    <row r="6" spans="1:27" ht="32.25" customHeight="1" thickBot="1" x14ac:dyDescent="0.3">
      <c r="A6" s="39" t="s">
        <v>109</v>
      </c>
      <c r="B6" s="40">
        <v>3598</v>
      </c>
      <c r="C6" s="39">
        <v>4537</v>
      </c>
      <c r="D6" s="39">
        <v>6532</v>
      </c>
      <c r="E6" s="39">
        <v>1678</v>
      </c>
      <c r="F6" s="39">
        <v>5456</v>
      </c>
      <c r="G6" s="39">
        <v>4563</v>
      </c>
      <c r="H6" s="39">
        <v>4324</v>
      </c>
      <c r="I6" s="39">
        <v>5427</v>
      </c>
      <c r="U6" s="11">
        <v>5</v>
      </c>
      <c r="V6" s="4" t="s">
        <v>40</v>
      </c>
      <c r="W6" s="12" t="s">
        <v>41</v>
      </c>
    </row>
    <row r="7" spans="1:27" x14ac:dyDescent="0.25">
      <c r="A7" s="39"/>
      <c r="B7" s="39"/>
      <c r="C7" s="39"/>
      <c r="D7" s="39"/>
      <c r="E7" s="39"/>
      <c r="F7" s="39"/>
      <c r="G7" s="39"/>
      <c r="H7" s="39"/>
      <c r="I7" s="39"/>
    </row>
    <row r="8" spans="1:27" x14ac:dyDescent="0.25">
      <c r="A8" s="39"/>
      <c r="B8" s="39"/>
      <c r="C8" s="39"/>
      <c r="D8" s="39"/>
      <c r="E8" s="39"/>
      <c r="F8" s="39"/>
      <c r="G8" s="39"/>
      <c r="H8" s="39"/>
      <c r="I8" s="39"/>
    </row>
    <row r="9" spans="1:27" x14ac:dyDescent="0.25">
      <c r="A9" s="37" t="s">
        <v>113</v>
      </c>
      <c r="B9" s="54">
        <f>B5/B13</f>
        <v>0.97199751088985686</v>
      </c>
      <c r="C9" s="54">
        <f t="shared" ref="C9:I9" si="0">C5/C13</f>
        <v>0.56323158136332341</v>
      </c>
      <c r="D9" s="54">
        <f t="shared" si="0"/>
        <v>0.83504837966518197</v>
      </c>
      <c r="E9" s="54">
        <f t="shared" si="0"/>
        <v>0.81402048655569781</v>
      </c>
      <c r="F9" s="54">
        <f t="shared" si="0"/>
        <v>1.4522776572668112</v>
      </c>
      <c r="G9" s="54">
        <f t="shared" si="0"/>
        <v>0.63641384388807065</v>
      </c>
      <c r="H9" s="54">
        <f t="shared" si="0"/>
        <v>1.0322153574580759</v>
      </c>
      <c r="I9" s="54">
        <f t="shared" si="0"/>
        <v>0.80538528896672501</v>
      </c>
      <c r="J9" s="29"/>
      <c r="K9" s="29"/>
      <c r="L9" s="29"/>
      <c r="M9" s="29"/>
      <c r="N9" s="29"/>
      <c r="O9" s="29"/>
      <c r="P9" s="29"/>
      <c r="Q9" s="29"/>
    </row>
    <row r="10" spans="1:27" ht="15.75" x14ac:dyDescent="0.25">
      <c r="A10" s="37" t="s">
        <v>111</v>
      </c>
      <c r="B10" s="54">
        <f>B4/B13</f>
        <v>9.3341630367143745E-4</v>
      </c>
      <c r="C10" s="54">
        <f t="shared" ref="C10:I10" si="1">C4/C13</f>
        <v>9.1806288730778062E-4</v>
      </c>
      <c r="D10" s="54">
        <f t="shared" si="1"/>
        <v>7.6793119336507451E-4</v>
      </c>
      <c r="E10" s="54">
        <f t="shared" si="1"/>
        <v>1.2804097311139564E-3</v>
      </c>
      <c r="F10" s="54">
        <f t="shared" si="1"/>
        <v>1.0845986984815619E-3</v>
      </c>
      <c r="G10" s="54">
        <f t="shared" si="1"/>
        <v>5.5228276877761413E-4</v>
      </c>
      <c r="H10" s="54">
        <f t="shared" si="1"/>
        <v>1.3239187996469551E-3</v>
      </c>
      <c r="I10" s="54">
        <f t="shared" si="1"/>
        <v>1.3134851138353765E-3</v>
      </c>
      <c r="J10" s="47"/>
      <c r="K10" s="47"/>
      <c r="L10" s="47"/>
      <c r="M10" s="47"/>
      <c r="N10" s="47"/>
      <c r="O10" s="47"/>
      <c r="P10" s="47"/>
      <c r="Q10" s="47"/>
      <c r="U10" s="26" t="s">
        <v>82</v>
      </c>
      <c r="V10" s="27" t="s">
        <v>81</v>
      </c>
    </row>
    <row r="11" spans="1:27" ht="15.75" x14ac:dyDescent="0.25">
      <c r="A11" s="37" t="s">
        <v>112</v>
      </c>
      <c r="B11" s="54">
        <f>B6/B13</f>
        <v>1.1194772868699441</v>
      </c>
      <c r="C11" s="54">
        <f t="shared" ref="C11:I11" si="2">C6/C13</f>
        <v>1.0413128299288501</v>
      </c>
      <c r="D11" s="54">
        <f t="shared" si="2"/>
        <v>1.0032253110121334</v>
      </c>
      <c r="E11" s="54">
        <f t="shared" si="2"/>
        <v>0.53713188220230479</v>
      </c>
      <c r="F11" s="54">
        <f t="shared" si="2"/>
        <v>1.4793926247288502</v>
      </c>
      <c r="G11" s="54">
        <f t="shared" si="2"/>
        <v>0.84002209131075112</v>
      </c>
      <c r="H11" s="54">
        <f t="shared" si="2"/>
        <v>0.95410414827890555</v>
      </c>
      <c r="I11" s="54">
        <f t="shared" si="2"/>
        <v>1.188047285464098</v>
      </c>
      <c r="J11" s="48"/>
      <c r="K11" s="47"/>
      <c r="L11" s="47"/>
      <c r="M11" s="47"/>
      <c r="N11" s="47"/>
      <c r="O11" s="47"/>
      <c r="P11" s="47"/>
      <c r="Q11" s="47"/>
      <c r="U11" s="25" t="s">
        <v>34</v>
      </c>
      <c r="V11" s="25" t="s">
        <v>42</v>
      </c>
    </row>
    <row r="12" spans="1:27" ht="15.75" x14ac:dyDescent="0.25">
      <c r="A12" s="37"/>
      <c r="B12" s="24"/>
      <c r="C12" s="24"/>
      <c r="D12" s="24"/>
      <c r="E12" s="24"/>
      <c r="F12" s="24"/>
      <c r="G12" s="24"/>
      <c r="H12" s="24"/>
      <c r="I12" s="24"/>
      <c r="J12" s="48"/>
      <c r="K12" s="47"/>
      <c r="L12" s="47"/>
      <c r="M12" s="47"/>
      <c r="N12" s="47"/>
      <c r="O12" s="47"/>
      <c r="P12" s="47"/>
      <c r="Q12" s="47"/>
      <c r="U12" s="25" t="s">
        <v>36</v>
      </c>
      <c r="V12" s="25" t="s">
        <v>44</v>
      </c>
    </row>
    <row r="13" spans="1:27" ht="15.75" x14ac:dyDescent="0.25">
      <c r="A13" s="39" t="s">
        <v>108</v>
      </c>
      <c r="B13" s="39">
        <v>3214</v>
      </c>
      <c r="C13" s="39">
        <v>4357</v>
      </c>
      <c r="D13" s="39">
        <v>6511</v>
      </c>
      <c r="E13" s="39">
        <v>3124</v>
      </c>
      <c r="F13" s="39">
        <v>3688</v>
      </c>
      <c r="G13" s="39">
        <v>5432</v>
      </c>
      <c r="H13" s="39">
        <v>4532</v>
      </c>
      <c r="I13" s="39">
        <v>4568</v>
      </c>
      <c r="J13" s="47"/>
      <c r="K13" s="47"/>
      <c r="L13" s="47"/>
      <c r="M13" s="47"/>
      <c r="N13" s="47"/>
      <c r="O13" s="47"/>
      <c r="P13" s="47"/>
      <c r="Q13" s="47"/>
      <c r="U13" s="25" t="s">
        <v>32</v>
      </c>
      <c r="V13" s="25" t="s">
        <v>46</v>
      </c>
    </row>
    <row r="14" spans="1:27" x14ac:dyDescent="0.25">
      <c r="A14" s="41" t="s">
        <v>153</v>
      </c>
      <c r="B14" s="34">
        <v>1.00000716</v>
      </c>
      <c r="C14" s="41">
        <v>1</v>
      </c>
      <c r="D14" s="41">
        <v>0.53734300000000002</v>
      </c>
      <c r="E14" s="41">
        <v>1.0000009999999999</v>
      </c>
      <c r="F14" s="41">
        <v>1.0000009999999999</v>
      </c>
      <c r="G14" s="41">
        <v>0.74939699999999998</v>
      </c>
      <c r="H14" s="41">
        <v>0.70832200000000001</v>
      </c>
      <c r="I14" s="41">
        <v>0.89029417</v>
      </c>
      <c r="J14" s="47"/>
      <c r="K14" s="47"/>
      <c r="L14" s="47"/>
      <c r="M14" s="47"/>
      <c r="N14" s="47"/>
      <c r="O14" s="47"/>
      <c r="P14" s="47"/>
      <c r="Q14" s="47"/>
    </row>
    <row r="15" spans="1:27" x14ac:dyDescent="0.25">
      <c r="I15" s="36"/>
      <c r="J15" s="29"/>
      <c r="K15" s="29"/>
      <c r="L15" s="29"/>
      <c r="M15" s="29"/>
      <c r="N15" s="29"/>
      <c r="O15" s="29"/>
      <c r="P15" s="29"/>
      <c r="Q15" s="29"/>
    </row>
    <row r="16" spans="1:27" x14ac:dyDescent="0.25">
      <c r="I16" s="36"/>
      <c r="J16" s="29"/>
      <c r="K16" s="29"/>
      <c r="L16" s="29"/>
      <c r="M16" s="29"/>
      <c r="N16" s="29"/>
      <c r="O16" s="29"/>
      <c r="P16" s="29"/>
      <c r="Q16" s="29"/>
    </row>
    <row r="17" spans="1:23" x14ac:dyDescent="0.25">
      <c r="A17" s="82" t="s">
        <v>149</v>
      </c>
      <c r="B17" s="82"/>
      <c r="C17" s="82"/>
      <c r="D17" s="82"/>
      <c r="G17" s="82" t="s">
        <v>150</v>
      </c>
      <c r="H17" s="82"/>
      <c r="I17" s="82"/>
      <c r="J17" s="82"/>
      <c r="K17" s="29"/>
      <c r="L17" s="82" t="s">
        <v>154</v>
      </c>
      <c r="M17" s="82"/>
      <c r="N17" s="82"/>
      <c r="O17" s="82"/>
      <c r="P17" s="29"/>
      <c r="Q17" s="29"/>
      <c r="S17" s="82" t="s">
        <v>155</v>
      </c>
      <c r="T17" s="82"/>
      <c r="U17" s="82"/>
      <c r="V17" s="82"/>
    </row>
    <row r="18" spans="1:23" x14ac:dyDescent="0.25">
      <c r="A18" s="36" t="s">
        <v>125</v>
      </c>
      <c r="C18" s="34">
        <f>SUMPRODUCT(B9:B11,$B$32:$B$34)</f>
        <v>1.0000007161071087</v>
      </c>
      <c r="G18" s="82" t="s">
        <v>125</v>
      </c>
      <c r="H18" s="82"/>
      <c r="I18" s="34">
        <f>SUMPRODUCT(C9:C11,$H$32:$H$34)</f>
        <v>1.000000475453154</v>
      </c>
      <c r="J18" s="29"/>
      <c r="K18" s="29"/>
      <c r="L18" s="29"/>
      <c r="M18" s="82" t="s">
        <v>125</v>
      </c>
      <c r="N18" s="82"/>
      <c r="O18" s="34">
        <f>SUMPRODUCT(D9:D11,$N$32:$N$34)</f>
        <v>0.5373425870214128</v>
      </c>
      <c r="P18" s="29"/>
      <c r="Q18" s="29"/>
      <c r="S18" s="82" t="s">
        <v>125</v>
      </c>
      <c r="T18" s="82"/>
      <c r="U18" s="34">
        <f>SUMPRODUCT(E9:E11,$T$32:$T$34)</f>
        <v>1.0000009999999999</v>
      </c>
    </row>
    <row r="19" spans="1:23" x14ac:dyDescent="0.25">
      <c r="I19" s="36"/>
      <c r="J19" s="29"/>
      <c r="K19" s="29"/>
      <c r="L19" s="29"/>
      <c r="O19" s="29"/>
      <c r="P19" s="29"/>
      <c r="Q19" s="29"/>
    </row>
    <row r="20" spans="1:23" x14ac:dyDescent="0.25">
      <c r="A20" t="s">
        <v>126</v>
      </c>
      <c r="G20" s="60" t="s">
        <v>126</v>
      </c>
      <c r="H20" s="60"/>
      <c r="M20" s="60" t="s">
        <v>126</v>
      </c>
      <c r="N20" s="60"/>
      <c r="S20" s="60" t="s">
        <v>126</v>
      </c>
      <c r="T20" s="60"/>
    </row>
    <row r="21" spans="1:23" x14ac:dyDescent="0.25">
      <c r="A21" t="s">
        <v>127</v>
      </c>
      <c r="C21">
        <f>SUMPRODUCT(B4:B6,$B$35:$B$37)</f>
        <v>1.0000007161071087</v>
      </c>
      <c r="D21" t="s">
        <v>146</v>
      </c>
      <c r="E21">
        <v>1</v>
      </c>
      <c r="G21" s="60" t="s">
        <v>127</v>
      </c>
      <c r="H21" s="60"/>
      <c r="I21">
        <f>SUMPRODUCT(C4:C6,$H$35:$H$37)</f>
        <v>1.000000475453154</v>
      </c>
      <c r="J21" t="s">
        <v>146</v>
      </c>
      <c r="K21">
        <v>1</v>
      </c>
      <c r="M21" s="60" t="s">
        <v>127</v>
      </c>
      <c r="N21" s="60"/>
      <c r="O21">
        <f>SUMPRODUCT(D4:D6,$N$35:$N$37)</f>
        <v>1.0000009999999999</v>
      </c>
      <c r="P21" t="s">
        <v>146</v>
      </c>
      <c r="Q21">
        <v>1</v>
      </c>
      <c r="S21" s="60" t="s">
        <v>127</v>
      </c>
      <c r="T21" s="60"/>
      <c r="U21">
        <f>SUMPRODUCT(E4:E6,$T$35:$T$37)</f>
        <v>1.0000009999999997</v>
      </c>
      <c r="V21" t="s">
        <v>146</v>
      </c>
      <c r="W21">
        <v>1</v>
      </c>
    </row>
    <row r="23" spans="1:23" x14ac:dyDescent="0.25">
      <c r="A23" t="s">
        <v>128</v>
      </c>
      <c r="B23" s="29">
        <f>SUMPRODUCT($B$9:$B$11,$B$32:$B$34)</f>
        <v>1.0000007161071087</v>
      </c>
      <c r="C23" t="s">
        <v>147</v>
      </c>
      <c r="D23" s="29">
        <f>SUMPRODUCT($B$4:$B$6,$B$35:$B$37)</f>
        <v>1.0000007161071087</v>
      </c>
      <c r="E23" s="29"/>
      <c r="F23" s="29"/>
      <c r="G23" t="s">
        <v>128</v>
      </c>
      <c r="H23" s="29">
        <f>SUMPRODUCT($B$9:$B$11,$H$32:$H$34)</f>
        <v>1.1872750053770835</v>
      </c>
      <c r="I23" t="s">
        <v>147</v>
      </c>
      <c r="J23" s="29">
        <f>SUMPRODUCT($B$4:$B$6,$H$35:$H$37)</f>
        <v>1.1872750018474669</v>
      </c>
      <c r="M23" t="s">
        <v>128</v>
      </c>
      <c r="N23" s="29">
        <f>SUMPRODUCT($B$9:$B$11,$N$32:$N$34)</f>
        <v>0.59960893652401959</v>
      </c>
      <c r="O23" t="s">
        <v>147</v>
      </c>
      <c r="P23" s="29">
        <f>SUMPRODUCT($B$4:$B$6,$N$35:$N$37)</f>
        <v>0.59960893566881446</v>
      </c>
      <c r="S23" t="s">
        <v>128</v>
      </c>
      <c r="T23" s="29">
        <f>SUMPRODUCT($B$9:$B$11,$T$32:$T$34)</f>
        <v>1.4640674434379661</v>
      </c>
      <c r="U23" t="s">
        <v>147</v>
      </c>
      <c r="V23" s="29">
        <f>SUMPRODUCT($B$4:$B$6,$T$35:$T$37)</f>
        <v>1.5066070827649816</v>
      </c>
    </row>
    <row r="24" spans="1:23" x14ac:dyDescent="0.25">
      <c r="A24" t="s">
        <v>129</v>
      </c>
      <c r="B24" s="29">
        <f>SUMPRODUCT($C$9:$C$11,$B$32:$B$34)</f>
        <v>0.77942694983808525</v>
      </c>
      <c r="C24" t="s">
        <v>147</v>
      </c>
      <c r="D24" s="29">
        <f>SUMPRODUCT($C$4:$C$6,$B$35:$B$37)</f>
        <v>1.0323572401342889</v>
      </c>
      <c r="E24" s="47"/>
      <c r="F24" s="47"/>
      <c r="G24" t="s">
        <v>129</v>
      </c>
      <c r="H24" s="29">
        <f>SUMPRODUCT($C$9:$C$11,$H$32:$H$34)</f>
        <v>1.000000475453154</v>
      </c>
      <c r="I24" t="s">
        <v>147</v>
      </c>
      <c r="J24" s="29">
        <f>SUMPRODUCT($C$4:$C$6,$H$35:$H$37)</f>
        <v>1.000000475453154</v>
      </c>
      <c r="M24" t="s">
        <v>129</v>
      </c>
      <c r="N24" s="29">
        <f>SUMPRODUCT($C$9:$C$11,$N$32:$N$34)</f>
        <v>0.5577425324237496</v>
      </c>
      <c r="O24" t="s">
        <v>147</v>
      </c>
      <c r="P24" s="29">
        <f>SUMPRODUCT($C$4:$C$6,$N$35:$N$37)</f>
        <v>0.79834568635170045</v>
      </c>
      <c r="S24" t="s">
        <v>129</v>
      </c>
      <c r="T24" s="29">
        <f>SUMPRODUCT($C$9:$C$11,$T$32:$T$34)</f>
        <v>1.0700895196770139</v>
      </c>
      <c r="U24" t="s">
        <v>147</v>
      </c>
      <c r="V24" s="29">
        <f>SUMPRODUCT($C$4:$C$6,$T$35:$T$37)</f>
        <v>1.4931284200577877</v>
      </c>
    </row>
    <row r="25" spans="1:23" x14ac:dyDescent="0.25">
      <c r="A25" t="s">
        <v>130</v>
      </c>
      <c r="B25" s="29">
        <f>SUMPRODUCT($D$9:$D$11,$B$32:$B$34)</f>
        <v>0.88023052454644968</v>
      </c>
      <c r="C25" t="s">
        <v>147</v>
      </c>
      <c r="D25" s="29">
        <f>SUMPRODUCT($D$4:$D$6,$B$35:$B$37)</f>
        <v>1.7793625352183622</v>
      </c>
      <c r="E25" s="47"/>
      <c r="F25" s="47"/>
      <c r="G25" t="s">
        <v>130</v>
      </c>
      <c r="H25" s="29">
        <f>SUMPRODUCT($D$9:$D$11,$H$32:$H$34)</f>
        <v>1.0529563379771874</v>
      </c>
      <c r="I25" t="s">
        <v>147</v>
      </c>
      <c r="J25" s="29">
        <f>SUMPRODUCT($D$4:$D$6,$H$35:$H$37)</f>
        <v>2.0769627493382914</v>
      </c>
      <c r="M25" t="s">
        <v>130</v>
      </c>
      <c r="N25" s="29">
        <f>SUMPRODUCT($D$9:$D$11,$N$32:$N$34)</f>
        <v>0.5373425870214128</v>
      </c>
      <c r="O25" t="s">
        <v>147</v>
      </c>
      <c r="P25" s="29">
        <f>SUMPRODUCT($D$4:$D$6,$N$35:$N$37)</f>
        <v>1.0000009999999999</v>
      </c>
      <c r="S25" t="s">
        <v>130</v>
      </c>
      <c r="T25" s="29">
        <f>SUMPRODUCT($D$9:$D$11,$T$32:$T$34)</f>
        <v>1.2812109440437172</v>
      </c>
      <c r="U25" t="s">
        <v>147</v>
      </c>
      <c r="V25" s="29">
        <f>SUMPRODUCT($D$4:$D$6,$T$35:$T$37)</f>
        <v>2.6709749578653441</v>
      </c>
    </row>
    <row r="26" spans="1:23" x14ac:dyDescent="0.25">
      <c r="A26" t="s">
        <v>131</v>
      </c>
      <c r="B26" s="29">
        <f>SUMPRODUCT($E$9:$E$11,$B$32:$B$34)</f>
        <v>0.63354372487171706</v>
      </c>
      <c r="C26" t="s">
        <v>147</v>
      </c>
      <c r="D26" s="29">
        <f>SUMPRODUCT($E$4:$E$6,$B$35:$B$37)</f>
        <v>0.63354372487171706</v>
      </c>
      <c r="E26" s="47"/>
      <c r="F26" s="47"/>
      <c r="G26" t="s">
        <v>131</v>
      </c>
      <c r="H26" s="29">
        <f>SUMPRODUCT($E$9:$E$11,$H$32:$H$34)</f>
        <v>0.67610568966101714</v>
      </c>
      <c r="I26" t="s">
        <v>147</v>
      </c>
      <c r="J26" s="29">
        <f>SUMPRODUCT($E$4:$E$6,$H$35:$H$37)</f>
        <v>0.91721616102797787</v>
      </c>
      <c r="M26" t="s">
        <v>131</v>
      </c>
      <c r="N26" s="29">
        <f>SUMPRODUCT($E$9:$E$11,$N$32:$N$34)</f>
        <v>0.2876962941156132</v>
      </c>
      <c r="O26" t="s">
        <v>147</v>
      </c>
      <c r="P26" s="29">
        <f>SUMPRODUCT($E$4:$E$6,$N$35:$N$37)</f>
        <v>0.79553206497308604</v>
      </c>
      <c r="S26" t="s">
        <v>131</v>
      </c>
      <c r="T26" s="29">
        <f>SUMPRODUCT($E$9:$E$11,$T$32:$T$34)</f>
        <v>1.0000009999999999</v>
      </c>
      <c r="U26" t="s">
        <v>147</v>
      </c>
      <c r="V26" s="29">
        <f>SUMPRODUCT($E$4:$E$6,$T$35:$T$37)</f>
        <v>1.0000009999999997</v>
      </c>
    </row>
    <row r="27" spans="1:23" x14ac:dyDescent="0.25">
      <c r="A27" t="s">
        <v>132</v>
      </c>
      <c r="B27" s="29">
        <f>SUMPRODUCT($F$9:$F$11,$B$32:$B$34)</f>
        <v>1.39569917529703</v>
      </c>
      <c r="C27" t="s">
        <v>147</v>
      </c>
      <c r="D27" s="29">
        <f>SUMPRODUCT($F$4:$F$6,$B$35:$B$37)</f>
        <v>1.6116422108950474</v>
      </c>
      <c r="E27" s="47"/>
      <c r="F27" s="47"/>
      <c r="G27" t="s">
        <v>132</v>
      </c>
      <c r="H27" s="29">
        <f>SUMPRODUCT($F$9:$F$11,$H$32:$H$34)</f>
        <v>1.6203582458531876</v>
      </c>
      <c r="I27" t="s">
        <v>147</v>
      </c>
      <c r="J27" s="29">
        <f>SUMPRODUCT($F$4:$F$6,$H$35:$H$37)</f>
        <v>2.0074836577870947</v>
      </c>
      <c r="M27" t="s">
        <v>132</v>
      </c>
      <c r="N27" s="29">
        <f>SUMPRODUCT($F$9:$F$11,$N$32:$N$34)</f>
        <v>0.79238519305251021</v>
      </c>
      <c r="O27" t="s">
        <v>147</v>
      </c>
      <c r="P27" s="29">
        <f>SUMPRODUCT($F$4:$F$6,$N$35:$N$37)</f>
        <v>0.80074433533216305</v>
      </c>
      <c r="S27" t="s">
        <v>132</v>
      </c>
      <c r="T27" s="29">
        <f>SUMPRODUCT($F$9:$F$11,$T$32:$T$34)</f>
        <v>2.0783615055879308</v>
      </c>
      <c r="U27" t="s">
        <v>147</v>
      </c>
      <c r="V27" s="29">
        <f>SUMPRODUCT($F$4:$F$6,$T$35:$T$37)</f>
        <v>2.4540337327361259</v>
      </c>
    </row>
    <row r="28" spans="1:23" x14ac:dyDescent="0.25">
      <c r="A28" t="s">
        <v>133</v>
      </c>
      <c r="B28" s="29">
        <f>SUMPRODUCT($G$9:$G$11,$B$32:$B$34)</f>
        <v>0.70926899586729042</v>
      </c>
      <c r="C28" t="s">
        <v>147</v>
      </c>
      <c r="D28" s="29">
        <f>SUMPRODUCT($G$4:$G$6,$B$35:$B$37)</f>
        <v>1.1904929609634043</v>
      </c>
      <c r="E28" s="47"/>
      <c r="F28" s="47"/>
      <c r="G28" t="s">
        <v>133</v>
      </c>
      <c r="H28" s="29">
        <f>SUMPRODUCT($G$9:$G$11,$H$32:$H$34)</f>
        <v>0.86243783027742427</v>
      </c>
      <c r="I28" t="s">
        <v>147</v>
      </c>
      <c r="J28" s="29">
        <f>SUMPRODUCT($G$4:$G$6,$H$35:$H$37)</f>
        <v>1.3367265965765365</v>
      </c>
      <c r="M28" t="s">
        <v>133</v>
      </c>
      <c r="N28" s="29">
        <f>SUMPRODUCT($G$9:$G$11,$N$32:$N$34)</f>
        <v>0.44992842152381907</v>
      </c>
      <c r="O28" t="s">
        <v>147</v>
      </c>
      <c r="P28" s="29">
        <f>SUMPRODUCT($G$4:$G$6,$N$35:$N$37)</f>
        <v>0.60074372309489787</v>
      </c>
      <c r="S28" t="s">
        <v>133</v>
      </c>
      <c r="T28" s="29">
        <f>SUMPRODUCT($G$9:$G$11,$T$32:$T$34)</f>
        <v>1.0190472941538544</v>
      </c>
      <c r="U28" t="s">
        <v>147</v>
      </c>
      <c r="V28" s="29">
        <f>SUMPRODUCT($G$4:$G$6,$T$35:$T$37)</f>
        <v>1.7724522712650368</v>
      </c>
    </row>
    <row r="29" spans="1:23" x14ac:dyDescent="0.25">
      <c r="A29" t="s">
        <v>134</v>
      </c>
      <c r="B29" s="29">
        <f>SUMPRODUCT($H$9:$H$11,$B$32:$B$34)</f>
        <v>0.94240334401576842</v>
      </c>
      <c r="C29" t="s">
        <v>147</v>
      </c>
      <c r="D29" s="29">
        <f>SUMPRODUCT($H$4:$H$6,$B$35:$B$37)</f>
        <v>1.3439528616655307</v>
      </c>
      <c r="E29" s="29"/>
      <c r="F29" s="29"/>
      <c r="G29" t="s">
        <v>134</v>
      </c>
      <c r="H29" s="29">
        <f>SUMPRODUCT($H$9:$H$11,$H$32:$H$34)</f>
        <v>1.0742878056892069</v>
      </c>
      <c r="I29" t="s">
        <v>147</v>
      </c>
      <c r="J29" s="29">
        <f>SUMPRODUCT($H$4:$H$6,$H$35:$H$37)</f>
        <v>1.7359874670383126</v>
      </c>
      <c r="M29" t="s">
        <v>134</v>
      </c>
      <c r="N29" s="29">
        <f>SUMPRODUCT($H$9:$H$11,$N$32:$N$34)</f>
        <v>0.51103279105245847</v>
      </c>
      <c r="O29" t="s">
        <v>147</v>
      </c>
      <c r="P29" s="29">
        <f>SUMPRODUCT($H$4:$H$6,$N$35:$N$37)</f>
        <v>1.1955453720614999</v>
      </c>
      <c r="S29" t="s">
        <v>134</v>
      </c>
      <c r="T29" s="29">
        <f>SUMPRODUCT($H$9:$H$11,$T$32:$T$34)</f>
        <v>1.4222143601301873</v>
      </c>
      <c r="U29" t="s">
        <v>147</v>
      </c>
      <c r="V29" s="29">
        <f>SUMPRODUCT($H$4:$H$6,$T$35:$T$37)</f>
        <v>2.0635032238442257</v>
      </c>
    </row>
    <row r="30" spans="1:23" x14ac:dyDescent="0.25">
      <c r="A30" t="s">
        <v>135</v>
      </c>
      <c r="B30" s="29">
        <f>SUMPRODUCT($I$9:$I$11,$B$32:$B$34)</f>
        <v>0.96124571771609557</v>
      </c>
      <c r="C30" t="s">
        <v>147</v>
      </c>
      <c r="D30" s="29">
        <f>SUMPRODUCT($I$4:$I$6,$B$35:$B$37)</f>
        <v>1.3493302216595229</v>
      </c>
      <c r="E30" s="29"/>
      <c r="F30" s="29"/>
      <c r="G30" t="s">
        <v>135</v>
      </c>
      <c r="H30" s="29">
        <f>SUMPRODUCT($I$9:$I$11,$H$32:$H$34)</f>
        <v>1.1907557801780415</v>
      </c>
      <c r="I30" t="s">
        <v>147</v>
      </c>
      <c r="J30" s="29">
        <f>SUMPRODUCT($I$4:$I$6,$H$35:$H$37)</f>
        <v>1.4450531475834896</v>
      </c>
      <c r="M30" t="s">
        <v>135</v>
      </c>
      <c r="N30" s="29">
        <f>SUMPRODUCT($I$9:$I$11,$N$32:$N$34)</f>
        <v>0.63633583720322795</v>
      </c>
      <c r="O30" t="s">
        <v>147</v>
      </c>
      <c r="P30" s="29">
        <f>SUMPRODUCT($I$4:$I$6,$N$35:$N$37)</f>
        <v>1.1961390097832498</v>
      </c>
      <c r="S30" t="s">
        <v>135</v>
      </c>
      <c r="T30" s="29">
        <f>SUMPRODUCT($I$9:$I$11,$T$32:$T$34)</f>
        <v>1.3601983717013306</v>
      </c>
      <c r="U30" t="s">
        <v>147</v>
      </c>
      <c r="V30" s="29">
        <f>SUMPRODUCT($I$4:$I$6,$T$35:$T$37)</f>
        <v>1.9896286181349536</v>
      </c>
    </row>
    <row r="31" spans="1:23" x14ac:dyDescent="0.25">
      <c r="A31" t="s">
        <v>136</v>
      </c>
      <c r="B31" s="29"/>
      <c r="D31" s="29"/>
      <c r="E31" s="29"/>
      <c r="F31" s="29"/>
      <c r="G31" t="s">
        <v>136</v>
      </c>
      <c r="H31" s="29"/>
      <c r="I31" s="29"/>
      <c r="M31" t="s">
        <v>136</v>
      </c>
      <c r="S31" t="s">
        <v>136</v>
      </c>
    </row>
    <row r="32" spans="1:23" x14ac:dyDescent="0.25">
      <c r="A32" t="s">
        <v>137</v>
      </c>
      <c r="B32" s="29">
        <v>0.44221756261472811</v>
      </c>
      <c r="C32" t="s">
        <v>148</v>
      </c>
      <c r="D32">
        <v>9.9999999999999995E-7</v>
      </c>
      <c r="E32" s="29"/>
      <c r="F32" s="29"/>
      <c r="G32" t="s">
        <v>137</v>
      </c>
      <c r="H32">
        <v>0.30617973000803311</v>
      </c>
      <c r="I32" t="s">
        <v>148</v>
      </c>
      <c r="J32">
        <v>9.9999999999999995E-7</v>
      </c>
      <c r="M32" t="s">
        <v>137</v>
      </c>
      <c r="N32">
        <v>1.0000000000010001E-6</v>
      </c>
      <c r="O32" t="s">
        <v>148</v>
      </c>
      <c r="P32">
        <v>9.9999999999999995E-7</v>
      </c>
      <c r="S32" t="s">
        <v>137</v>
      </c>
      <c r="T32">
        <v>0.85583587661362037</v>
      </c>
      <c r="U32" t="s">
        <v>148</v>
      </c>
      <c r="V32">
        <v>9.9999999999999995E-7</v>
      </c>
    </row>
    <row r="33" spans="1:23" x14ac:dyDescent="0.25">
      <c r="A33" t="s">
        <v>138</v>
      </c>
      <c r="B33" s="46">
        <v>4.256637977455401E-4</v>
      </c>
      <c r="C33" t="s">
        <v>148</v>
      </c>
      <c r="D33">
        <v>9.9999999999999995E-7</v>
      </c>
      <c r="E33" s="46"/>
      <c r="F33" s="46"/>
      <c r="G33" t="s">
        <v>138</v>
      </c>
      <c r="H33">
        <v>7.0677789119501732E-4</v>
      </c>
      <c r="I33" t="s">
        <v>148</v>
      </c>
      <c r="J33">
        <v>9.9999999999999995E-7</v>
      </c>
      <c r="M33" t="s">
        <v>138</v>
      </c>
      <c r="N33">
        <v>9.999999999999972E-7</v>
      </c>
      <c r="O33" t="s">
        <v>148</v>
      </c>
      <c r="P33">
        <v>9.9999999999999995E-7</v>
      </c>
      <c r="S33" t="s">
        <v>138</v>
      </c>
      <c r="T33">
        <v>1.3471814543463191E-3</v>
      </c>
      <c r="U33" t="s">
        <v>148</v>
      </c>
      <c r="V33">
        <v>9.9999999999999995E-7</v>
      </c>
    </row>
    <row r="34" spans="1:23" x14ac:dyDescent="0.25">
      <c r="A34" t="s">
        <v>139</v>
      </c>
      <c r="B34">
        <v>0.50931444106960633</v>
      </c>
      <c r="C34" t="s">
        <v>148</v>
      </c>
      <c r="D34">
        <v>9.9999999999999995E-7</v>
      </c>
      <c r="G34" t="s">
        <v>139</v>
      </c>
      <c r="H34">
        <v>0.79471769605424591</v>
      </c>
      <c r="I34" t="s">
        <v>148</v>
      </c>
      <c r="J34">
        <v>9.9999999999999995E-7</v>
      </c>
      <c r="M34" t="s">
        <v>139</v>
      </c>
      <c r="N34">
        <v>0.53561422873490794</v>
      </c>
      <c r="O34" t="s">
        <v>148</v>
      </c>
      <c r="P34">
        <v>9.9999999999999995E-7</v>
      </c>
      <c r="S34" t="s">
        <v>139</v>
      </c>
      <c r="T34">
        <v>0.56472413649925235</v>
      </c>
      <c r="U34" t="s">
        <v>148</v>
      </c>
      <c r="V34">
        <v>9.9999999999999995E-7</v>
      </c>
    </row>
    <row r="35" spans="1:23" x14ac:dyDescent="0.25">
      <c r="A35" t="s">
        <v>141</v>
      </c>
      <c r="B35">
        <v>1.1312411118102722E-6</v>
      </c>
      <c r="C35" t="s">
        <v>148</v>
      </c>
      <c r="D35">
        <v>9.9999999999999995E-7</v>
      </c>
      <c r="G35" t="s">
        <v>141</v>
      </c>
      <c r="H35">
        <v>1.1492877248308598E-6</v>
      </c>
      <c r="I35" t="s">
        <v>148</v>
      </c>
      <c r="J35">
        <v>9.9999999999999995E-7</v>
      </c>
      <c r="M35" t="s">
        <v>141</v>
      </c>
      <c r="N35">
        <v>0.19813936502365434</v>
      </c>
      <c r="O35" t="s">
        <v>148</v>
      </c>
      <c r="P35">
        <v>9.9999999999999995E-7</v>
      </c>
      <c r="S35" t="s">
        <v>141</v>
      </c>
      <c r="T35">
        <v>1.4290959304389342E-6</v>
      </c>
      <c r="U35" t="s">
        <v>148</v>
      </c>
      <c r="V35">
        <v>9.9999999999999995E-7</v>
      </c>
    </row>
    <row r="36" spans="1:23" x14ac:dyDescent="0.25">
      <c r="A36" t="s">
        <v>142</v>
      </c>
      <c r="B36">
        <v>1.5392365378056257E-4</v>
      </c>
      <c r="C36" t="s">
        <v>148</v>
      </c>
      <c r="D36">
        <v>9.9999999999999995E-7</v>
      </c>
      <c r="G36" t="s">
        <v>142</v>
      </c>
      <c r="H36">
        <v>3.3469942723619156E-4</v>
      </c>
      <c r="I36" t="s">
        <v>148</v>
      </c>
      <c r="J36">
        <v>9.9999999999999995E-7</v>
      </c>
      <c r="M36" t="s">
        <v>142</v>
      </c>
      <c r="N36">
        <v>5.0987215040060081E-7</v>
      </c>
      <c r="O36" t="s">
        <v>148</v>
      </c>
      <c r="P36">
        <v>9.9999999999999995E-7</v>
      </c>
      <c r="S36" t="s">
        <v>142</v>
      </c>
      <c r="T36">
        <v>2.7379773777655246E-4</v>
      </c>
      <c r="U36" t="s">
        <v>148</v>
      </c>
      <c r="V36">
        <v>9.9999999999999995E-7</v>
      </c>
    </row>
    <row r="37" spans="1:23" x14ac:dyDescent="0.25">
      <c r="A37" t="s">
        <v>143</v>
      </c>
      <c r="B37">
        <v>1.4428566647395658E-4</v>
      </c>
      <c r="C37" t="s">
        <v>148</v>
      </c>
      <c r="D37">
        <v>9.9999999999999995E-7</v>
      </c>
      <c r="G37" t="s">
        <v>143</v>
      </c>
      <c r="H37">
        <v>3.9374803584888836E-5</v>
      </c>
      <c r="I37" t="s">
        <v>148</v>
      </c>
      <c r="J37">
        <v>9.9999999999999995E-7</v>
      </c>
      <c r="M37" t="s">
        <v>143</v>
      </c>
      <c r="N37">
        <v>9.9999999999999974E-7</v>
      </c>
      <c r="O37" t="s">
        <v>148</v>
      </c>
      <c r="P37">
        <v>9.9999999999999995E-7</v>
      </c>
      <c r="S37" t="s">
        <v>143</v>
      </c>
      <c r="T37">
        <v>1.8100574281913292E-4</v>
      </c>
      <c r="U37" t="s">
        <v>148</v>
      </c>
      <c r="V37">
        <v>9.9999999999999995E-7</v>
      </c>
    </row>
    <row r="40" spans="1:23" x14ac:dyDescent="0.25">
      <c r="A40" s="82" t="s">
        <v>156</v>
      </c>
      <c r="B40" s="82"/>
      <c r="C40" s="82"/>
      <c r="D40" s="82"/>
      <c r="G40" s="82" t="s">
        <v>157</v>
      </c>
      <c r="H40" s="82"/>
      <c r="I40" s="82"/>
      <c r="J40" s="82"/>
      <c r="M40" s="82" t="s">
        <v>158</v>
      </c>
      <c r="N40" s="82"/>
      <c r="O40" s="82"/>
      <c r="P40" s="82"/>
      <c r="S40" s="82" t="s">
        <v>159</v>
      </c>
      <c r="T40" s="82"/>
      <c r="U40" s="82"/>
      <c r="V40" s="82"/>
    </row>
    <row r="41" spans="1:23" x14ac:dyDescent="0.25">
      <c r="A41" s="36" t="s">
        <v>125</v>
      </c>
      <c r="C41" s="34">
        <f>SUMPRODUCT(F9:F11,$B$55:$B$57)</f>
        <v>1.0000009999999997</v>
      </c>
      <c r="G41" s="36" t="s">
        <v>125</v>
      </c>
      <c r="I41" s="34">
        <f>SUMPRODUCT(G9:G11,$H$55:$H$57)</f>
        <v>0.7493966072482624</v>
      </c>
      <c r="M41" s="36" t="s">
        <v>125</v>
      </c>
      <c r="O41" s="34">
        <f>SUMPRODUCT(H9:H11,$N$55:$N$57)</f>
        <v>0.70832209858649431</v>
      </c>
      <c r="S41" s="36" t="s">
        <v>125</v>
      </c>
      <c r="U41" s="34">
        <f>SUMPRODUCT(I9:I11,$T$55:$T$57)</f>
        <v>0.8902941704111732</v>
      </c>
    </row>
    <row r="43" spans="1:23" x14ac:dyDescent="0.25">
      <c r="A43" t="s">
        <v>126</v>
      </c>
      <c r="G43" t="s">
        <v>126</v>
      </c>
      <c r="M43" t="s">
        <v>126</v>
      </c>
      <c r="S43" t="s">
        <v>126</v>
      </c>
    </row>
    <row r="44" spans="1:23" x14ac:dyDescent="0.25">
      <c r="A44" t="s">
        <v>127</v>
      </c>
      <c r="C44">
        <f>SUMPRODUCT(F4:F6,$B$58:$B$60)</f>
        <v>1.0000009999999997</v>
      </c>
      <c r="D44" t="s">
        <v>146</v>
      </c>
      <c r="E44">
        <v>1</v>
      </c>
      <c r="G44" t="s">
        <v>127</v>
      </c>
      <c r="I44">
        <f>SUMPRODUCT(G4:G6,$H$58:$H$60)</f>
        <v>1.0000009999999997</v>
      </c>
      <c r="J44" t="s">
        <v>146</v>
      </c>
      <c r="K44">
        <v>1</v>
      </c>
      <c r="M44" t="s">
        <v>127</v>
      </c>
      <c r="O44">
        <f>SUMPRODUCT(H4:H6,$N$58:$N$60)</f>
        <v>1.0000009971468309</v>
      </c>
      <c r="P44" t="s">
        <v>146</v>
      </c>
      <c r="Q44">
        <v>1</v>
      </c>
      <c r="S44" t="s">
        <v>127</v>
      </c>
      <c r="U44">
        <f>SUMPRODUCT(I4:I6,$T$58:$T$60)</f>
        <v>1</v>
      </c>
      <c r="V44" t="s">
        <v>146</v>
      </c>
      <c r="W44">
        <v>1</v>
      </c>
    </row>
    <row r="46" spans="1:23" x14ac:dyDescent="0.25">
      <c r="A46" t="s">
        <v>128</v>
      </c>
      <c r="B46" s="29">
        <f>SUMPRODUCT($B$9:$B$11,$B$55:$B$57)</f>
        <v>0.68683046763302613</v>
      </c>
      <c r="C46" t="s">
        <v>147</v>
      </c>
      <c r="D46" s="29">
        <f>SUMPRODUCT($B$4:$B$6,$B$58:$B$60)</f>
        <v>0.68683046709824258</v>
      </c>
      <c r="G46" t="s">
        <v>128</v>
      </c>
      <c r="H46" s="29">
        <f>SUMPRODUCT($B$9:$B$11,$H$55:$H$57)</f>
        <v>0.99870300265215128</v>
      </c>
      <c r="I46" t="s">
        <v>147</v>
      </c>
      <c r="J46" s="29">
        <f>SUMPRODUCT($B$4:$B$6,$H$58:$H$60)</f>
        <v>0.99870299999999967</v>
      </c>
      <c r="M46" t="s">
        <v>128</v>
      </c>
      <c r="N46" s="29">
        <f>SUMPRODUCT($B$9:$B$11,$N$55:$N$57)</f>
        <v>0.71461857980938315</v>
      </c>
      <c r="O46" t="s">
        <v>147</v>
      </c>
      <c r="P46" s="29">
        <f>SUMPRODUCT($B$4:$B$6,$N$58:$N$60)</f>
        <v>0.71461857809771967</v>
      </c>
      <c r="S46" t="s">
        <v>128</v>
      </c>
      <c r="T46" s="29">
        <f>SUMPRODUCT($B$9:$B$11,$T$55:$T$57)</f>
        <v>0.77677632198228319</v>
      </c>
      <c r="U46" t="s">
        <v>147</v>
      </c>
      <c r="V46" s="29">
        <f>SUMPRODUCT($B$4:$B$6,$T$58:$T$60)</f>
        <v>0.77677633547530922</v>
      </c>
    </row>
    <row r="47" spans="1:23" x14ac:dyDescent="0.25">
      <c r="A47" t="s">
        <v>129</v>
      </c>
      <c r="B47" s="29">
        <f>SUMPRODUCT($C$9:$C$11,$B$55:$B$57)</f>
        <v>0.45123073090704924</v>
      </c>
      <c r="C47" t="s">
        <v>147</v>
      </c>
      <c r="D47" s="29">
        <f>SUMPRODUCT($C$4:$C$6,$B$58:$B$60)</f>
        <v>0.88124308302284404</v>
      </c>
      <c r="G47" t="s">
        <v>129</v>
      </c>
      <c r="H47" s="29">
        <f>SUMPRODUCT($C$9:$C$11,$H$55:$H$57)</f>
        <v>0.92897094079071363</v>
      </c>
      <c r="I47" t="s">
        <v>147</v>
      </c>
      <c r="J47" s="29">
        <f>SUMPRODUCT($C$4:$C$6,$H$58:$H$60)</f>
        <v>1.3296323333333329</v>
      </c>
      <c r="M47" t="s">
        <v>129</v>
      </c>
      <c r="N47" s="29">
        <f>SUMPRODUCT($C$9:$C$11,$N$55:$N$57)</f>
        <v>0.67408165509866247</v>
      </c>
      <c r="O47" t="s">
        <v>147</v>
      </c>
      <c r="P47" s="29">
        <f>SUMPRODUCT($C$4:$C$6,$N$58:$N$60)</f>
        <v>0.67408165509866236</v>
      </c>
      <c r="S47" t="s">
        <v>129</v>
      </c>
      <c r="T47" s="29">
        <f>SUMPRODUCT($C$9:$C$11,$T$55:$T$57)</f>
        <v>0.73271349817206954</v>
      </c>
      <c r="U47" t="s">
        <v>147</v>
      </c>
      <c r="V47" s="29">
        <f>SUMPRODUCT($C$4:$C$6,$T$58:$T$60)</f>
        <v>0.73271348059295549</v>
      </c>
    </row>
    <row r="48" spans="1:23" x14ac:dyDescent="0.25">
      <c r="A48" t="s">
        <v>130</v>
      </c>
      <c r="B48" s="29">
        <f>SUMPRODUCT($D$9:$D$11,$B$55:$B$57)</f>
        <v>0.59568416219212306</v>
      </c>
      <c r="C48" t="s">
        <v>147</v>
      </c>
      <c r="D48" s="29">
        <f>SUMPRODUCT($D$4:$D$6,$B$58:$B$60)</f>
        <v>1.2124358462030238</v>
      </c>
      <c r="G48" t="s">
        <v>130</v>
      </c>
      <c r="H48" s="29">
        <f>SUMPRODUCT($D$9:$D$11,$H$55:$H$57)</f>
        <v>0.89499278083102285</v>
      </c>
      <c r="I48" t="s">
        <v>147</v>
      </c>
      <c r="J48" s="29">
        <f>SUMPRODUCT($D$4:$D$6,$H$58:$H$60)</f>
        <v>1.6652706666666661</v>
      </c>
      <c r="M48" t="s">
        <v>130</v>
      </c>
      <c r="N48" s="29">
        <f>SUMPRODUCT($D$9:$D$11,$N$55:$N$57)</f>
        <v>0.62752962818746949</v>
      </c>
      <c r="O48" t="s">
        <v>147</v>
      </c>
      <c r="P48" s="29">
        <f>SUMPRODUCT($D$4:$D$6,$N$58:$N$60)</f>
        <v>1.2615148922557562</v>
      </c>
      <c r="S48" t="s">
        <v>130</v>
      </c>
      <c r="T48" s="29">
        <f>SUMPRODUCT($D$9:$D$11,$T$55:$T$57)</f>
        <v>0.68211237008479242</v>
      </c>
      <c r="U48" t="s">
        <v>147</v>
      </c>
      <c r="V48" s="29">
        <f>SUMPRODUCT($D$4:$D$6,$T$58:$T$60)</f>
        <v>1.3712419188852916</v>
      </c>
    </row>
    <row r="49" spans="1:22" x14ac:dyDescent="0.25">
      <c r="A49" t="s">
        <v>131</v>
      </c>
      <c r="B49" s="29">
        <f>SUMPRODUCT($E$9:$E$11,$B$55:$B$57)</f>
        <v>0.52090545617672201</v>
      </c>
      <c r="C49" t="s">
        <v>147</v>
      </c>
      <c r="D49" s="29">
        <f>SUMPRODUCT($E$4:$E$6,$B$58:$B$60)</f>
        <v>0.52090545991328097</v>
      </c>
      <c r="G49" t="s">
        <v>131</v>
      </c>
      <c r="H49" s="29">
        <f>SUMPRODUCT($E$9:$E$11,$H$55:$H$57)</f>
        <v>0.47918400845284803</v>
      </c>
      <c r="I49" t="s">
        <v>147</v>
      </c>
      <c r="J49" s="29">
        <f>SUMPRODUCT($E$4:$E$6,$H$58:$H$60)</f>
        <v>1.3268623333333329</v>
      </c>
      <c r="M49" t="s">
        <v>131</v>
      </c>
      <c r="N49" s="29">
        <f>SUMPRODUCT($E$9:$E$11,$N$55:$N$57)</f>
        <v>0.49929100146137761</v>
      </c>
      <c r="O49" t="s">
        <v>147</v>
      </c>
      <c r="P49" s="29">
        <f>SUMPRODUCT($E$4:$E$6,$N$58:$N$60)</f>
        <v>0.49929100082574662</v>
      </c>
      <c r="S49" t="s">
        <v>131</v>
      </c>
      <c r="T49" s="29">
        <f>SUMPRODUCT($E$9:$E$11,$T$55:$T$57)</f>
        <v>0.54271920979597432</v>
      </c>
      <c r="U49" t="s">
        <v>147</v>
      </c>
      <c r="V49" s="29">
        <f>SUMPRODUCT($E$4:$E$6,$T$58:$T$60)</f>
        <v>0.54271920979597432</v>
      </c>
    </row>
    <row r="50" spans="1:22" x14ac:dyDescent="0.25">
      <c r="A50" t="s">
        <v>132</v>
      </c>
      <c r="B50" s="29">
        <f>SUMPRODUCT($F$9:$F$11,$B$55:$B$57)</f>
        <v>1.0000009999999997</v>
      </c>
      <c r="C50" t="s">
        <v>147</v>
      </c>
      <c r="D50" s="29">
        <f>SUMPRODUCT($F$4:$F$6,$B$58:$B$60)</f>
        <v>1.0000009999999997</v>
      </c>
      <c r="G50" t="s">
        <v>132</v>
      </c>
      <c r="H50" s="29">
        <f>SUMPRODUCT($F$9:$F$11,$H$55:$H$57)</f>
        <v>1.3197892100235111</v>
      </c>
      <c r="I50" t="s">
        <v>147</v>
      </c>
      <c r="J50" s="29">
        <f>SUMPRODUCT($F$4:$F$6,$H$58:$H$60)</f>
        <v>1.3334533333333327</v>
      </c>
      <c r="M50" t="s">
        <v>132</v>
      </c>
      <c r="N50" s="29">
        <f>SUMPRODUCT($F$9:$F$11,$N$55:$N$57)</f>
        <v>0.91639416931046003</v>
      </c>
      <c r="O50" t="s">
        <v>147</v>
      </c>
      <c r="P50" s="29">
        <f>SUMPRODUCT($F$4:$F$6,$N$58:$N$60)</f>
        <v>1.1782289483432868</v>
      </c>
      <c r="S50" t="s">
        <v>132</v>
      </c>
      <c r="T50" s="29">
        <f>SUMPRODUCT($F$9:$F$11,$T$55:$T$57)</f>
        <v>0.99610244308909679</v>
      </c>
      <c r="U50" t="s">
        <v>147</v>
      </c>
      <c r="V50" s="29">
        <f>SUMPRODUCT($F$4:$F$6,$T$58:$T$60)</f>
        <v>1.2807117438140947</v>
      </c>
    </row>
    <row r="51" spans="1:22" x14ac:dyDescent="0.25">
      <c r="A51" t="s">
        <v>133</v>
      </c>
      <c r="B51" s="29">
        <f>SUMPRODUCT($G$9:$G$11,$B$55:$B$57)</f>
        <v>0.46421706621878683</v>
      </c>
      <c r="C51" t="s">
        <v>147</v>
      </c>
      <c r="D51" s="29">
        <f>SUMPRODUCT($G$4:$G$6,$B$58:$B$60)</f>
        <v>0.8088184832929709</v>
      </c>
      <c r="G51" t="s">
        <v>133</v>
      </c>
      <c r="H51" s="29">
        <f>SUMPRODUCT($G$9:$G$11,$H$55:$H$57)</f>
        <v>0.7493966072482624</v>
      </c>
      <c r="I51" t="s">
        <v>147</v>
      </c>
      <c r="J51" s="29">
        <f>SUMPRODUCT($G$4:$G$6,$H$58:$H$60)</f>
        <v>1.0000009999999997</v>
      </c>
      <c r="M51" t="s">
        <v>133</v>
      </c>
      <c r="N51" s="29">
        <f>SUMPRODUCT($G$9:$G$11,$N$55:$N$57)</f>
        <v>0.50839981737209605</v>
      </c>
      <c r="O51" t="s">
        <v>147</v>
      </c>
      <c r="P51" s="29">
        <f>SUMPRODUCT($G$4:$G$6,$N$58:$N$60)</f>
        <v>0.82910881636546829</v>
      </c>
      <c r="S51" t="s">
        <v>133</v>
      </c>
      <c r="T51" s="29">
        <f>SUMPRODUCT($G$9:$G$11,$T$55:$T$57)</f>
        <v>0.55262064034509017</v>
      </c>
      <c r="U51" t="s">
        <v>147</v>
      </c>
      <c r="V51" s="29">
        <f>SUMPRODUCT($G$4:$G$6,$T$58:$T$60)</f>
        <v>0.90122506108124756</v>
      </c>
    </row>
    <row r="52" spans="1:22" x14ac:dyDescent="0.25">
      <c r="A52" t="s">
        <v>134</v>
      </c>
      <c r="B52" s="29">
        <f>SUMPRODUCT($H$9:$H$11,$B$55:$B$57)</f>
        <v>0.69755143577562972</v>
      </c>
      <c r="C52" t="s">
        <v>147</v>
      </c>
      <c r="D52" s="29">
        <f>SUMPRODUCT($H$4:$H$6,$B$58:$B$60)</f>
        <v>1.0100254352210862</v>
      </c>
      <c r="G52" t="s">
        <v>134</v>
      </c>
      <c r="H52" s="29">
        <f>SUMPRODUCT($H$9:$H$11,$H$55:$H$57)</f>
        <v>0.85117127221003419</v>
      </c>
      <c r="I52" t="s">
        <v>147</v>
      </c>
      <c r="J52" s="29">
        <f>SUMPRODUCT($H$4:$H$6,$H$58:$H$60)</f>
        <v>1.9929639999999993</v>
      </c>
      <c r="M52" t="s">
        <v>134</v>
      </c>
      <c r="N52" s="29">
        <f>SUMPRODUCT($H$9:$H$11,$N$55:$N$57)</f>
        <v>0.70832209858649431</v>
      </c>
      <c r="O52" t="s">
        <v>147</v>
      </c>
      <c r="P52" s="29">
        <f>SUMPRODUCT($H$4:$H$6,$N$58:$N$60)</f>
        <v>1.0000009971468309</v>
      </c>
      <c r="S52" t="s">
        <v>134</v>
      </c>
      <c r="T52" s="29">
        <f>SUMPRODUCT($H$9:$H$11,$T$55:$T$57)</f>
        <v>0.76993199760701592</v>
      </c>
      <c r="U52" t="s">
        <v>147</v>
      </c>
      <c r="V52" s="29">
        <f>SUMPRODUCT($H$4:$H$6,$T$58:$T$60)</f>
        <v>1.0869811481263554</v>
      </c>
    </row>
    <row r="53" spans="1:22" x14ac:dyDescent="0.25">
      <c r="A53" t="s">
        <v>135</v>
      </c>
      <c r="B53" s="29">
        <f>SUMPRODUCT($I$9:$I$11,$B$55:$B$57)</f>
        <v>0.60441923566514788</v>
      </c>
      <c r="C53" t="s">
        <v>147</v>
      </c>
      <c r="D53" s="29">
        <f>SUMPRODUCT($I$4:$I$6,$B$58:$B$60)</f>
        <v>1.1480787490685322</v>
      </c>
      <c r="G53" t="s">
        <v>135</v>
      </c>
      <c r="H53" s="29">
        <f>SUMPRODUCT($I$9:$I$11,$H$55:$H$57)</f>
        <v>1.059875133149158</v>
      </c>
      <c r="I53" t="s">
        <v>147</v>
      </c>
      <c r="J53" s="29">
        <f>SUMPRODUCT($I$4:$I$6,$H$58:$H$60)</f>
        <v>1.9930679999999994</v>
      </c>
      <c r="M53" t="s">
        <v>135</v>
      </c>
      <c r="N53" s="29">
        <f>SUMPRODUCT($I$9:$I$11,$N$55:$N$57)</f>
        <v>0.81905278462547093</v>
      </c>
      <c r="O53" t="s">
        <v>147</v>
      </c>
      <c r="P53" s="29">
        <f>SUMPRODUCT($I$4:$I$6,$N$58:$N$60)</f>
        <v>0.91997999434464539</v>
      </c>
      <c r="S53" t="s">
        <v>135</v>
      </c>
      <c r="T53" s="29">
        <f>SUMPRODUCT($I$9:$I$11,$T$55:$T$57)</f>
        <v>0.8902941704111732</v>
      </c>
      <c r="U53" t="s">
        <v>147</v>
      </c>
      <c r="V53" s="29">
        <f>SUMPRODUCT($I$4:$I$6,$T$58:$T$60)</f>
        <v>1</v>
      </c>
    </row>
    <row r="54" spans="1:22" x14ac:dyDescent="0.25">
      <c r="A54" t="s">
        <v>136</v>
      </c>
      <c r="G54" t="s">
        <v>136</v>
      </c>
      <c r="M54" t="s">
        <v>136</v>
      </c>
      <c r="S54" t="s">
        <v>136</v>
      </c>
    </row>
    <row r="55" spans="1:22" x14ac:dyDescent="0.25">
      <c r="A55" t="s">
        <v>137</v>
      </c>
      <c r="B55">
        <v>0.55043799513499281</v>
      </c>
      <c r="C55" t="s">
        <v>148</v>
      </c>
      <c r="D55">
        <v>9.9999999999999995E-7</v>
      </c>
      <c r="G55" t="s">
        <v>137</v>
      </c>
      <c r="H55">
        <v>1.0000000000001327E-6</v>
      </c>
      <c r="I55" t="s">
        <v>148</v>
      </c>
      <c r="J55">
        <v>9.9999999999999995E-7</v>
      </c>
      <c r="M55" t="s">
        <v>137</v>
      </c>
      <c r="N55">
        <v>1.0000000000010001E-6</v>
      </c>
      <c r="O55" t="s">
        <v>148</v>
      </c>
      <c r="P55">
        <v>9.9999999999999995E-7</v>
      </c>
      <c r="S55" t="s">
        <v>137</v>
      </c>
      <c r="T55">
        <v>9.9999999997324451E-7</v>
      </c>
      <c r="U55" t="s">
        <v>148</v>
      </c>
      <c r="V55">
        <v>9.9999999999999995E-7</v>
      </c>
    </row>
    <row r="56" spans="1:22" x14ac:dyDescent="0.25">
      <c r="A56" t="s">
        <v>138</v>
      </c>
      <c r="B56">
        <v>2.1121206123073181E-4</v>
      </c>
      <c r="C56" t="s">
        <v>148</v>
      </c>
      <c r="D56">
        <v>9.9999999999999995E-7</v>
      </c>
      <c r="G56" t="s">
        <v>138</v>
      </c>
      <c r="H56">
        <v>1.0000000000000243E-6</v>
      </c>
      <c r="I56" t="s">
        <v>148</v>
      </c>
      <c r="J56">
        <v>9.9999999999999995E-7</v>
      </c>
      <c r="M56" t="s">
        <v>138</v>
      </c>
      <c r="N56">
        <v>187.87124334203469</v>
      </c>
      <c r="O56" t="s">
        <v>148</v>
      </c>
      <c r="P56">
        <v>9.9999999999999995E-7</v>
      </c>
      <c r="S56" t="s">
        <v>138</v>
      </c>
      <c r="T56">
        <v>204.21204700925037</v>
      </c>
      <c r="U56" t="s">
        <v>148</v>
      </c>
      <c r="V56">
        <v>9.9999999999999995E-7</v>
      </c>
    </row>
    <row r="57" spans="1:22" x14ac:dyDescent="0.25">
      <c r="A57" t="s">
        <v>139</v>
      </c>
      <c r="B57">
        <v>0.13560427808077941</v>
      </c>
      <c r="C57" t="s">
        <v>148</v>
      </c>
      <c r="D57">
        <v>9.9999999999999995E-7</v>
      </c>
      <c r="G57" t="s">
        <v>139</v>
      </c>
      <c r="H57">
        <v>0.89211459797776937</v>
      </c>
      <c r="I57" t="s">
        <v>148</v>
      </c>
      <c r="J57">
        <v>9.9999999999999995E-7</v>
      </c>
      <c r="M57" t="s">
        <v>139</v>
      </c>
      <c r="N57">
        <v>0.48170296316877526</v>
      </c>
      <c r="O57" t="s">
        <v>148</v>
      </c>
      <c r="P57">
        <v>9.9999999999999995E-7</v>
      </c>
      <c r="S57" t="s">
        <v>139</v>
      </c>
      <c r="T57">
        <v>0.52360195492587747</v>
      </c>
      <c r="U57" t="s">
        <v>148</v>
      </c>
      <c r="V57">
        <v>9.9999999999999995E-7</v>
      </c>
    </row>
    <row r="58" spans="1:22" x14ac:dyDescent="0.25">
      <c r="A58" t="s">
        <v>141</v>
      </c>
      <c r="B58">
        <v>7.6705351461544544E-2</v>
      </c>
      <c r="C58" t="s">
        <v>148</v>
      </c>
      <c r="D58">
        <v>9.9999999999999995E-7</v>
      </c>
      <c r="G58" t="s">
        <v>141</v>
      </c>
      <c r="H58">
        <v>0.33066033333333322</v>
      </c>
      <c r="I58" t="s">
        <v>148</v>
      </c>
      <c r="J58">
        <v>9.9999999999999995E-7</v>
      </c>
      <c r="M58" t="s">
        <v>141</v>
      </c>
      <c r="N58">
        <v>1.1465218339281318E-6</v>
      </c>
      <c r="O58" t="s">
        <v>148</v>
      </c>
      <c r="P58">
        <v>9.9999999999999995E-7</v>
      </c>
      <c r="S58" t="s">
        <v>141</v>
      </c>
      <c r="T58">
        <v>1.1383039488356193E-6</v>
      </c>
      <c r="U58" t="s">
        <v>148</v>
      </c>
      <c r="V58">
        <v>9.9999999999999995E-7</v>
      </c>
    </row>
    <row r="59" spans="1:22" x14ac:dyDescent="0.25">
      <c r="A59" t="s">
        <v>142</v>
      </c>
      <c r="B59">
        <v>9.999999999999972E-7</v>
      </c>
      <c r="C59" t="s">
        <v>148</v>
      </c>
      <c r="D59">
        <v>9.9999999999999995E-7</v>
      </c>
      <c r="G59" t="s">
        <v>142</v>
      </c>
      <c r="H59">
        <v>9.9999999999999995E-7</v>
      </c>
      <c r="I59" t="s">
        <v>148</v>
      </c>
      <c r="J59">
        <v>9.9999999999999995E-7</v>
      </c>
      <c r="M59" t="s">
        <v>142</v>
      </c>
      <c r="N59">
        <v>1.5285645864481466E-4</v>
      </c>
      <c r="O59" t="s">
        <v>148</v>
      </c>
      <c r="P59">
        <v>9.9999999999999995E-7</v>
      </c>
      <c r="S59" t="s">
        <v>142</v>
      </c>
      <c r="T59">
        <v>1.6615195907659751E-4</v>
      </c>
      <c r="U59" t="s">
        <v>148</v>
      </c>
      <c r="V59">
        <v>9.9999999999999995E-7</v>
      </c>
    </row>
    <row r="60" spans="1:22" x14ac:dyDescent="0.25">
      <c r="A60" t="s">
        <v>143</v>
      </c>
      <c r="B60">
        <v>1.2606737429505529E-4</v>
      </c>
      <c r="C60" t="s">
        <v>148</v>
      </c>
      <c r="D60">
        <v>9.9999999999999995E-7</v>
      </c>
      <c r="G60" t="s">
        <v>143</v>
      </c>
      <c r="H60">
        <v>9.9999999999999974E-7</v>
      </c>
      <c r="I60" t="s">
        <v>148</v>
      </c>
      <c r="J60">
        <v>9.9999999999999995E-7</v>
      </c>
      <c r="M60" t="s">
        <v>143</v>
      </c>
      <c r="N60">
        <v>6.5895375688109181E-5</v>
      </c>
      <c r="O60" t="s">
        <v>148</v>
      </c>
      <c r="P60">
        <v>9.9999999999999995E-7</v>
      </c>
      <c r="S60" t="s">
        <v>143</v>
      </c>
      <c r="T60">
        <v>7.1627070708219049E-5</v>
      </c>
      <c r="U60" t="s">
        <v>148</v>
      </c>
      <c r="V60">
        <v>9.9999999999999995E-7</v>
      </c>
    </row>
  </sheetData>
  <mergeCells count="21">
    <mergeCell ref="M20:N20"/>
    <mergeCell ref="S20:T20"/>
    <mergeCell ref="S21:T21"/>
    <mergeCell ref="A40:D40"/>
    <mergeCell ref="G40:J40"/>
    <mergeCell ref="M40:P40"/>
    <mergeCell ref="S40:V40"/>
    <mergeCell ref="G20:H20"/>
    <mergeCell ref="G21:H21"/>
    <mergeCell ref="M21:N21"/>
    <mergeCell ref="A1:C1"/>
    <mergeCell ref="E1:G1"/>
    <mergeCell ref="U1:W1"/>
    <mergeCell ref="Y1:AA1"/>
    <mergeCell ref="G18:H18"/>
    <mergeCell ref="S17:V17"/>
    <mergeCell ref="S18:T18"/>
    <mergeCell ref="A17:D17"/>
    <mergeCell ref="G17:J17"/>
    <mergeCell ref="L17:O17"/>
    <mergeCell ref="M18:N1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2"/>
  <sheetViews>
    <sheetView topLeftCell="U1" zoomScale="85" zoomScaleNormal="85" workbookViewId="0">
      <selection activeCell="O35" sqref="O35"/>
    </sheetView>
  </sheetViews>
  <sheetFormatPr baseColWidth="10" defaultRowHeight="15" x14ac:dyDescent="0.25"/>
  <cols>
    <col min="23" max="23" width="40.140625" customWidth="1"/>
    <col min="24" max="24" width="28.5703125" customWidth="1"/>
  </cols>
  <sheetData>
    <row r="1" spans="1:24" ht="15.75" x14ac:dyDescent="0.25">
      <c r="A1" s="24"/>
      <c r="B1" s="24" t="s">
        <v>115</v>
      </c>
      <c r="C1" s="24" t="s">
        <v>116</v>
      </c>
      <c r="D1" s="24" t="s">
        <v>117</v>
      </c>
      <c r="E1" s="24" t="s">
        <v>118</v>
      </c>
      <c r="F1" s="24" t="s">
        <v>119</v>
      </c>
      <c r="G1" s="24" t="s">
        <v>120</v>
      </c>
      <c r="H1" s="24" t="s">
        <v>121</v>
      </c>
      <c r="I1" s="24" t="s">
        <v>122</v>
      </c>
      <c r="W1" s="26" t="s">
        <v>82</v>
      </c>
      <c r="X1" s="27" t="s">
        <v>81</v>
      </c>
    </row>
    <row r="2" spans="1:24" ht="15.75" x14ac:dyDescent="0.25">
      <c r="A2" s="39" t="s">
        <v>85</v>
      </c>
      <c r="B2" s="39">
        <v>3</v>
      </c>
      <c r="C2" s="39">
        <v>4</v>
      </c>
      <c r="D2" s="39">
        <v>5</v>
      </c>
      <c r="E2" s="39">
        <v>4</v>
      </c>
      <c r="F2" s="39">
        <v>4</v>
      </c>
      <c r="G2" s="39">
        <v>3</v>
      </c>
      <c r="H2" s="39">
        <v>6</v>
      </c>
      <c r="I2" s="39">
        <v>6</v>
      </c>
      <c r="W2" s="25" t="s">
        <v>32</v>
      </c>
      <c r="X2" s="25" t="s">
        <v>42</v>
      </c>
    </row>
    <row r="3" spans="1:24" ht="15.75" x14ac:dyDescent="0.25">
      <c r="A3" s="39" t="s">
        <v>86</v>
      </c>
      <c r="B3" s="40">
        <v>3124</v>
      </c>
      <c r="C3" s="39">
        <v>2454</v>
      </c>
      <c r="D3" s="39">
        <v>5437</v>
      </c>
      <c r="E3" s="39">
        <v>2543</v>
      </c>
      <c r="F3" s="39">
        <v>3456</v>
      </c>
      <c r="G3" s="39">
        <v>3457</v>
      </c>
      <c r="H3" s="39">
        <v>4678</v>
      </c>
      <c r="I3" s="39">
        <v>3679</v>
      </c>
      <c r="W3" s="25" t="s">
        <v>34</v>
      </c>
      <c r="X3" s="25" t="s">
        <v>44</v>
      </c>
    </row>
    <row r="4" spans="1:24" ht="15.75" x14ac:dyDescent="0.25">
      <c r="A4" s="39" t="s">
        <v>109</v>
      </c>
      <c r="B4" s="40">
        <v>3598</v>
      </c>
      <c r="C4" s="39">
        <v>4537</v>
      </c>
      <c r="D4" s="39">
        <v>6532</v>
      </c>
      <c r="E4" s="39">
        <v>1678</v>
      </c>
      <c r="F4" s="39">
        <v>3456</v>
      </c>
      <c r="G4" s="39">
        <v>4563</v>
      </c>
      <c r="H4" s="39">
        <v>4324</v>
      </c>
      <c r="I4" s="39">
        <v>5427</v>
      </c>
      <c r="W4" s="25" t="s">
        <v>36</v>
      </c>
      <c r="X4" s="25" t="s">
        <v>46</v>
      </c>
    </row>
    <row r="5" spans="1:24" ht="15.75" x14ac:dyDescent="0.25">
      <c r="A5" s="39" t="s">
        <v>110</v>
      </c>
      <c r="B5" s="39">
        <v>2543</v>
      </c>
      <c r="C5" s="39">
        <v>5327</v>
      </c>
      <c r="D5" s="39">
        <v>3543</v>
      </c>
      <c r="E5" s="39">
        <v>6435</v>
      </c>
      <c r="F5" s="39">
        <v>3546</v>
      </c>
      <c r="G5" s="39">
        <v>3563</v>
      </c>
      <c r="H5" s="39">
        <v>3475</v>
      </c>
      <c r="I5" s="39">
        <v>4350</v>
      </c>
      <c r="W5" s="25" t="s">
        <v>40</v>
      </c>
      <c r="X5" s="24" t="s">
        <v>79</v>
      </c>
    </row>
    <row r="6" spans="1:24" x14ac:dyDescent="0.25">
      <c r="A6" s="39"/>
      <c r="B6" s="39"/>
      <c r="C6" s="39"/>
      <c r="D6" s="39"/>
      <c r="E6" s="39"/>
      <c r="F6" s="39"/>
      <c r="G6" s="39"/>
      <c r="H6" s="39"/>
      <c r="I6" s="39"/>
    </row>
    <row r="7" spans="1:24" x14ac:dyDescent="0.25">
      <c r="A7" s="37" t="s">
        <v>113</v>
      </c>
      <c r="B7" s="54">
        <f>B4/B11</f>
        <v>1.1194772868699441</v>
      </c>
      <c r="C7" s="54">
        <f t="shared" ref="C7:I7" si="0">C4/C11</f>
        <v>1.0413128299288501</v>
      </c>
      <c r="D7" s="54">
        <f t="shared" si="0"/>
        <v>1.0032253110121334</v>
      </c>
      <c r="E7" s="54">
        <f t="shared" si="0"/>
        <v>0.53713188220230479</v>
      </c>
      <c r="F7" s="54">
        <f t="shared" si="0"/>
        <v>0.93709327548806942</v>
      </c>
      <c r="G7" s="54">
        <f t="shared" si="0"/>
        <v>0.84002209131075112</v>
      </c>
      <c r="H7" s="54">
        <f t="shared" si="0"/>
        <v>0.95410414827890555</v>
      </c>
      <c r="I7" s="54">
        <f t="shared" si="0"/>
        <v>1.188047285464098</v>
      </c>
    </row>
    <row r="8" spans="1:24" x14ac:dyDescent="0.25">
      <c r="A8" s="37" t="s">
        <v>112</v>
      </c>
      <c r="B8" s="54">
        <f>B4/B11</f>
        <v>1.1194772868699441</v>
      </c>
      <c r="C8" s="54">
        <f t="shared" ref="C8:I8" si="1">C4/C11</f>
        <v>1.0413128299288501</v>
      </c>
      <c r="D8" s="54">
        <f t="shared" si="1"/>
        <v>1.0032253110121334</v>
      </c>
      <c r="E8" s="54">
        <f t="shared" si="1"/>
        <v>0.53713188220230479</v>
      </c>
      <c r="F8" s="54">
        <f t="shared" si="1"/>
        <v>0.93709327548806942</v>
      </c>
      <c r="G8" s="54">
        <f t="shared" si="1"/>
        <v>0.84002209131075112</v>
      </c>
      <c r="H8" s="54">
        <f t="shared" si="1"/>
        <v>0.95410414827890555</v>
      </c>
      <c r="I8" s="54">
        <f t="shared" si="1"/>
        <v>1.188047285464098</v>
      </c>
    </row>
    <row r="9" spans="1:24" x14ac:dyDescent="0.25">
      <c r="A9" s="37" t="s">
        <v>111</v>
      </c>
      <c r="B9" s="54">
        <f>B2/B11</f>
        <v>9.3341630367143745E-4</v>
      </c>
      <c r="C9" s="54">
        <f t="shared" ref="C9:I9" si="2">C2/C11</f>
        <v>9.1806288730778062E-4</v>
      </c>
      <c r="D9" s="54">
        <f t="shared" si="2"/>
        <v>7.6793119336507451E-4</v>
      </c>
      <c r="E9" s="54">
        <f t="shared" si="2"/>
        <v>1.2804097311139564E-3</v>
      </c>
      <c r="F9" s="54">
        <f t="shared" si="2"/>
        <v>1.0845986984815619E-3</v>
      </c>
      <c r="G9" s="54">
        <f t="shared" si="2"/>
        <v>5.5228276877761413E-4</v>
      </c>
      <c r="H9" s="54">
        <f t="shared" si="2"/>
        <v>1.3239187996469551E-3</v>
      </c>
      <c r="I9" s="54">
        <f t="shared" si="2"/>
        <v>1.3134851138353765E-3</v>
      </c>
    </row>
    <row r="10" spans="1:24" x14ac:dyDescent="0.25">
      <c r="A10" s="37" t="s">
        <v>114</v>
      </c>
      <c r="B10" s="54">
        <f>B4/B11</f>
        <v>1.1194772868699441</v>
      </c>
      <c r="C10" s="54">
        <f t="shared" ref="C10:I10" si="3">C4/C11</f>
        <v>1.0413128299288501</v>
      </c>
      <c r="D10" s="54">
        <f t="shared" si="3"/>
        <v>1.0032253110121334</v>
      </c>
      <c r="E10" s="54">
        <f t="shared" si="3"/>
        <v>0.53713188220230479</v>
      </c>
      <c r="F10" s="54">
        <f t="shared" si="3"/>
        <v>0.93709327548806942</v>
      </c>
      <c r="G10" s="54">
        <f t="shared" si="3"/>
        <v>0.84002209131075112</v>
      </c>
      <c r="H10" s="54">
        <f t="shared" si="3"/>
        <v>0.95410414827890555</v>
      </c>
      <c r="I10" s="54">
        <f t="shared" si="3"/>
        <v>1.188047285464098</v>
      </c>
    </row>
    <row r="11" spans="1:24" x14ac:dyDescent="0.25">
      <c r="A11" s="39" t="s">
        <v>108</v>
      </c>
      <c r="B11" s="39">
        <v>3214</v>
      </c>
      <c r="C11" s="39">
        <v>4357</v>
      </c>
      <c r="D11" s="39">
        <v>6511</v>
      </c>
      <c r="E11" s="39">
        <v>3124</v>
      </c>
      <c r="F11" s="39">
        <v>3688</v>
      </c>
      <c r="G11" s="39">
        <v>5432</v>
      </c>
      <c r="H11" s="39">
        <v>4532</v>
      </c>
      <c r="I11" s="39">
        <v>4568</v>
      </c>
    </row>
    <row r="12" spans="1:24" x14ac:dyDescent="0.25">
      <c r="A12" s="41" t="s">
        <v>153</v>
      </c>
      <c r="B12" s="55">
        <v>1.0000009999999999</v>
      </c>
      <c r="C12" s="55">
        <v>1.0000001000000001</v>
      </c>
      <c r="D12" s="55">
        <v>0.64154367999999995</v>
      </c>
      <c r="E12" s="55">
        <v>1.0000001000000001</v>
      </c>
      <c r="F12" s="55">
        <v>0.97493666999999995</v>
      </c>
      <c r="G12" s="55">
        <v>0.74863148000000002</v>
      </c>
      <c r="H12" s="55">
        <v>1</v>
      </c>
      <c r="I12" s="55">
        <v>1</v>
      </c>
    </row>
    <row r="13" spans="1:24" x14ac:dyDescent="0.25">
      <c r="C13" s="41"/>
    </row>
    <row r="14" spans="1:24" x14ac:dyDescent="0.25">
      <c r="F14" s="83" t="s">
        <v>151</v>
      </c>
      <c r="G14" s="83"/>
      <c r="H14" s="83"/>
      <c r="I14" s="83"/>
      <c r="K14" s="83" t="s">
        <v>160</v>
      </c>
      <c r="L14" s="83"/>
      <c r="M14" s="83"/>
      <c r="N14" s="83"/>
      <c r="P14" s="83" t="s">
        <v>161</v>
      </c>
      <c r="Q14" s="83"/>
      <c r="R14" s="83"/>
      <c r="S14" s="83"/>
    </row>
    <row r="15" spans="1:24" x14ac:dyDescent="0.25">
      <c r="A15" s="36" t="s">
        <v>125</v>
      </c>
      <c r="B15" s="34">
        <f>SUMPRODUCT(B7:B10,$B$29:$B$32)</f>
        <v>1.0000009999999997</v>
      </c>
      <c r="F15" s="37" t="s">
        <v>125</v>
      </c>
      <c r="G15" s="24"/>
      <c r="H15" s="41">
        <f>SUMPRODUCT(D7:D10,$G$29:$G$32)</f>
        <v>0.64154367615223928</v>
      </c>
      <c r="I15" s="24"/>
      <c r="J15" s="24"/>
      <c r="K15" s="36" t="s">
        <v>125</v>
      </c>
      <c r="M15" s="34">
        <f>SUMPRODUCT(C7:C10,$L$29:$L$32)</f>
        <v>1.0000010000000001</v>
      </c>
      <c r="P15" s="37" t="s">
        <v>125</v>
      </c>
      <c r="Q15" s="24"/>
      <c r="R15" s="41">
        <f>SUMPRODUCT(E7:E10,$Q$29:$Q$32)</f>
        <v>1.0000009999999995</v>
      </c>
      <c r="S15" s="24"/>
      <c r="T15" s="24"/>
    </row>
    <row r="16" spans="1:24" x14ac:dyDescent="0.25">
      <c r="F16" s="24"/>
      <c r="G16" s="24"/>
      <c r="H16" s="24"/>
      <c r="I16" s="24"/>
      <c r="J16" s="24"/>
      <c r="P16" s="24"/>
      <c r="Q16" s="24"/>
      <c r="R16" s="24"/>
      <c r="S16" s="24"/>
      <c r="T16" s="24"/>
    </row>
    <row r="17" spans="1:20" x14ac:dyDescent="0.25">
      <c r="A17" t="s">
        <v>126</v>
      </c>
      <c r="F17" s="24" t="s">
        <v>126</v>
      </c>
      <c r="G17" s="24"/>
      <c r="H17" s="24"/>
      <c r="I17" s="24"/>
      <c r="J17" s="24"/>
      <c r="K17" t="s">
        <v>126</v>
      </c>
      <c r="P17" s="24" t="s">
        <v>126</v>
      </c>
      <c r="Q17" s="24"/>
      <c r="R17" s="24"/>
      <c r="S17" s="24"/>
      <c r="T17" s="24"/>
    </row>
    <row r="18" spans="1:20" x14ac:dyDescent="0.25">
      <c r="A18" t="s">
        <v>127</v>
      </c>
      <c r="B18">
        <f>SUMPRODUCT(B2:B5,$B$33:$B$36)</f>
        <v>1.0000009999999997</v>
      </c>
      <c r="C18" t="s">
        <v>146</v>
      </c>
      <c r="D18">
        <v>1</v>
      </c>
      <c r="F18" s="24" t="s">
        <v>127</v>
      </c>
      <c r="G18" s="24"/>
      <c r="H18" s="24">
        <f>SUMPRODUCT(D2:D5,$G$33:$G$36)</f>
        <v>1.0000009999999999</v>
      </c>
      <c r="I18" s="24" t="s">
        <v>146</v>
      </c>
      <c r="J18" s="24">
        <v>1</v>
      </c>
      <c r="K18" t="s">
        <v>127</v>
      </c>
      <c r="M18">
        <f>SUMPRODUCT(C2:C5,$L$33:$L$36)</f>
        <v>1.0000009999999999</v>
      </c>
      <c r="N18" t="s">
        <v>146</v>
      </c>
      <c r="O18">
        <v>1</v>
      </c>
      <c r="P18" s="24" t="s">
        <v>127</v>
      </c>
      <c r="Q18" s="24"/>
      <c r="R18" s="24">
        <f>SUMPRODUCT(E2:E5,$Q$33:$Q$36)</f>
        <v>1.0000009999999997</v>
      </c>
      <c r="S18" s="24" t="s">
        <v>146</v>
      </c>
      <c r="T18" s="24">
        <v>1</v>
      </c>
    </row>
    <row r="19" spans="1:20" x14ac:dyDescent="0.25">
      <c r="F19" s="24"/>
      <c r="G19" s="24"/>
      <c r="H19" s="24"/>
      <c r="I19" s="24"/>
      <c r="J19" s="24"/>
      <c r="P19" s="24"/>
      <c r="Q19" s="24"/>
      <c r="R19" s="24"/>
      <c r="S19" s="24"/>
      <c r="T19" s="24"/>
    </row>
    <row r="20" spans="1:20" x14ac:dyDescent="0.25">
      <c r="A20" t="s">
        <v>128</v>
      </c>
      <c r="B20">
        <f>SUMPRODUCT($B$7:$B$10,$B$29:$B$32)</f>
        <v>1.0000009999999997</v>
      </c>
      <c r="C20" t="s">
        <v>147</v>
      </c>
      <c r="D20">
        <f>SUMPRODUCT($B$2:$B$5,$B$33:$B$36)</f>
        <v>1.0000009999999997</v>
      </c>
      <c r="F20" s="24" t="s">
        <v>128</v>
      </c>
      <c r="G20" s="24">
        <f>SUMPRODUCT($B$7:$B$10,$G$29:$G$32)</f>
        <v>0.71588462350461768</v>
      </c>
      <c r="H20" s="24" t="s">
        <v>147</v>
      </c>
      <c r="I20" s="24">
        <f>SUMPRODUCT($B$2:$B$5,$G$33:$G$36)</f>
        <v>0.71588462175720713</v>
      </c>
      <c r="J20" s="24"/>
      <c r="K20" t="s">
        <v>128</v>
      </c>
      <c r="L20">
        <f>SUMPRODUCT($B$7:$B$10,$L$29:$L$32)</f>
        <v>1.0750644363307502</v>
      </c>
      <c r="M20" t="s">
        <v>147</v>
      </c>
      <c r="N20">
        <f>SUMPRODUCT($B$2:$B$5,$L$33:$L$36)</f>
        <v>1.0750644311421074</v>
      </c>
      <c r="P20" s="24" t="s">
        <v>128</v>
      </c>
      <c r="Q20" s="24">
        <f>SUMPRODUCT($B$7:$B$10,$Q$29:$Q$32)</f>
        <v>2.0841753463938613</v>
      </c>
      <c r="R20" s="24" t="s">
        <v>147</v>
      </c>
      <c r="S20" s="24">
        <f>SUMPRODUCT($B$2:$B$5,$Q$33:$Q$36)</f>
        <v>2.0841753267446004</v>
      </c>
      <c r="T20" s="24"/>
    </row>
    <row r="21" spans="1:20" x14ac:dyDescent="0.25">
      <c r="A21" t="s">
        <v>129</v>
      </c>
      <c r="B21">
        <f>SUMPRODUCT($C$7:$C$10,$B$29:$B$32)</f>
        <v>0.9301786622714463</v>
      </c>
      <c r="C21" t="s">
        <v>147</v>
      </c>
      <c r="D21">
        <f>SUMPRODUCT($C$2:$C$5,$B$33:$B$36)</f>
        <v>1.2871521861313979</v>
      </c>
      <c r="F21" s="24" t="s">
        <v>129</v>
      </c>
      <c r="G21" s="24">
        <f>SUMPRODUCT($C$7:$C$10,$G$29:$G$32)</f>
        <v>0.66589992669187525</v>
      </c>
      <c r="H21" s="24" t="s">
        <v>147</v>
      </c>
      <c r="I21" s="24">
        <f>SUMPRODUCT($C$2:$C$5,$G$33:$G$36)</f>
        <v>1.4925211375647525</v>
      </c>
      <c r="J21" s="24"/>
      <c r="K21" t="s">
        <v>129</v>
      </c>
      <c r="L21">
        <f>SUMPRODUCT($C$7:$C$10,$L$29:$L$32)</f>
        <v>1.0000010000000001</v>
      </c>
      <c r="M21" t="s">
        <v>147</v>
      </c>
      <c r="N21">
        <f>SUMPRODUCT($C$2:$C$5,$L$33:$L$36)</f>
        <v>1.0000009999999999</v>
      </c>
      <c r="P21" s="24" t="s">
        <v>129</v>
      </c>
      <c r="Q21" s="24">
        <f>SUMPRODUCT($C$7:$C$10,$Q$29:$Q$32)</f>
        <v>1.9386535448616331</v>
      </c>
      <c r="R21" s="24" t="s">
        <v>147</v>
      </c>
      <c r="S21" s="24">
        <f>SUMPRODUCT($C$2:$C$5,$Q$33:$Q$36)</f>
        <v>2.5991049449305965</v>
      </c>
      <c r="T21" s="24"/>
    </row>
    <row r="22" spans="1:20" x14ac:dyDescent="0.25">
      <c r="A22" t="s">
        <v>130</v>
      </c>
      <c r="B22">
        <f>SUMPRODUCT($D$7:$D$10,$B$29:$B$32)</f>
        <v>0.89615600680227547</v>
      </c>
      <c r="C22" t="s">
        <v>147</v>
      </c>
      <c r="D22">
        <f>SUMPRODUCT($D$2:$D$5,$B$33:$B$36)</f>
        <v>1.6965388663220324</v>
      </c>
      <c r="F22" s="24" t="s">
        <v>130</v>
      </c>
      <c r="G22" s="24">
        <f>SUMPRODUCT($D$7:$D$10,$G$29:$G$32)</f>
        <v>0.64154367615223928</v>
      </c>
      <c r="H22" s="24" t="s">
        <v>147</v>
      </c>
      <c r="I22" s="24">
        <f>SUMPRODUCT($D$2:$D$5,$G$33:$G$36)</f>
        <v>1.0000009999999999</v>
      </c>
      <c r="J22" s="24"/>
      <c r="K22" t="s">
        <v>130</v>
      </c>
      <c r="L22">
        <f>SUMPRODUCT($D$7:$D$10,$L$29:$L$32)</f>
        <v>0.96342448784804202</v>
      </c>
      <c r="M22" t="s">
        <v>147</v>
      </c>
      <c r="N22">
        <f>SUMPRODUCT($D$2:$D$5,$L$33:$L$36)</f>
        <v>1.8895060115208102</v>
      </c>
      <c r="P22" s="24" t="s">
        <v>130</v>
      </c>
      <c r="Q22" s="24">
        <f>SUMPRODUCT($D$7:$D$10,$Q$29:$Q$32)</f>
        <v>1.8677443222877801</v>
      </c>
      <c r="R22" s="24" t="s">
        <v>147</v>
      </c>
      <c r="S22" s="24">
        <f>SUMPRODUCT($D$2:$D$5,$Q$33:$Q$36)</f>
        <v>3.777736201725352</v>
      </c>
      <c r="T22" s="24"/>
    </row>
    <row r="23" spans="1:20" x14ac:dyDescent="0.25">
      <c r="A23" t="s">
        <v>131</v>
      </c>
      <c r="B23">
        <f>SUMPRODUCT($E$7:$E$10,$B$29:$B$32)</f>
        <v>0.47980665437184311</v>
      </c>
      <c r="C23" t="s">
        <v>147</v>
      </c>
      <c r="D23">
        <f>SUMPRODUCT($E$2:$E$5,$B$33:$B$36)</f>
        <v>1.0412696133835992</v>
      </c>
      <c r="F23" s="24" t="s">
        <v>131</v>
      </c>
      <c r="G23" s="24">
        <f>SUMPRODUCT($E$7:$E$10,$G$29:$G$32)</f>
        <v>0.34348571489992002</v>
      </c>
      <c r="H23" s="24" t="s">
        <v>147</v>
      </c>
      <c r="I23" s="24">
        <f>SUMPRODUCT($E$2:$E$5,$G$33:$G$36)</f>
        <v>1.7987360639956864</v>
      </c>
      <c r="J23" s="24"/>
      <c r="K23" t="s">
        <v>131</v>
      </c>
      <c r="L23">
        <f>SUMPRODUCT($E$7:$E$10,$L$29:$L$32)</f>
        <v>0.51582256729554665</v>
      </c>
      <c r="M23" t="s">
        <v>147</v>
      </c>
      <c r="N23">
        <f>SUMPRODUCT($E$2:$E$5,$L$33:$L$36)</f>
        <v>0.7907781636858382</v>
      </c>
      <c r="P23" s="24" t="s">
        <v>131</v>
      </c>
      <c r="Q23" s="24">
        <f>SUMPRODUCT($E$7:$E$10,$Q$29:$Q$32)</f>
        <v>1.0000009999999995</v>
      </c>
      <c r="R23" s="24" t="s">
        <v>147</v>
      </c>
      <c r="S23" s="24">
        <f>SUMPRODUCT($E$2:$E$5,$Q$33:$Q$36)</f>
        <v>1.0000009999999997</v>
      </c>
      <c r="T23" s="24"/>
    </row>
    <row r="24" spans="1:20" x14ac:dyDescent="0.25">
      <c r="A24" t="s">
        <v>132</v>
      </c>
      <c r="B24">
        <f>SUMPRODUCT($F$7:$F$10,$B$29:$B$32)</f>
        <v>0.83708200978748692</v>
      </c>
      <c r="C24" t="s">
        <v>147</v>
      </c>
      <c r="D24">
        <f>SUMPRODUCT($F$2:$F$5,$B$33:$B$36)</f>
        <v>1.1056920329251105</v>
      </c>
      <c r="F24" s="24" t="s">
        <v>132</v>
      </c>
      <c r="G24" s="24">
        <f>SUMPRODUCT($F$7:$F$10,$G$29:$G$32)</f>
        <v>0.59925348635403575</v>
      </c>
      <c r="H24" s="24" t="s">
        <v>147</v>
      </c>
      <c r="I24" s="24">
        <f>SUMPRODUCT($F$2:$F$5,$G$33:$G$36)</f>
        <v>0.99577954372585964</v>
      </c>
      <c r="J24" s="24"/>
      <c r="K24" t="s">
        <v>132</v>
      </c>
      <c r="L24">
        <f>SUMPRODUCT($F$7:$F$10,$L$29:$L$32)</f>
        <v>0.8999162037201871</v>
      </c>
      <c r="M24" t="s">
        <v>147</v>
      </c>
      <c r="N24">
        <f>SUMPRODUCT($F$2:$F$5,$L$33:$L$36)</f>
        <v>1.1492198259742294</v>
      </c>
      <c r="P24" s="24" t="s">
        <v>132</v>
      </c>
      <c r="Q24" s="24">
        <f>SUMPRODUCT($F$7:$F$10,$Q$29:$Q$32)</f>
        <v>1.7446242344537699</v>
      </c>
      <c r="R24" s="24" t="s">
        <v>147</v>
      </c>
      <c r="S24" s="24">
        <f>SUMPRODUCT($F$2:$F$5,$Q$33:$Q$36)</f>
        <v>2.0125630088767501</v>
      </c>
      <c r="T24" s="24"/>
    </row>
    <row r="25" spans="1:20" x14ac:dyDescent="0.25">
      <c r="A25" t="s">
        <v>133</v>
      </c>
      <c r="B25">
        <f>SUMPRODUCT($G$7:$G$10,$B$29:$B$32)</f>
        <v>0.75037064159398104</v>
      </c>
      <c r="C25" t="s">
        <v>147</v>
      </c>
      <c r="D25">
        <f>SUMPRODUCT($G$2:$G$5,$B$33:$B$36)</f>
        <v>1.2436602771840428</v>
      </c>
      <c r="F25" s="24" t="s">
        <v>133</v>
      </c>
      <c r="G25" s="24">
        <f>SUMPRODUCT($G$7:$G$10,$G$29:$G$32)</f>
        <v>0.53717829335254719</v>
      </c>
      <c r="H25" s="24" t="s">
        <v>147</v>
      </c>
      <c r="I25" s="24">
        <f>SUMPRODUCT($G$2:$G$5,$G$33:$G$36)</f>
        <v>1.0016272291214243</v>
      </c>
      <c r="J25" s="24"/>
      <c r="K25" t="s">
        <v>133</v>
      </c>
      <c r="L25">
        <f>SUMPRODUCT($G$7:$G$10,$L$29:$L$32)</f>
        <v>0.80669598189096869</v>
      </c>
      <c r="M25" t="s">
        <v>147</v>
      </c>
      <c r="N25">
        <f>SUMPRODUCT($G$2:$G$5,$L$33:$L$36)</f>
        <v>1.2408642451567373</v>
      </c>
      <c r="P25" s="24" t="s">
        <v>133</v>
      </c>
      <c r="Q25" s="24">
        <f>SUMPRODUCT($G$7:$G$10,$Q$29:$Q$32)</f>
        <v>1.5639022856458622</v>
      </c>
      <c r="R25" s="24" t="s">
        <v>147</v>
      </c>
      <c r="S25" s="24">
        <f>SUMPRODUCT($G$2:$G$5,$Q$33:$Q$36)</f>
        <v>2.6329211757427444</v>
      </c>
      <c r="T25" s="24"/>
    </row>
    <row r="26" spans="1:20" x14ac:dyDescent="0.25">
      <c r="A26" t="s">
        <v>134</v>
      </c>
      <c r="B26">
        <f>SUMPRODUCT($H$7:$H$10,$B$29:$B$32)</f>
        <v>0.85227745218348494</v>
      </c>
      <c r="C26" t="s">
        <v>147</v>
      </c>
      <c r="D26">
        <f>SUMPRODUCT($H$2:$H$5,$B$33:$B$36)</f>
        <v>1.3372974582528872</v>
      </c>
      <c r="F26" s="24" t="s">
        <v>134</v>
      </c>
      <c r="G26" s="24">
        <f>SUMPRODUCT($H$7:$H$10,$G$29:$G$32)</f>
        <v>0.61013161908456848</v>
      </c>
      <c r="H26" s="24" t="s">
        <v>147</v>
      </c>
      <c r="I26" s="24">
        <f>SUMPRODUCT($H$2:$H$5,$G$33:$G$36)</f>
        <v>0.97807208423622427</v>
      </c>
      <c r="J26" s="24"/>
      <c r="K26" t="s">
        <v>134</v>
      </c>
      <c r="L26">
        <f>SUMPRODUCT($H$7:$H$10,$L$29:$L$32)</f>
        <v>0.91625227052945801</v>
      </c>
      <c r="M26" t="s">
        <v>147</v>
      </c>
      <c r="N26">
        <f>SUMPRODUCT($H$2:$H$5,$L$33:$L$36)</f>
        <v>1.5206461482282807</v>
      </c>
      <c r="P26" s="24" t="s">
        <v>134</v>
      </c>
      <c r="Q26" s="24">
        <f>SUMPRODUCT($H$7:$H$10,$Q$29:$Q$32)</f>
        <v>1.7762943855163384</v>
      </c>
      <c r="R26" s="24" t="s">
        <v>147</v>
      </c>
      <c r="S26" s="24">
        <f>SUMPRODUCT($H$2:$H$5,$Q$33:$Q$36)</f>
        <v>2.5244885442863811</v>
      </c>
      <c r="T26" s="24"/>
    </row>
    <row r="27" spans="1:20" x14ac:dyDescent="0.25">
      <c r="A27" t="s">
        <v>135</v>
      </c>
      <c r="B27">
        <f>SUMPRODUCT($I$7:$I$10,$B$29:$B$32)</f>
        <v>1.0612529414843472</v>
      </c>
      <c r="C27" t="s">
        <v>147</v>
      </c>
      <c r="D27">
        <f>SUMPRODUCT($I$2:$I$5,$B$33:$B$36)</f>
        <v>1.4426362508692798</v>
      </c>
      <c r="F27" s="24" t="s">
        <v>135</v>
      </c>
      <c r="G27" s="24">
        <f>SUMPRODUCT($I$7:$I$10,$G$29:$G$32)</f>
        <v>0.75973384542676392</v>
      </c>
      <c r="H27" s="24" t="s">
        <v>147</v>
      </c>
      <c r="I27" s="24">
        <f>SUMPRODUCT($I$2:$I$5,$G$33:$G$36)</f>
        <v>1.222184938592783</v>
      </c>
      <c r="J27" s="24"/>
      <c r="K27" t="s">
        <v>135</v>
      </c>
      <c r="L27">
        <f>SUMPRODUCT($I$7:$I$10,$L$29:$L$32)</f>
        <v>1.1409141593479979</v>
      </c>
      <c r="M27" t="s">
        <v>147</v>
      </c>
      <c r="N27">
        <f>SUMPRODUCT($I$2:$I$5,$L$33:$L$36)</f>
        <v>1.370067442302433</v>
      </c>
      <c r="P27" s="24" t="s">
        <v>135</v>
      </c>
      <c r="Q27" s="24">
        <f>SUMPRODUCT($I$7:$I$10,$Q$29:$Q$32)</f>
        <v>2.2118353153354948</v>
      </c>
      <c r="R27" s="24" t="s">
        <v>147</v>
      </c>
      <c r="S27" s="24">
        <f>SUMPRODUCT($I$2:$I$5,$Q$33:$Q$36)</f>
        <v>3.1225153026168151</v>
      </c>
      <c r="T27" s="24"/>
    </row>
    <row r="28" spans="1:20" x14ac:dyDescent="0.25">
      <c r="A28" t="s">
        <v>136</v>
      </c>
      <c r="F28" s="24" t="s">
        <v>136</v>
      </c>
      <c r="G28" s="24"/>
      <c r="H28" s="24"/>
      <c r="I28" s="24"/>
      <c r="J28" s="24"/>
      <c r="K28" t="s">
        <v>136</v>
      </c>
      <c r="P28" s="24" t="s">
        <v>136</v>
      </c>
      <c r="Q28" s="24"/>
      <c r="R28" s="24"/>
      <c r="S28" s="24"/>
      <c r="T28" s="24"/>
    </row>
    <row r="29" spans="1:20" x14ac:dyDescent="0.25">
      <c r="A29" t="s">
        <v>137</v>
      </c>
      <c r="B29">
        <v>0.2977582421894665</v>
      </c>
      <c r="C29" t="s">
        <v>148</v>
      </c>
      <c r="D29">
        <v>9.9999999999999995E-7</v>
      </c>
      <c r="F29" s="24" t="s">
        <v>137</v>
      </c>
      <c r="G29" s="24">
        <v>0.21316047396114601</v>
      </c>
      <c r="H29" s="24" t="s">
        <v>148</v>
      </c>
      <c r="I29" s="24">
        <v>9.9999999999999995E-7</v>
      </c>
      <c r="J29" s="24"/>
      <c r="K29" t="s">
        <v>137</v>
      </c>
      <c r="L29">
        <v>0.32010897245758574</v>
      </c>
      <c r="M29" t="s">
        <v>148</v>
      </c>
      <c r="N29">
        <v>9.9999999999999995E-7</v>
      </c>
      <c r="P29" s="24" t="s">
        <v>137</v>
      </c>
      <c r="Q29" s="24">
        <v>0.62057949993729011</v>
      </c>
      <c r="R29" s="24" t="s">
        <v>148</v>
      </c>
      <c r="S29" s="24">
        <v>9.9999999999999995E-7</v>
      </c>
      <c r="T29" s="24"/>
    </row>
    <row r="30" spans="1:20" x14ac:dyDescent="0.25">
      <c r="A30" t="s">
        <v>138</v>
      </c>
      <c r="B30">
        <v>0.2977582421894665</v>
      </c>
      <c r="C30" t="s">
        <v>148</v>
      </c>
      <c r="D30">
        <v>9.9999999999999995E-7</v>
      </c>
      <c r="F30" s="24" t="s">
        <v>138</v>
      </c>
      <c r="G30" s="24">
        <v>0.21316033791434658</v>
      </c>
      <c r="H30" s="24" t="s">
        <v>148</v>
      </c>
      <c r="I30" s="24">
        <v>9.9999999999999995E-7</v>
      </c>
      <c r="J30" s="24"/>
      <c r="K30" t="s">
        <v>138</v>
      </c>
      <c r="L30">
        <v>0.32010897245758574</v>
      </c>
      <c r="M30" t="s">
        <v>148</v>
      </c>
      <c r="N30">
        <v>9.9999999999999995E-7</v>
      </c>
      <c r="P30" s="24" t="s">
        <v>138</v>
      </c>
      <c r="Q30" s="24">
        <v>0.62057949993729011</v>
      </c>
      <c r="R30" s="24" t="s">
        <v>148</v>
      </c>
      <c r="S30" s="24">
        <v>9.9999999999999995E-7</v>
      </c>
      <c r="T30" s="24"/>
    </row>
    <row r="31" spans="1:20" x14ac:dyDescent="0.25">
      <c r="A31" t="s">
        <v>139</v>
      </c>
      <c r="B31">
        <v>2.4926896578434559E-4</v>
      </c>
      <c r="C31" t="s">
        <v>148</v>
      </c>
      <c r="D31">
        <v>9.9999999999999995E-7</v>
      </c>
      <c r="F31" s="24" t="s">
        <v>139</v>
      </c>
      <c r="G31" s="24">
        <v>9.999999999999972E-7</v>
      </c>
      <c r="H31" s="24" t="s">
        <v>148</v>
      </c>
      <c r="I31" s="24">
        <v>9.9999999999999995E-7</v>
      </c>
      <c r="J31" s="24"/>
      <c r="K31" t="s">
        <v>139</v>
      </c>
      <c r="L31">
        <v>2.8321995027220655E-4</v>
      </c>
      <c r="M31" t="s">
        <v>148</v>
      </c>
      <c r="N31">
        <v>9.9999999999999995E-7</v>
      </c>
      <c r="P31" s="24" t="s">
        <v>139</v>
      </c>
      <c r="Q31" s="24">
        <v>1.4803289199383533E-3</v>
      </c>
      <c r="R31" s="24" t="s">
        <v>148</v>
      </c>
      <c r="S31" s="24">
        <v>9.9999999999999995E-7</v>
      </c>
      <c r="T31" s="24"/>
    </row>
    <row r="32" spans="1:20" x14ac:dyDescent="0.25">
      <c r="A32" t="s">
        <v>140</v>
      </c>
      <c r="B32">
        <v>0.2977582421894665</v>
      </c>
      <c r="C32" t="s">
        <v>148</v>
      </c>
      <c r="D32">
        <v>9.9999999999999995E-7</v>
      </c>
      <c r="F32" s="24" t="s">
        <v>140</v>
      </c>
      <c r="G32" s="24">
        <v>0.21316033791434658</v>
      </c>
      <c r="H32" s="24" t="s">
        <v>148</v>
      </c>
      <c r="I32" s="24">
        <v>9.9999999999999995E-7</v>
      </c>
      <c r="J32" s="24"/>
      <c r="K32" t="s">
        <v>140</v>
      </c>
      <c r="L32">
        <v>0.32010897245758574</v>
      </c>
      <c r="M32" t="s">
        <v>148</v>
      </c>
      <c r="N32">
        <v>9.9999999999999995E-7</v>
      </c>
      <c r="P32" s="24" t="s">
        <v>140</v>
      </c>
      <c r="Q32" s="24">
        <v>0.62057949993729011</v>
      </c>
      <c r="R32" s="24" t="s">
        <v>148</v>
      </c>
      <c r="S32" s="24">
        <v>9.9999999999999995E-7</v>
      </c>
      <c r="T32" s="24"/>
    </row>
    <row r="33" spans="1:20" x14ac:dyDescent="0.25">
      <c r="A33" t="s">
        <v>141</v>
      </c>
      <c r="B33">
        <v>1.1018859010529264E-6</v>
      </c>
      <c r="C33" t="s">
        <v>148</v>
      </c>
      <c r="D33">
        <v>9.9999999999999995E-7</v>
      </c>
      <c r="F33" s="24" t="s">
        <v>141</v>
      </c>
      <c r="G33" s="24">
        <v>1.0580605055619448E-6</v>
      </c>
      <c r="H33" s="24" t="s">
        <v>148</v>
      </c>
      <c r="I33" s="24">
        <v>9.9999999999999995E-7</v>
      </c>
      <c r="J33" s="24"/>
      <c r="K33" t="s">
        <v>141</v>
      </c>
      <c r="L33">
        <v>1.0718528473032694E-6</v>
      </c>
      <c r="M33" t="s">
        <v>148</v>
      </c>
      <c r="N33">
        <v>9.9999999999999995E-7</v>
      </c>
      <c r="P33" s="24" t="s">
        <v>141</v>
      </c>
      <c r="Q33" s="24">
        <v>1.0780671830502519E-6</v>
      </c>
      <c r="R33" s="24" t="s">
        <v>148</v>
      </c>
      <c r="S33" s="24">
        <v>9.9999999999999995E-7</v>
      </c>
      <c r="T33" s="24"/>
    </row>
    <row r="34" spans="1:20" x14ac:dyDescent="0.25">
      <c r="A34" t="s">
        <v>142</v>
      </c>
      <c r="B34">
        <v>1.0709718496311406E-4</v>
      </c>
      <c r="C34" t="s">
        <v>148</v>
      </c>
      <c r="D34">
        <v>9.9999999999999995E-7</v>
      </c>
      <c r="F34" s="24" t="s">
        <v>142</v>
      </c>
      <c r="G34" s="24">
        <v>9.999999999999972E-7</v>
      </c>
      <c r="H34" s="24" t="s">
        <v>148</v>
      </c>
      <c r="I34" s="24">
        <v>9.9999999999999995E-7</v>
      </c>
      <c r="J34" s="24"/>
      <c r="K34" t="s">
        <v>142</v>
      </c>
      <c r="L34">
        <v>2.455986163751564E-4</v>
      </c>
      <c r="M34" t="s">
        <v>148</v>
      </c>
      <c r="N34">
        <v>9.9999999999999995E-7</v>
      </c>
      <c r="P34" s="24" t="s">
        <v>142</v>
      </c>
      <c r="Q34" s="24">
        <v>2.0949036572403586E-5</v>
      </c>
      <c r="R34" s="24" t="s">
        <v>148</v>
      </c>
      <c r="S34" s="24">
        <v>9.9999999999999995E-7</v>
      </c>
      <c r="T34" s="24"/>
    </row>
    <row r="35" spans="1:20" x14ac:dyDescent="0.25">
      <c r="A35" t="s">
        <v>143</v>
      </c>
      <c r="B35">
        <v>1.2319515732947642E-4</v>
      </c>
      <c r="C35" t="s">
        <v>148</v>
      </c>
      <c r="D35">
        <v>9.9999999999999995E-7</v>
      </c>
      <c r="F35" s="24" t="s">
        <v>143</v>
      </c>
      <c r="G35" s="24">
        <v>9.999999999999972E-7</v>
      </c>
      <c r="H35" s="24" t="s">
        <v>148</v>
      </c>
      <c r="I35" s="24">
        <v>9.9999999999999995E-7</v>
      </c>
      <c r="J35" s="24"/>
      <c r="K35" t="s">
        <v>143</v>
      </c>
      <c r="L35">
        <v>8.2499092053733272E-5</v>
      </c>
      <c r="M35" t="s">
        <v>148</v>
      </c>
      <c r="N35">
        <v>9.9999999999999995E-7</v>
      </c>
      <c r="P35" s="24" t="s">
        <v>143</v>
      </c>
      <c r="Q35" s="24">
        <v>5.6036250758500898E-4</v>
      </c>
      <c r="R35" s="24" t="s">
        <v>148</v>
      </c>
      <c r="S35" s="24">
        <v>9.9999999999999995E-7</v>
      </c>
      <c r="T35" s="24"/>
    </row>
    <row r="36" spans="1:20" x14ac:dyDescent="0.25">
      <c r="A36" t="s">
        <v>144</v>
      </c>
      <c r="B36">
        <v>8.7365282125863972E-5</v>
      </c>
      <c r="C36" t="s">
        <v>148</v>
      </c>
      <c r="D36">
        <v>9.9999999999999995E-7</v>
      </c>
      <c r="F36" s="24" t="s">
        <v>144</v>
      </c>
      <c r="G36" s="24">
        <v>2.7886726212178155E-4</v>
      </c>
      <c r="H36" s="24" t="s">
        <v>148</v>
      </c>
      <c r="I36" s="24">
        <v>9.9999999999999995E-7</v>
      </c>
      <c r="J36" s="24"/>
      <c r="K36" t="s">
        <v>144</v>
      </c>
      <c r="L36">
        <v>4.317500911617992E-6</v>
      </c>
      <c r="M36" t="s">
        <v>148</v>
      </c>
      <c r="N36">
        <v>9.9999999999999995E-7</v>
      </c>
      <c r="P36" s="24" t="s">
        <v>144</v>
      </c>
      <c r="Q36" s="24">
        <v>9.9999999999999974E-7</v>
      </c>
      <c r="R36" s="24" t="s">
        <v>148</v>
      </c>
      <c r="S36" s="24">
        <v>9.9999999999999995E-7</v>
      </c>
      <c r="T36" s="24"/>
    </row>
    <row r="37" spans="1:20" x14ac:dyDescent="0.25">
      <c r="F37" s="24"/>
      <c r="G37" s="24"/>
      <c r="H37" s="24"/>
      <c r="I37" s="24"/>
      <c r="J37" s="24"/>
      <c r="P37" s="24"/>
      <c r="Q37" s="24"/>
      <c r="R37" s="24"/>
      <c r="S37" s="24"/>
      <c r="T37" s="24"/>
    </row>
    <row r="40" spans="1:20" x14ac:dyDescent="0.25">
      <c r="A40" s="36" t="s">
        <v>125</v>
      </c>
      <c r="B40" s="34">
        <f>SUMPRODUCT(F7:F10,$B$54:$B$57)</f>
        <v>0.97493666918633437</v>
      </c>
      <c r="F40" s="37" t="s">
        <v>125</v>
      </c>
      <c r="G40" s="41">
        <f>SUMPRODUCT(G7:G10,$G$54:$G$57)</f>
        <v>0.74863147735595703</v>
      </c>
      <c r="H40" s="24"/>
      <c r="I40" s="24"/>
      <c r="K40" s="37" t="s">
        <v>125</v>
      </c>
      <c r="M40" s="41">
        <f>SUMPRODUCT(H7:H10,$L$54:$L$57)</f>
        <v>1.0000000000000022</v>
      </c>
      <c r="P40" s="36" t="s">
        <v>125</v>
      </c>
      <c r="R40" s="41">
        <f>SUMPRODUCT(I7:I10,$Q$54:$Q$57)</f>
        <v>0.99999999999999978</v>
      </c>
    </row>
    <row r="41" spans="1:20" x14ac:dyDescent="0.25">
      <c r="F41" s="24"/>
      <c r="G41" s="24"/>
      <c r="H41" s="24"/>
      <c r="I41" s="24"/>
      <c r="K41" s="24"/>
    </row>
    <row r="42" spans="1:20" x14ac:dyDescent="0.25">
      <c r="A42" t="s">
        <v>126</v>
      </c>
      <c r="F42" s="24" t="s">
        <v>126</v>
      </c>
      <c r="G42" s="24"/>
      <c r="H42" s="24"/>
      <c r="I42" s="24"/>
      <c r="K42" s="24" t="s">
        <v>126</v>
      </c>
      <c r="P42" t="s">
        <v>126</v>
      </c>
    </row>
    <row r="43" spans="1:20" x14ac:dyDescent="0.25">
      <c r="A43" t="s">
        <v>127</v>
      </c>
      <c r="B43">
        <f>SUMPRODUCT(F2:F5,$B$58:$B$61)</f>
        <v>1.0000009990406358</v>
      </c>
      <c r="C43" t="s">
        <v>146</v>
      </c>
      <c r="D43">
        <v>1</v>
      </c>
      <c r="F43" s="24" t="s">
        <v>127</v>
      </c>
      <c r="G43" s="24">
        <f>SUMPRODUCT(G2:G5,$G$58:$G$61)</f>
        <v>1</v>
      </c>
      <c r="H43" s="24" t="s">
        <v>146</v>
      </c>
      <c r="I43" s="24">
        <v>1</v>
      </c>
      <c r="K43" s="24" t="s">
        <v>127</v>
      </c>
      <c r="L43" s="24">
        <f>SUMPRODUCT(H2:H5,$L$58:$L$61)</f>
        <v>0.99999999999999978</v>
      </c>
      <c r="M43" s="24" t="s">
        <v>146</v>
      </c>
      <c r="N43" s="24">
        <v>1</v>
      </c>
      <c r="P43" t="s">
        <v>127</v>
      </c>
      <c r="R43" s="24">
        <f>SUMPRODUCT(I2:I5,$Q$58:$Q$61)</f>
        <v>0.99999999999999978</v>
      </c>
      <c r="S43" s="24" t="s">
        <v>146</v>
      </c>
      <c r="T43" s="24">
        <v>1</v>
      </c>
    </row>
    <row r="44" spans="1:20" x14ac:dyDescent="0.25">
      <c r="F44" s="24"/>
      <c r="G44" s="24"/>
      <c r="H44" s="24"/>
      <c r="I44" s="24"/>
      <c r="K44" s="24"/>
    </row>
    <row r="45" spans="1:20" x14ac:dyDescent="0.25">
      <c r="A45" t="s">
        <v>128</v>
      </c>
      <c r="B45">
        <f>SUMPRODUCT($B$7:$B$10,$B$54:$B$57)</f>
        <v>0.88841476522693896</v>
      </c>
      <c r="C45" t="s">
        <v>147</v>
      </c>
      <c r="D45">
        <f>SUMPRODUCT($B$2:$B$5,$B$58:$B$61)</f>
        <v>0.88841477387050705</v>
      </c>
      <c r="F45" s="24" t="s">
        <v>128</v>
      </c>
      <c r="G45" s="24">
        <f>SUMPRODUCT($B$7:$B$10,$G$54:$G$57)</f>
        <v>0.99768257141113281</v>
      </c>
      <c r="H45" s="24" t="s">
        <v>147</v>
      </c>
      <c r="I45" s="24">
        <f>SUMPRODUCT($B$2:$B$5,$G$58:$G$61)</f>
        <v>0.99768200000000007</v>
      </c>
      <c r="K45" s="24" t="s">
        <v>128</v>
      </c>
      <c r="L45" s="24">
        <f>SUMPRODUCT($B$7:$B$10,$L$54:$L$57)</f>
        <v>0.75641198354389449</v>
      </c>
      <c r="M45" s="24" t="s">
        <v>147</v>
      </c>
      <c r="N45" s="24">
        <f>SUMPRODUCT($B$2:$B$5,$L$58:$L$61)</f>
        <v>0.79473691555644921</v>
      </c>
      <c r="P45" t="s">
        <v>128</v>
      </c>
      <c r="Q45" s="24">
        <f>SUMPRODUCT($B$7:$B$10,$Q$54:$Q$57)</f>
        <v>0.78821692893229289</v>
      </c>
      <c r="R45" t="s">
        <v>147</v>
      </c>
      <c r="S45" s="24">
        <f>SUMPRODUCT($B$2:$B$5,$Q$58:$Q$61)</f>
        <v>0.80195157610478462</v>
      </c>
    </row>
    <row r="46" spans="1:20" x14ac:dyDescent="0.25">
      <c r="A46" t="s">
        <v>129</v>
      </c>
      <c r="B46">
        <f>SUMPRODUCT($C$7:$C$10,$B$54:$B$57)</f>
        <v>0.86437627883171619</v>
      </c>
      <c r="C46" t="s">
        <v>147</v>
      </c>
      <c r="D46">
        <f>SUMPRODUCT($C$2:$C$5,$B$58:$B$61)</f>
        <v>1.3643958726716572</v>
      </c>
      <c r="F46" s="24" t="s">
        <v>129</v>
      </c>
      <c r="G46" s="24">
        <f>SUMPRODUCT($C$7:$C$10,$G$54:$G$57)</f>
        <v>0.9280242919921875</v>
      </c>
      <c r="H46" s="24" t="s">
        <v>147</v>
      </c>
      <c r="I46" s="24">
        <f>SUMPRODUCT($C$2:$C$5,$G$58:$G$61)</f>
        <v>1.3302073333333335</v>
      </c>
      <c r="K46" s="24" t="s">
        <v>129</v>
      </c>
      <c r="L46" s="24">
        <f>SUMPRODUCT($C$7:$C$10,$L$54:$L$57)</f>
        <v>0.73710005368639742</v>
      </c>
      <c r="M46" s="24" t="s">
        <v>147</v>
      </c>
      <c r="N46" s="24">
        <f>SUMPRODUCT($C$2:$C$5,$L$58:$L$61)</f>
        <v>1.2232639515626793</v>
      </c>
      <c r="P46" t="s">
        <v>129</v>
      </c>
      <c r="Q46" s="24">
        <f>SUMPRODUCT($C$7:$C$10,$Q$54:$Q$57)</f>
        <v>0.7584089168207423</v>
      </c>
      <c r="R46" t="s">
        <v>147</v>
      </c>
      <c r="S46" s="24">
        <f>SUMPRODUCT($C$2:$C$5,$Q$58:$Q$61)</f>
        <v>0.76527623967812497</v>
      </c>
    </row>
    <row r="47" spans="1:20" x14ac:dyDescent="0.25">
      <c r="A47" t="s">
        <v>130</v>
      </c>
      <c r="B47">
        <f>SUMPRODUCT($D$7:$D$10,$B$54:$B$57)</f>
        <v>0.74387763094208426</v>
      </c>
      <c r="C47" t="s">
        <v>147</v>
      </c>
      <c r="D47">
        <f>SUMPRODUCT($D$2:$D$5,$B$58:$B$61)</f>
        <v>1.4821167672857052</v>
      </c>
      <c r="F47" s="24" t="s">
        <v>130</v>
      </c>
      <c r="G47" s="24">
        <f>SUMPRODUCT($D$7:$D$10,$G$54:$G$57)</f>
        <v>0.89407920837402344</v>
      </c>
      <c r="H47" s="24" t="s">
        <v>147</v>
      </c>
      <c r="I47" s="24">
        <f>SUMPRODUCT($D$2:$D$5,$G$58:$G$61)</f>
        <v>1.6628736666666668</v>
      </c>
      <c r="K47" s="24" t="s">
        <v>130</v>
      </c>
      <c r="L47" s="24">
        <f>SUMPRODUCT($D$7:$D$10,$L$54:$L$57)</f>
        <v>0.63176137387942766</v>
      </c>
      <c r="M47" s="24" t="s">
        <v>147</v>
      </c>
      <c r="N47" s="24">
        <f>SUMPRODUCT($D$2:$D$5,$L$58:$L$61)</f>
        <v>1.3298505263793938</v>
      </c>
      <c r="P47" t="s">
        <v>130</v>
      </c>
      <c r="Q47" s="24">
        <f>SUMPRODUCT($D$7:$D$10,$Q$54:$Q$57)</f>
        <v>0.67165089115780585</v>
      </c>
      <c r="R47" t="s">
        <v>147</v>
      </c>
      <c r="S47" s="24">
        <f>SUMPRODUCT($D$2:$D$5,$Q$58:$Q$61)</f>
        <v>1.360556696437474</v>
      </c>
    </row>
    <row r="48" spans="1:20" x14ac:dyDescent="0.25">
      <c r="A48" t="s">
        <v>131</v>
      </c>
      <c r="B48">
        <f>SUMPRODUCT($E$7:$E$10,$B$54:$B$57)</f>
        <v>1.0611709411760326</v>
      </c>
      <c r="C48" t="s">
        <v>147</v>
      </c>
      <c r="D48">
        <f>SUMPRODUCT($E$2:$E$5,$B$58:$B$61)</f>
        <v>1.0611709379079648</v>
      </c>
      <c r="F48" s="24" t="s">
        <v>131</v>
      </c>
      <c r="G48" s="24">
        <f>SUMPRODUCT($E$7:$E$10,$G$54:$G$57)</f>
        <v>0.47869396209716797</v>
      </c>
      <c r="H48" s="24" t="s">
        <v>147</v>
      </c>
      <c r="I48" s="24">
        <f>SUMPRODUCT($E$2:$E$5,$G$58:$G$61)</f>
        <v>1.3285453333333335</v>
      </c>
      <c r="K48" s="24" t="s">
        <v>131</v>
      </c>
      <c r="L48" s="24">
        <f>SUMPRODUCT($E$7:$E$10,$L$54:$L$57)</f>
        <v>0.92279878842508889</v>
      </c>
      <c r="M48" s="24" t="s">
        <v>147</v>
      </c>
      <c r="N48" s="24">
        <f>SUMPRODUCT($E$2:$E$5,$L$58:$L$61)</f>
        <v>0.92279878842507257</v>
      </c>
      <c r="P48" t="s">
        <v>131</v>
      </c>
      <c r="Q48" s="24">
        <f>SUMPRODUCT($E$7:$E$10,$Q$54:$Q$57)</f>
        <v>0.79976703155998541</v>
      </c>
      <c r="R48" t="s">
        <v>147</v>
      </c>
      <c r="S48" s="24">
        <f>SUMPRODUCT($E$2:$E$5,$Q$58:$Q$61)</f>
        <v>0.8267173379931283</v>
      </c>
    </row>
    <row r="49" spans="1:19" x14ac:dyDescent="0.25">
      <c r="A49" t="s">
        <v>132</v>
      </c>
      <c r="B49">
        <f>SUMPRODUCT($F$7:$F$10,$B$54:$B$57)</f>
        <v>0.97493666918633437</v>
      </c>
      <c r="C49" t="s">
        <v>147</v>
      </c>
      <c r="D49">
        <f>SUMPRODUCT($F$2:$F$5,$B$58:$B$61)</f>
        <v>1.0000009990406358</v>
      </c>
      <c r="F49" s="24" t="s">
        <v>132</v>
      </c>
      <c r="G49" s="24">
        <f>SUMPRODUCT($F$7:$F$10,$G$54:$G$57)</f>
        <v>0.83514213562011719</v>
      </c>
      <c r="H49" s="24" t="s">
        <v>147</v>
      </c>
      <c r="I49" s="24">
        <f>SUMPRODUCT($F$2:$F$5,$G$58:$G$61)</f>
        <v>1.3283473333333333</v>
      </c>
      <c r="K49" s="24" t="s">
        <v>132</v>
      </c>
      <c r="L49" s="24">
        <f>SUMPRODUCT($F$7:$F$10,$L$54:$L$57)</f>
        <v>0.83710790032400451</v>
      </c>
      <c r="M49" s="24" t="s">
        <v>147</v>
      </c>
      <c r="N49" s="24">
        <f>SUMPRODUCT($F$2:$F$5,$L$58:$L$61)</f>
        <v>0.87966459017699772</v>
      </c>
      <c r="P49" t="s">
        <v>132</v>
      </c>
      <c r="Q49" s="24">
        <f>SUMPRODUCT($F$7:$F$10,$Q$54:$Q$57)</f>
        <v>0.81335889652352511</v>
      </c>
      <c r="R49" t="s">
        <v>147</v>
      </c>
      <c r="S49" s="24">
        <f>SUMPRODUCT($F$2:$F$5,$Q$58:$Q$61)</f>
        <v>0.91605898097358929</v>
      </c>
    </row>
    <row r="50" spans="1:19" x14ac:dyDescent="0.25">
      <c r="A50" t="s">
        <v>133</v>
      </c>
      <c r="B50">
        <f>SUMPRODUCT($G$7:$G$10,$B$54:$B$57)</f>
        <v>0.55367963724383273</v>
      </c>
      <c r="C50" t="s">
        <v>147</v>
      </c>
      <c r="D50">
        <f>SUMPRODUCT($G$2:$G$5,$B$58:$B$61)</f>
        <v>1.1499886603508296</v>
      </c>
      <c r="F50" s="24" t="s">
        <v>133</v>
      </c>
      <c r="G50" s="24">
        <f>SUMPRODUCT($G$7:$G$10,$G$54:$G$57)</f>
        <v>0.74863147735595703</v>
      </c>
      <c r="H50" s="24" t="s">
        <v>147</v>
      </c>
      <c r="I50" s="24">
        <f>SUMPRODUCT($G$2:$G$5,$G$58:$G$61)</f>
        <v>1</v>
      </c>
      <c r="K50" s="24" t="s">
        <v>133</v>
      </c>
      <c r="L50" s="24">
        <f>SUMPRODUCT($G$7:$G$10,$L$54:$L$57)</f>
        <v>0.46797895587010574</v>
      </c>
      <c r="M50" s="24" t="s">
        <v>147</v>
      </c>
      <c r="N50" s="24">
        <f>SUMPRODUCT($G$2:$G$5,$L$58:$L$61)</f>
        <v>1.0428634898171492</v>
      </c>
      <c r="P50" t="s">
        <v>133</v>
      </c>
      <c r="Q50" s="24">
        <f>SUMPRODUCT($G$7:$G$10,$Q$54:$Q$57)</f>
        <v>0.51644888384843501</v>
      </c>
      <c r="R50" t="s">
        <v>147</v>
      </c>
      <c r="S50" s="24">
        <f>SUMPRODUCT($G$2:$G$5,$Q$58:$Q$61)</f>
        <v>0.91806996844621203</v>
      </c>
    </row>
    <row r="51" spans="1:19" x14ac:dyDescent="0.25">
      <c r="A51" t="s">
        <v>134</v>
      </c>
      <c r="B51">
        <f>SUMPRODUCT($H$7:$H$10,$B$54:$B$57)</f>
        <v>1.1601257756589876</v>
      </c>
      <c r="C51" t="s">
        <v>147</v>
      </c>
      <c r="D51">
        <f>SUMPRODUCT($H$2:$H$5,$B$58:$B$61)</f>
        <v>1.1601257756497789</v>
      </c>
      <c r="F51" s="24" t="s">
        <v>134</v>
      </c>
      <c r="G51" s="24">
        <f>SUMPRODUCT($H$7:$H$10,$G$54:$G$57)</f>
        <v>0.85030174255371094</v>
      </c>
      <c r="H51" s="24" t="s">
        <v>147</v>
      </c>
      <c r="I51" s="24">
        <f>SUMPRODUCT($H$2:$H$5,$G$58:$G$61)</f>
        <v>1.9893110000000001</v>
      </c>
      <c r="K51" s="24" t="s">
        <v>134</v>
      </c>
      <c r="L51" s="24">
        <f>SUMPRODUCT($H$7:$H$10,$L$54:$L$57)</f>
        <v>1.0000000000000022</v>
      </c>
      <c r="M51" s="24" t="s">
        <v>147</v>
      </c>
      <c r="N51" s="24">
        <f>SUMPRODUCT($H$2:$H$5,$L$58:$L$61)</f>
        <v>0.99999999999999978</v>
      </c>
      <c r="P51" t="s">
        <v>134</v>
      </c>
      <c r="Q51" s="24">
        <f>SUMPRODUCT($H$7:$H$10,$Q$54:$Q$57)</f>
        <v>0.9393376967914131</v>
      </c>
      <c r="R51" t="s">
        <v>147</v>
      </c>
      <c r="S51" s="24">
        <f>SUMPRODUCT($H$2:$H$5,$Q$58:$Q$61)</f>
        <v>1.1864490657428881</v>
      </c>
    </row>
    <row r="52" spans="1:19" x14ac:dyDescent="0.25">
      <c r="A52" t="s">
        <v>135</v>
      </c>
      <c r="B52">
        <f>SUMPRODUCT($I$7:$I$10,$B$54:$B$57)</f>
        <v>1.1890721079348425</v>
      </c>
      <c r="C52" t="s">
        <v>147</v>
      </c>
      <c r="D52">
        <f>SUMPRODUCT($I$2:$I$5,$B$58:$B$61)</f>
        <v>1.4245784647071789</v>
      </c>
      <c r="F52" s="24" t="s">
        <v>135</v>
      </c>
      <c r="G52" s="24">
        <f>SUMPRODUCT($I$7:$I$10,$G$54:$G$57)</f>
        <v>1.0587921142578125</v>
      </c>
      <c r="H52" s="24" t="s">
        <v>147</v>
      </c>
      <c r="I52" s="24">
        <f>SUMPRODUCT($I$2:$I$5,$G$58:$G$61)</f>
        <v>1.9902900000000003</v>
      </c>
      <c r="K52" s="24" t="s">
        <v>135</v>
      </c>
      <c r="L52" s="24">
        <f>SUMPRODUCT($I$7:$I$10,$L$54:$L$57)</f>
        <v>1.0198818977735427</v>
      </c>
      <c r="M52" s="24" t="s">
        <v>147</v>
      </c>
      <c r="N52" s="24">
        <f>SUMPRODUCT($I$2:$I$5,$L$58:$L$61)</f>
        <v>1.2516938588447797</v>
      </c>
      <c r="P52" t="s">
        <v>135</v>
      </c>
      <c r="Q52" s="24">
        <f>SUMPRODUCT($I$7:$I$10,$Q$54:$Q$57)</f>
        <v>0.99999999999999978</v>
      </c>
      <c r="R52" t="s">
        <v>147</v>
      </c>
      <c r="S52" s="24">
        <f>SUMPRODUCT($I$2:$I$5,$Q$58:$Q$61)</f>
        <v>0.99999999999999978</v>
      </c>
    </row>
    <row r="53" spans="1:19" x14ac:dyDescent="0.25">
      <c r="A53" t="s">
        <v>136</v>
      </c>
      <c r="F53" s="24" t="s">
        <v>136</v>
      </c>
      <c r="G53" s="24"/>
      <c r="H53" s="24"/>
      <c r="I53" s="24"/>
      <c r="K53" s="24" t="s">
        <v>136</v>
      </c>
      <c r="M53" s="24"/>
      <c r="P53" t="s">
        <v>136</v>
      </c>
    </row>
    <row r="54" spans="1:19" x14ac:dyDescent="0.25">
      <c r="A54" t="s">
        <v>137</v>
      </c>
      <c r="B54">
        <v>1.0000000000010001E-6</v>
      </c>
      <c r="C54" t="s">
        <v>148</v>
      </c>
      <c r="D54">
        <v>9.9999999999999995E-7</v>
      </c>
      <c r="F54" s="24" t="s">
        <v>137</v>
      </c>
      <c r="G54" s="24">
        <v>9706468180.3107758</v>
      </c>
      <c r="H54" s="24" t="s">
        <v>148</v>
      </c>
      <c r="I54" s="24">
        <v>9.9999999999999995E-7</v>
      </c>
      <c r="K54" s="24" t="s">
        <v>137</v>
      </c>
      <c r="L54">
        <v>5.7488398018827443E-2</v>
      </c>
      <c r="M54" s="24" t="s">
        <v>148</v>
      </c>
      <c r="N54" s="24">
        <v>9.9999999999999995E-7</v>
      </c>
      <c r="P54" t="s">
        <v>137</v>
      </c>
      <c r="Q54">
        <v>2.0602969417763711E-2</v>
      </c>
      <c r="R54" s="24" t="s">
        <v>148</v>
      </c>
      <c r="S54" s="24">
        <v>9.9999999999999995E-7</v>
      </c>
    </row>
    <row r="55" spans="1:19" x14ac:dyDescent="0.25">
      <c r="A55" t="s">
        <v>138</v>
      </c>
      <c r="B55">
        <v>7.907351812148021E-2</v>
      </c>
      <c r="C55" t="s">
        <v>148</v>
      </c>
      <c r="D55">
        <v>9.9999999999999995E-7</v>
      </c>
      <c r="F55" s="24" t="s">
        <v>138</v>
      </c>
      <c r="G55" s="24">
        <v>-4853234089.7097855</v>
      </c>
      <c r="H55" s="24" t="s">
        <v>148</v>
      </c>
      <c r="I55" s="24">
        <v>9.9999999999999995E-7</v>
      </c>
      <c r="K55" s="24" t="s">
        <v>138</v>
      </c>
      <c r="L55">
        <v>5.748839801882747E-2</v>
      </c>
      <c r="M55" s="24" t="s">
        <v>148</v>
      </c>
      <c r="N55" s="24">
        <v>9.9999999999999995E-7</v>
      </c>
      <c r="P55" t="s">
        <v>138</v>
      </c>
      <c r="Q55">
        <v>1.0000000000010001E-6</v>
      </c>
      <c r="R55" s="24" t="s">
        <v>148</v>
      </c>
      <c r="S55" s="24">
        <v>9.9999999999999995E-7</v>
      </c>
    </row>
    <row r="56" spans="1:19" x14ac:dyDescent="0.25">
      <c r="A56" t="s">
        <v>139</v>
      </c>
      <c r="B56">
        <v>762.60099527403099</v>
      </c>
      <c r="C56" t="s">
        <v>148</v>
      </c>
      <c r="D56">
        <v>9.9999999999999995E-7</v>
      </c>
      <c r="F56" s="24" t="s">
        <v>139</v>
      </c>
      <c r="G56" s="24">
        <v>9.999999999999972E-7</v>
      </c>
      <c r="H56" s="24" t="s">
        <v>148</v>
      </c>
      <c r="I56" s="24">
        <v>9.9999999999999995E-7</v>
      </c>
      <c r="K56" s="24" t="s">
        <v>139</v>
      </c>
      <c r="L56">
        <v>672.47266832219827</v>
      </c>
      <c r="M56" s="24" t="s">
        <v>148</v>
      </c>
      <c r="N56" s="24">
        <v>9.9999999999999995E-7</v>
      </c>
      <c r="P56" t="s">
        <v>139</v>
      </c>
      <c r="Q56">
        <v>506.36638017030515</v>
      </c>
      <c r="R56" s="24" t="s">
        <v>148</v>
      </c>
      <c r="S56" s="24">
        <v>9.9999999999999995E-7</v>
      </c>
    </row>
    <row r="57" spans="1:19" x14ac:dyDescent="0.25">
      <c r="A57" t="s">
        <v>140</v>
      </c>
      <c r="B57">
        <v>7.8669247753252666E-2</v>
      </c>
      <c r="C57" t="s">
        <v>148</v>
      </c>
      <c r="D57">
        <v>9.9999999999999995E-7</v>
      </c>
      <c r="F57" s="24" t="s">
        <v>140</v>
      </c>
      <c r="G57" s="24">
        <v>-4853234089.7097855</v>
      </c>
      <c r="H57" s="24" t="s">
        <v>148</v>
      </c>
      <c r="I57" s="24">
        <v>9.9999999999999995E-7</v>
      </c>
      <c r="K57" s="24" t="s">
        <v>140</v>
      </c>
      <c r="L57">
        <v>1.0000000000010001E-6</v>
      </c>
      <c r="M57" s="24" t="s">
        <v>148</v>
      </c>
      <c r="N57" s="24">
        <v>9.9999999999999995E-7</v>
      </c>
      <c r="P57" t="s">
        <v>140</v>
      </c>
      <c r="Q57">
        <v>0.26128320931416343</v>
      </c>
      <c r="R57" s="24" t="s">
        <v>148</v>
      </c>
      <c r="S57" s="24">
        <v>9.9999999999999995E-7</v>
      </c>
    </row>
    <row r="58" spans="1:19" x14ac:dyDescent="0.25">
      <c r="A58" t="s">
        <v>141</v>
      </c>
      <c r="B58">
        <v>1.8285456610877781E-2</v>
      </c>
      <c r="C58" t="s">
        <v>148</v>
      </c>
      <c r="D58">
        <v>9.9999999999999995E-7</v>
      </c>
      <c r="F58" s="24" t="s">
        <v>141</v>
      </c>
      <c r="G58" s="24">
        <v>0.32947233333333337</v>
      </c>
      <c r="H58" s="24" t="s">
        <v>148</v>
      </c>
      <c r="I58" s="24">
        <v>9.9999999999999995E-7</v>
      </c>
      <c r="K58" s="24" t="s">
        <v>141</v>
      </c>
      <c r="L58">
        <v>1.1125241545074901E-6</v>
      </c>
      <c r="M58" s="24" t="s">
        <v>148</v>
      </c>
      <c r="N58" s="24">
        <v>9.9999999999999995E-7</v>
      </c>
      <c r="P58" t="s">
        <v>141</v>
      </c>
      <c r="Q58">
        <v>1.0956104504503688E-6</v>
      </c>
      <c r="R58" s="24" t="s">
        <v>148</v>
      </c>
      <c r="S58" s="24">
        <v>9.9999999999999995E-7</v>
      </c>
    </row>
    <row r="59" spans="1:19" x14ac:dyDescent="0.25">
      <c r="A59" t="s">
        <v>142</v>
      </c>
      <c r="B59">
        <v>9.999999999999972E-7</v>
      </c>
      <c r="C59" t="s">
        <v>148</v>
      </c>
      <c r="D59">
        <v>9.9999999999999995E-7</v>
      </c>
      <c r="F59" s="24" t="s">
        <v>142</v>
      </c>
      <c r="G59" s="24">
        <v>9.9999999999999043E-7</v>
      </c>
      <c r="H59" s="24" t="s">
        <v>148</v>
      </c>
      <c r="I59" s="24">
        <v>9.9999999999999995E-7</v>
      </c>
      <c r="K59" s="24" t="s">
        <v>142</v>
      </c>
      <c r="L59">
        <v>9.999999999999972E-7</v>
      </c>
      <c r="M59" s="24" t="s">
        <v>148</v>
      </c>
      <c r="N59" s="24">
        <v>9.9999999999999995E-7</v>
      </c>
      <c r="P59" t="s">
        <v>142</v>
      </c>
      <c r="Q59">
        <v>2.2288793903674594E-4</v>
      </c>
      <c r="R59" s="24" t="s">
        <v>148</v>
      </c>
      <c r="S59" s="24">
        <v>9.9999999999999995E-7</v>
      </c>
    </row>
    <row r="60" spans="1:19" x14ac:dyDescent="0.25">
      <c r="A60" t="s">
        <v>143</v>
      </c>
      <c r="B60">
        <v>1.5025721776463187E-4</v>
      </c>
      <c r="C60" t="s">
        <v>148</v>
      </c>
      <c r="D60">
        <v>9.9999999999999995E-7</v>
      </c>
      <c r="F60" s="24" t="s">
        <v>143</v>
      </c>
      <c r="G60" s="24">
        <v>9.9999999999999995E-7</v>
      </c>
      <c r="H60" s="24" t="s">
        <v>148</v>
      </c>
      <c r="I60" s="24">
        <v>9.9999999999999995E-7</v>
      </c>
      <c r="K60" s="24" t="s">
        <v>143</v>
      </c>
      <c r="L60">
        <v>1.4581234673588956E-4</v>
      </c>
      <c r="M60" s="24" t="s">
        <v>148</v>
      </c>
      <c r="N60" s="24">
        <v>9.9999999999999995E-7</v>
      </c>
      <c r="P60" t="s">
        <v>143</v>
      </c>
      <c r="Q60">
        <v>9.999999999999972E-7</v>
      </c>
      <c r="R60" s="24" t="s">
        <v>148</v>
      </c>
      <c r="S60" s="24">
        <v>9.9999999999999995E-7</v>
      </c>
    </row>
    <row r="61" spans="1:19" x14ac:dyDescent="0.25">
      <c r="A61" t="s">
        <v>144</v>
      </c>
      <c r="B61">
        <v>1.1396340327201265E-4</v>
      </c>
      <c r="C61" t="s">
        <v>148</v>
      </c>
      <c r="D61">
        <v>9.9999999999999995E-7</v>
      </c>
      <c r="F61" s="24" t="s">
        <v>144</v>
      </c>
      <c r="G61" s="24">
        <v>1.0000000000000006E-6</v>
      </c>
      <c r="H61" s="24" t="s">
        <v>148</v>
      </c>
      <c r="I61" s="24">
        <v>9.9999999999999995E-7</v>
      </c>
      <c r="K61" s="24" t="s">
        <v>144</v>
      </c>
      <c r="L61">
        <v>1.0498496045153564E-4</v>
      </c>
      <c r="M61" s="24" t="s">
        <v>148</v>
      </c>
      <c r="N61" s="24">
        <v>9.9999999999999995E-7</v>
      </c>
      <c r="P61" t="s">
        <v>144</v>
      </c>
      <c r="Q61">
        <v>4.0129126119795131E-5</v>
      </c>
      <c r="R61" s="24" t="s">
        <v>148</v>
      </c>
      <c r="S61" s="24">
        <v>9.9999999999999995E-7</v>
      </c>
    </row>
    <row r="62" spans="1:19" x14ac:dyDescent="0.25">
      <c r="F62" s="24"/>
      <c r="G62" s="24"/>
      <c r="H62" s="24"/>
      <c r="I62" s="24"/>
      <c r="K62" s="24"/>
      <c r="M62" s="24"/>
      <c r="N62" s="24"/>
      <c r="R62" s="24"/>
      <c r="S62" s="24"/>
    </row>
  </sheetData>
  <mergeCells count="3">
    <mergeCell ref="F14:I14"/>
    <mergeCell ref="K14:N14"/>
    <mergeCell ref="P14:S1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7"/>
  <sheetViews>
    <sheetView topLeftCell="A7" zoomScale="85" zoomScaleNormal="85" workbookViewId="0">
      <selection activeCell="L34" sqref="L34"/>
    </sheetView>
  </sheetViews>
  <sheetFormatPr baseColWidth="10" defaultRowHeight="15" x14ac:dyDescent="0.25"/>
  <cols>
    <col min="1" max="1" width="11.42578125" customWidth="1"/>
    <col min="2" max="2" width="26.28515625" customWidth="1"/>
    <col min="3" max="3" width="24.140625" customWidth="1"/>
    <col min="5" max="5" width="17.28515625" customWidth="1"/>
    <col min="12" max="12" width="5.7109375" customWidth="1"/>
    <col min="13" max="13" width="26.42578125" customWidth="1"/>
    <col min="16" max="16" width="28" customWidth="1"/>
  </cols>
  <sheetData>
    <row r="1" spans="1:16" x14ac:dyDescent="0.25">
      <c r="A1" s="24"/>
      <c r="B1" s="24" t="s">
        <v>115</v>
      </c>
      <c r="C1" s="24" t="s">
        <v>116</v>
      </c>
      <c r="D1" s="24" t="s">
        <v>117</v>
      </c>
      <c r="E1" s="24" t="s">
        <v>118</v>
      </c>
      <c r="F1" s="24" t="s">
        <v>119</v>
      </c>
      <c r="G1" s="24" t="s">
        <v>120</v>
      </c>
      <c r="H1" s="24" t="s">
        <v>121</v>
      </c>
      <c r="I1" s="24" t="s">
        <v>122</v>
      </c>
    </row>
    <row r="2" spans="1:16" x14ac:dyDescent="0.25">
      <c r="A2" s="39" t="s">
        <v>85</v>
      </c>
      <c r="B2" s="39">
        <v>3</v>
      </c>
      <c r="C2" s="39">
        <v>4</v>
      </c>
      <c r="D2" s="39">
        <v>5</v>
      </c>
      <c r="E2" s="39">
        <v>4</v>
      </c>
      <c r="F2" s="39">
        <v>4</v>
      </c>
      <c r="G2" s="39">
        <v>3</v>
      </c>
      <c r="H2" s="39">
        <v>6</v>
      </c>
      <c r="I2" s="39">
        <v>6</v>
      </c>
      <c r="L2" s="85" t="s">
        <v>168</v>
      </c>
      <c r="M2" s="85"/>
      <c r="O2" s="85" t="s">
        <v>168</v>
      </c>
      <c r="P2" s="85"/>
    </row>
    <row r="3" spans="1:16" x14ac:dyDescent="0.25">
      <c r="A3" s="39" t="s">
        <v>86</v>
      </c>
      <c r="B3" s="40">
        <v>3124</v>
      </c>
      <c r="C3" s="39">
        <v>2454</v>
      </c>
      <c r="D3" s="39">
        <v>5437</v>
      </c>
      <c r="E3" s="39">
        <v>2543</v>
      </c>
      <c r="F3" s="39">
        <v>3456</v>
      </c>
      <c r="G3" s="39">
        <v>3457</v>
      </c>
      <c r="H3" s="39">
        <v>4678</v>
      </c>
      <c r="I3" s="39">
        <v>3679</v>
      </c>
      <c r="L3" s="39" t="s">
        <v>85</v>
      </c>
      <c r="M3" s="24" t="s">
        <v>162</v>
      </c>
      <c r="O3" s="39" t="s">
        <v>85</v>
      </c>
      <c r="P3" s="24" t="s">
        <v>162</v>
      </c>
    </row>
    <row r="4" spans="1:16" x14ac:dyDescent="0.25">
      <c r="A4" s="39" t="s">
        <v>109</v>
      </c>
      <c r="B4" s="40">
        <v>3598</v>
      </c>
      <c r="C4" s="39">
        <v>4537</v>
      </c>
      <c r="D4" s="39">
        <v>6532</v>
      </c>
      <c r="E4" s="39">
        <v>1678</v>
      </c>
      <c r="F4" s="39">
        <v>3456</v>
      </c>
      <c r="G4" s="39">
        <v>4563</v>
      </c>
      <c r="H4" s="39">
        <v>4324</v>
      </c>
      <c r="I4" s="39">
        <v>5427</v>
      </c>
      <c r="L4" s="39" t="s">
        <v>86</v>
      </c>
      <c r="M4" s="24" t="s">
        <v>163</v>
      </c>
      <c r="O4" s="39" t="s">
        <v>86</v>
      </c>
      <c r="P4" s="24" t="s">
        <v>163</v>
      </c>
    </row>
    <row r="5" spans="1:16" x14ac:dyDescent="0.25">
      <c r="A5" s="39" t="s">
        <v>88</v>
      </c>
      <c r="B5" s="39">
        <v>2875</v>
      </c>
      <c r="C5" s="39">
        <v>3424</v>
      </c>
      <c r="D5" s="39">
        <v>3467</v>
      </c>
      <c r="E5" s="39">
        <v>3543</v>
      </c>
      <c r="F5" s="39">
        <v>4543</v>
      </c>
      <c r="G5" s="39">
        <v>2546</v>
      </c>
      <c r="H5" s="39">
        <v>3542</v>
      </c>
      <c r="I5" s="39">
        <v>4325</v>
      </c>
      <c r="L5" s="39" t="s">
        <v>109</v>
      </c>
      <c r="M5" s="24" t="s">
        <v>164</v>
      </c>
      <c r="O5" s="39" t="s">
        <v>109</v>
      </c>
      <c r="P5" s="24" t="s">
        <v>164</v>
      </c>
    </row>
    <row r="6" spans="1:16" x14ac:dyDescent="0.25">
      <c r="A6" s="39" t="s">
        <v>110</v>
      </c>
      <c r="B6" s="39">
        <v>2543</v>
      </c>
      <c r="C6" s="39">
        <v>5327</v>
      </c>
      <c r="D6" s="39">
        <v>3543</v>
      </c>
      <c r="E6" s="39">
        <v>6435</v>
      </c>
      <c r="F6" s="39">
        <v>3546</v>
      </c>
      <c r="G6" s="39">
        <v>3563</v>
      </c>
      <c r="H6" s="39">
        <v>3475</v>
      </c>
      <c r="I6" s="39">
        <v>4350</v>
      </c>
      <c r="L6" s="39" t="s">
        <v>88</v>
      </c>
      <c r="M6" s="24" t="s">
        <v>165</v>
      </c>
      <c r="O6" s="39"/>
      <c r="P6" s="24"/>
    </row>
    <row r="7" spans="1:16" x14ac:dyDescent="0.25">
      <c r="A7" s="37" t="s">
        <v>113</v>
      </c>
      <c r="B7" s="24">
        <v>2</v>
      </c>
      <c r="C7" s="24">
        <v>3</v>
      </c>
      <c r="D7" s="24">
        <v>4</v>
      </c>
      <c r="E7" s="24">
        <v>2</v>
      </c>
      <c r="F7" s="24">
        <v>3</v>
      </c>
      <c r="G7" s="24">
        <v>4</v>
      </c>
      <c r="H7" s="24">
        <v>4</v>
      </c>
      <c r="I7" s="24">
        <v>4</v>
      </c>
      <c r="L7" s="39" t="s">
        <v>110</v>
      </c>
      <c r="M7" s="24" t="s">
        <v>166</v>
      </c>
      <c r="O7" s="39"/>
      <c r="P7" s="24"/>
    </row>
    <row r="8" spans="1:16" x14ac:dyDescent="0.25">
      <c r="A8" s="37" t="s">
        <v>111</v>
      </c>
      <c r="B8" s="24">
        <v>0.17</v>
      </c>
      <c r="C8" s="24">
        <v>0.38</v>
      </c>
      <c r="D8" s="24">
        <v>0.42</v>
      </c>
      <c r="E8" s="24">
        <v>0.3</v>
      </c>
      <c r="F8" s="24">
        <v>0.3</v>
      </c>
      <c r="G8" s="24">
        <v>0.49</v>
      </c>
      <c r="H8" s="24">
        <v>0.4</v>
      </c>
      <c r="I8" s="24">
        <v>0.42</v>
      </c>
      <c r="L8" s="86" t="s">
        <v>167</v>
      </c>
      <c r="M8" s="86"/>
      <c r="O8" s="86" t="s">
        <v>167</v>
      </c>
      <c r="P8" s="86"/>
    </row>
    <row r="9" spans="1:16" x14ac:dyDescent="0.25">
      <c r="A9" s="37" t="s">
        <v>112</v>
      </c>
      <c r="B9" s="24">
        <v>1</v>
      </c>
      <c r="C9" s="24">
        <v>3</v>
      </c>
      <c r="D9" s="24">
        <v>3</v>
      </c>
      <c r="E9" s="24">
        <v>2</v>
      </c>
      <c r="F9" s="24">
        <v>2</v>
      </c>
      <c r="G9" s="24">
        <v>3</v>
      </c>
      <c r="H9" s="24">
        <v>3</v>
      </c>
      <c r="I9" s="24">
        <v>3</v>
      </c>
      <c r="L9" s="42" t="s">
        <v>113</v>
      </c>
      <c r="M9" s="37" t="s">
        <v>169</v>
      </c>
      <c r="O9" s="42" t="s">
        <v>113</v>
      </c>
      <c r="P9" s="37" t="s">
        <v>169</v>
      </c>
    </row>
    <row r="10" spans="1:16" x14ac:dyDescent="0.25">
      <c r="A10" s="37" t="s">
        <v>114</v>
      </c>
      <c r="B10" s="24">
        <v>1</v>
      </c>
      <c r="C10" s="24">
        <v>1</v>
      </c>
      <c r="D10" s="24">
        <v>0</v>
      </c>
      <c r="E10" s="24">
        <v>2</v>
      </c>
      <c r="F10" s="24">
        <v>1</v>
      </c>
      <c r="G10" s="24">
        <v>0</v>
      </c>
      <c r="H10" s="24">
        <v>0</v>
      </c>
      <c r="I10" s="24">
        <v>3</v>
      </c>
      <c r="L10" s="42" t="s">
        <v>111</v>
      </c>
      <c r="M10" s="37" t="s">
        <v>170</v>
      </c>
      <c r="O10" s="42" t="s">
        <v>111</v>
      </c>
      <c r="P10" s="37" t="s">
        <v>170</v>
      </c>
    </row>
    <row r="11" spans="1:16" x14ac:dyDescent="0.25">
      <c r="A11" s="39" t="s">
        <v>108</v>
      </c>
      <c r="B11" s="39">
        <v>3214</v>
      </c>
      <c r="C11" s="39">
        <v>4357</v>
      </c>
      <c r="D11" s="39">
        <v>6511</v>
      </c>
      <c r="E11" s="39">
        <v>3124</v>
      </c>
      <c r="F11" s="39">
        <v>3688</v>
      </c>
      <c r="G11" s="39">
        <v>5432</v>
      </c>
      <c r="H11" s="39">
        <v>4532</v>
      </c>
      <c r="I11" s="39">
        <v>4568</v>
      </c>
      <c r="L11" s="24" t="s">
        <v>112</v>
      </c>
      <c r="M11" s="37" t="s">
        <v>171</v>
      </c>
      <c r="O11" s="24" t="s">
        <v>112</v>
      </c>
      <c r="P11" s="37" t="s">
        <v>171</v>
      </c>
    </row>
    <row r="12" spans="1:16" x14ac:dyDescent="0.25">
      <c r="A12" s="41" t="s">
        <v>153</v>
      </c>
      <c r="B12" s="41">
        <v>0.83</v>
      </c>
      <c r="C12" s="41">
        <v>1</v>
      </c>
      <c r="D12" s="41">
        <v>0.98599999999999999</v>
      </c>
      <c r="E12" s="41">
        <v>1</v>
      </c>
      <c r="F12" s="41">
        <v>1</v>
      </c>
      <c r="G12" s="41">
        <v>1</v>
      </c>
      <c r="H12" s="41">
        <v>1</v>
      </c>
      <c r="I12" s="41">
        <v>1</v>
      </c>
      <c r="L12" s="24" t="s">
        <v>114</v>
      </c>
      <c r="M12" s="37" t="s">
        <v>172</v>
      </c>
      <c r="O12" s="24"/>
      <c r="P12" s="37"/>
    </row>
    <row r="13" spans="1:16" x14ac:dyDescent="0.25">
      <c r="L13" s="39" t="s">
        <v>108</v>
      </c>
      <c r="M13" s="37" t="s">
        <v>173</v>
      </c>
      <c r="O13" s="39" t="s">
        <v>108</v>
      </c>
      <c r="P13" s="37" t="s">
        <v>173</v>
      </c>
    </row>
    <row r="17" spans="1:9" x14ac:dyDescent="0.25">
      <c r="B17" s="60"/>
      <c r="C17" s="60"/>
      <c r="D17" s="50"/>
      <c r="E17" s="50"/>
      <c r="F17" s="60"/>
      <c r="G17" s="60"/>
    </row>
    <row r="18" spans="1:9" x14ac:dyDescent="0.25">
      <c r="A18" s="24"/>
      <c r="B18" s="51" t="s">
        <v>177</v>
      </c>
      <c r="C18" s="51" t="s">
        <v>174</v>
      </c>
      <c r="D18" s="52" t="s">
        <v>175</v>
      </c>
      <c r="E18" s="51" t="s">
        <v>176</v>
      </c>
      <c r="I18" s="41"/>
    </row>
    <row r="19" spans="1:9" ht="15.75" x14ac:dyDescent="0.25">
      <c r="A19" s="39" t="s">
        <v>115</v>
      </c>
      <c r="B19" s="25" t="s">
        <v>4</v>
      </c>
      <c r="C19" s="42">
        <v>1</v>
      </c>
      <c r="D19" s="42">
        <v>1.00000716</v>
      </c>
      <c r="E19" s="53">
        <v>1</v>
      </c>
    </row>
    <row r="20" spans="1:9" ht="15.75" x14ac:dyDescent="0.25">
      <c r="A20" s="39" t="s">
        <v>116</v>
      </c>
      <c r="B20" s="25" t="s">
        <v>7</v>
      </c>
      <c r="C20" s="42">
        <v>1</v>
      </c>
      <c r="D20" s="42">
        <v>1</v>
      </c>
      <c r="E20" s="53">
        <v>1</v>
      </c>
      <c r="I20" s="41"/>
    </row>
    <row r="21" spans="1:9" ht="15.75" x14ac:dyDescent="0.25">
      <c r="A21" s="39" t="s">
        <v>117</v>
      </c>
      <c r="B21" s="25" t="s">
        <v>10</v>
      </c>
      <c r="C21" s="42">
        <v>0.73990900000000004</v>
      </c>
      <c r="D21" s="42">
        <v>0.53734300000000002</v>
      </c>
      <c r="E21" s="42">
        <v>0.64154367999999995</v>
      </c>
    </row>
    <row r="22" spans="1:9" ht="15.75" x14ac:dyDescent="0.25">
      <c r="A22" s="39" t="s">
        <v>118</v>
      </c>
      <c r="B22" s="25" t="s">
        <v>13</v>
      </c>
      <c r="C22" s="42">
        <v>1</v>
      </c>
      <c r="D22" s="42">
        <v>1</v>
      </c>
      <c r="E22" s="53">
        <v>1</v>
      </c>
      <c r="I22" s="49"/>
    </row>
    <row r="23" spans="1:9" ht="15.75" x14ac:dyDescent="0.25">
      <c r="A23" s="39" t="s">
        <v>119</v>
      </c>
      <c r="B23" s="25" t="s">
        <v>16</v>
      </c>
      <c r="C23" s="42">
        <v>1</v>
      </c>
      <c r="D23" s="42">
        <v>1</v>
      </c>
      <c r="E23" s="53">
        <v>0.97493666999999995</v>
      </c>
    </row>
    <row r="24" spans="1:9" ht="15.75" x14ac:dyDescent="0.25">
      <c r="A24" s="39" t="s">
        <v>120</v>
      </c>
      <c r="B24" s="25" t="s">
        <v>19</v>
      </c>
      <c r="C24" s="42">
        <v>0.84447099999999997</v>
      </c>
      <c r="D24" s="42">
        <v>0.74939699999999998</v>
      </c>
      <c r="E24" s="53">
        <v>0.74863148000000002</v>
      </c>
      <c r="I24" s="49"/>
    </row>
    <row r="25" spans="1:9" ht="15.75" x14ac:dyDescent="0.25">
      <c r="A25" s="39" t="s">
        <v>121</v>
      </c>
      <c r="B25" s="25" t="s">
        <v>21</v>
      </c>
      <c r="C25" s="42">
        <v>1</v>
      </c>
      <c r="D25" s="42">
        <v>0.70832200000000001</v>
      </c>
      <c r="E25" s="53">
        <v>1</v>
      </c>
    </row>
    <row r="26" spans="1:9" ht="15.75" x14ac:dyDescent="0.25">
      <c r="A26" s="39" t="s">
        <v>122</v>
      </c>
      <c r="B26" s="25" t="s">
        <v>19</v>
      </c>
      <c r="C26" s="42">
        <v>1</v>
      </c>
      <c r="D26" s="42">
        <v>0.89029417</v>
      </c>
      <c r="E26" s="53">
        <v>1</v>
      </c>
    </row>
    <row r="27" spans="1:9" x14ac:dyDescent="0.25">
      <c r="A27" s="85" t="s">
        <v>178</v>
      </c>
      <c r="B27" s="85"/>
      <c r="C27" s="39">
        <f>AVERAGE(C19:C26)</f>
        <v>0.94804749999999993</v>
      </c>
      <c r="D27" s="39">
        <f>AVERAGE(D19:D26)</f>
        <v>0.86067041624999996</v>
      </c>
      <c r="E27" s="39">
        <f t="shared" ref="E27" si="0">AVERAGE(E19:E26)</f>
        <v>0.92063897875</v>
      </c>
    </row>
  </sheetData>
  <mergeCells count="7">
    <mergeCell ref="A27:B27"/>
    <mergeCell ref="O2:P2"/>
    <mergeCell ref="O8:P8"/>
    <mergeCell ref="L2:M2"/>
    <mergeCell ref="L8:M8"/>
    <mergeCell ref="B17:C17"/>
    <mergeCell ref="F17:G17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"/>
  <sheetViews>
    <sheetView workbookViewId="0">
      <selection activeCell="A44" sqref="A44"/>
    </sheetView>
  </sheetViews>
  <sheetFormatPr baseColWidth="10" defaultRowHeight="15" x14ac:dyDescent="0.25"/>
  <cols>
    <col min="1" max="1" width="13.85546875" customWidth="1"/>
    <col min="2" max="2" width="31.140625" customWidth="1"/>
    <col min="3" max="3" width="23" customWidth="1"/>
    <col min="4" max="4" width="15.7109375" customWidth="1"/>
  </cols>
  <sheetData>
    <row r="1" spans="1:4" x14ac:dyDescent="0.25">
      <c r="A1" s="24" t="s">
        <v>179</v>
      </c>
      <c r="B1" s="24" t="s">
        <v>180</v>
      </c>
      <c r="C1" s="24" t="s">
        <v>181</v>
      </c>
      <c r="D1" s="24" t="s">
        <v>182</v>
      </c>
    </row>
    <row r="2" spans="1:4" x14ac:dyDescent="0.25">
      <c r="A2" s="90" t="s">
        <v>183</v>
      </c>
      <c r="B2" s="88" t="s">
        <v>184</v>
      </c>
      <c r="C2" s="87" t="s">
        <v>185</v>
      </c>
      <c r="D2" s="87" t="s">
        <v>186</v>
      </c>
    </row>
    <row r="3" spans="1:4" ht="62.25" customHeight="1" x14ac:dyDescent="0.25">
      <c r="A3" s="90"/>
      <c r="B3" s="84"/>
      <c r="C3" s="87"/>
      <c r="D3" s="87"/>
    </row>
    <row r="4" spans="1:4" x14ac:dyDescent="0.25">
      <c r="A4" s="24" t="s">
        <v>179</v>
      </c>
      <c r="B4" s="24" t="s">
        <v>180</v>
      </c>
      <c r="C4" s="24" t="s">
        <v>181</v>
      </c>
      <c r="D4" s="24" t="s">
        <v>182</v>
      </c>
    </row>
    <row r="5" spans="1:4" x14ac:dyDescent="0.25">
      <c r="A5" s="89" t="s">
        <v>199</v>
      </c>
      <c r="B5" s="87" t="s">
        <v>187</v>
      </c>
      <c r="C5" s="87" t="s">
        <v>188</v>
      </c>
      <c r="D5" s="88" t="s">
        <v>189</v>
      </c>
    </row>
    <row r="6" spans="1:4" ht="72.75" customHeight="1" x14ac:dyDescent="0.25">
      <c r="A6" s="89"/>
      <c r="B6" s="87"/>
      <c r="C6" s="87"/>
      <c r="D6" s="88"/>
    </row>
    <row r="7" spans="1:4" x14ac:dyDescent="0.25">
      <c r="A7" s="89" t="s">
        <v>198</v>
      </c>
      <c r="B7" s="88" t="s">
        <v>190</v>
      </c>
      <c r="C7" s="88" t="s">
        <v>191</v>
      </c>
      <c r="D7" s="87" t="s">
        <v>192</v>
      </c>
    </row>
    <row r="8" spans="1:4" ht="71.25" customHeight="1" x14ac:dyDescent="0.25">
      <c r="A8" s="89"/>
      <c r="B8" s="88"/>
      <c r="C8" s="84"/>
      <c r="D8" s="87"/>
    </row>
    <row r="9" spans="1:4" x14ac:dyDescent="0.25">
      <c r="A9" s="87" t="s">
        <v>197</v>
      </c>
      <c r="B9" s="88" t="s">
        <v>193</v>
      </c>
      <c r="C9" s="87" t="s">
        <v>194</v>
      </c>
      <c r="D9" s="87" t="s">
        <v>195</v>
      </c>
    </row>
    <row r="10" spans="1:4" ht="87.75" customHeight="1" x14ac:dyDescent="0.25">
      <c r="A10" s="87"/>
      <c r="B10" s="84"/>
      <c r="C10" s="87"/>
      <c r="D10" s="87"/>
    </row>
    <row r="12" spans="1:4" x14ac:dyDescent="0.25">
      <c r="A12" s="24" t="s">
        <v>179</v>
      </c>
      <c r="B12" s="24" t="s">
        <v>180</v>
      </c>
      <c r="C12" s="24" t="s">
        <v>181</v>
      </c>
      <c r="D12" s="24" t="s">
        <v>182</v>
      </c>
    </row>
    <row r="13" spans="1:4" x14ac:dyDescent="0.25">
      <c r="A13" s="88" t="s">
        <v>196</v>
      </c>
      <c r="B13" s="88" t="s">
        <v>200</v>
      </c>
      <c r="C13" s="88" t="s">
        <v>201</v>
      </c>
      <c r="D13" s="88" t="s">
        <v>204</v>
      </c>
    </row>
    <row r="14" spans="1:4" ht="33.75" customHeight="1" x14ac:dyDescent="0.25">
      <c r="A14" s="88"/>
      <c r="B14" s="88"/>
      <c r="C14" s="88"/>
      <c r="D14" s="88"/>
    </row>
    <row r="15" spans="1:4" x14ac:dyDescent="0.25">
      <c r="A15" s="87" t="s">
        <v>203</v>
      </c>
      <c r="B15" s="88" t="s">
        <v>202</v>
      </c>
      <c r="C15" s="88" t="s">
        <v>201</v>
      </c>
      <c r="D15" s="88" t="s">
        <v>204</v>
      </c>
    </row>
    <row r="16" spans="1:4" ht="36" customHeight="1" x14ac:dyDescent="0.25">
      <c r="A16" s="87"/>
      <c r="B16" s="88"/>
      <c r="C16" s="88"/>
      <c r="D16" s="88"/>
    </row>
    <row r="17" spans="1:4" x14ac:dyDescent="0.25">
      <c r="A17" s="87" t="s">
        <v>205</v>
      </c>
      <c r="B17" s="88" t="s">
        <v>206</v>
      </c>
      <c r="C17" s="88" t="s">
        <v>207</v>
      </c>
      <c r="D17" s="88" t="s">
        <v>204</v>
      </c>
    </row>
    <row r="18" spans="1:4" ht="46.5" customHeight="1" x14ac:dyDescent="0.25">
      <c r="A18" s="87"/>
      <c r="B18" s="84"/>
      <c r="C18" s="88"/>
      <c r="D18" s="88"/>
    </row>
    <row r="19" spans="1:4" x14ac:dyDescent="0.25">
      <c r="A19" s="87" t="s">
        <v>208</v>
      </c>
      <c r="B19" s="87" t="s">
        <v>209</v>
      </c>
      <c r="C19" s="87" t="s">
        <v>210</v>
      </c>
      <c r="D19" s="87" t="s">
        <v>204</v>
      </c>
    </row>
    <row r="20" spans="1:4" ht="74.25" customHeight="1" x14ac:dyDescent="0.25">
      <c r="A20" s="87"/>
      <c r="B20" s="87"/>
      <c r="C20" s="87"/>
      <c r="D20" s="87"/>
    </row>
    <row r="21" spans="1:4" x14ac:dyDescent="0.25">
      <c r="A21" s="88" t="s">
        <v>211</v>
      </c>
      <c r="B21" s="87" t="s">
        <v>212</v>
      </c>
      <c r="C21" s="87" t="s">
        <v>213</v>
      </c>
      <c r="D21" s="87" t="s">
        <v>204</v>
      </c>
    </row>
    <row r="22" spans="1:4" ht="37.5" customHeight="1" x14ac:dyDescent="0.25">
      <c r="A22" s="88"/>
      <c r="B22" s="87"/>
      <c r="C22" s="87"/>
      <c r="D22" s="87"/>
    </row>
    <row r="24" spans="1:4" x14ac:dyDescent="0.25">
      <c r="A24" s="24" t="s">
        <v>179</v>
      </c>
      <c r="B24" s="24" t="s">
        <v>180</v>
      </c>
      <c r="C24" s="24" t="s">
        <v>181</v>
      </c>
      <c r="D24" s="24" t="s">
        <v>182</v>
      </c>
    </row>
    <row r="25" spans="1:4" x14ac:dyDescent="0.25">
      <c r="A25" s="88" t="s">
        <v>214</v>
      </c>
      <c r="B25" s="87" t="s">
        <v>215</v>
      </c>
      <c r="C25" s="87" t="s">
        <v>216</v>
      </c>
      <c r="D25" s="87" t="s">
        <v>217</v>
      </c>
    </row>
    <row r="26" spans="1:4" ht="42" customHeight="1" x14ac:dyDescent="0.25">
      <c r="A26" s="88"/>
      <c r="B26" s="87"/>
      <c r="C26" s="87"/>
      <c r="D26" s="87"/>
    </row>
    <row r="27" spans="1:4" x14ac:dyDescent="0.25">
      <c r="A27" s="87" t="s">
        <v>222</v>
      </c>
      <c r="B27" s="87" t="s">
        <v>218</v>
      </c>
      <c r="C27" s="87" t="s">
        <v>219</v>
      </c>
      <c r="D27" s="87" t="s">
        <v>220</v>
      </c>
    </row>
    <row r="28" spans="1:4" ht="85.5" customHeight="1" x14ac:dyDescent="0.25">
      <c r="A28" s="87"/>
      <c r="B28" s="87"/>
      <c r="C28" s="87"/>
      <c r="D28" s="87"/>
    </row>
    <row r="29" spans="1:4" x14ac:dyDescent="0.25">
      <c r="A29" s="87" t="s">
        <v>221</v>
      </c>
      <c r="B29" s="87" t="s">
        <v>223</v>
      </c>
      <c r="C29" s="87" t="s">
        <v>224</v>
      </c>
      <c r="D29" s="87" t="s">
        <v>225</v>
      </c>
    </row>
    <row r="30" spans="1:4" ht="30.75" customHeight="1" x14ac:dyDescent="0.25">
      <c r="A30" s="87"/>
      <c r="B30" s="87"/>
      <c r="C30" s="87"/>
      <c r="D30" s="87"/>
    </row>
    <row r="33" spans="1:4" x14ac:dyDescent="0.25">
      <c r="A33" s="24" t="s">
        <v>179</v>
      </c>
      <c r="B33" s="24" t="s">
        <v>180</v>
      </c>
      <c r="C33" s="24" t="s">
        <v>181</v>
      </c>
      <c r="D33" s="24" t="s">
        <v>182</v>
      </c>
    </row>
    <row r="34" spans="1:4" x14ac:dyDescent="0.25">
      <c r="A34" s="87" t="s">
        <v>226</v>
      </c>
      <c r="B34" s="87" t="s">
        <v>227</v>
      </c>
      <c r="C34" s="87" t="s">
        <v>228</v>
      </c>
      <c r="D34" s="87" t="s">
        <v>204</v>
      </c>
    </row>
    <row r="35" spans="1:4" x14ac:dyDescent="0.25">
      <c r="A35" s="87"/>
      <c r="B35" s="87"/>
      <c r="C35" s="87"/>
      <c r="D35" s="87"/>
    </row>
    <row r="36" spans="1:4" x14ac:dyDescent="0.25">
      <c r="A36" s="87" t="s">
        <v>230</v>
      </c>
      <c r="B36" s="87" t="s">
        <v>229</v>
      </c>
      <c r="C36" s="87" t="s">
        <v>228</v>
      </c>
      <c r="D36" s="87" t="s">
        <v>204</v>
      </c>
    </row>
    <row r="37" spans="1:4" x14ac:dyDescent="0.25">
      <c r="A37" s="87"/>
      <c r="B37" s="87"/>
      <c r="C37" s="87"/>
      <c r="D37" s="87"/>
    </row>
    <row r="38" spans="1:4" x14ac:dyDescent="0.25">
      <c r="A38" s="87" t="s">
        <v>231</v>
      </c>
      <c r="B38" s="87" t="s">
        <v>232</v>
      </c>
      <c r="C38" s="87" t="s">
        <v>228</v>
      </c>
      <c r="D38" s="87" t="s">
        <v>204</v>
      </c>
    </row>
    <row r="39" spans="1:4" x14ac:dyDescent="0.25">
      <c r="A39" s="87"/>
      <c r="B39" s="87"/>
      <c r="C39" s="87"/>
      <c r="D39" s="87"/>
    </row>
    <row r="40" spans="1:4" x14ac:dyDescent="0.25">
      <c r="A40" s="87" t="s">
        <v>233</v>
      </c>
      <c r="B40" s="87" t="s">
        <v>234</v>
      </c>
      <c r="C40" s="87" t="s">
        <v>228</v>
      </c>
      <c r="D40" s="87" t="s">
        <v>204</v>
      </c>
    </row>
    <row r="41" spans="1:4" x14ac:dyDescent="0.25">
      <c r="A41" s="87"/>
      <c r="B41" s="87"/>
      <c r="C41" s="87"/>
      <c r="D41" s="87"/>
    </row>
  </sheetData>
  <mergeCells count="64">
    <mergeCell ref="A2:A3"/>
    <mergeCell ref="B2:B3"/>
    <mergeCell ref="C2:C3"/>
    <mergeCell ref="D2:D3"/>
    <mergeCell ref="A5:A6"/>
    <mergeCell ref="B5:B6"/>
    <mergeCell ref="C5:C6"/>
    <mergeCell ref="D5:D6"/>
    <mergeCell ref="A7:A8"/>
    <mergeCell ref="B7:B8"/>
    <mergeCell ref="C7:C8"/>
    <mergeCell ref="D7:D8"/>
    <mergeCell ref="A9:A10"/>
    <mergeCell ref="B9:B10"/>
    <mergeCell ref="C9:C10"/>
    <mergeCell ref="D9:D10"/>
    <mergeCell ref="A13:A14"/>
    <mergeCell ref="B13:B14"/>
    <mergeCell ref="C13:C14"/>
    <mergeCell ref="D13:D14"/>
    <mergeCell ref="A15:A16"/>
    <mergeCell ref="B15:B16"/>
    <mergeCell ref="C15:C16"/>
    <mergeCell ref="D15:D16"/>
    <mergeCell ref="A17:A18"/>
    <mergeCell ref="B17:B18"/>
    <mergeCell ref="C17:C18"/>
    <mergeCell ref="D17:D18"/>
    <mergeCell ref="A19:A20"/>
    <mergeCell ref="B19:B20"/>
    <mergeCell ref="C19:C20"/>
    <mergeCell ref="D19:D20"/>
    <mergeCell ref="A21:A22"/>
    <mergeCell ref="B21:B22"/>
    <mergeCell ref="C21:C22"/>
    <mergeCell ref="D21:D22"/>
    <mergeCell ref="A25:A26"/>
    <mergeCell ref="B25:B26"/>
    <mergeCell ref="C25:C26"/>
    <mergeCell ref="D25:D26"/>
    <mergeCell ref="A27:A28"/>
    <mergeCell ref="B27:B28"/>
    <mergeCell ref="C27:C28"/>
    <mergeCell ref="D27:D28"/>
    <mergeCell ref="A29:A30"/>
    <mergeCell ref="B29:B30"/>
    <mergeCell ref="C29:C30"/>
    <mergeCell ref="D29:D30"/>
    <mergeCell ref="A34:A35"/>
    <mergeCell ref="B34:B35"/>
    <mergeCell ref="C34:C35"/>
    <mergeCell ref="D34:D35"/>
    <mergeCell ref="A36:A37"/>
    <mergeCell ref="B36:B37"/>
    <mergeCell ref="C36:C37"/>
    <mergeCell ref="D36:D37"/>
    <mergeCell ref="A38:A39"/>
    <mergeCell ref="B38:B39"/>
    <mergeCell ref="C38:C39"/>
    <mergeCell ref="D38:D39"/>
    <mergeCell ref="A40:A41"/>
    <mergeCell ref="B40:B41"/>
    <mergeCell ref="C40:C41"/>
    <mergeCell ref="D40:D4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tabSelected="1" workbookViewId="0">
      <selection sqref="A1:C5"/>
    </sheetView>
  </sheetViews>
  <sheetFormatPr baseColWidth="10" defaultRowHeight="15" x14ac:dyDescent="0.25"/>
  <cols>
    <col min="1" max="1" width="24.42578125" customWidth="1"/>
    <col min="2" max="2" width="25.5703125" customWidth="1"/>
    <col min="3" max="3" width="28.7109375" customWidth="1"/>
  </cols>
  <sheetData>
    <row r="1" spans="1:3" x14ac:dyDescent="0.25">
      <c r="A1" s="24" t="s">
        <v>235</v>
      </c>
      <c r="B1" s="24" t="s">
        <v>236</v>
      </c>
      <c r="C1" s="24" t="s">
        <v>237</v>
      </c>
    </row>
    <row r="2" spans="1:3" ht="45" x14ac:dyDescent="0.25">
      <c r="A2" s="91" t="s">
        <v>238</v>
      </c>
      <c r="B2" s="91" t="s">
        <v>239</v>
      </c>
      <c r="C2" s="91" t="s">
        <v>240</v>
      </c>
    </row>
    <row r="3" spans="1:3" ht="255" x14ac:dyDescent="0.25">
      <c r="A3" s="56" t="s">
        <v>241</v>
      </c>
      <c r="B3" s="91" t="s">
        <v>242</v>
      </c>
      <c r="C3" s="56" t="s">
        <v>243</v>
      </c>
    </row>
    <row r="4" spans="1:3" ht="90" x14ac:dyDescent="0.25">
      <c r="A4" s="92" t="s">
        <v>246</v>
      </c>
      <c r="B4" s="92" t="s">
        <v>244</v>
      </c>
      <c r="C4" s="92" t="s">
        <v>245</v>
      </c>
    </row>
    <row r="5" spans="1:3" ht="45" x14ac:dyDescent="0.25">
      <c r="A5" s="91" t="s">
        <v>247</v>
      </c>
      <c r="B5" s="92" t="s">
        <v>248</v>
      </c>
      <c r="C5" s="92" t="s">
        <v>249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data</vt:lpstr>
      <vt:lpstr>eficiencia modelo 1</vt:lpstr>
      <vt:lpstr>eficiencia modelo 2</vt:lpstr>
      <vt:lpstr>eficiencia modelo 3</vt:lpstr>
      <vt:lpstr>comparacion tablas</vt:lpstr>
      <vt:lpstr>entrada</vt:lpstr>
      <vt:lpstr>comparacion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Andres Mancilla Castro</dc:creator>
  <cp:lastModifiedBy>Diego Andres Mancilla Castro</cp:lastModifiedBy>
  <dcterms:created xsi:type="dcterms:W3CDTF">2021-04-01T21:18:22Z</dcterms:created>
  <dcterms:modified xsi:type="dcterms:W3CDTF">2021-05-17T23:58:11Z</dcterms:modified>
</cp:coreProperties>
</file>