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-\Dropbox\SEMINARIO\"/>
    </mc:Choice>
  </mc:AlternateContent>
  <bookViews>
    <workbookView xWindow="0" yWindow="0" windowWidth="20490" windowHeight="9015"/>
  </bookViews>
  <sheets>
    <sheet name="Cultura del reciclaje" sheetId="1" r:id="rId1"/>
    <sheet name="Presupuesto Cultura del recicla" sheetId="2" r:id="rId2"/>
    <sheet name="Manejo adecuado de RESPEL " sheetId="3" r:id="rId3"/>
    <sheet name="Presupuesto Manejo RESPEL" sheetId="4" r:id="rId4"/>
    <sheet name="Fortalecimiento de PP" sheetId="5" r:id="rId5"/>
    <sheet name="Presupuesto Fortalecimiento PP" sheetId="6" r:id="rId6"/>
    <sheet name="Punto de acopio de MPR" sheetId="7" r:id="rId7"/>
    <sheet name="Presupuesto Punto de acopio MPR" sheetId="8" r:id="rId8"/>
    <sheet name="Aprovechamiento de Orgánicos" sheetId="9" r:id="rId9"/>
    <sheet name="Presupuesto Orgánicos" sheetId="11" r:id="rId10"/>
    <sheet name="Rutas Selectivas" sheetId="10" r:id="rId11"/>
    <sheet name="Presupuesto Ruta Selectiva" sheetId="12" r:id="rId1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H26" i="10" l="1"/>
  <c r="E33" i="12"/>
  <c r="E32" i="12"/>
  <c r="G12" i="11"/>
  <c r="E35" i="11"/>
  <c r="E34" i="11"/>
  <c r="AH19" i="10"/>
  <c r="AH14" i="10"/>
  <c r="AH12" i="10"/>
  <c r="G12" i="12"/>
  <c r="AH22" i="10" s="1"/>
  <c r="G11" i="12"/>
  <c r="G10" i="12"/>
  <c r="G9" i="12"/>
  <c r="R16" i="9"/>
  <c r="R12" i="9"/>
  <c r="R11" i="9"/>
  <c r="G11" i="11"/>
  <c r="G10" i="11"/>
  <c r="G9" i="11"/>
  <c r="R23" i="9"/>
  <c r="V49" i="1"/>
  <c r="V45" i="1"/>
  <c r="V27" i="1"/>
  <c r="V22" i="1"/>
  <c r="V12" i="1"/>
  <c r="G13" i="2"/>
  <c r="G12" i="2"/>
  <c r="G11" i="2"/>
  <c r="G10" i="2"/>
  <c r="X32" i="7"/>
  <c r="X29" i="7"/>
  <c r="X20" i="7"/>
  <c r="X15" i="7"/>
  <c r="X11" i="7"/>
  <c r="G13" i="8"/>
  <c r="G12" i="8"/>
  <c r="G11" i="8"/>
  <c r="G10" i="8"/>
  <c r="R29" i="5"/>
  <c r="R26" i="5"/>
  <c r="R19" i="5"/>
  <c r="R16" i="5"/>
  <c r="R12" i="5"/>
  <c r="G9" i="6"/>
  <c r="G12" i="6"/>
  <c r="G11" i="6"/>
  <c r="G10" i="6"/>
  <c r="V39" i="3"/>
  <c r="V37" i="3"/>
  <c r="V19" i="3"/>
  <c r="V15" i="3"/>
  <c r="V12" i="3"/>
  <c r="G10" i="4"/>
  <c r="G9" i="4"/>
  <c r="G8" i="4"/>
  <c r="G7" i="4"/>
  <c r="G35" i="11" l="1"/>
  <c r="G36" i="11" s="1"/>
  <c r="R26" i="9"/>
  <c r="E12" i="12"/>
  <c r="E28" i="12"/>
  <c r="E29" i="12" s="1"/>
  <c r="E23" i="12"/>
  <c r="E22" i="12"/>
  <c r="E21" i="12"/>
  <c r="E20" i="12"/>
  <c r="E19" i="12"/>
  <c r="E18" i="12"/>
  <c r="E17" i="12"/>
  <c r="E16" i="12"/>
  <c r="E15" i="12"/>
  <c r="E14" i="12"/>
  <c r="E13" i="12"/>
  <c r="E11" i="12"/>
  <c r="F7" i="12"/>
  <c r="F6" i="12"/>
  <c r="F5" i="12"/>
  <c r="F4" i="12"/>
  <c r="E22" i="11"/>
  <c r="E23" i="11"/>
  <c r="E19" i="11"/>
  <c r="E18" i="11"/>
  <c r="E15" i="11"/>
  <c r="E16" i="11"/>
  <c r="E17" i="11"/>
  <c r="F8" i="12" l="1"/>
  <c r="E24" i="12"/>
  <c r="E30" i="11"/>
  <c r="E31" i="11" s="1"/>
  <c r="E25" i="11"/>
  <c r="E24" i="11"/>
  <c r="E21" i="11"/>
  <c r="E20" i="11"/>
  <c r="E14" i="11"/>
  <c r="E13" i="11"/>
  <c r="E12" i="11"/>
  <c r="E11" i="11"/>
  <c r="F7" i="11"/>
  <c r="F6" i="11"/>
  <c r="F5" i="11"/>
  <c r="F4" i="11"/>
  <c r="F8" i="11" l="1"/>
  <c r="E26" i="11"/>
  <c r="E42" i="8"/>
  <c r="E41" i="8"/>
  <c r="E38" i="8"/>
  <c r="E14" i="8"/>
  <c r="E15" i="8"/>
  <c r="E16" i="8"/>
  <c r="E17" i="8"/>
  <c r="E18" i="8"/>
  <c r="E19" i="8"/>
  <c r="E20" i="8"/>
  <c r="E21" i="8"/>
  <c r="E22" i="8"/>
  <c r="E23" i="8"/>
  <c r="E24" i="8"/>
  <c r="E25" i="8"/>
  <c r="E26" i="8"/>
  <c r="E27" i="8"/>
  <c r="E28" i="8"/>
  <c r="E29" i="8"/>
  <c r="E30" i="8"/>
  <c r="E13" i="8"/>
  <c r="E31" i="8" s="1"/>
  <c r="F9" i="8" l="1"/>
  <c r="F8" i="8"/>
  <c r="F5" i="8"/>
  <c r="F4" i="8"/>
  <c r="E37" i="8"/>
  <c r="F7" i="8"/>
  <c r="F6" i="8"/>
  <c r="F10" i="8" l="1"/>
  <c r="E28" i="6" l="1"/>
  <c r="E28" i="2"/>
  <c r="E27" i="2"/>
  <c r="E25" i="6"/>
  <c r="E24" i="6"/>
  <c r="E23" i="6"/>
  <c r="E22" i="6"/>
  <c r="E21" i="6"/>
  <c r="E16" i="6"/>
  <c r="E15" i="6"/>
  <c r="E14" i="6"/>
  <c r="E13" i="6"/>
  <c r="E12" i="6"/>
  <c r="F8" i="6"/>
  <c r="F7" i="6"/>
  <c r="F6" i="6"/>
  <c r="F5" i="6"/>
  <c r="F4" i="6"/>
  <c r="E33" i="4"/>
  <c r="E32" i="4"/>
  <c r="E29" i="4"/>
  <c r="F4" i="4"/>
  <c r="F10" i="4"/>
  <c r="E20" i="4"/>
  <c r="E19" i="4"/>
  <c r="E18" i="4"/>
  <c r="E25" i="4"/>
  <c r="E26" i="4"/>
  <c r="E27" i="4"/>
  <c r="E17" i="4"/>
  <c r="E28" i="4"/>
  <c r="E24" i="4"/>
  <c r="E16" i="4"/>
  <c r="E15" i="4"/>
  <c r="E14" i="4"/>
  <c r="E13" i="4"/>
  <c r="F9" i="4"/>
  <c r="F8" i="4"/>
  <c r="F7" i="4"/>
  <c r="F6" i="4"/>
  <c r="F5" i="4"/>
  <c r="E17" i="6" l="1"/>
  <c r="F9" i="6"/>
  <c r="E29" i="6" s="1"/>
  <c r="F4" i="2"/>
  <c r="F5" i="2"/>
  <c r="F6" i="2"/>
  <c r="F7" i="2"/>
  <c r="F8" i="2"/>
  <c r="F9" i="2"/>
  <c r="E13" i="2"/>
  <c r="E14" i="2"/>
  <c r="E15" i="2"/>
  <c r="E16" i="2"/>
  <c r="E17" i="2"/>
  <c r="E22" i="2"/>
  <c r="E23" i="2"/>
  <c r="E24" i="2"/>
  <c r="F10" i="2" l="1"/>
  <c r="E18" i="2"/>
</calcChain>
</file>

<file path=xl/sharedStrings.xml><?xml version="1.0" encoding="utf-8"?>
<sst xmlns="http://schemas.openxmlformats.org/spreadsheetml/2006/main" count="1114" uniqueCount="415">
  <si>
    <t>Cultura de reciclaje y separación en la fuente en el sector residencial, educativo y empresarial.</t>
  </si>
  <si>
    <t>RESPONSABLES</t>
  </si>
  <si>
    <t>CRONOGRAMA DE ACTIVIDADES</t>
  </si>
  <si>
    <t>PRINCIPAL</t>
  </si>
  <si>
    <t>APOYO</t>
  </si>
  <si>
    <t>INDICADORES</t>
  </si>
  <si>
    <t>FASE</t>
  </si>
  <si>
    <t>MES 1</t>
  </si>
  <si>
    <t>MES 2</t>
  </si>
  <si>
    <t>MES 3</t>
  </si>
  <si>
    <t>MES 4</t>
  </si>
  <si>
    <t xml:space="preserve">MES 5 </t>
  </si>
  <si>
    <t xml:space="preserve">Fomentar hábitos de separación de residuos sólidos aprovechables en las zonas residenciales, educativas, comerciales, e industriales creando así una cultura de reciclaje en la Localidad de Fontibón. </t>
  </si>
  <si>
    <t xml:space="preserve">Orientar sobre la correcta separación de residuos domiciliarios en los hogares y centros educativos. </t>
  </si>
  <si>
    <t xml:space="preserve">Fortalecer el manejo adecuado de residuos sólidos aprovechables en las empresas a nivel comercial e industrial mediante la gestión ambiental empresarial. </t>
  </si>
  <si>
    <t>DIRECTOS</t>
  </si>
  <si>
    <t>INDIRECTOS</t>
  </si>
  <si>
    <t>Recicladores de Oficio que transitan por la localidad.</t>
  </si>
  <si>
    <t xml:space="preserve">Informar al 50% de los residentes y el 30% de los centros educativos en el fomento de la cultura de separación en la fuente de residuos aprovechables. </t>
  </si>
  <si>
    <t xml:space="preserve">Vincular el 50% de las empresas al sistema de gestión empresarial mediante el manejo adecuado de residuos sólidos. </t>
  </si>
  <si>
    <t>Identificación de los establecimientos comerciales e industrias que se encuentran ubicados en la Localidad de Fontibón.</t>
  </si>
  <si>
    <t>Caracterización de los residuos sólidos generados.</t>
  </si>
  <si>
    <t>Evaluación del sistema de gestión de residuos actual.</t>
  </si>
  <si>
    <t>PLANEACIÓN</t>
  </si>
  <si>
    <t>IMPLEMENTACIÓN</t>
  </si>
  <si>
    <t>SEGUIMIENTO</t>
  </si>
  <si>
    <t>Identificación de los Colegios Públicos y Privados de la Localidad.</t>
  </si>
  <si>
    <t>Selección de los Colegios en donde el Proyecto tiene articulación con los Proyecto Ambientales Escolares.</t>
  </si>
  <si>
    <t xml:space="preserve">Caracterización de la zona residencial a trabajar, definidos por UPZ y barrios. </t>
  </si>
  <si>
    <t xml:space="preserve">Elección de las zonas barriales a trabajar teniendo en cuenta la participación de las Junta de Acción Comunal. </t>
  </si>
  <si>
    <t>Elaboración de planes de trabajo con los residentes mediante la creación de un líder ambiental por cada junta de acción comunal que deseen participar en el proyecto.</t>
  </si>
  <si>
    <t>Elaboración de planes de trabajo con los colegios que deseen participar en el proyecto mediante la articulación del PRAE y una figura de vigía ambiental.</t>
  </si>
  <si>
    <t>Elaboración de planes de trabajo con los recicladores de oficio que deseen participar en el proyecto.</t>
  </si>
  <si>
    <t xml:space="preserve">Solicitud de apoyo a las entidades competentes como UAESP, Aguas de Bogotá, Secretaría Distrital de Ambiente, Policía Nacional y Alcaldía Local de Fontibón generando participación en los procesos planteados. </t>
  </si>
  <si>
    <t>Curso de Manejo de Residuos sólidos aprovechables dirigido a la comunidad.</t>
  </si>
  <si>
    <t xml:space="preserve">Capacitación Puerta a Puerta a la comunidad interesada guiado por el líder ambiental y los recicladores de oficio. </t>
  </si>
  <si>
    <t xml:space="preserve">Ampliación de la Red bazero mediante la vinculación de más recicladores de oficio. </t>
  </si>
  <si>
    <t>Talleres “Re-educarte” en los centros educativos vinculados.</t>
  </si>
  <si>
    <t>Capacitación especial a los vigías ambientales de cada centro educativo.</t>
  </si>
  <si>
    <t xml:space="preserve">Reuniones a las empresas interesadas, o Visitas de “guianza ambiental” en los establecimientos comerciales. </t>
  </si>
  <si>
    <t xml:space="preserve">Taller de intercambio de saberes “¿Cómo es ser reciclador por un día?” (Diferentes actores y recicladores). </t>
  </si>
  <si>
    <t xml:space="preserve">Vinculación y presentación de las casas pertenecientes a la red Bazero y establecimiento del reciclador de oficio encargado. </t>
  </si>
  <si>
    <t xml:space="preserve">Capacitación sobre el decreto 349 de 2014 en los centros comerciales y almacenes de cadena o grandes superficies de la localidad. </t>
  </si>
  <si>
    <t>Impulsar entrega de materiales aprovechables mediante la “Reciclatón” una vez al mes.</t>
  </si>
  <si>
    <t>Taller usos alternativos de los residuos.</t>
  </si>
  <si>
    <t xml:space="preserve">Taller lúdico sobre separación en la fuente para niños y niñas. </t>
  </si>
  <si>
    <t xml:space="preserve">Salida Pedagógica “conociendo Doña Juana” para el sector educativo, residencial y empresarial. </t>
  </si>
  <si>
    <t>Observación de Video Foros Ambientales.</t>
  </si>
  <si>
    <t xml:space="preserve">Divulgación constante de las actividades a realizar mediante afiches, volantes, reuniones, emisoras y líderes para garantizar participación. </t>
  </si>
  <si>
    <t xml:space="preserve">Creación de un sistema de divulgación ambiental empresarial –DAE, donde se genere el espacio de comunicación a sus respectivos clientes del fomento de la separación de residuos sólidos aprovechables. </t>
  </si>
  <si>
    <t>Jornada de seguimiento de la separación en la fuente en el sector residencial, educativo, comercial e industrial.</t>
  </si>
  <si>
    <t>Verificación en campo de la actividad de recolección de residuos por parte de los recicladores y el operador de aseo.</t>
  </si>
  <si>
    <t>Pesaje de residuos sólidos aprovechables entregados en el sector residencial, educativo, comercial e industrial.</t>
  </si>
  <si>
    <t>Caracterización Empresarial</t>
  </si>
  <si>
    <t>Caracterización Residentes y Centros educativos</t>
  </si>
  <si>
    <t>Caracterización de Recicladores</t>
  </si>
  <si>
    <t>ACCIÓN</t>
  </si>
  <si>
    <t xml:space="preserve">ACTIVIDADES </t>
  </si>
  <si>
    <t>ACTIVIDAD ESPECÍFICA</t>
  </si>
  <si>
    <t>Aguas de Bogotá</t>
  </si>
  <si>
    <t>Reciclador de Oficio</t>
  </si>
  <si>
    <t>Articulación Estratégica</t>
  </si>
  <si>
    <t>Bazero</t>
  </si>
  <si>
    <t>Fundamento Pedagógico</t>
  </si>
  <si>
    <t>Recolección del material aprovechable</t>
  </si>
  <si>
    <t>Componente Legal</t>
  </si>
  <si>
    <t>Jornadas Ambientales</t>
  </si>
  <si>
    <t>Divulgación y convocatoria</t>
  </si>
  <si>
    <t>Control de la ejecución</t>
  </si>
  <si>
    <t>Secretaria de Educación</t>
  </si>
  <si>
    <t>UAESP</t>
  </si>
  <si>
    <t>Entidades mencionadas</t>
  </si>
  <si>
    <t>Secretaria Distrital de Ambiente</t>
  </si>
  <si>
    <t>Juntas de Acción Comunal</t>
  </si>
  <si>
    <t>Empresas</t>
  </si>
  <si>
    <t>NA</t>
  </si>
  <si>
    <t>MES 6</t>
  </si>
  <si>
    <t>MES 7</t>
  </si>
  <si>
    <t xml:space="preserve">MES 8 </t>
  </si>
  <si>
    <t>NOMBRE DEL PROYECTO</t>
  </si>
  <si>
    <t>POBLACIÓN BENEFICIADA</t>
  </si>
  <si>
    <t>Habitantes de los barrios de la Localidad de Fontibón</t>
  </si>
  <si>
    <t>OBJETIVOS</t>
  </si>
  <si>
    <t>METAS</t>
  </si>
  <si>
    <t xml:space="preserve">Entrega de certificados por la gestión ambiental empresarial del sector industrial o comercial vinculado por la entrega directa del material aprovechable. </t>
  </si>
  <si>
    <t xml:space="preserve">Aumentar la caracterización de los recicladores de oficio inscritos o no en el RURO que quieran participar en el proyecto tomando como base la realizada previamente. </t>
  </si>
  <si>
    <t>Aumentar en un 30% la entrega de kilogramo de material reciclable en los diferentes sectores (educativo, residencial, comercial e industrial)</t>
  </si>
  <si>
    <t>Cumplimiento de la ejecución de las actividades</t>
  </si>
  <si>
    <t>GENERAL</t>
  </si>
  <si>
    <t>ESPECÍFICOS</t>
  </si>
  <si>
    <t xml:space="preserve">Vinculación del 40% de la población recicladora de oficio en alguno de los sectores educativo, residencial o empresarial. </t>
  </si>
  <si>
    <t>(Actividades ejecutas / actividades planeadas) x 100</t>
  </si>
  <si>
    <t>(Kg de residuos sólidos aprovechables entregados/Kg de residuos sólidos aprovechables caracterizados)  x 100</t>
  </si>
  <si>
    <t>(# de recicladores de oficio de la red bazero /  total de recicladores caracterizados) x 100</t>
  </si>
  <si>
    <t xml:space="preserve">(# de residentes y centros educativos informados /  total de residentes y centros educativos caracterizados) x 100 </t>
  </si>
  <si>
    <t>(# de Empresas (sector comercial o industrial) vinculadas /  totalidad de empresas caracterizadas) x 100</t>
  </si>
  <si>
    <t>Alcaldía Local de Fontibón</t>
  </si>
  <si>
    <t>Policía Nacional</t>
  </si>
  <si>
    <t>DIAGNÓSTICO</t>
  </si>
  <si>
    <t xml:space="preserve">Elaboración de planes de trabajo con los establecimientos comerciales e industrias que deseen participar en el proyecto a través del programa GAE de la Secretaria Distrital de Ambiente. </t>
  </si>
  <si>
    <t xml:space="preserve">Vinculación de las empresas con el programa de gestión  ambiental empresarial –GEA de la secretaria de ambiente. </t>
  </si>
  <si>
    <t>Verificación del cumplimiento de los planes de trabajo acordados con los diferentes actores</t>
  </si>
  <si>
    <t xml:space="preserve">VALOR TOTAL PROYECTO </t>
  </si>
  <si>
    <t>PORCENTAJE DE IMPREVISTOS DEL AIU – ADMINISTRACIÓN, IMPREVISTOS,
UTILIDAD</t>
  </si>
  <si>
    <t>VALOR TOTAL</t>
  </si>
  <si>
    <t>CONCEPTO</t>
  </si>
  <si>
    <t>OTROS</t>
  </si>
  <si>
    <t>VALOR TOTAL SERVICOS</t>
  </si>
  <si>
    <t>Bebida y sólido</t>
  </si>
  <si>
    <t>Refrigerios</t>
  </si>
  <si>
    <t xml:space="preserve">Bus de 40 pasajeros </t>
  </si>
  <si>
    <t xml:space="preserve">Transporte </t>
  </si>
  <si>
    <t xml:space="preserve">No aplica </t>
  </si>
  <si>
    <t xml:space="preserve">Blanco y negro y a Color </t>
  </si>
  <si>
    <t xml:space="preserve">Impresiones </t>
  </si>
  <si>
    <t>VALOR UNITARIO</t>
  </si>
  <si>
    <t xml:space="preserve">CANTIDAD </t>
  </si>
  <si>
    <t xml:space="preserve">DESCRIPCIÓN </t>
  </si>
  <si>
    <t>SERVICIOS</t>
  </si>
  <si>
    <t xml:space="preserve">VALOR TOTAL  INSUMOS </t>
  </si>
  <si>
    <t>Resmas de papel</t>
  </si>
  <si>
    <t xml:space="preserve">PAPELERIA </t>
  </si>
  <si>
    <t>Afiches, volantes</t>
  </si>
  <si>
    <t>PIEZAS DE SENSIBILIZACIÓN</t>
  </si>
  <si>
    <t xml:space="preserve">BALANZA </t>
  </si>
  <si>
    <t>polietileno de baja densidad  por metro cuadrado</t>
  </si>
  <si>
    <t>PLASTICO</t>
  </si>
  <si>
    <t>CANECAS</t>
  </si>
  <si>
    <t xml:space="preserve">INSUMO </t>
  </si>
  <si>
    <t xml:space="preserve">INSUMOS </t>
  </si>
  <si>
    <t xml:space="preserve">VALOR TOTAL  PERSONAL </t>
  </si>
  <si>
    <t>educación y sensibilización ambiental</t>
  </si>
  <si>
    <t xml:space="preserve">TALLERISTA </t>
  </si>
  <si>
    <t>Bachiller con capacitación no formal en manejo de residuos</t>
  </si>
  <si>
    <t>AUXILIARES DE CAMPO TIPO II</t>
  </si>
  <si>
    <t>AUXILIARES DE CAMPO TIPO I</t>
  </si>
  <si>
    <t>Experiencia en manejo de comunidades y socialización</t>
  </si>
  <si>
    <t xml:space="preserve">PROFESIONAL SOCIAL </t>
  </si>
  <si>
    <t xml:space="preserve">PROFESIONAL AMBIENTAL </t>
  </si>
  <si>
    <t xml:space="preserve"> Dirección de Proyectos de Manejo de Residuos Sólidos</t>
  </si>
  <si>
    <t xml:space="preserve">DIRECTOR DE PROYECTO </t>
  </si>
  <si>
    <t xml:space="preserve">TOTAL </t>
  </si>
  <si>
    <t>TIEMPO (MESES)</t>
  </si>
  <si>
    <t xml:space="preserve">NÚMERO DE PERSONAS </t>
  </si>
  <si>
    <t xml:space="preserve">VALOR MENSUAL </t>
  </si>
  <si>
    <t xml:space="preserve">EXPERIENCIA </t>
  </si>
  <si>
    <t>CARGO</t>
  </si>
  <si>
    <t xml:space="preserve">PERSONAL REQUERIDO </t>
  </si>
  <si>
    <t>Manejo adecuado de RESPEL en Fontibón</t>
  </si>
  <si>
    <t>100 % de Cumplimiento en la ejecución de las actividades programadas</t>
  </si>
  <si>
    <t>(Kg de RESPEL entregados/Kg de RESPEL caracterizados)  x 100</t>
  </si>
  <si>
    <t>Orientar sobre la clasificación de residuos peligrosos y especiales que se pueden generar en la zona residencial e industrial</t>
  </si>
  <si>
    <t>Caracterización de RESPEL</t>
  </si>
  <si>
    <t>Caracterización de los tipos de RESPEL generados en las industrias.</t>
  </si>
  <si>
    <t>Evaluación del sistema de gestión ambiental, componente disposición final de RESPEL en las industrias.</t>
  </si>
  <si>
    <t>Caracterización de los tipos de RESPEL generados, definidos por UPZ y barrios.</t>
  </si>
  <si>
    <t xml:space="preserve">Elaboración de planes de trabajo con las industrias que deseen participar en el proyecto a través del programa GAE de la Secretaria Distrital de Ambiente. </t>
  </si>
  <si>
    <t xml:space="preserve">Vinculación entre empresas y gestores autorizados de RESPEL </t>
  </si>
  <si>
    <t xml:space="preserve">Capacitación Puerta a Puerta a la comunidad interesada guiado por el líder ambiental. </t>
  </si>
  <si>
    <t>Visitas de “guianza ambiental” a las industrias</t>
  </si>
  <si>
    <t>Capacitación sobre el decreto 4741 de 2005 en las industrias</t>
  </si>
  <si>
    <t>Creación de un sistema de divulgación ambiental empresarial –DAE, donde se genere el espacio de comunicación a sus respectivos clientes del fomento de la separación de residuos peligrosos y especiales</t>
  </si>
  <si>
    <t>Pesaje de residuos peligrosos y especiales entregados en el sector residencial e industrial.</t>
  </si>
  <si>
    <t>Informar al 50% de los residentes y el 30% de las industrias sobre la clasificación de los RESPEL</t>
  </si>
  <si>
    <t>Actividad lúdica en los parques de Fontibón y conjuntos residenciales ¨El que separa gana¨. Se premiara a los participantes con llaveros e imanes donde se encuentre la información correspondiente a los residuos postconsumo</t>
  </si>
  <si>
    <t>Capacitación sobre la Ley 1672 de 2013, resolución 1511 de 2010, resolución 1297 de 2010 y demás aplicables a residuos postconsumo para residentes e industrias.</t>
  </si>
  <si>
    <t xml:space="preserve">Solicitud de apoyo a las entidades competentes como UAESP, Aguas de Bogotá, Secretaría Distrital de Ambiente, Policía Nacional, ANDI y Alcaldía Local de Fontibón generando participación en los procesos planteados. </t>
  </si>
  <si>
    <t>ANDI</t>
  </si>
  <si>
    <t>Concurso "Conectado con el ambiente" recolección de residuos postconsumo en las industrias participantes (Cada trabajador entrega un RESPEL o RAEE proveniente de su casa) La empresa que mas kilogramos entregue será la ganadora</t>
  </si>
  <si>
    <t>Concurso "Conectado con el ambiente" recolección de residuos postconsumo en los barrios participantes (Cada habitante entrega un RESPEL o RAEE proveniente de su casa)  Se premiaran los 3 barrios con mayor cantidad recolectada</t>
  </si>
  <si>
    <t>Fomentar hábitos de separación y disposición adecuada de residuos peligrosos y especiales en las zonas residenciales, educativas  e industriales de la Localidad de Fontibón.</t>
  </si>
  <si>
    <t>Realización de actividades lúdicas en Colegios ¨El que separa gana¨.</t>
  </si>
  <si>
    <t>Concurso "Conectado con el ambiente" recolección de residuos postconsumo en los Colegios participantes (Cada estudiante entrega un RESPEL o RAEE proveniente de su casa)  Se premiara el Colegio que recolecte la mayor cantidad</t>
  </si>
  <si>
    <t>Observación de videoforos ambientales en industrias, conjuntos residenciales y colegios</t>
  </si>
  <si>
    <r>
      <t xml:space="preserve">Taller  didáctico </t>
    </r>
    <r>
      <rPr>
        <sz val="10"/>
        <color theme="1"/>
        <rFont val="Calibri"/>
        <family val="2"/>
      </rPr>
      <t>¿</t>
    </r>
    <r>
      <rPr>
        <sz val="10"/>
        <color theme="1"/>
        <rFont val="Times New Roman"/>
        <family val="1"/>
      </rPr>
      <t>Que es RESPEL, RAEE y POSTCONSUMO? Orientado a los residuos caracterizados en las industrias y barrios</t>
    </r>
  </si>
  <si>
    <t>Taller didáctico sobre las alternativas de disposición final de RESPEL y puntos de recolección de residuos postconsumo en industrias, conjuntos residenciales y colegios</t>
  </si>
  <si>
    <t>Elaboración y divulgación del mapa de los puntos de recolección de residuos postconsumo ubicados en la Localidad de Fontibón</t>
  </si>
  <si>
    <t>Jornadas ambientales</t>
  </si>
  <si>
    <t>Gran evento de premiación de industrias, colegios y barrios</t>
  </si>
  <si>
    <t>Aumentar en un 30% la entrega de residuos peligrosos y especiales en los diferentes sectores (educativo, residencial e industrial)</t>
  </si>
  <si>
    <t>Fortalecer la disposición adecuada de residuos peligrosos y postconsumo en la zona residencial, colegios e industrias</t>
  </si>
  <si>
    <t>(# de industrias que cumplen con el requisito / total de industrias participantes) x 100</t>
  </si>
  <si>
    <t>Establecimientos educativos, industrias y barrios de la localidad de Fontibón</t>
  </si>
  <si>
    <t>Habitantes en general de la Localidad de Fontibón y Bogotá</t>
  </si>
  <si>
    <t>PRESUPUESTO DEL PROYECTO CULTURA DEL RECICLAJE</t>
  </si>
  <si>
    <t>PRESUPUESTO DEL PROYECTO MANEJO ADECUADO DE RESPEL</t>
  </si>
  <si>
    <t xml:space="preserve"> Dirección de Proyectos de Manejo de Residuos Peligrosos y especiales</t>
  </si>
  <si>
    <t>Bachiller con capacitación no formal en manejo de residuos peligrosos</t>
  </si>
  <si>
    <t>Educación y sensibilización ambiental</t>
  </si>
  <si>
    <t>Polietileno de baja densidad  por metro cuadrado</t>
  </si>
  <si>
    <t>Llaveros, imanes para neveras</t>
  </si>
  <si>
    <t>Afiches, volantes, mapas</t>
  </si>
  <si>
    <t>Evento de premiación</t>
  </si>
  <si>
    <t>Refrigerios para talleres</t>
  </si>
  <si>
    <t>Sonido</t>
  </si>
  <si>
    <t>Premios (Trofeos)</t>
  </si>
  <si>
    <t>CONTENEDORES DE RESIDUOS POSTCONSUMO</t>
  </si>
  <si>
    <t>Recicladores de Oficio</t>
  </si>
  <si>
    <t>Caracterización de actores</t>
  </si>
  <si>
    <t>Caracterización de los materiales potencialmente aprovechables que se generan en la Localidad de Fontibón pero que los recicladores no recolectan</t>
  </si>
  <si>
    <t>UAESP
Plantas de aprovechamiento y Recicladores de Oficio</t>
  </si>
  <si>
    <t>Identificación de plantas de aprovechamiento donde si se compran los materiales caracterizados</t>
  </si>
  <si>
    <t>Elaboración de planes de trabajo con las plantas de aprovechamiento de materiales reciclables</t>
  </si>
  <si>
    <t>Presentación de la propuesta a los representantes de las plantas de aprovechamiento y  recicladores de oficio</t>
  </si>
  <si>
    <t>Recicladores de oficio</t>
  </si>
  <si>
    <t>Elaboración y divulgación de un directorio de plantas de aprovechamiento de materiales reciclables donde se especifiquen los residuos que se aprovechan en cada una</t>
  </si>
  <si>
    <t xml:space="preserve">Divulgación constante de las actividades a realizar mediante afiches, volantes, reuniones, emisoras, líderes y representantes para garantizar participación. </t>
  </si>
  <si>
    <t>Fortalecimiento de procesos productivos para la recuperación de materiales aprovechables</t>
  </si>
  <si>
    <t>Pesaje de residuos sólidos aprovechables caracterizados entregados por el sector residencial</t>
  </si>
  <si>
    <t>((# de PA finales - # de PA iniciales) / # de PA finales) x 100</t>
  </si>
  <si>
    <t>100% de cumplimiento en la ejecución de actividades programadas</t>
  </si>
  <si>
    <t>(# puntos ubicados / # de puntos programados) x 100</t>
  </si>
  <si>
    <t>(# de UPZ caracterizadas / total de UPZ) x 100</t>
  </si>
  <si>
    <t>Recicladores de Oficio que transitan por la localidad de Fontibón - Plantas de aprovechamiento de materiales</t>
  </si>
  <si>
    <t>PRESUPUESTO DEL PROYECTO FORTALECIMIENTO DE PROCESOS PRODUCTIVOS</t>
  </si>
  <si>
    <t xml:space="preserve"> Dirección de Proyectos de Aprovechamiento de residuos sólidos</t>
  </si>
  <si>
    <t>Presentación de la propuesta</t>
  </si>
  <si>
    <t>Incentivar la recolección de materiales aprovechables que actualmente no son recolectados por los recicladores de la Localidad de Fontibón porque no los compran en las plantas de aprovechamiento</t>
  </si>
  <si>
    <t>Identificación de las principales plantas de aprovechamiento a las que venden los materiales los recicladores de oficio</t>
  </si>
  <si>
    <t>Evaluación de las razones por las cuales dichas plantas no aprovechan ese material</t>
  </si>
  <si>
    <t>Capacitación puerta a puerta a las casas que se encuentran vinculadas con la red Bazero para iniciar con la separación del material</t>
  </si>
  <si>
    <t xml:space="preserve">Estudios ambientales y gestión integral de residuos, capacitación y sensibilización, trabajo con comunidades, establecimientos comerciales y empresas </t>
  </si>
  <si>
    <t xml:space="preserve">Técnico o tecnólogo con experiencia en caracterización y  manejo de residuos solidos  y comunidades </t>
  </si>
  <si>
    <t xml:space="preserve">Volumen de 55 galones, material plástico </t>
  </si>
  <si>
    <t>Electrónica, limite de pesaje 200 kg</t>
  </si>
  <si>
    <t>Alquiler salón, inmobiliario</t>
  </si>
  <si>
    <t xml:space="preserve">Técnico o tecnólogo con experiencia en caracterización y  manejo de residuos solidos y comunidades </t>
  </si>
  <si>
    <t>electrónica, limite de pesaje 200 kg</t>
  </si>
  <si>
    <t xml:space="preserve">(# de residentes e industrias informados /  total de residentes e industrias caracterizados) x 100 </t>
  </si>
  <si>
    <t>Lograr que el 50% de las industrias participantes realicen la disposición final de RESPEL con gestores autorizados</t>
  </si>
  <si>
    <t>Ubicar 10 puntos de recolección de residuos postconsumo en la Localidad de Fontibón</t>
  </si>
  <si>
    <t>Articulación con la actual prueba piloto programas postconsumo que está adelantando la ANDI en Fontibón.</t>
  </si>
  <si>
    <t>Ubicación de recipientes recolectores de residuos postconsumo permanentes en los conjuntos residenciales, colegios e industrias con mayor participación en el proyecto.</t>
  </si>
  <si>
    <t xml:space="preserve">Técnico o tecnólogo con experiencia en caracterización y  manejo de residuos solidos peligrosos y comunidades </t>
  </si>
  <si>
    <t>Contenedor metálico para pilas, plaguicidas, contendor plástico para luminarias y bombillos, contenedor metálico para RAEE</t>
  </si>
  <si>
    <t>Recicladores de Oficio que transitan por la localidad de Fontibón</t>
  </si>
  <si>
    <t>Fortalecer el gremio de los recicladores de la Localidad</t>
  </si>
  <si>
    <t>Evaluación del mercado y clientes potenciales</t>
  </si>
  <si>
    <t>Estudios preliminares</t>
  </si>
  <si>
    <t>Concertación con los recicladores de oficio para formalizar un gremio en la localidad</t>
  </si>
  <si>
    <t>Articulación estratégica</t>
  </si>
  <si>
    <t xml:space="preserve">Solicitud de apoyo a las entidades competentes como UAESP, Aguas de Bogotá, Secretaría Distrital de Ambiente y Alcaldía Local de Fontibón generando participación en los procesos planteados. </t>
  </si>
  <si>
    <t>Verificación del cumplimiento del cronograma</t>
  </si>
  <si>
    <t xml:space="preserve">Identificar los MPR que se generan en la localidad y que no son recolectados </t>
  </si>
  <si>
    <t>Aumentar en un 40% el aprovechamiento de MPR que actualmente no se está recolectando</t>
  </si>
  <si>
    <t>((Kg de MPR aprovechados después del proyecto - Kg de MPR aprovechados antes del proyecto) / Kg de MPR aprovechados después del proyecto)  x 100</t>
  </si>
  <si>
    <t>Incrementar en un 20% el numero de plantas de aprovechamiento que actualmente no compran los MPR caracterizados</t>
  </si>
  <si>
    <t>Clasificar los MPR que actualmente no son aprovechados en el 80% de las UPZ de la localidad de Fontibón</t>
  </si>
  <si>
    <t>Elaborar una propuesta que permita aprovechar los MPR caracterizados por parte de las plantas de aprovechamiento</t>
  </si>
  <si>
    <t>Incrementar en un 50% la recolección del MPR caracterizado</t>
  </si>
  <si>
    <t>((Kg de MPR recolectado después del proyecto - Kg de MPR recolectados antes del proyecto) / Kg de MPR recolectados después del proyecto)  x 100</t>
  </si>
  <si>
    <t>Taller de intercambio de saberes entre recicladores de oficio y representantes de las plantas de aprovechamiento de MPR</t>
  </si>
  <si>
    <t>Taller de procesos productivos relacionados con los MPR caracterizados dirigido a los representantes de las plantas de aprovechamiento</t>
  </si>
  <si>
    <t>Elaboración de una propuesta mediante la cual se determinen los usos y valores comerciales de los MPR que actualmente no se recolectan para que sea atractivo para los recicladores y plantas de aprovechamiento</t>
  </si>
  <si>
    <t>Cantidad de los MPR caracterizados,  aprovechados por parte de las plantas de aprovechamiento</t>
  </si>
  <si>
    <t>Evaluación técnica y viabilidad del proyecto</t>
  </si>
  <si>
    <t>Compra de equipos y elementos necesarios para el acopio de los residuos sólidos</t>
  </si>
  <si>
    <t>Punto de acopio de MPR para la localidad de Fontibón</t>
  </si>
  <si>
    <t>Crear un punto de acopio de material potencialmente reciclable en la Localidad de Fontibón</t>
  </si>
  <si>
    <t>Identificación de los posibles predios donde se puede ubicar el punto de acopio de MPR, de tal forma que sea compatible con el uso del suelo</t>
  </si>
  <si>
    <t>Convocatoria pública para adjudicar la administración y operación del punto de acopio de MPR durante su ejecución</t>
  </si>
  <si>
    <t>Licitación pública para la construcción del punto de acopio de MPR</t>
  </si>
  <si>
    <t>Compra de triciclos para la recolección del MPR</t>
  </si>
  <si>
    <t>Seguimiento a la operación del punto de acopio de MPR</t>
  </si>
  <si>
    <t>Seguimiento a la organización del gremio de los recicladores de oficio</t>
  </si>
  <si>
    <t>Construcción del punto de acopio de MPR</t>
  </si>
  <si>
    <t>Puesta en marcha del punto de acopio de MPR</t>
  </si>
  <si>
    <t>Incrementar la cantidad de MPR recolectados en la Localidad</t>
  </si>
  <si>
    <t>Realizar visitas al punto de acopio de MPR con la comunidad</t>
  </si>
  <si>
    <t>Juntas de acción Comunal</t>
  </si>
  <si>
    <t>Incrementar en un 70% la recolección del MPR caracterizado</t>
  </si>
  <si>
    <t>((Kg de Material de rechazo mes anterior - Kg de Material de rechazo mes actual) /Kg de Material de rechazo mes anterior)  x 100</t>
  </si>
  <si>
    <t>MES 8</t>
  </si>
  <si>
    <t>MES 9</t>
  </si>
  <si>
    <t>(# de Recicladores de oficio vinculados/ # de Recicladores de oficio proyectados) x 100</t>
  </si>
  <si>
    <t>Elaboración de diseños civiles y arquitectónicos del punto de acopio de MPR</t>
  </si>
  <si>
    <t>Avalúo de los predios a comprar y negociación con los propietarios</t>
  </si>
  <si>
    <t>Compra de los predios necesarios para la construcción del punto de acopio de MPR</t>
  </si>
  <si>
    <t>Capacitación sobre derechos y deberes para los recicladores que se vinculen al proyecto y personal operativo del punto de acopio de MPR</t>
  </si>
  <si>
    <t>Compra de indumentaria y dotación para los recicladores y personal operativo del punto de acopio de MPR</t>
  </si>
  <si>
    <t xml:space="preserve">Divulgación constante de las actividades a realizar mediante afiches, volantes, reuniones, emisoras, líderes y pagina web de la alcaldía local. </t>
  </si>
  <si>
    <t>Disminuir en tres putos porcentuales cada mes la cantidad de material de rechazo generado en el punto de acopio de MPR desde el inicio de su operación</t>
  </si>
  <si>
    <t xml:space="preserve">PRESUPUESTO DEL PROYECTO PUNTO DE ACOPIO DE MPR </t>
  </si>
  <si>
    <t>MESAS</t>
  </si>
  <si>
    <t>Mesas metálicas de 8 m x 2 m</t>
  </si>
  <si>
    <t xml:space="preserve">CONTENEDORES </t>
  </si>
  <si>
    <t>Contendores para material de rechazo 200 kg</t>
  </si>
  <si>
    <t>Vincular a 35 recicladores de oficio en la etapa de recolección y 25 recicladores de oficio en labores operativas del punto de acopio de MPR</t>
  </si>
  <si>
    <t>CARRETILLAS METÁLICAS</t>
  </si>
  <si>
    <t>Carretillas tipo zorra con capacidad de 200 kg</t>
  </si>
  <si>
    <t>DOTACIÓN</t>
  </si>
  <si>
    <t>Overol (Camisa y pantalón)</t>
  </si>
  <si>
    <t>Gorra</t>
  </si>
  <si>
    <t>Botas de seguridad</t>
  </si>
  <si>
    <t>Guantes de seguridad</t>
  </si>
  <si>
    <t>Tapabocas</t>
  </si>
  <si>
    <t>TRICICLOS</t>
  </si>
  <si>
    <t>Triciclo de tracción mecánica</t>
  </si>
  <si>
    <t>BALANZAS</t>
  </si>
  <si>
    <t>Gafas de seguridad</t>
  </si>
  <si>
    <t>COMPUTADORES</t>
  </si>
  <si>
    <t>SILLAS</t>
  </si>
  <si>
    <t>VIDEO BEAM</t>
  </si>
  <si>
    <t>Video Beam</t>
  </si>
  <si>
    <t>Sillas de plástico con espaldar para reuniones</t>
  </si>
  <si>
    <t>ESCRITORIOS</t>
  </si>
  <si>
    <t>Escritorio en madera con cajoneras y silla</t>
  </si>
  <si>
    <t>PROFESIONAL CIVIL</t>
  </si>
  <si>
    <t>PERITO</t>
  </si>
  <si>
    <t>Compra de predios</t>
  </si>
  <si>
    <t>Depende de los resultados del diagnóstico</t>
  </si>
  <si>
    <t>Construcción del Punto de acopio</t>
  </si>
  <si>
    <t>Presupuesto designado a la Construcción del Punto de Acopio de MPR</t>
  </si>
  <si>
    <t>Refrigerios para capacitaciones</t>
  </si>
  <si>
    <t>Diseños civiles y arquitectónicos con memorias de calculo</t>
  </si>
  <si>
    <t>Avalúos prediales</t>
  </si>
  <si>
    <t>Computadores de escritorio con paquete de office</t>
  </si>
  <si>
    <t>Presupuesto designado para la adquisición de predios</t>
  </si>
  <si>
    <t>Aprovechamiento de Residuos Orgánicos</t>
  </si>
  <si>
    <t>Familias de la localidad de Fontibón.</t>
  </si>
  <si>
    <t xml:space="preserve">Disminución de lixiviados en el Relleno Sanitario Doña Juana. </t>
  </si>
  <si>
    <t xml:space="preserve">MES 9 </t>
  </si>
  <si>
    <t>MES 10</t>
  </si>
  <si>
    <t>MES 11</t>
  </si>
  <si>
    <t>MES 12</t>
  </si>
  <si>
    <t>DIAGNOSTICO</t>
  </si>
  <si>
    <t xml:space="preserve">Aprovechar en un 40% los residuos orgánicos generados en la Localidad de Fontibón.  </t>
  </si>
  <si>
    <t>(Cantidad de residuos orgánicos aprovechados / Cantidad de Residuos orgánicos caracterizados) x 100</t>
  </si>
  <si>
    <t xml:space="preserve">Generar empresas comunitarias que comercialicen los productos generados a partir del aprovechamiento de residuos orgánicos. </t>
  </si>
  <si>
    <t>Estudios Preliminares</t>
  </si>
  <si>
    <t xml:space="preserve">Caracterización y Pesaje de los Residuos orgánicos de la Localidad de Fontibón. </t>
  </si>
  <si>
    <t>Generar un mecanismo de aprovechamiento de los residuos orgánicos producidos en el hogar, como base de proyectos empresariales productivos a cargo grupos comunitarios.</t>
  </si>
  <si>
    <t xml:space="preserve">Participación del 30% de la comunidad informada del mecanismo de aprovechamiento. </t>
  </si>
  <si>
    <t xml:space="preserve">Vincular a la comunidad al mecanismo de aprovechamiento de residuos orgánicos. </t>
  </si>
  <si>
    <t>Cantidad de personas vinculadas con el aprovechamiento / Cantidad de personas informadas sobre el proyecto x 100</t>
  </si>
  <si>
    <t xml:space="preserve">15% de microempresas generadas a partir del aprovechamiento de residuos orgánicos. </t>
  </si>
  <si>
    <t xml:space="preserve">Microempresas consolidadas / Personas que ejercen el aprovechamiento de residuos orgánicos. </t>
  </si>
  <si>
    <t xml:space="preserve">Divulgación de Piezas publicitarias para la convocatoria del proyecto. </t>
  </si>
  <si>
    <t>Convocatoria y Divulgación</t>
  </si>
  <si>
    <t xml:space="preserve">Jornada de divulgación del aprovechamiento de orgánicos focalizado en la Plaza de Mercado de Fontibón. </t>
  </si>
  <si>
    <t>IPES</t>
  </si>
  <si>
    <t xml:space="preserve">Creación de la base de datos de los interesados en participar en el proyecto. </t>
  </si>
  <si>
    <t>Inscripción a los talleres sobre "agricultura ecológica" por UPZ y barrios según previa inscripción.</t>
  </si>
  <si>
    <t>Experto en el tema</t>
  </si>
  <si>
    <t>Propuesta de Rutas Selectivas Zonales de Reciclaje</t>
  </si>
  <si>
    <t>Población Recuperadora de Oficio.</t>
  </si>
  <si>
    <t>Habitantes de los barrios de la Localidad de Fontibón y Disminución de residuos en el Relleno Sanitario Doña Juana.</t>
  </si>
  <si>
    <t>MES 13</t>
  </si>
  <si>
    <t>MES 14</t>
  </si>
  <si>
    <t xml:space="preserve">Explicación del mecanismo de seguimiento y control del proyecto orgánico productivo. </t>
  </si>
  <si>
    <t>Proyectos Orgánicos Productivos</t>
  </si>
  <si>
    <t>Vínculos con empresas para poder convertirse en proveedores</t>
  </si>
  <si>
    <t xml:space="preserve">Feria "Residuos productivos, continuando el ciclo" de lanzamiento, divulgación y comercialización  de los productos orgánicos productivos. </t>
  </si>
  <si>
    <t xml:space="preserve">Pesaje de Residuos orgánicos de la Localidad de Fontibón </t>
  </si>
  <si>
    <t>PRESUPUESTO DEL PROYECTO APROVECHAMIENTO DE RESIDUOS ORGÁNICOS</t>
  </si>
  <si>
    <t>PROFESIONAL ADMINISTRATIVO</t>
  </si>
  <si>
    <t>Experiencia en formulación de proyecto empresariales comunitarios</t>
  </si>
  <si>
    <t>EXPERTO EN AGRICULTURA</t>
  </si>
  <si>
    <t>Agricultura ecológica, compostaje, lombricompost</t>
  </si>
  <si>
    <t>SEMILLAS</t>
  </si>
  <si>
    <t xml:space="preserve">PLANTULAS </t>
  </si>
  <si>
    <t xml:space="preserve">Por gramaje según especie, variada entre hortalizas, aromáticas y ornamentales. </t>
  </si>
  <si>
    <t>CAMAS PARA LOMBRICOMPOST</t>
  </si>
  <si>
    <t>Para almacenar las lombrices de 60 de largo por 40 de ancho por 15 de alto todo en centímetros</t>
  </si>
  <si>
    <t>Estas son para mantener las lombrices</t>
  </si>
  <si>
    <t>CANASTILLAS</t>
  </si>
  <si>
    <t>LOMBRICES</t>
  </si>
  <si>
    <t xml:space="preserve">según especie, variada entre hortalizas, aromáticas y ornamentales. </t>
  </si>
  <si>
    <t>ALQUILER CARPA</t>
  </si>
  <si>
    <t>Carpas de 2.50 por 3 metros de plástico</t>
  </si>
  <si>
    <t>SONIDO Y ANIMACIÓN</t>
  </si>
  <si>
    <t>Parlantes, equipos y animador</t>
  </si>
  <si>
    <t xml:space="preserve">Generar una estrategia de rutas selectivas de reciclaje que faciliten la labor del reciclador de oficio y permitan la recolección del material aprovechable de manera más efectiva. </t>
  </si>
  <si>
    <t xml:space="preserve">Caracterización de asociaciones de recicladores de oficio priorizando los de la Localidad. </t>
  </si>
  <si>
    <t xml:space="preserve">Caracterización de residuos generados, numero de casas, numero de manzanas, numero de habitantes en cada zona. </t>
  </si>
  <si>
    <t>Capacitación de servicio al cliente a los recicladores de oficio.</t>
  </si>
  <si>
    <t xml:space="preserve">Ruteo específico georeferenciado por cada zona. </t>
  </si>
  <si>
    <t>Especialista en SIG</t>
  </si>
  <si>
    <t>Divulgación masiva a la comunidad beneficiada con la recolección selectiva.</t>
  </si>
  <si>
    <t xml:space="preserve">Presentación del reciclador de oficio establecido en cada zona y pesaje de los residuos reciclables. </t>
  </si>
  <si>
    <t xml:space="preserve">Verificación luego de la primera intervención de la ruta selectiva. </t>
  </si>
  <si>
    <t xml:space="preserve">Pesaje de Residuos reciclables entregados en cada zona de la Localidad de Fontibón </t>
  </si>
  <si>
    <t xml:space="preserve">Fortalecimiento de refuerzo educativo o informativo en zonas donde el pesaje mensual sea menor a lo normal según el conocimiento del reciclador. </t>
  </si>
  <si>
    <t xml:space="preserve">Especialista </t>
  </si>
  <si>
    <t>Seguimiento a la puesta en marcha del ruteo de reciclaje selectivo.</t>
  </si>
  <si>
    <t>Número de casas vinculadas / Número de casas caracterizadas x 100</t>
  </si>
  <si>
    <t xml:space="preserve">Vincular a las asociaciones de recicladores con el mecanismo de recolección selectiva de forma ordenada y eficaz. </t>
  </si>
  <si>
    <t xml:space="preserve">Vinculación de 50% de las asociaciones de recicladores de Fontibón y un 10% de ajenas a la Localidad. </t>
  </si>
  <si>
    <t xml:space="preserve">Cantidad de Asociaciones de Recicladores vinculados / Cantidad de Asociaciones de Recicladores de la Localidad de Fontibón x 100 </t>
  </si>
  <si>
    <t xml:space="preserve">Implementar rutas selectivas zonales en el 40% de la Localidad de Fontibón </t>
  </si>
  <si>
    <t>Cantidad de zonas (barrios) con ruta selectiva de reciclaje / Cantidad de barrios de la Localidad de Fontibón x 100</t>
  </si>
  <si>
    <t>Zonificación del 90% de la localidad de Fontibón por la cantidad de residuos generados según su actividad principal.</t>
  </si>
  <si>
    <t>PRESUPUESTO DEL PROYECTO RUTAS SELECTIVAS</t>
  </si>
  <si>
    <t>PROFESIONAL EN SIG</t>
  </si>
  <si>
    <t>Experiencia en georeferenciación y zonificación del territorio.</t>
  </si>
  <si>
    <t>Servicio al cliente</t>
  </si>
  <si>
    <t>BOLSAS BLANCAS</t>
  </si>
  <si>
    <t xml:space="preserve">Bolsa de plástico para la separación en la fuente paquete por 25 bolsas. </t>
  </si>
  <si>
    <t xml:space="preserve">Área clasificada con ruteo / Área total de la Localidad x 100 </t>
  </si>
  <si>
    <t>Prueba Piloto de Rutas Selectivas</t>
  </si>
  <si>
    <t>PRESUPUESTO</t>
  </si>
  <si>
    <t>PRESUPUESTO TOTAL DEL PROYECTO</t>
  </si>
  <si>
    <t xml:space="preserve">Evaluación de la capacidad que requiere el punto de acopio de MPR de acuerdo a los volúmenes de residuos recolectados </t>
  </si>
  <si>
    <t xml:space="preserve">Establecer una zonificación de la localidad para formalizar micro y macro rutas. </t>
  </si>
  <si>
    <t xml:space="preserve">Distribución zonal de micro rutas y asociaciones de recicladores para la recolección del material reciclable. </t>
  </si>
  <si>
    <t xml:space="preserve">Determinación de los recicladores a operar las rutas selectivas. </t>
  </si>
  <si>
    <t xml:space="preserve">Distribución equitativa y estratégica de la micro ruta y macro ruta. </t>
  </si>
  <si>
    <t>Ajustes en algunas rutas establecidas y recicladores comprometidos que no estén cumpliendo.</t>
  </si>
  <si>
    <t xml:space="preserve">Cantidad de lombriz roja californiana por libra. </t>
  </si>
  <si>
    <t xml:space="preserve">Implementación de los talleres de formación agroecológica. </t>
  </si>
  <si>
    <t xml:space="preserve">Suministro de semillas y plántulas en la visita de verificación para iniciar el proyecto orgánico productivo. </t>
  </si>
  <si>
    <t xml:space="preserve">Implementación del taller sobre emprendimiento empresarial comunitario. </t>
  </si>
  <si>
    <t>Cámara y Comercio</t>
  </si>
  <si>
    <t>Búsqueda del mercado para ofertar los productos orgánicos y tierra abonada</t>
  </si>
  <si>
    <t xml:space="preserve">Seguimiento a la producción y comercialización de los productos orgánicos.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</si>
</sst>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&quot;$&quot;#,##0.00"/>
    <numFmt numFmtId="167" formatCode="&quot;$&quot;#,##0"/>
    <numFmt numFmtId="168" formatCode="_-[$$-240A]\ * #,##0_ ;_-[$$-240A]\ * \-#,##0\ ;_-[$$-240A]\ * &quot;-&quot;_ ;_-@_ 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0"/>
      <color theme="1"/>
      <name val="Cambria"/>
      <family val="1"/>
    </font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i/>
      <sz val="20"/>
      <color theme="1"/>
      <name val="Times New Roman"/>
      <family val="1"/>
    </font>
    <font>
      <b/>
      <i/>
      <sz val="12"/>
      <color theme="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</font>
    <font>
      <b/>
      <sz val="10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16"/>
      <color theme="0"/>
      <name val="Times New Roman"/>
      <family val="1"/>
    </font>
    <font>
      <sz val="11"/>
      <name val="Times New Roman"/>
      <family val="1"/>
    </font>
    <font>
      <sz val="18"/>
      <color theme="0"/>
      <name val="Times New Roman"/>
      <family val="1"/>
    </font>
    <font>
      <sz val="14"/>
      <color theme="0"/>
      <name val="Times New Roman"/>
      <family val="1"/>
    </font>
    <font>
      <sz val="14"/>
      <color theme="1"/>
      <name val="Times New Roman"/>
      <family val="1"/>
    </font>
    <font>
      <sz val="10"/>
      <color theme="1"/>
      <name val="Calibri"/>
      <family val="2"/>
    </font>
    <font>
      <b/>
      <i/>
      <sz val="11"/>
      <color theme="1"/>
      <name val="Times New Roman"/>
      <family val="1"/>
    </font>
    <font>
      <b/>
      <i/>
      <sz val="10"/>
      <color theme="1"/>
      <name val="Times New Roman"/>
      <family val="1"/>
    </font>
    <font>
      <b/>
      <sz val="12"/>
      <color theme="1"/>
      <name val="Cambria"/>
      <family val="1"/>
    </font>
    <font>
      <b/>
      <i/>
      <sz val="20"/>
      <color theme="1"/>
      <name val="Cambria"/>
      <family val="1"/>
    </font>
    <font>
      <b/>
      <i/>
      <sz val="12"/>
      <color theme="1"/>
      <name val="Cambria"/>
      <family val="1"/>
    </font>
    <font>
      <b/>
      <sz val="11"/>
      <color theme="1"/>
      <name val="Cambria"/>
      <family val="1"/>
    </font>
    <font>
      <b/>
      <sz val="10"/>
      <name val="Cambria"/>
      <family val="1"/>
    </font>
    <font>
      <b/>
      <sz val="11"/>
      <name val="Cambria"/>
      <family val="1"/>
    </font>
    <font>
      <b/>
      <sz val="10"/>
      <color theme="1"/>
      <name val="Cambria"/>
      <family val="1"/>
    </font>
    <font>
      <sz val="10"/>
      <color rgb="FF000000"/>
      <name val="Cambria"/>
      <family val="1"/>
    </font>
    <font>
      <b/>
      <sz val="10"/>
      <color rgb="FF000000"/>
      <name val="Cambria"/>
      <family val="1"/>
    </font>
    <font>
      <b/>
      <i/>
      <sz val="11"/>
      <color theme="1"/>
      <name val="Cambria"/>
      <family val="1"/>
    </font>
  </fonts>
  <fills count="12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 tint="-9.9978637043366805E-2"/>
        <bgColor indexed="64"/>
      </patternFill>
    </fill>
  </fills>
  <borders count="6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3">
    <xf numFmtId="0" fontId="0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</cellStyleXfs>
  <cellXfs count="449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4" borderId="0" xfId="0" applyFont="1" applyFill="1"/>
    <xf numFmtId="0" fontId="11" fillId="3" borderId="12" xfId="0" applyFont="1" applyFill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8" fillId="7" borderId="19" xfId="0" applyFont="1" applyFill="1" applyBorder="1"/>
    <xf numFmtId="0" fontId="8" fillId="4" borderId="19" xfId="0" applyFont="1" applyFill="1" applyBorder="1"/>
    <xf numFmtId="0" fontId="8" fillId="0" borderId="19" xfId="0" applyFont="1" applyBorder="1"/>
    <xf numFmtId="0" fontId="8" fillId="0" borderId="20" xfId="0" applyFont="1" applyBorder="1"/>
    <xf numFmtId="0" fontId="13" fillId="0" borderId="1" xfId="0" applyFont="1" applyBorder="1" applyAlignment="1">
      <alignment horizontal="center" vertical="center" wrapText="1"/>
    </xf>
    <xf numFmtId="0" fontId="8" fillId="0" borderId="1" xfId="0" applyFont="1" applyBorder="1"/>
    <xf numFmtId="0" fontId="8" fillId="7" borderId="1" xfId="0" applyFont="1" applyFill="1" applyBorder="1"/>
    <xf numFmtId="0" fontId="8" fillId="4" borderId="1" xfId="0" applyFont="1" applyFill="1" applyBorder="1"/>
    <xf numFmtId="0" fontId="8" fillId="0" borderId="6" xfId="0" applyFont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4" borderId="6" xfId="0" applyFont="1" applyFill="1" applyBorder="1"/>
    <xf numFmtId="0" fontId="8" fillId="0" borderId="6" xfId="0" applyFont="1" applyFill="1" applyBorder="1"/>
    <xf numFmtId="0" fontId="8" fillId="0" borderId="1" xfId="0" applyFont="1" applyBorder="1" applyAlignment="1">
      <alignment horizontal="center"/>
    </xf>
    <xf numFmtId="0" fontId="8" fillId="7" borderId="6" xfId="0" applyFont="1" applyFill="1" applyBorder="1"/>
    <xf numFmtId="0" fontId="8" fillId="0" borderId="0" xfId="0" applyFont="1"/>
    <xf numFmtId="0" fontId="7" fillId="0" borderId="10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/>
    </xf>
    <xf numFmtId="0" fontId="8" fillId="0" borderId="10" xfId="0" applyFont="1" applyBorder="1"/>
    <xf numFmtId="0" fontId="8" fillId="7" borderId="10" xfId="0" applyFont="1" applyFill="1" applyBorder="1"/>
    <xf numFmtId="0" fontId="8" fillId="7" borderId="11" xfId="0" applyFont="1" applyFill="1" applyBorder="1"/>
    <xf numFmtId="0" fontId="6" fillId="5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wrapText="1"/>
    </xf>
    <xf numFmtId="0" fontId="11" fillId="3" borderId="17" xfId="0" applyFont="1" applyFill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8" fillId="0" borderId="13" xfId="0" applyFont="1" applyBorder="1"/>
    <xf numFmtId="0" fontId="8" fillId="7" borderId="13" xfId="0" applyFont="1" applyFill="1" applyBorder="1"/>
    <xf numFmtId="0" fontId="8" fillId="4" borderId="13" xfId="0" applyFont="1" applyFill="1" applyBorder="1"/>
    <xf numFmtId="0" fontId="8" fillId="0" borderId="22" xfId="0" applyFont="1" applyBorder="1"/>
    <xf numFmtId="0" fontId="8" fillId="4" borderId="10" xfId="0" applyFont="1" applyFill="1" applyBorder="1"/>
    <xf numFmtId="0" fontId="8" fillId="0" borderId="11" xfId="0" applyFont="1" applyBorder="1"/>
    <xf numFmtId="0" fontId="7" fillId="0" borderId="12" xfId="0" applyFont="1" applyBorder="1" applyAlignment="1">
      <alignment horizontal="center" vertical="center" wrapText="1"/>
    </xf>
    <xf numFmtId="0" fontId="8" fillId="7" borderId="12" xfId="0" applyFont="1" applyFill="1" applyBorder="1"/>
    <xf numFmtId="0" fontId="8" fillId="4" borderId="12" xfId="0" applyFont="1" applyFill="1" applyBorder="1"/>
    <xf numFmtId="0" fontId="8" fillId="0" borderId="12" xfId="0" applyFont="1" applyBorder="1"/>
    <xf numFmtId="0" fontId="8" fillId="0" borderId="17" xfId="0" applyFont="1" applyBorder="1"/>
    <xf numFmtId="0" fontId="7" fillId="0" borderId="13" xfId="0" applyFont="1" applyBorder="1" applyAlignment="1">
      <alignment horizontal="center" vertical="center"/>
    </xf>
    <xf numFmtId="0" fontId="8" fillId="7" borderId="22" xfId="0" applyFont="1" applyFill="1" applyBorder="1"/>
    <xf numFmtId="166" fontId="0" fillId="0" borderId="0" xfId="0" applyNumberFormat="1"/>
    <xf numFmtId="166" fontId="8" fillId="0" borderId="0" xfId="0" applyNumberFormat="1" applyFont="1"/>
    <xf numFmtId="167" fontId="8" fillId="0" borderId="1" xfId="0" applyNumberFormat="1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166" fontId="8" fillId="0" borderId="1" xfId="0" applyNumberFormat="1" applyFont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 wrapText="1"/>
    </xf>
    <xf numFmtId="166" fontId="9" fillId="6" borderId="1" xfId="0" applyNumberFormat="1" applyFont="1" applyFill="1" applyBorder="1" applyAlignment="1">
      <alignment horizontal="center" vertical="center"/>
    </xf>
    <xf numFmtId="0" fontId="11" fillId="6" borderId="8" xfId="0" applyFont="1" applyFill="1" applyBorder="1" applyAlignment="1">
      <alignment horizontal="center" vertical="center"/>
    </xf>
    <xf numFmtId="167" fontId="8" fillId="0" borderId="12" xfId="0" applyNumberFormat="1" applyFont="1" applyBorder="1" applyAlignment="1">
      <alignment horizontal="center" vertical="center"/>
    </xf>
    <xf numFmtId="1" fontId="8" fillId="0" borderId="12" xfId="0" applyNumberFormat="1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8" fillId="0" borderId="21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wrapText="1"/>
    </xf>
    <xf numFmtId="166" fontId="9" fillId="6" borderId="1" xfId="0" applyNumberFormat="1" applyFont="1" applyFill="1" applyBorder="1" applyAlignment="1">
      <alignment horizontal="center"/>
    </xf>
    <xf numFmtId="0" fontId="9" fillId="6" borderId="8" xfId="0" applyFont="1" applyFill="1" applyBorder="1" applyAlignment="1">
      <alignment horizontal="center"/>
    </xf>
    <xf numFmtId="167" fontId="9" fillId="6" borderId="16" xfId="0" applyNumberFormat="1" applyFont="1" applyFill="1" applyBorder="1" applyAlignment="1">
      <alignment horizontal="center"/>
    </xf>
    <xf numFmtId="167" fontId="8" fillId="0" borderId="17" xfId="0" applyNumberFormat="1" applyFont="1" applyBorder="1" applyAlignment="1">
      <alignment horizontal="center" vertical="center"/>
    </xf>
    <xf numFmtId="0" fontId="8" fillId="0" borderId="12" xfId="0" applyFont="1" applyBorder="1" applyAlignment="1">
      <alignment horizontal="center" wrapText="1"/>
    </xf>
    <xf numFmtId="0" fontId="8" fillId="0" borderId="21" xfId="0" applyFont="1" applyBorder="1" applyAlignment="1">
      <alignment horizontal="center" vertical="center"/>
    </xf>
    <xf numFmtId="167" fontId="8" fillId="0" borderId="6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wrapText="1"/>
    </xf>
    <xf numFmtId="0" fontId="9" fillId="8" borderId="6" xfId="0" applyFont="1" applyFill="1" applyBorder="1" applyAlignment="1">
      <alignment horizontal="center"/>
    </xf>
    <xf numFmtId="0" fontId="9" fillId="8" borderId="1" xfId="0" applyFont="1" applyFill="1" applyBorder="1" applyAlignment="1">
      <alignment horizontal="center" wrapText="1"/>
    </xf>
    <xf numFmtId="0" fontId="9" fillId="8" borderId="1" xfId="0" applyFont="1" applyFill="1" applyBorder="1" applyAlignment="1">
      <alignment horizontal="center"/>
    </xf>
    <xf numFmtId="0" fontId="9" fillId="8" borderId="8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7" fontId="8" fillId="0" borderId="1" xfId="0" applyNumberFormat="1" applyFont="1" applyBorder="1" applyAlignment="1">
      <alignment horizontal="center" vertical="center"/>
    </xf>
    <xf numFmtId="167" fontId="8" fillId="0" borderId="6" xfId="0" applyNumberFormat="1" applyFont="1" applyBorder="1" applyAlignment="1">
      <alignment horizontal="center" vertical="center"/>
    </xf>
    <xf numFmtId="167" fontId="8" fillId="0" borderId="12" xfId="0" applyNumberFormat="1" applyFont="1" applyBorder="1" applyAlignment="1">
      <alignment horizontal="center" vertical="center"/>
    </xf>
    <xf numFmtId="167" fontId="8" fillId="0" borderId="17" xfId="0" applyNumberFormat="1" applyFont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167" fontId="8" fillId="0" borderId="1" xfId="0" applyNumberFormat="1" applyFont="1" applyBorder="1" applyAlignment="1">
      <alignment horizontal="center" vertical="center"/>
    </xf>
    <xf numFmtId="167" fontId="8" fillId="0" borderId="6" xfId="0" applyNumberFormat="1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0" fontId="12" fillId="3" borderId="9" xfId="0" applyFont="1" applyFill="1" applyBorder="1" applyAlignment="1">
      <alignment horizontal="center" vertical="center"/>
    </xf>
    <xf numFmtId="0" fontId="12" fillId="3" borderId="10" xfId="0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 wrapText="1"/>
    </xf>
    <xf numFmtId="0" fontId="11" fillId="3" borderId="11" xfId="0" applyFont="1" applyFill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1" fillId="0" borderId="10" xfId="0" applyFont="1" applyBorder="1"/>
    <xf numFmtId="0" fontId="8" fillId="0" borderId="1" xfId="0" applyFont="1" applyFill="1" applyBorder="1"/>
    <xf numFmtId="0" fontId="8" fillId="0" borderId="19" xfId="0" applyFont="1" applyFill="1" applyBorder="1"/>
    <xf numFmtId="0" fontId="8" fillId="0" borderId="12" xfId="0" applyFont="1" applyFill="1" applyBorder="1"/>
    <xf numFmtId="0" fontId="1" fillId="7" borderId="10" xfId="0" applyFont="1" applyFill="1" applyBorder="1"/>
    <xf numFmtId="0" fontId="7" fillId="0" borderId="1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21" fillId="5" borderId="1" xfId="0" applyFont="1" applyFill="1" applyBorder="1" applyAlignment="1">
      <alignment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/>
    </xf>
    <xf numFmtId="0" fontId="21" fillId="5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12" fillId="3" borderId="21" xfId="0" applyFont="1" applyFill="1" applyBorder="1" applyAlignment="1">
      <alignment horizontal="center" vertical="center"/>
    </xf>
    <xf numFmtId="0" fontId="12" fillId="3" borderId="12" xfId="0" applyFont="1" applyFill="1" applyBorder="1" applyAlignment="1">
      <alignment horizontal="center" vertical="center"/>
    </xf>
    <xf numFmtId="0" fontId="13" fillId="0" borderId="19" xfId="0" applyFont="1" applyBorder="1" applyAlignment="1">
      <alignment horizontal="center" vertical="center" wrapText="1"/>
    </xf>
    <xf numFmtId="0" fontId="7" fillId="4" borderId="13" xfId="0" applyFont="1" applyFill="1" applyBorder="1" applyAlignment="1">
      <alignment horizontal="center" vertical="center" wrapText="1"/>
    </xf>
    <xf numFmtId="167" fontId="8" fillId="0" borderId="1" xfId="0" applyNumberFormat="1" applyFont="1" applyBorder="1" applyAlignment="1">
      <alignment horizontal="center" vertical="center"/>
    </xf>
    <xf numFmtId="167" fontId="8" fillId="0" borderId="6" xfId="0" applyNumberFormat="1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 wrapText="1"/>
    </xf>
    <xf numFmtId="0" fontId="7" fillId="4" borderId="19" xfId="0" applyFont="1" applyFill="1" applyBorder="1" applyAlignment="1">
      <alignment horizontal="center" vertical="center" wrapText="1"/>
    </xf>
    <xf numFmtId="0" fontId="1" fillId="0" borderId="1" xfId="0" applyFont="1" applyBorder="1"/>
    <xf numFmtId="0" fontId="1" fillId="7" borderId="1" xfId="0" applyFont="1" applyFill="1" applyBorder="1"/>
    <xf numFmtId="0" fontId="1" fillId="0" borderId="19" xfId="0" applyFont="1" applyBorder="1"/>
    <xf numFmtId="0" fontId="1" fillId="0" borderId="13" xfId="0" applyFont="1" applyBorder="1"/>
    <xf numFmtId="0" fontId="1" fillId="0" borderId="12" xfId="0" applyFont="1" applyBorder="1"/>
    <xf numFmtId="0" fontId="1" fillId="7" borderId="13" xfId="0" applyFont="1" applyFill="1" applyBorder="1"/>
    <xf numFmtId="1" fontId="8" fillId="0" borderId="1" xfId="0" applyNumberFormat="1" applyFont="1" applyBorder="1" applyAlignment="1">
      <alignment horizontal="center" vertical="center" wrapText="1"/>
    </xf>
    <xf numFmtId="167" fontId="9" fillId="6" borderId="42" xfId="0" applyNumberFormat="1" applyFont="1" applyFill="1" applyBorder="1" applyAlignment="1">
      <alignment horizontal="center"/>
    </xf>
    <xf numFmtId="0" fontId="9" fillId="8" borderId="18" xfId="0" applyFont="1" applyFill="1" applyBorder="1" applyAlignment="1">
      <alignment horizontal="center"/>
    </xf>
    <xf numFmtId="0" fontId="9" fillId="8" borderId="19" xfId="0" applyFont="1" applyFill="1" applyBorder="1" applyAlignment="1">
      <alignment horizontal="center"/>
    </xf>
    <xf numFmtId="0" fontId="9" fillId="8" borderId="19" xfId="0" applyFont="1" applyFill="1" applyBorder="1" applyAlignment="1">
      <alignment horizontal="center" wrapText="1"/>
    </xf>
    <xf numFmtId="0" fontId="9" fillId="8" borderId="20" xfId="0" applyFont="1" applyFill="1" applyBorder="1" applyAlignment="1">
      <alignment horizont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wrapText="1"/>
    </xf>
    <xf numFmtId="167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67" fontId="8" fillId="0" borderId="11" xfId="0" applyNumberFormat="1" applyFont="1" applyBorder="1" applyAlignment="1">
      <alignment horizontal="center" vertical="center"/>
    </xf>
    <xf numFmtId="0" fontId="9" fillId="6" borderId="18" xfId="0" applyFont="1" applyFill="1" applyBorder="1" applyAlignment="1">
      <alignment horizontal="center"/>
    </xf>
    <xf numFmtId="0" fontId="9" fillId="6" borderId="19" xfId="0" applyFont="1" applyFill="1" applyBorder="1" applyAlignment="1">
      <alignment horizontal="center" wrapText="1"/>
    </xf>
    <xf numFmtId="166" fontId="9" fillId="6" borderId="19" xfId="0" applyNumberFormat="1" applyFont="1" applyFill="1" applyBorder="1" applyAlignment="1">
      <alignment horizontal="center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1" fontId="8" fillId="0" borderId="10" xfId="0" applyNumberFormat="1" applyFont="1" applyBorder="1" applyAlignment="1">
      <alignment horizontal="center" vertical="center"/>
    </xf>
    <xf numFmtId="167" fontId="8" fillId="0" borderId="10" xfId="0" applyNumberFormat="1" applyFont="1" applyBorder="1" applyAlignment="1">
      <alignment horizontal="center" vertical="center"/>
    </xf>
    <xf numFmtId="0" fontId="11" fillId="6" borderId="21" xfId="0" applyFont="1" applyFill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 wrapText="1"/>
    </xf>
    <xf numFmtId="166" fontId="9" fillId="6" borderId="12" xfId="0" applyNumberFormat="1" applyFont="1" applyFill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166" fontId="8" fillId="0" borderId="19" xfId="0" applyNumberFormat="1" applyFont="1" applyBorder="1" applyAlignment="1">
      <alignment horizontal="center" vertical="center"/>
    </xf>
    <xf numFmtId="167" fontId="8" fillId="0" borderId="1" xfId="0" applyNumberFormat="1" applyFont="1" applyBorder="1" applyAlignment="1">
      <alignment horizontal="center" vertical="center"/>
    </xf>
    <xf numFmtId="167" fontId="8" fillId="0" borderId="6" xfId="0" applyNumberFormat="1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 wrapText="1"/>
    </xf>
    <xf numFmtId="167" fontId="8" fillId="0" borderId="10" xfId="0" applyNumberFormat="1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" fontId="8" fillId="0" borderId="35" xfId="0" applyNumberFormat="1" applyFont="1" applyFill="1" applyBorder="1" applyAlignment="1">
      <alignment horizontal="center" vertical="center"/>
    </xf>
    <xf numFmtId="0" fontId="1" fillId="4" borderId="1" xfId="0" applyFont="1" applyFill="1" applyBorder="1"/>
    <xf numFmtId="0" fontId="1" fillId="0" borderId="44" xfId="0" applyFont="1" applyBorder="1"/>
    <xf numFmtId="0" fontId="1" fillId="0" borderId="2" xfId="0" applyFont="1" applyBorder="1"/>
    <xf numFmtId="0" fontId="1" fillId="7" borderId="2" xfId="0" applyFont="1" applyFill="1" applyBorder="1"/>
    <xf numFmtId="0" fontId="7" fillId="0" borderId="1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8" fillId="0" borderId="44" xfId="0" applyFont="1" applyBorder="1"/>
    <xf numFmtId="0" fontId="8" fillId="0" borderId="2" xfId="0" applyFont="1" applyBorder="1"/>
    <xf numFmtId="0" fontId="8" fillId="0" borderId="43" xfId="0" applyFont="1" applyBorder="1"/>
    <xf numFmtId="0" fontId="8" fillId="0" borderId="46" xfId="0" applyFont="1" applyBorder="1"/>
    <xf numFmtId="0" fontId="8" fillId="4" borderId="2" xfId="0" applyFont="1" applyFill="1" applyBorder="1"/>
    <xf numFmtId="0" fontId="8" fillId="0" borderId="2" xfId="0" applyFont="1" applyFill="1" applyBorder="1"/>
    <xf numFmtId="0" fontId="8" fillId="7" borderId="2" xfId="0" applyFont="1" applyFill="1" applyBorder="1"/>
    <xf numFmtId="0" fontId="8" fillId="0" borderId="47" xfId="0" applyFont="1" applyBorder="1"/>
    <xf numFmtId="0" fontId="8" fillId="4" borderId="44" xfId="0" applyFont="1" applyFill="1" applyBorder="1"/>
    <xf numFmtId="0" fontId="1" fillId="0" borderId="47" xfId="0" applyFont="1" applyBorder="1"/>
    <xf numFmtId="167" fontId="0" fillId="0" borderId="0" xfId="0" applyNumberFormat="1"/>
    <xf numFmtId="0" fontId="2" fillId="0" borderId="12" xfId="0" applyFont="1" applyBorder="1" applyAlignment="1">
      <alignment horizontal="center" vertical="center"/>
    </xf>
    <xf numFmtId="0" fontId="1" fillId="7" borderId="12" xfId="0" applyFont="1" applyFill="1" applyBorder="1"/>
    <xf numFmtId="0" fontId="1" fillId="0" borderId="43" xfId="0" applyFont="1" applyBorder="1"/>
    <xf numFmtId="0" fontId="8" fillId="7" borderId="43" xfId="0" applyFont="1" applyFill="1" applyBorder="1"/>
    <xf numFmtId="0" fontId="8" fillId="7" borderId="46" xfId="0" applyFont="1" applyFill="1" applyBorder="1"/>
    <xf numFmtId="0" fontId="8" fillId="7" borderId="47" xfId="0" applyFont="1" applyFill="1" applyBorder="1"/>
    <xf numFmtId="0" fontId="1" fillId="0" borderId="46" xfId="0" applyFont="1" applyBorder="1"/>
    <xf numFmtId="0" fontId="1" fillId="7" borderId="47" xfId="0" applyFont="1" applyFill="1" applyBorder="1"/>
    <xf numFmtId="0" fontId="1" fillId="7" borderId="43" xfId="0" applyFont="1" applyFill="1" applyBorder="1"/>
    <xf numFmtId="0" fontId="29" fillId="3" borderId="12" xfId="0" applyFont="1" applyFill="1" applyBorder="1" applyAlignment="1">
      <alignment horizontal="center" vertical="center"/>
    </xf>
    <xf numFmtId="0" fontId="28" fillId="3" borderId="12" xfId="0" applyFont="1" applyFill="1" applyBorder="1" applyAlignment="1">
      <alignment horizontal="center" vertical="center" wrapText="1"/>
    </xf>
    <xf numFmtId="0" fontId="29" fillId="4" borderId="34" xfId="0" applyFont="1" applyFill="1" applyBorder="1" applyAlignment="1">
      <alignment horizontal="center" vertical="center"/>
    </xf>
    <xf numFmtId="0" fontId="29" fillId="0" borderId="33" xfId="0" applyFont="1" applyBorder="1" applyAlignment="1">
      <alignment horizontal="center" vertical="center" wrapText="1"/>
    </xf>
    <xf numFmtId="0" fontId="30" fillId="0" borderId="33" xfId="0" applyFont="1" applyBorder="1" applyAlignment="1">
      <alignment horizontal="center" vertical="center" wrapText="1"/>
    </xf>
    <xf numFmtId="0" fontId="2" fillId="0" borderId="33" xfId="0" applyFont="1" applyBorder="1" applyAlignment="1">
      <alignment horizontal="center" vertical="center" wrapText="1"/>
    </xf>
    <xf numFmtId="0" fontId="1" fillId="7" borderId="33" xfId="0" applyFont="1" applyFill="1" applyBorder="1"/>
    <xf numFmtId="0" fontId="1" fillId="0" borderId="33" xfId="0" applyFont="1" applyBorder="1"/>
    <xf numFmtId="0" fontId="30" fillId="0" borderId="19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1" fillId="7" borderId="19" xfId="0" applyFont="1" applyFill="1" applyBorder="1"/>
    <xf numFmtId="0" fontId="2" fillId="0" borderId="49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/>
    </xf>
    <xf numFmtId="0" fontId="1" fillId="0" borderId="57" xfId="0" applyFont="1" applyBorder="1"/>
    <xf numFmtId="0" fontId="1" fillId="7" borderId="46" xfId="0" applyFont="1" applyFill="1" applyBorder="1"/>
    <xf numFmtId="168" fontId="12" fillId="0" borderId="16" xfId="0" applyNumberFormat="1" applyFont="1" applyBorder="1" applyAlignment="1">
      <alignment vertical="center"/>
    </xf>
    <xf numFmtId="0" fontId="32" fillId="5" borderId="1" xfId="0" applyFont="1" applyFill="1" applyBorder="1" applyAlignment="1">
      <alignment vertical="center" wrapText="1"/>
    </xf>
    <xf numFmtId="0" fontId="29" fillId="3" borderId="21" xfId="0" applyFont="1" applyFill="1" applyBorder="1" applyAlignment="1">
      <alignment horizontal="center" vertical="center"/>
    </xf>
    <xf numFmtId="0" fontId="1" fillId="3" borderId="12" xfId="0" applyFont="1" applyFill="1" applyBorder="1"/>
    <xf numFmtId="0" fontId="30" fillId="0" borderId="10" xfId="0" applyFont="1" applyBorder="1" applyAlignment="1">
      <alignment horizontal="center" vertical="center" wrapText="1"/>
    </xf>
    <xf numFmtId="0" fontId="1" fillId="4" borderId="10" xfId="0" applyFont="1" applyFill="1" applyBorder="1"/>
    <xf numFmtId="0" fontId="1" fillId="4" borderId="19" xfId="0" applyFont="1" applyFill="1" applyBorder="1"/>
    <xf numFmtId="0" fontId="2" fillId="0" borderId="12" xfId="0" applyFont="1" applyBorder="1" applyAlignment="1">
      <alignment horizontal="center" vertical="center" wrapText="1"/>
    </xf>
    <xf numFmtId="0" fontId="1" fillId="4" borderId="12" xfId="0" applyFont="1" applyFill="1" applyBorder="1"/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6" fillId="5" borderId="6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5" fillId="5" borderId="19" xfId="0" applyFont="1" applyFill="1" applyBorder="1" applyAlignment="1">
      <alignment horizontal="center" vertical="center" wrapText="1"/>
    </xf>
    <xf numFmtId="0" fontId="5" fillId="5" borderId="20" xfId="0" applyFont="1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168" fontId="12" fillId="0" borderId="48" xfId="0" applyNumberFormat="1" applyFont="1" applyBorder="1" applyAlignment="1">
      <alignment horizontal="center" vertical="center"/>
    </xf>
    <xf numFmtId="168" fontId="12" fillId="0" borderId="41" xfId="0" applyNumberFormat="1" applyFont="1" applyBorder="1" applyAlignment="1">
      <alignment horizontal="center" vertical="center"/>
    </xf>
    <xf numFmtId="168" fontId="12" fillId="0" borderId="42" xfId="0" applyNumberFormat="1" applyFont="1" applyBorder="1" applyAlignment="1">
      <alignment horizontal="center" vertical="center"/>
    </xf>
    <xf numFmtId="0" fontId="9" fillId="11" borderId="18" xfId="0" applyFont="1" applyFill="1" applyBorder="1" applyAlignment="1">
      <alignment horizontal="center" vertical="center"/>
    </xf>
    <xf numFmtId="0" fontId="9" fillId="11" borderId="19" xfId="0" applyFont="1" applyFill="1" applyBorder="1" applyAlignment="1">
      <alignment horizontal="center" vertical="center"/>
    </xf>
    <xf numFmtId="0" fontId="9" fillId="11" borderId="46" xfId="0" applyFont="1" applyFill="1" applyBorder="1" applyAlignment="1">
      <alignment horizontal="center" vertical="center"/>
    </xf>
    <xf numFmtId="0" fontId="9" fillId="11" borderId="9" xfId="0" applyFont="1" applyFill="1" applyBorder="1" applyAlignment="1">
      <alignment horizontal="center" vertical="center"/>
    </xf>
    <xf numFmtId="0" fontId="9" fillId="11" borderId="10" xfId="0" applyFont="1" applyFill="1" applyBorder="1" applyAlignment="1">
      <alignment horizontal="center" vertical="center"/>
    </xf>
    <xf numFmtId="0" fontId="9" fillId="11" borderId="47" xfId="0" applyFont="1" applyFill="1" applyBorder="1" applyAlignment="1">
      <alignment horizontal="center" vertical="center"/>
    </xf>
    <xf numFmtId="168" fontId="12" fillId="11" borderId="48" xfId="0" applyNumberFormat="1" applyFont="1" applyFill="1" applyBorder="1" applyAlignment="1">
      <alignment horizontal="center" vertical="center"/>
    </xf>
    <xf numFmtId="0" fontId="12" fillId="11" borderId="42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9" fillId="3" borderId="37" xfId="0" applyFont="1" applyFill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3" borderId="6" xfId="0" applyFont="1" applyFill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4" fillId="2" borderId="18" xfId="0" applyFont="1" applyFill="1" applyBorder="1" applyAlignment="1">
      <alignment horizontal="center" vertical="center" wrapText="1"/>
    </xf>
    <xf numFmtId="0" fontId="4" fillId="2" borderId="19" xfId="0" applyFont="1" applyFill="1" applyBorder="1" applyAlignment="1">
      <alignment horizontal="center" vertical="center" wrapText="1"/>
    </xf>
    <xf numFmtId="0" fontId="6" fillId="5" borderId="8" xfId="0" applyFont="1" applyFill="1" applyBorder="1" applyAlignment="1">
      <alignment horizontal="center" vertical="center" wrapText="1"/>
    </xf>
    <xf numFmtId="0" fontId="10" fillId="3" borderId="13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3" borderId="12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9" fillId="0" borderId="9" xfId="0" applyFont="1" applyBorder="1" applyAlignment="1">
      <alignment horizontal="center" vertical="center" wrapText="1"/>
    </xf>
    <xf numFmtId="0" fontId="11" fillId="3" borderId="13" xfId="0" applyFont="1" applyFill="1" applyBorder="1" applyAlignment="1">
      <alignment horizontal="center" vertical="center" wrapText="1"/>
    </xf>
    <xf numFmtId="0" fontId="11" fillId="3" borderId="22" xfId="0" applyFont="1" applyFill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4" borderId="8" xfId="0" applyFont="1" applyFill="1" applyBorder="1" applyAlignment="1">
      <alignment horizontal="center" vertical="center"/>
    </xf>
    <xf numFmtId="0" fontId="9" fillId="3" borderId="36" xfId="0" applyFont="1" applyFill="1" applyBorder="1" applyAlignment="1">
      <alignment horizontal="center" vertical="center"/>
    </xf>
    <xf numFmtId="0" fontId="9" fillId="3" borderId="13" xfId="0" applyFont="1" applyFill="1" applyBorder="1" applyAlignment="1">
      <alignment horizontal="center" vertical="center"/>
    </xf>
    <xf numFmtId="0" fontId="9" fillId="3" borderId="8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166" fontId="8" fillId="0" borderId="0" xfId="0" applyNumberFormat="1" applyFont="1" applyAlignment="1">
      <alignment horizontal="right"/>
    </xf>
    <xf numFmtId="0" fontId="15" fillId="10" borderId="15" xfId="0" applyFont="1" applyFill="1" applyBorder="1" applyAlignment="1">
      <alignment horizontal="center" vertical="center" wrapText="1"/>
    </xf>
    <xf numFmtId="0" fontId="15" fillId="10" borderId="25" xfId="0" applyFont="1" applyFill="1" applyBorder="1" applyAlignment="1">
      <alignment horizontal="center" vertical="center" wrapText="1"/>
    </xf>
    <xf numFmtId="167" fontId="15" fillId="10" borderId="25" xfId="0" applyNumberFormat="1" applyFont="1" applyFill="1" applyBorder="1" applyAlignment="1">
      <alignment horizontal="center" vertical="center" wrapText="1"/>
    </xf>
    <xf numFmtId="167" fontId="15" fillId="10" borderId="24" xfId="0" applyNumberFormat="1" applyFont="1" applyFill="1" applyBorder="1" applyAlignment="1">
      <alignment horizontal="center" vertical="center" wrapText="1"/>
    </xf>
    <xf numFmtId="0" fontId="11" fillId="6" borderId="5" xfId="0" applyFont="1" applyFill="1" applyBorder="1" applyAlignment="1">
      <alignment horizontal="center"/>
    </xf>
    <xf numFmtId="0" fontId="11" fillId="6" borderId="4" xfId="0" applyFont="1" applyFill="1" applyBorder="1" applyAlignment="1">
      <alignment horizontal="center"/>
    </xf>
    <xf numFmtId="0" fontId="11" fillId="6" borderId="3" xfId="0" applyFont="1" applyFill="1" applyBorder="1" applyAlignment="1">
      <alignment horizontal="center"/>
    </xf>
    <xf numFmtId="0" fontId="16" fillId="4" borderId="5" xfId="0" applyFont="1" applyFill="1" applyBorder="1" applyAlignment="1">
      <alignment horizontal="center" vertical="center" wrapText="1"/>
    </xf>
    <xf numFmtId="0" fontId="17" fillId="4" borderId="4" xfId="0" applyFont="1" applyFill="1" applyBorder="1" applyAlignment="1">
      <alignment horizontal="center" vertical="center"/>
    </xf>
    <xf numFmtId="0" fontId="17" fillId="4" borderId="3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/>
    </xf>
    <xf numFmtId="0" fontId="9" fillId="6" borderId="6" xfId="0" applyFont="1" applyFill="1" applyBorder="1" applyAlignment="1">
      <alignment horizontal="center"/>
    </xf>
    <xf numFmtId="167" fontId="16" fillId="4" borderId="2" xfId="1" applyNumberFormat="1" applyFont="1" applyFill="1" applyBorder="1" applyAlignment="1">
      <alignment horizontal="center" vertical="center"/>
    </xf>
    <xf numFmtId="167" fontId="16" fillId="4" borderId="7" xfId="1" applyNumberFormat="1" applyFont="1" applyFill="1" applyBorder="1" applyAlignment="1">
      <alignment horizontal="center" vertical="center"/>
    </xf>
    <xf numFmtId="0" fontId="9" fillId="6" borderId="23" xfId="0" applyFont="1" applyFill="1" applyBorder="1" applyAlignment="1">
      <alignment horizontal="center" vertical="center"/>
    </xf>
    <xf numFmtId="0" fontId="9" fillId="6" borderId="14" xfId="0" applyFont="1" applyFill="1" applyBorder="1" applyAlignment="1">
      <alignment horizontal="center" vertical="center"/>
    </xf>
    <xf numFmtId="0" fontId="9" fillId="6" borderId="28" xfId="0" applyFont="1" applyFill="1" applyBorder="1" applyAlignment="1">
      <alignment horizontal="center" vertical="center"/>
    </xf>
    <xf numFmtId="0" fontId="9" fillId="6" borderId="1" xfId="0" applyFont="1" applyFill="1" applyBorder="1" applyAlignment="1">
      <alignment horizontal="center" vertical="center"/>
    </xf>
    <xf numFmtId="0" fontId="9" fillId="6" borderId="6" xfId="0" applyFont="1" applyFill="1" applyBorder="1" applyAlignment="1">
      <alignment horizontal="center" vertical="center"/>
    </xf>
    <xf numFmtId="0" fontId="18" fillId="9" borderId="27" xfId="0" applyFont="1" applyFill="1" applyBorder="1" applyAlignment="1">
      <alignment horizontal="center"/>
    </xf>
    <xf numFmtId="0" fontId="18" fillId="9" borderId="0" xfId="0" applyFont="1" applyFill="1" applyBorder="1" applyAlignment="1">
      <alignment horizontal="center"/>
    </xf>
    <xf numFmtId="0" fontId="18" fillId="9" borderId="26" xfId="0" applyFont="1" applyFill="1" applyBorder="1" applyAlignment="1">
      <alignment horizontal="center"/>
    </xf>
    <xf numFmtId="167" fontId="8" fillId="0" borderId="1" xfId="0" applyNumberFormat="1" applyFont="1" applyBorder="1" applyAlignment="1">
      <alignment horizontal="center" vertical="center"/>
    </xf>
    <xf numFmtId="167" fontId="8" fillId="0" borderId="6" xfId="0" applyNumberFormat="1" applyFont="1" applyBorder="1" applyAlignment="1">
      <alignment horizontal="center" vertical="center"/>
    </xf>
    <xf numFmtId="167" fontId="8" fillId="6" borderId="23" xfId="0" applyNumberFormat="1" applyFont="1" applyFill="1" applyBorder="1" applyAlignment="1">
      <alignment horizontal="center" vertical="center"/>
    </xf>
    <xf numFmtId="167" fontId="8" fillId="6" borderId="28" xfId="0" applyNumberFormat="1" applyFont="1" applyFill="1" applyBorder="1" applyAlignment="1">
      <alignment horizontal="center" vertical="center"/>
    </xf>
    <xf numFmtId="167" fontId="8" fillId="0" borderId="1" xfId="2" applyNumberFormat="1" applyFont="1" applyBorder="1" applyAlignment="1">
      <alignment horizontal="center" vertical="center"/>
    </xf>
    <xf numFmtId="167" fontId="8" fillId="0" borderId="6" xfId="2" applyNumberFormat="1" applyFont="1" applyBorder="1" applyAlignment="1">
      <alignment horizontal="center" vertical="center"/>
    </xf>
    <xf numFmtId="167" fontId="8" fillId="0" borderId="2" xfId="0" applyNumberFormat="1" applyFont="1" applyBorder="1" applyAlignment="1">
      <alignment horizontal="center" vertical="center"/>
    </xf>
    <xf numFmtId="167" fontId="8" fillId="0" borderId="7" xfId="0" applyNumberFormat="1" applyFont="1" applyBorder="1" applyAlignment="1">
      <alignment horizontal="center" vertical="center"/>
    </xf>
    <xf numFmtId="167" fontId="8" fillId="0" borderId="12" xfId="0" applyNumberFormat="1" applyFont="1" applyBorder="1" applyAlignment="1">
      <alignment horizontal="center" vertical="center"/>
    </xf>
    <xf numFmtId="167" fontId="8" fillId="0" borderId="17" xfId="0" applyNumberFormat="1" applyFont="1" applyBorder="1" applyAlignment="1">
      <alignment horizontal="center" vertical="center"/>
    </xf>
    <xf numFmtId="167" fontId="9" fillId="6" borderId="30" xfId="0" applyNumberFormat="1" applyFont="1" applyFill="1" applyBorder="1" applyAlignment="1">
      <alignment horizontal="center" vertical="center"/>
    </xf>
    <xf numFmtId="167" fontId="9" fillId="6" borderId="29" xfId="0" applyNumberFormat="1" applyFont="1" applyFill="1" applyBorder="1" applyAlignment="1">
      <alignment horizontal="center" vertical="center"/>
    </xf>
    <xf numFmtId="0" fontId="9" fillId="6" borderId="30" xfId="0" applyFont="1" applyFill="1" applyBorder="1" applyAlignment="1">
      <alignment horizontal="center" vertical="center"/>
    </xf>
    <xf numFmtId="0" fontId="9" fillId="6" borderId="31" xfId="0" applyFont="1" applyFill="1" applyBorder="1" applyAlignment="1">
      <alignment horizontal="center" vertical="center"/>
    </xf>
    <xf numFmtId="0" fontId="9" fillId="6" borderId="29" xfId="0" applyFont="1" applyFill="1" applyBorder="1" applyAlignment="1">
      <alignment horizontal="center" vertical="center"/>
    </xf>
    <xf numFmtId="0" fontId="19" fillId="0" borderId="30" xfId="0" applyFont="1" applyBorder="1" applyAlignment="1">
      <alignment horizontal="center"/>
    </xf>
    <xf numFmtId="0" fontId="19" fillId="0" borderId="31" xfId="0" applyFont="1" applyBorder="1" applyAlignment="1">
      <alignment horizontal="center"/>
    </xf>
    <xf numFmtId="0" fontId="19" fillId="0" borderId="29" xfId="0" applyFont="1" applyBorder="1" applyAlignment="1">
      <alignment horizontal="center"/>
    </xf>
    <xf numFmtId="0" fontId="9" fillId="6" borderId="34" xfId="0" applyFont="1" applyFill="1" applyBorder="1" applyAlignment="1">
      <alignment horizontal="center"/>
    </xf>
    <xf numFmtId="0" fontId="9" fillId="6" borderId="33" xfId="0" applyFont="1" applyFill="1" applyBorder="1" applyAlignment="1">
      <alignment horizontal="center"/>
    </xf>
    <xf numFmtId="0" fontId="9" fillId="6" borderId="32" xfId="0" applyFont="1" applyFill="1" applyBorder="1" applyAlignment="1">
      <alignment horizontal="center"/>
    </xf>
    <xf numFmtId="168" fontId="9" fillId="11" borderId="20" xfId="0" applyNumberFormat="1" applyFont="1" applyFill="1" applyBorder="1" applyAlignment="1">
      <alignment horizontal="center" vertical="center"/>
    </xf>
    <xf numFmtId="0" fontId="9" fillId="11" borderId="11" xfId="0" applyFont="1" applyFill="1" applyBorder="1" applyAlignment="1">
      <alignment horizontal="center" vertical="center"/>
    </xf>
    <xf numFmtId="0" fontId="7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9" fillId="0" borderId="37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/>
    </xf>
    <xf numFmtId="0" fontId="9" fillId="0" borderId="21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 wrapText="1"/>
    </xf>
    <xf numFmtId="0" fontId="14" fillId="0" borderId="12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9" fillId="0" borderId="51" xfId="0" applyFont="1" applyBorder="1" applyAlignment="1">
      <alignment horizontal="center" vertical="center" wrapText="1"/>
    </xf>
    <xf numFmtId="0" fontId="9" fillId="0" borderId="27" xfId="0" applyFont="1" applyBorder="1" applyAlignment="1">
      <alignment horizontal="center" vertical="center" wrapText="1"/>
    </xf>
    <xf numFmtId="0" fontId="9" fillId="0" borderId="39" xfId="0" applyFont="1" applyBorder="1" applyAlignment="1">
      <alignment horizontal="center" vertical="center" wrapText="1"/>
    </xf>
    <xf numFmtId="0" fontId="9" fillId="3" borderId="18" xfId="0" applyFont="1" applyFill="1" applyBorder="1" applyAlignment="1">
      <alignment horizontal="center" vertical="center"/>
    </xf>
    <xf numFmtId="0" fontId="12" fillId="0" borderId="35" xfId="0" applyFont="1" applyBorder="1" applyAlignment="1">
      <alignment horizontal="center" vertical="center" wrapText="1"/>
    </xf>
    <xf numFmtId="0" fontId="12" fillId="4" borderId="36" xfId="0" applyFont="1" applyFill="1" applyBorder="1" applyAlignment="1">
      <alignment horizontal="center" vertical="center"/>
    </xf>
    <xf numFmtId="0" fontId="12" fillId="4" borderId="21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22" fillId="5" borderId="1" xfId="0" applyFont="1" applyFill="1" applyBorder="1" applyAlignment="1">
      <alignment horizontal="center" vertical="center" wrapText="1"/>
    </xf>
    <xf numFmtId="0" fontId="6" fillId="5" borderId="9" xfId="0" applyFont="1" applyFill="1" applyBorder="1" applyAlignment="1">
      <alignment horizontal="center" vertical="center" wrapText="1"/>
    </xf>
    <xf numFmtId="0" fontId="6" fillId="5" borderId="12" xfId="0" applyFont="1" applyFill="1" applyBorder="1" applyAlignment="1">
      <alignment horizontal="center" vertical="center" wrapText="1"/>
    </xf>
    <xf numFmtId="0" fontId="6" fillId="5" borderId="17" xfId="0" applyFont="1" applyFill="1" applyBorder="1" applyAlignment="1">
      <alignment horizontal="center" vertical="center" wrapText="1"/>
    </xf>
    <xf numFmtId="0" fontId="9" fillId="4" borderId="27" xfId="0" applyFont="1" applyFill="1" applyBorder="1" applyAlignment="1">
      <alignment horizontal="center" vertical="center"/>
    </xf>
    <xf numFmtId="0" fontId="9" fillId="4" borderId="50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9" fillId="6" borderId="39" xfId="0" applyFont="1" applyFill="1" applyBorder="1" applyAlignment="1">
      <alignment horizontal="center" vertical="center"/>
    </xf>
    <xf numFmtId="0" fontId="9" fillId="6" borderId="38" xfId="0" applyFont="1" applyFill="1" applyBorder="1" applyAlignment="1">
      <alignment horizontal="center" vertical="center"/>
    </xf>
    <xf numFmtId="0" fontId="9" fillId="6" borderId="40" xfId="0" applyFont="1" applyFill="1" applyBorder="1" applyAlignment="1">
      <alignment horizontal="center" vertical="center"/>
    </xf>
    <xf numFmtId="167" fontId="9" fillId="6" borderId="39" xfId="0" applyNumberFormat="1" applyFont="1" applyFill="1" applyBorder="1" applyAlignment="1">
      <alignment horizontal="center" vertical="center"/>
    </xf>
    <xf numFmtId="167" fontId="9" fillId="6" borderId="40" xfId="0" applyNumberFormat="1" applyFont="1" applyFill="1" applyBorder="1" applyAlignment="1">
      <alignment horizontal="center" vertical="center"/>
    </xf>
    <xf numFmtId="0" fontId="9" fillId="11" borderId="52" xfId="0" applyFont="1" applyFill="1" applyBorder="1" applyAlignment="1">
      <alignment horizontal="center" vertical="center"/>
    </xf>
    <xf numFmtId="0" fontId="9" fillId="11" borderId="49" xfId="0" applyFont="1" applyFill="1" applyBorder="1" applyAlignment="1">
      <alignment horizontal="center" vertical="center"/>
    </xf>
    <xf numFmtId="0" fontId="9" fillId="11" borderId="53" xfId="0" applyFont="1" applyFill="1" applyBorder="1" applyAlignment="1">
      <alignment horizontal="center" vertical="center"/>
    </xf>
    <xf numFmtId="0" fontId="9" fillId="11" borderId="39" xfId="0" applyFont="1" applyFill="1" applyBorder="1" applyAlignment="1">
      <alignment horizontal="center" vertical="center"/>
    </xf>
    <xf numFmtId="0" fontId="9" fillId="11" borderId="38" xfId="0" applyFont="1" applyFill="1" applyBorder="1" applyAlignment="1">
      <alignment horizontal="center" vertical="center"/>
    </xf>
    <xf numFmtId="0" fontId="9" fillId="11" borderId="54" xfId="0" applyFont="1" applyFill="1" applyBorder="1" applyAlignment="1">
      <alignment horizontal="center" vertical="center"/>
    </xf>
    <xf numFmtId="168" fontId="12" fillId="11" borderId="55" xfId="0" applyNumberFormat="1" applyFont="1" applyFill="1" applyBorder="1" applyAlignment="1">
      <alignment horizontal="center" vertical="center"/>
    </xf>
    <xf numFmtId="0" fontId="12" fillId="11" borderId="14" xfId="0" applyFont="1" applyFill="1" applyBorder="1" applyAlignment="1">
      <alignment horizontal="center" vertical="center"/>
    </xf>
    <xf numFmtId="0" fontId="10" fillId="3" borderId="35" xfId="0" applyFont="1" applyFill="1" applyBorder="1" applyAlignment="1">
      <alignment horizontal="center" vertical="center"/>
    </xf>
    <xf numFmtId="0" fontId="12" fillId="0" borderId="19" xfId="0" applyFont="1" applyBorder="1" applyAlignment="1">
      <alignment horizontal="center" vertical="center" wrapText="1"/>
    </xf>
    <xf numFmtId="0" fontId="14" fillId="0" borderId="10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9" fillId="0" borderId="36" xfId="0" applyFont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horizontal="center" vertical="center"/>
    </xf>
    <xf numFmtId="0" fontId="14" fillId="0" borderId="13" xfId="0" applyFont="1" applyBorder="1" applyAlignment="1">
      <alignment horizontal="center" vertical="center" wrapText="1"/>
    </xf>
    <xf numFmtId="0" fontId="11" fillId="3" borderId="44" xfId="0" applyFont="1" applyFill="1" applyBorder="1" applyAlignment="1">
      <alignment horizontal="center" vertical="center" wrapText="1"/>
    </xf>
    <xf numFmtId="0" fontId="11" fillId="3" borderId="45" xfId="0" applyFont="1" applyFill="1" applyBorder="1" applyAlignment="1">
      <alignment horizontal="center" vertical="center" wrapText="1"/>
    </xf>
    <xf numFmtId="0" fontId="11" fillId="3" borderId="56" xfId="0" applyFont="1" applyFill="1" applyBorder="1" applyAlignment="1">
      <alignment horizontal="center" vertical="center" wrapText="1"/>
    </xf>
    <xf numFmtId="0" fontId="9" fillId="6" borderId="23" xfId="0" applyFont="1" applyFill="1" applyBorder="1" applyAlignment="1">
      <alignment horizontal="center"/>
    </xf>
    <xf numFmtId="0" fontId="9" fillId="6" borderId="14" xfId="0" applyFont="1" applyFill="1" applyBorder="1" applyAlignment="1">
      <alignment horizontal="center"/>
    </xf>
    <xf numFmtId="0" fontId="9" fillId="6" borderId="28" xfId="0" applyFont="1" applyFill="1" applyBorder="1" applyAlignment="1">
      <alignment horizontal="center"/>
    </xf>
    <xf numFmtId="0" fontId="9" fillId="6" borderId="19" xfId="0" applyFont="1" applyFill="1" applyBorder="1" applyAlignment="1">
      <alignment horizontal="center"/>
    </xf>
    <xf numFmtId="0" fontId="9" fillId="6" borderId="20" xfId="0" applyFont="1" applyFill="1" applyBorder="1" applyAlignment="1">
      <alignment horizontal="center"/>
    </xf>
    <xf numFmtId="0" fontId="8" fillId="0" borderId="8" xfId="0" applyFont="1" applyBorder="1" applyAlignment="1">
      <alignment horizontal="center" vertical="center" wrapText="1"/>
    </xf>
    <xf numFmtId="167" fontId="8" fillId="0" borderId="12" xfId="2" applyNumberFormat="1" applyFont="1" applyBorder="1" applyAlignment="1">
      <alignment horizontal="center" vertical="center"/>
    </xf>
    <xf numFmtId="167" fontId="8" fillId="0" borderId="17" xfId="2" applyNumberFormat="1" applyFont="1" applyBorder="1" applyAlignment="1">
      <alignment horizontal="center" vertical="center"/>
    </xf>
    <xf numFmtId="167" fontId="8" fillId="0" borderId="10" xfId="0" applyNumberFormat="1" applyFont="1" applyBorder="1" applyAlignment="1">
      <alignment horizontal="center" vertical="center"/>
    </xf>
    <xf numFmtId="167" fontId="8" fillId="0" borderId="11" xfId="0" applyNumberFormat="1" applyFont="1" applyBorder="1" applyAlignment="1">
      <alignment horizontal="center" vertical="center"/>
    </xf>
    <xf numFmtId="0" fontId="9" fillId="6" borderId="12" xfId="0" applyFont="1" applyFill="1" applyBorder="1" applyAlignment="1">
      <alignment horizontal="center" vertical="center"/>
    </xf>
    <xf numFmtId="0" fontId="9" fillId="6" borderId="17" xfId="0" applyFont="1" applyFill="1" applyBorder="1" applyAlignment="1">
      <alignment horizontal="center" vertical="center"/>
    </xf>
    <xf numFmtId="167" fontId="8" fillId="0" borderId="19" xfId="0" applyNumberFormat="1" applyFont="1" applyBorder="1" applyAlignment="1">
      <alignment horizontal="center" vertical="center"/>
    </xf>
    <xf numFmtId="167" fontId="8" fillId="0" borderId="20" xfId="0" applyNumberFormat="1" applyFont="1" applyBorder="1" applyAlignment="1">
      <alignment horizontal="center" vertical="center"/>
    </xf>
    <xf numFmtId="168" fontId="9" fillId="11" borderId="55" xfId="0" applyNumberFormat="1" applyFont="1" applyFill="1" applyBorder="1" applyAlignment="1">
      <alignment horizontal="center" vertical="center"/>
    </xf>
    <xf numFmtId="0" fontId="9" fillId="11" borderId="14" xfId="0" applyFont="1" applyFill="1" applyBorder="1" applyAlignment="1">
      <alignment horizontal="center"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6" fillId="3" borderId="35" xfId="0" applyFont="1" applyFill="1" applyBorder="1" applyAlignment="1">
      <alignment horizontal="center" vertical="center"/>
    </xf>
    <xf numFmtId="0" fontId="26" fillId="3" borderId="14" xfId="0" applyFont="1" applyFill="1" applyBorder="1" applyAlignment="1">
      <alignment horizontal="center" vertical="center"/>
    </xf>
    <xf numFmtId="0" fontId="28" fillId="3" borderId="13" xfId="0" applyFont="1" applyFill="1" applyBorder="1" applyAlignment="1">
      <alignment horizontal="center" vertical="center" wrapText="1"/>
    </xf>
    <xf numFmtId="0" fontId="28" fillId="3" borderId="1" xfId="0" applyFont="1" applyFill="1" applyBorder="1" applyAlignment="1">
      <alignment horizontal="center" vertical="center" wrapText="1"/>
    </xf>
    <xf numFmtId="0" fontId="25" fillId="5" borderId="1" xfId="0" applyFont="1" applyFill="1" applyBorder="1" applyAlignment="1">
      <alignment horizontal="center" vertical="center" wrapText="1"/>
    </xf>
    <xf numFmtId="0" fontId="25" fillId="5" borderId="6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wrapText="1"/>
    </xf>
    <xf numFmtId="0" fontId="8" fillId="0" borderId="6" xfId="0" applyFont="1" applyBorder="1" applyAlignment="1">
      <alignment horizontal="center" wrapText="1"/>
    </xf>
    <xf numFmtId="0" fontId="24" fillId="5" borderId="19" xfId="0" applyFont="1" applyFill="1" applyBorder="1" applyAlignment="1">
      <alignment horizontal="center"/>
    </xf>
    <xf numFmtId="0" fontId="24" fillId="5" borderId="20" xfId="0" applyFont="1" applyFill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6" fillId="3" borderId="13" xfId="0" applyFont="1" applyFill="1" applyBorder="1" applyAlignment="1">
      <alignment horizontal="center" vertical="center"/>
    </xf>
    <xf numFmtId="0" fontId="26" fillId="3" borderId="1" xfId="0" applyFont="1" applyFill="1" applyBorder="1" applyAlignment="1">
      <alignment horizontal="center" vertical="center"/>
    </xf>
    <xf numFmtId="0" fontId="27" fillId="3" borderId="13" xfId="0" applyFont="1" applyFill="1" applyBorder="1" applyAlignment="1">
      <alignment horizontal="center" vertical="center"/>
    </xf>
    <xf numFmtId="0" fontId="27" fillId="3" borderId="1" xfId="0" applyFont="1" applyFill="1" applyBorder="1" applyAlignment="1">
      <alignment horizontal="center" vertical="center"/>
    </xf>
    <xf numFmtId="0" fontId="27" fillId="3" borderId="12" xfId="0" applyFont="1" applyFill="1" applyBorder="1" applyAlignment="1">
      <alignment horizontal="center" vertical="center"/>
    </xf>
    <xf numFmtId="0" fontId="26" fillId="0" borderId="18" xfId="0" applyFont="1" applyBorder="1" applyAlignment="1">
      <alignment horizontal="center" vertical="center"/>
    </xf>
    <xf numFmtId="0" fontId="26" fillId="0" borderId="8" xfId="0" applyFont="1" applyBorder="1" applyAlignment="1">
      <alignment horizontal="center" vertical="center"/>
    </xf>
    <xf numFmtId="0" fontId="26" fillId="0" borderId="9" xfId="0" applyFont="1" applyBorder="1" applyAlignment="1">
      <alignment horizontal="center" vertical="center"/>
    </xf>
    <xf numFmtId="0" fontId="26" fillId="0" borderId="19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6" fillId="0" borderId="10" xfId="0" applyFont="1" applyBorder="1" applyAlignment="1">
      <alignment horizontal="center" vertical="center" wrapText="1"/>
    </xf>
    <xf numFmtId="0" fontId="31" fillId="0" borderId="19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31" fillId="0" borderId="10" xfId="0" applyFont="1" applyBorder="1" applyAlignment="1">
      <alignment horizontal="center" vertical="center" wrapText="1"/>
    </xf>
    <xf numFmtId="0" fontId="23" fillId="2" borderId="18" xfId="0" applyFont="1" applyFill="1" applyBorder="1" applyAlignment="1">
      <alignment horizontal="center" vertical="center" wrapText="1"/>
    </xf>
    <xf numFmtId="0" fontId="23" fillId="2" borderId="19" xfId="0" applyFont="1" applyFill="1" applyBorder="1" applyAlignment="1">
      <alignment horizontal="center" vertical="center" wrapText="1"/>
    </xf>
    <xf numFmtId="0" fontId="25" fillId="5" borderId="8" xfId="0" applyFont="1" applyFill="1" applyBorder="1" applyAlignment="1">
      <alignment horizontal="center" vertical="center" wrapText="1"/>
    </xf>
    <xf numFmtId="0" fontId="26" fillId="0" borderId="8" xfId="0" applyFont="1" applyBorder="1" applyAlignment="1">
      <alignment horizontal="center" vertical="center" wrapText="1"/>
    </xf>
    <xf numFmtId="0" fontId="26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26" fillId="4" borderId="8" xfId="0" applyFont="1" applyFill="1" applyBorder="1" applyAlignment="1">
      <alignment horizontal="center" vertical="center"/>
    </xf>
    <xf numFmtId="168" fontId="12" fillId="0" borderId="58" xfId="0" applyNumberFormat="1" applyFont="1" applyBorder="1" applyAlignment="1">
      <alignment horizontal="center" vertical="center"/>
    </xf>
    <xf numFmtId="168" fontId="12" fillId="0" borderId="59" xfId="0" applyNumberFormat="1" applyFont="1" applyBorder="1" applyAlignment="1">
      <alignment horizontal="center" vertical="center"/>
    </xf>
    <xf numFmtId="168" fontId="26" fillId="11" borderId="20" xfId="0" applyNumberFormat="1" applyFont="1" applyFill="1" applyBorder="1" applyAlignment="1">
      <alignment horizontal="center" vertical="center"/>
    </xf>
    <xf numFmtId="0" fontId="26" fillId="11" borderId="11" xfId="0" applyFont="1" applyFill="1" applyBorder="1" applyAlignment="1">
      <alignment horizontal="center" vertical="center"/>
    </xf>
    <xf numFmtId="0" fontId="26" fillId="3" borderId="37" xfId="0" applyFont="1" applyFill="1" applyBorder="1" applyAlignment="1">
      <alignment horizontal="center" vertical="center"/>
    </xf>
    <xf numFmtId="168" fontId="12" fillId="0" borderId="28" xfId="0" applyNumberFormat="1" applyFont="1" applyBorder="1" applyAlignment="1">
      <alignment horizontal="center" vertical="center"/>
    </xf>
    <xf numFmtId="0" fontId="31" fillId="0" borderId="55" xfId="0" applyFont="1" applyBorder="1" applyAlignment="1">
      <alignment horizontal="center" vertical="center" wrapText="1"/>
    </xf>
    <xf numFmtId="0" fontId="31" fillId="0" borderId="35" xfId="0" applyFont="1" applyBorder="1" applyAlignment="1">
      <alignment horizontal="center" vertical="center" wrapText="1"/>
    </xf>
    <xf numFmtId="0" fontId="31" fillId="0" borderId="14" xfId="0" applyFont="1" applyBorder="1" applyAlignment="1">
      <alignment horizontal="center" vertical="center" wrapText="1"/>
    </xf>
    <xf numFmtId="0" fontId="26" fillId="0" borderId="21" xfId="0" applyFont="1" applyBorder="1" applyAlignment="1">
      <alignment horizontal="center" vertical="center"/>
    </xf>
    <xf numFmtId="0" fontId="12" fillId="0" borderId="5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29" fillId="4" borderId="18" xfId="0" applyFont="1" applyFill="1" applyBorder="1" applyAlignment="1">
      <alignment horizontal="center" vertical="center"/>
    </xf>
    <xf numFmtId="0" fontId="29" fillId="4" borderId="9" xfId="0" applyFont="1" applyFill="1" applyBorder="1" applyAlignment="1">
      <alignment horizontal="center" vertical="center"/>
    </xf>
    <xf numFmtId="0" fontId="29" fillId="0" borderId="19" xfId="0" applyFont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 wrapText="1"/>
    </xf>
    <xf numFmtId="0" fontId="26" fillId="3" borderId="36" xfId="0" applyFont="1" applyFill="1" applyBorder="1" applyAlignment="1">
      <alignment horizontal="center" vertical="center"/>
    </xf>
    <xf numFmtId="0" fontId="26" fillId="3" borderId="8" xfId="0" applyFont="1" applyFill="1" applyBorder="1" applyAlignment="1">
      <alignment horizontal="center" vertical="center"/>
    </xf>
    <xf numFmtId="0" fontId="28" fillId="3" borderId="44" xfId="0" applyFont="1" applyFill="1" applyBorder="1" applyAlignment="1">
      <alignment horizontal="center" vertical="center" wrapText="1"/>
    </xf>
    <xf numFmtId="0" fontId="28" fillId="3" borderId="45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wrapText="1"/>
    </xf>
    <xf numFmtId="0" fontId="8" fillId="4" borderId="6" xfId="0" applyFont="1" applyFill="1" applyBorder="1" applyAlignment="1">
      <alignment horizontal="center" wrapText="1"/>
    </xf>
    <xf numFmtId="0" fontId="25" fillId="5" borderId="2" xfId="0" applyFont="1" applyFill="1" applyBorder="1" applyAlignment="1">
      <alignment horizontal="center" vertical="center" wrapText="1"/>
    </xf>
    <xf numFmtId="0" fontId="25" fillId="5" borderId="4" xfId="0" applyFont="1" applyFill="1" applyBorder="1" applyAlignment="1">
      <alignment horizontal="center" vertical="center" wrapText="1"/>
    </xf>
    <xf numFmtId="0" fontId="25" fillId="5" borderId="7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32" fillId="5" borderId="1" xfId="0" applyFont="1" applyFill="1" applyBorder="1" applyAlignment="1">
      <alignment horizontal="center" vertical="center" wrapText="1"/>
    </xf>
    <xf numFmtId="0" fontId="5" fillId="5" borderId="19" xfId="0" applyFont="1" applyFill="1" applyBorder="1" applyAlignment="1">
      <alignment horizontal="center"/>
    </xf>
    <xf numFmtId="0" fontId="5" fillId="5" borderId="20" xfId="0" applyFont="1" applyFill="1" applyBorder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50"/>
  <sheetViews>
    <sheetView showGridLines="0" tabSelected="1" zoomScale="90" zoomScaleNormal="90" workbookViewId="0">
      <selection activeCell="W5" sqref="W5"/>
    </sheetView>
  </sheetViews>
  <sheetFormatPr baseColWidth="10" defaultRowHeight="14.25" x14ac:dyDescent="0.2"/>
  <cols>
    <col min="1" max="1" width="20" style="1" customWidth="1"/>
    <col min="2" max="2" width="17.42578125" style="2" customWidth="1"/>
    <col min="3" max="3" width="49.42578125" style="1" customWidth="1"/>
    <col min="4" max="4" width="12.7109375" style="3" customWidth="1"/>
    <col min="5" max="5" width="12.85546875" style="3" customWidth="1"/>
    <col min="6" max="6" width="4.85546875" style="1" customWidth="1"/>
    <col min="7" max="7" width="4.140625" style="1" customWidth="1"/>
    <col min="8" max="9" width="4.85546875" style="1" customWidth="1"/>
    <col min="10" max="10" width="5.140625" style="1" customWidth="1"/>
    <col min="11" max="11" width="5.5703125" style="1" customWidth="1"/>
    <col min="12" max="12" width="4" style="1" customWidth="1"/>
    <col min="13" max="13" width="4.42578125" style="1" customWidth="1"/>
    <col min="14" max="14" width="5.42578125" style="1" customWidth="1"/>
    <col min="15" max="15" width="4.7109375" style="1" customWidth="1"/>
    <col min="16" max="16" width="4.28515625" style="1" customWidth="1"/>
    <col min="17" max="21" width="4.5703125" style="1" customWidth="1"/>
    <col min="22" max="22" width="15.42578125" style="1" bestFit="1" customWidth="1"/>
    <col min="23" max="16384" width="11.42578125" style="1"/>
  </cols>
  <sheetData>
    <row r="1" spans="1:22" ht="48.75" customHeight="1" x14ac:dyDescent="0.2">
      <c r="A1" s="244" t="s">
        <v>79</v>
      </c>
      <c r="B1" s="245"/>
      <c r="C1" s="223" t="s">
        <v>0</v>
      </c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4"/>
    </row>
    <row r="2" spans="1:22" s="4" customFormat="1" ht="39.75" customHeight="1" x14ac:dyDescent="0.25">
      <c r="A2" s="246" t="s">
        <v>80</v>
      </c>
      <c r="B2" s="219"/>
      <c r="C2" s="219"/>
      <c r="D2" s="28" t="s">
        <v>15</v>
      </c>
      <c r="E2" s="29" t="s">
        <v>81</v>
      </c>
      <c r="F2" s="14"/>
      <c r="G2" s="29"/>
      <c r="H2" s="29"/>
      <c r="I2" s="29"/>
      <c r="J2" s="29"/>
      <c r="K2" s="29"/>
      <c r="L2" s="225" t="s">
        <v>16</v>
      </c>
      <c r="M2" s="225"/>
      <c r="N2" s="225"/>
      <c r="O2" s="221" t="s">
        <v>17</v>
      </c>
      <c r="P2" s="221"/>
      <c r="Q2" s="221"/>
      <c r="R2" s="221"/>
      <c r="S2" s="221"/>
      <c r="T2" s="221"/>
      <c r="U2" s="221"/>
      <c r="V2" s="222"/>
    </row>
    <row r="3" spans="1:22" s="4" customFormat="1" ht="38.25" customHeight="1" x14ac:dyDescent="0.2">
      <c r="A3" s="246" t="s">
        <v>82</v>
      </c>
      <c r="B3" s="219"/>
      <c r="C3" s="219"/>
      <c r="D3" s="219" t="s">
        <v>83</v>
      </c>
      <c r="E3" s="219"/>
      <c r="F3" s="219"/>
      <c r="G3" s="219"/>
      <c r="H3" s="219"/>
      <c r="I3" s="219"/>
      <c r="J3" s="219"/>
      <c r="K3" s="219"/>
      <c r="L3" s="219"/>
      <c r="M3" s="219"/>
      <c r="N3" s="219" t="s">
        <v>5</v>
      </c>
      <c r="O3" s="219"/>
      <c r="P3" s="219"/>
      <c r="Q3" s="219"/>
      <c r="R3" s="219"/>
      <c r="S3" s="219"/>
      <c r="T3" s="219"/>
      <c r="U3" s="219"/>
      <c r="V3" s="220"/>
    </row>
    <row r="4" spans="1:22" s="4" customFormat="1" ht="36" customHeight="1" x14ac:dyDescent="0.2">
      <c r="A4" s="250" t="s">
        <v>88</v>
      </c>
      <c r="B4" s="217" t="s">
        <v>12</v>
      </c>
      <c r="C4" s="217"/>
      <c r="D4" s="217" t="s">
        <v>86</v>
      </c>
      <c r="E4" s="217"/>
      <c r="F4" s="217"/>
      <c r="G4" s="217"/>
      <c r="H4" s="217"/>
      <c r="I4" s="217"/>
      <c r="J4" s="217"/>
      <c r="K4" s="217"/>
      <c r="L4" s="217"/>
      <c r="M4" s="217"/>
      <c r="N4" s="217" t="s">
        <v>92</v>
      </c>
      <c r="O4" s="217"/>
      <c r="P4" s="217"/>
      <c r="Q4" s="217"/>
      <c r="R4" s="217"/>
      <c r="S4" s="217"/>
      <c r="T4" s="217"/>
      <c r="U4" s="217"/>
      <c r="V4" s="218"/>
    </row>
    <row r="5" spans="1:22" s="4" customFormat="1" ht="28.5" customHeight="1" x14ac:dyDescent="0.2">
      <c r="A5" s="250"/>
      <c r="B5" s="217"/>
      <c r="C5" s="217"/>
      <c r="D5" s="217" t="s">
        <v>90</v>
      </c>
      <c r="E5" s="217"/>
      <c r="F5" s="217"/>
      <c r="G5" s="217"/>
      <c r="H5" s="217"/>
      <c r="I5" s="217"/>
      <c r="J5" s="217"/>
      <c r="K5" s="217"/>
      <c r="L5" s="217"/>
      <c r="M5" s="217"/>
      <c r="N5" s="217" t="s">
        <v>93</v>
      </c>
      <c r="O5" s="217"/>
      <c r="P5" s="217"/>
      <c r="Q5" s="217"/>
      <c r="R5" s="217"/>
      <c r="S5" s="217"/>
      <c r="T5" s="217"/>
      <c r="U5" s="217"/>
      <c r="V5" s="218"/>
    </row>
    <row r="6" spans="1:22" s="4" customFormat="1" ht="30" customHeight="1" x14ac:dyDescent="0.2">
      <c r="A6" s="250"/>
      <c r="B6" s="217"/>
      <c r="C6" s="217"/>
      <c r="D6" s="217" t="s">
        <v>87</v>
      </c>
      <c r="E6" s="217"/>
      <c r="F6" s="217"/>
      <c r="G6" s="217"/>
      <c r="H6" s="217"/>
      <c r="I6" s="217"/>
      <c r="J6" s="217"/>
      <c r="K6" s="217"/>
      <c r="L6" s="217"/>
      <c r="M6" s="217"/>
      <c r="N6" s="217" t="s">
        <v>91</v>
      </c>
      <c r="O6" s="217"/>
      <c r="P6" s="217"/>
      <c r="Q6" s="217"/>
      <c r="R6" s="217"/>
      <c r="S6" s="217"/>
      <c r="T6" s="217"/>
      <c r="U6" s="217"/>
      <c r="V6" s="218"/>
    </row>
    <row r="7" spans="1:22" s="4" customFormat="1" ht="28.5" customHeight="1" x14ac:dyDescent="0.2">
      <c r="A7" s="251" t="s">
        <v>89</v>
      </c>
      <c r="B7" s="217" t="s">
        <v>13</v>
      </c>
      <c r="C7" s="217"/>
      <c r="D7" s="217" t="s">
        <v>18</v>
      </c>
      <c r="E7" s="217"/>
      <c r="F7" s="217"/>
      <c r="G7" s="217"/>
      <c r="H7" s="217"/>
      <c r="I7" s="217"/>
      <c r="J7" s="217"/>
      <c r="K7" s="217"/>
      <c r="L7" s="217"/>
      <c r="M7" s="217"/>
      <c r="N7" s="217" t="s">
        <v>94</v>
      </c>
      <c r="O7" s="217"/>
      <c r="P7" s="217"/>
      <c r="Q7" s="217"/>
      <c r="R7" s="217"/>
      <c r="S7" s="217"/>
      <c r="T7" s="217"/>
      <c r="U7" s="217"/>
      <c r="V7" s="218"/>
    </row>
    <row r="8" spans="1:22" s="4" customFormat="1" ht="34.5" customHeight="1" thickBot="1" x14ac:dyDescent="0.25">
      <c r="A8" s="252"/>
      <c r="B8" s="237" t="s">
        <v>14</v>
      </c>
      <c r="C8" s="237"/>
      <c r="D8" s="237" t="s">
        <v>19</v>
      </c>
      <c r="E8" s="237"/>
      <c r="F8" s="237"/>
      <c r="G8" s="237"/>
      <c r="H8" s="237"/>
      <c r="I8" s="237"/>
      <c r="J8" s="237"/>
      <c r="K8" s="237"/>
      <c r="L8" s="237"/>
      <c r="M8" s="237"/>
      <c r="N8" s="237" t="s">
        <v>95</v>
      </c>
      <c r="O8" s="237"/>
      <c r="P8" s="237"/>
      <c r="Q8" s="237"/>
      <c r="R8" s="237"/>
      <c r="S8" s="237"/>
      <c r="T8" s="237"/>
      <c r="U8" s="237"/>
      <c r="V8" s="238"/>
    </row>
    <row r="9" spans="1:22" ht="15" customHeight="1" x14ac:dyDescent="0.2">
      <c r="A9" s="259" t="s">
        <v>57</v>
      </c>
      <c r="B9" s="260"/>
      <c r="C9" s="260"/>
      <c r="D9" s="247" t="s">
        <v>1</v>
      </c>
      <c r="E9" s="247"/>
      <c r="F9" s="253" t="s">
        <v>2</v>
      </c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4"/>
      <c r="V9" s="239" t="s">
        <v>400</v>
      </c>
    </row>
    <row r="10" spans="1:22" ht="28.5" customHeight="1" x14ac:dyDescent="0.2">
      <c r="A10" s="261"/>
      <c r="B10" s="262"/>
      <c r="C10" s="262"/>
      <c r="D10" s="248" t="s">
        <v>3</v>
      </c>
      <c r="E10" s="248" t="s">
        <v>4</v>
      </c>
      <c r="F10" s="241" t="s">
        <v>7</v>
      </c>
      <c r="G10" s="241"/>
      <c r="H10" s="241" t="s">
        <v>8</v>
      </c>
      <c r="I10" s="241"/>
      <c r="J10" s="241" t="s">
        <v>9</v>
      </c>
      <c r="K10" s="241"/>
      <c r="L10" s="241" t="s">
        <v>10</v>
      </c>
      <c r="M10" s="241"/>
      <c r="N10" s="241" t="s">
        <v>11</v>
      </c>
      <c r="O10" s="241"/>
      <c r="P10" s="241" t="s">
        <v>76</v>
      </c>
      <c r="Q10" s="241"/>
      <c r="R10" s="241" t="s">
        <v>77</v>
      </c>
      <c r="S10" s="241"/>
      <c r="T10" s="241" t="s">
        <v>78</v>
      </c>
      <c r="U10" s="242"/>
      <c r="V10" s="239"/>
    </row>
    <row r="11" spans="1:22" ht="15" thickBot="1" x14ac:dyDescent="0.25">
      <c r="A11" s="79" t="s">
        <v>6</v>
      </c>
      <c r="B11" s="78" t="s">
        <v>56</v>
      </c>
      <c r="C11" s="78" t="s">
        <v>58</v>
      </c>
      <c r="D11" s="249"/>
      <c r="E11" s="249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31"/>
      <c r="V11" s="239"/>
    </row>
    <row r="12" spans="1:22" ht="38.25" customHeight="1" x14ac:dyDescent="0.25">
      <c r="A12" s="258" t="s">
        <v>98</v>
      </c>
      <c r="B12" s="240" t="s">
        <v>53</v>
      </c>
      <c r="C12" s="11" t="s">
        <v>20</v>
      </c>
      <c r="D12" s="6" t="s">
        <v>62</v>
      </c>
      <c r="E12" s="6" t="s">
        <v>59</v>
      </c>
      <c r="F12" s="7"/>
      <c r="G12" s="8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10"/>
      <c r="V12" s="226">
        <f>'Presupuesto Cultura del recicla'!G10</f>
        <v>62957400</v>
      </c>
    </row>
    <row r="13" spans="1:22" ht="30" customHeight="1" x14ac:dyDescent="0.25">
      <c r="A13" s="258"/>
      <c r="B13" s="240"/>
      <c r="C13" s="11" t="s">
        <v>21</v>
      </c>
      <c r="D13" s="75" t="s">
        <v>62</v>
      </c>
      <c r="E13" s="75" t="s">
        <v>60</v>
      </c>
      <c r="F13" s="12"/>
      <c r="G13" s="13"/>
      <c r="H13" s="14"/>
      <c r="I13" s="14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5"/>
      <c r="V13" s="227"/>
    </row>
    <row r="14" spans="1:22" ht="31.5" customHeight="1" x14ac:dyDescent="0.25">
      <c r="A14" s="258"/>
      <c r="B14" s="240"/>
      <c r="C14" s="11" t="s">
        <v>22</v>
      </c>
      <c r="D14" s="75" t="s">
        <v>62</v>
      </c>
      <c r="E14" s="75" t="s">
        <v>59</v>
      </c>
      <c r="F14" s="12"/>
      <c r="G14" s="13"/>
      <c r="H14" s="14"/>
      <c r="I14" s="14"/>
      <c r="J14" s="12"/>
      <c r="K14" s="12"/>
      <c r="L14" s="12"/>
      <c r="M14" s="12"/>
      <c r="N14" s="12"/>
      <c r="O14" s="12"/>
      <c r="P14" s="12"/>
      <c r="Q14" s="12"/>
      <c r="R14" s="12"/>
      <c r="S14" s="12"/>
      <c r="T14" s="12"/>
      <c r="U14" s="15"/>
      <c r="V14" s="227"/>
    </row>
    <row r="15" spans="1:22" ht="44.25" customHeight="1" x14ac:dyDescent="0.25">
      <c r="A15" s="258"/>
      <c r="B15" s="257" t="s">
        <v>54</v>
      </c>
      <c r="C15" s="16" t="s">
        <v>26</v>
      </c>
      <c r="D15" s="75" t="s">
        <v>62</v>
      </c>
      <c r="E15" s="75" t="s">
        <v>96</v>
      </c>
      <c r="F15" s="13"/>
      <c r="G15" s="14"/>
      <c r="H15" s="12"/>
      <c r="I15" s="12"/>
      <c r="J15" s="12"/>
      <c r="K15" s="12"/>
      <c r="L15" s="12"/>
      <c r="M15" s="12"/>
      <c r="N15" s="12"/>
      <c r="O15" s="12"/>
      <c r="P15" s="12"/>
      <c r="Q15" s="12"/>
      <c r="R15" s="12"/>
      <c r="S15" s="12"/>
      <c r="T15" s="12"/>
      <c r="U15" s="15"/>
      <c r="V15" s="227"/>
    </row>
    <row r="16" spans="1:22" ht="24.75" customHeight="1" x14ac:dyDescent="0.25">
      <c r="A16" s="258"/>
      <c r="B16" s="257"/>
      <c r="C16" s="75" t="s">
        <v>27</v>
      </c>
      <c r="D16" s="75" t="s">
        <v>62</v>
      </c>
      <c r="E16" s="75" t="s">
        <v>69</v>
      </c>
      <c r="F16" s="12"/>
      <c r="G16" s="12"/>
      <c r="H16" s="13"/>
      <c r="I16" s="14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5"/>
      <c r="V16" s="227"/>
    </row>
    <row r="17" spans="1:22" ht="25.5" x14ac:dyDescent="0.25">
      <c r="A17" s="258"/>
      <c r="B17" s="257"/>
      <c r="C17" s="17" t="s">
        <v>21</v>
      </c>
      <c r="D17" s="75" t="s">
        <v>62</v>
      </c>
      <c r="E17" s="75" t="s">
        <v>60</v>
      </c>
      <c r="F17" s="12"/>
      <c r="G17" s="12"/>
      <c r="H17" s="13"/>
      <c r="I17" s="14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5"/>
      <c r="V17" s="227"/>
    </row>
    <row r="18" spans="1:22" ht="25.5" x14ac:dyDescent="0.25">
      <c r="A18" s="258"/>
      <c r="B18" s="257"/>
      <c r="C18" s="75" t="s">
        <v>28</v>
      </c>
      <c r="D18" s="75" t="s">
        <v>62</v>
      </c>
      <c r="E18" s="75" t="s">
        <v>96</v>
      </c>
      <c r="F18" s="13"/>
      <c r="G18" s="13"/>
      <c r="H18" s="14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5"/>
      <c r="V18" s="227"/>
    </row>
    <row r="19" spans="1:22" ht="29.25" customHeight="1" x14ac:dyDescent="0.25">
      <c r="A19" s="258"/>
      <c r="B19" s="257"/>
      <c r="C19" s="75" t="s">
        <v>29</v>
      </c>
      <c r="D19" s="75" t="s">
        <v>62</v>
      </c>
      <c r="E19" s="75" t="s">
        <v>96</v>
      </c>
      <c r="F19" s="12"/>
      <c r="G19" s="12"/>
      <c r="H19" s="13"/>
      <c r="I19" s="14"/>
      <c r="J19" s="14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5"/>
      <c r="V19" s="227"/>
    </row>
    <row r="20" spans="1:22" ht="25.5" x14ac:dyDescent="0.25">
      <c r="A20" s="258"/>
      <c r="B20" s="257"/>
      <c r="C20" s="17" t="s">
        <v>21</v>
      </c>
      <c r="D20" s="75" t="s">
        <v>62</v>
      </c>
      <c r="E20" s="75" t="s">
        <v>60</v>
      </c>
      <c r="F20" s="12"/>
      <c r="G20" s="12"/>
      <c r="H20" s="12"/>
      <c r="I20" s="13"/>
      <c r="J20" s="14"/>
      <c r="K20" s="14"/>
      <c r="L20" s="12"/>
      <c r="M20" s="12"/>
      <c r="N20" s="12"/>
      <c r="O20" s="12"/>
      <c r="P20" s="12"/>
      <c r="Q20" s="12"/>
      <c r="R20" s="12"/>
      <c r="S20" s="12"/>
      <c r="T20" s="12"/>
      <c r="U20" s="15"/>
      <c r="V20" s="227"/>
    </row>
    <row r="21" spans="1:22" ht="39" thickBot="1" x14ac:dyDescent="0.3">
      <c r="A21" s="258"/>
      <c r="B21" s="76" t="s">
        <v>55</v>
      </c>
      <c r="C21" s="11" t="s">
        <v>85</v>
      </c>
      <c r="D21" s="23" t="s">
        <v>62</v>
      </c>
      <c r="E21" s="24" t="s">
        <v>70</v>
      </c>
      <c r="F21" s="26"/>
      <c r="G21" s="26"/>
      <c r="H21" s="37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38"/>
      <c r="V21" s="228"/>
    </row>
    <row r="22" spans="1:22" ht="51" x14ac:dyDescent="0.25">
      <c r="A22" s="255" t="s">
        <v>23</v>
      </c>
      <c r="B22" s="263" t="s">
        <v>61</v>
      </c>
      <c r="C22" s="75" t="s">
        <v>99</v>
      </c>
      <c r="D22" s="32" t="s">
        <v>62</v>
      </c>
      <c r="E22" s="32" t="s">
        <v>72</v>
      </c>
      <c r="F22" s="33"/>
      <c r="G22" s="33"/>
      <c r="H22" s="33"/>
      <c r="I22" s="34"/>
      <c r="J22" s="34"/>
      <c r="K22" s="33"/>
      <c r="L22" s="35"/>
      <c r="M22" s="35"/>
      <c r="N22" s="35"/>
      <c r="O22" s="35"/>
      <c r="P22" s="33"/>
      <c r="Q22" s="33"/>
      <c r="R22" s="33"/>
      <c r="S22" s="33"/>
      <c r="T22" s="33"/>
      <c r="U22" s="36"/>
      <c r="V22" s="226">
        <f>'Presupuesto Cultura del recicla'!G11</f>
        <v>26000000</v>
      </c>
    </row>
    <row r="23" spans="1:22" ht="38.25" x14ac:dyDescent="0.25">
      <c r="A23" s="255"/>
      <c r="B23" s="263"/>
      <c r="C23" s="75" t="s">
        <v>30</v>
      </c>
      <c r="D23" s="75" t="s">
        <v>62</v>
      </c>
      <c r="E23" s="75" t="s">
        <v>73</v>
      </c>
      <c r="F23" s="12"/>
      <c r="G23" s="12"/>
      <c r="H23" s="12"/>
      <c r="I23" s="13"/>
      <c r="J23" s="13"/>
      <c r="K23" s="12"/>
      <c r="L23" s="14"/>
      <c r="M23" s="14"/>
      <c r="N23" s="14"/>
      <c r="O23" s="14"/>
      <c r="P23" s="14"/>
      <c r="Q23" s="12"/>
      <c r="R23" s="12"/>
      <c r="S23" s="12"/>
      <c r="T23" s="12"/>
      <c r="U23" s="15"/>
      <c r="V23" s="227"/>
    </row>
    <row r="24" spans="1:22" ht="38.25" x14ac:dyDescent="0.25">
      <c r="A24" s="255"/>
      <c r="B24" s="263"/>
      <c r="C24" s="75" t="s">
        <v>31</v>
      </c>
      <c r="D24" s="75" t="s">
        <v>62</v>
      </c>
      <c r="E24" s="75" t="s">
        <v>69</v>
      </c>
      <c r="F24" s="12"/>
      <c r="G24" s="12"/>
      <c r="H24" s="12"/>
      <c r="I24" s="13"/>
      <c r="J24" s="13"/>
      <c r="K24" s="12"/>
      <c r="L24" s="14"/>
      <c r="M24" s="14"/>
      <c r="N24" s="14"/>
      <c r="O24" s="14"/>
      <c r="P24" s="12"/>
      <c r="Q24" s="12"/>
      <c r="R24" s="12"/>
      <c r="S24" s="12"/>
      <c r="T24" s="12"/>
      <c r="U24" s="15"/>
      <c r="V24" s="227"/>
    </row>
    <row r="25" spans="1:22" ht="25.5" x14ac:dyDescent="0.25">
      <c r="A25" s="255"/>
      <c r="B25" s="263"/>
      <c r="C25" s="75" t="s">
        <v>32</v>
      </c>
      <c r="D25" s="75" t="s">
        <v>62</v>
      </c>
      <c r="E25" s="75" t="s">
        <v>60</v>
      </c>
      <c r="F25" s="12"/>
      <c r="G25" s="12"/>
      <c r="H25" s="12"/>
      <c r="I25" s="13"/>
      <c r="J25" s="13"/>
      <c r="K25" s="14"/>
      <c r="L25" s="12"/>
      <c r="M25" s="12"/>
      <c r="N25" s="12"/>
      <c r="O25" s="12"/>
      <c r="P25" s="12"/>
      <c r="Q25" s="12"/>
      <c r="R25" s="12"/>
      <c r="S25" s="12"/>
      <c r="T25" s="12"/>
      <c r="U25" s="15"/>
      <c r="V25" s="227"/>
    </row>
    <row r="26" spans="1:22" ht="51.75" thickBot="1" x14ac:dyDescent="0.3">
      <c r="A26" s="255"/>
      <c r="B26" s="263"/>
      <c r="C26" s="75" t="s">
        <v>33</v>
      </c>
      <c r="D26" s="39" t="s">
        <v>62</v>
      </c>
      <c r="E26" s="39" t="s">
        <v>71</v>
      </c>
      <c r="F26" s="40"/>
      <c r="G26" s="40"/>
      <c r="H26" s="41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3"/>
      <c r="V26" s="228"/>
    </row>
    <row r="27" spans="1:22" ht="29.25" customHeight="1" x14ac:dyDescent="0.25">
      <c r="A27" s="255" t="s">
        <v>24</v>
      </c>
      <c r="B27" s="264" t="s">
        <v>63</v>
      </c>
      <c r="C27" s="75" t="s">
        <v>34</v>
      </c>
      <c r="D27" s="6" t="s">
        <v>62</v>
      </c>
      <c r="E27" s="6" t="s">
        <v>96</v>
      </c>
      <c r="F27" s="9"/>
      <c r="G27" s="9"/>
      <c r="H27" s="9"/>
      <c r="I27" s="9"/>
      <c r="J27" s="9"/>
      <c r="K27" s="7"/>
      <c r="L27" s="9"/>
      <c r="M27" s="9"/>
      <c r="N27" s="9"/>
      <c r="O27" s="9"/>
      <c r="P27" s="9"/>
      <c r="Q27" s="8"/>
      <c r="R27" s="9"/>
      <c r="S27" s="9"/>
      <c r="T27" s="9"/>
      <c r="U27" s="10"/>
      <c r="V27" s="226">
        <f>'Presupuesto Cultura del recicla'!G12</f>
        <v>112875328</v>
      </c>
    </row>
    <row r="28" spans="1:22" ht="29.25" customHeight="1" x14ac:dyDescent="0.25">
      <c r="A28" s="255"/>
      <c r="B28" s="264"/>
      <c r="C28" s="75" t="s">
        <v>35</v>
      </c>
      <c r="D28" s="75" t="s">
        <v>62</v>
      </c>
      <c r="E28" s="17" t="s">
        <v>75</v>
      </c>
      <c r="F28" s="12"/>
      <c r="G28" s="12"/>
      <c r="H28" s="12"/>
      <c r="I28" s="12"/>
      <c r="J28" s="12"/>
      <c r="K28" s="12"/>
      <c r="L28" s="13"/>
      <c r="M28" s="13"/>
      <c r="N28" s="12"/>
      <c r="O28" s="12"/>
      <c r="P28" s="12"/>
      <c r="Q28" s="12"/>
      <c r="R28" s="14"/>
      <c r="S28" s="14"/>
      <c r="T28" s="14"/>
      <c r="U28" s="15"/>
      <c r="V28" s="227"/>
    </row>
    <row r="29" spans="1:22" ht="25.5" x14ac:dyDescent="0.25">
      <c r="A29" s="255"/>
      <c r="B29" s="264"/>
      <c r="C29" s="75" t="s">
        <v>36</v>
      </c>
      <c r="D29" s="75" t="s">
        <v>62</v>
      </c>
      <c r="E29" s="75" t="s">
        <v>60</v>
      </c>
      <c r="F29" s="12"/>
      <c r="G29" s="12"/>
      <c r="H29" s="12"/>
      <c r="I29" s="13"/>
      <c r="J29" s="13"/>
      <c r="K29" s="14"/>
      <c r="L29" s="14"/>
      <c r="M29" s="12"/>
      <c r="N29" s="12"/>
      <c r="O29" s="12"/>
      <c r="P29" s="12"/>
      <c r="Q29" s="12"/>
      <c r="R29" s="12"/>
      <c r="S29" s="12"/>
      <c r="T29" s="12"/>
      <c r="U29" s="15"/>
      <c r="V29" s="227"/>
    </row>
    <row r="30" spans="1:22" ht="25.5" x14ac:dyDescent="0.25">
      <c r="A30" s="255"/>
      <c r="B30" s="264"/>
      <c r="C30" s="75" t="s">
        <v>37</v>
      </c>
      <c r="D30" s="75" t="s">
        <v>62</v>
      </c>
      <c r="E30" s="75" t="s">
        <v>69</v>
      </c>
      <c r="F30" s="12"/>
      <c r="G30" s="12"/>
      <c r="H30" s="12"/>
      <c r="I30" s="12"/>
      <c r="J30" s="12"/>
      <c r="K30" s="12"/>
      <c r="L30" s="14"/>
      <c r="M30" s="13"/>
      <c r="N30" s="12"/>
      <c r="O30" s="12"/>
      <c r="P30" s="14"/>
      <c r="Q30" s="14"/>
      <c r="R30" s="14"/>
      <c r="S30" s="14"/>
      <c r="T30" s="12"/>
      <c r="U30" s="15"/>
      <c r="V30" s="227"/>
    </row>
    <row r="31" spans="1:22" ht="25.5" x14ac:dyDescent="0.25">
      <c r="A31" s="255"/>
      <c r="B31" s="264"/>
      <c r="C31" s="75" t="s">
        <v>38</v>
      </c>
      <c r="D31" s="75" t="s">
        <v>62</v>
      </c>
      <c r="E31" s="75" t="s">
        <v>69</v>
      </c>
      <c r="F31" s="12"/>
      <c r="G31" s="12"/>
      <c r="H31" s="12"/>
      <c r="I31" s="12"/>
      <c r="J31" s="12"/>
      <c r="K31" s="12"/>
      <c r="L31" s="13"/>
      <c r="M31" s="12"/>
      <c r="N31" s="12"/>
      <c r="O31" s="12"/>
      <c r="P31" s="14"/>
      <c r="Q31" s="12"/>
      <c r="R31" s="12"/>
      <c r="S31" s="12"/>
      <c r="T31" s="12"/>
      <c r="U31" s="15"/>
      <c r="V31" s="227"/>
    </row>
    <row r="32" spans="1:22" ht="38.25" x14ac:dyDescent="0.25">
      <c r="A32" s="255"/>
      <c r="B32" s="264"/>
      <c r="C32" s="75" t="s">
        <v>39</v>
      </c>
      <c r="D32" s="75" t="s">
        <v>62</v>
      </c>
      <c r="E32" s="75" t="s">
        <v>72</v>
      </c>
      <c r="F32" s="12"/>
      <c r="G32" s="12"/>
      <c r="H32" s="12"/>
      <c r="I32" s="12"/>
      <c r="J32" s="12"/>
      <c r="K32" s="13"/>
      <c r="L32" s="13"/>
      <c r="M32" s="12"/>
      <c r="N32" s="12"/>
      <c r="O32" s="12"/>
      <c r="P32" s="14"/>
      <c r="Q32" s="14"/>
      <c r="R32" s="14"/>
      <c r="S32" s="12"/>
      <c r="T32" s="12"/>
      <c r="U32" s="15"/>
      <c r="V32" s="227"/>
    </row>
    <row r="33" spans="1:22" ht="38.25" x14ac:dyDescent="0.25">
      <c r="A33" s="255"/>
      <c r="B33" s="264"/>
      <c r="C33" s="75" t="s">
        <v>100</v>
      </c>
      <c r="D33" s="75" t="s">
        <v>62</v>
      </c>
      <c r="E33" s="75" t="s">
        <v>72</v>
      </c>
      <c r="F33" s="12"/>
      <c r="G33" s="12"/>
      <c r="H33" s="12"/>
      <c r="I33" s="12"/>
      <c r="J33" s="12"/>
      <c r="K33" s="14"/>
      <c r="L33" s="14"/>
      <c r="M33" s="13"/>
      <c r="N33" s="13"/>
      <c r="O33" s="12"/>
      <c r="P33" s="12"/>
      <c r="Q33" s="12"/>
      <c r="R33" s="12"/>
      <c r="S33" s="14"/>
      <c r="T33" s="14"/>
      <c r="U33" s="18"/>
      <c r="V33" s="227"/>
    </row>
    <row r="34" spans="1:22" ht="25.5" x14ac:dyDescent="0.25">
      <c r="A34" s="255"/>
      <c r="B34" s="264"/>
      <c r="C34" s="75" t="s">
        <v>40</v>
      </c>
      <c r="D34" s="75" t="s">
        <v>62</v>
      </c>
      <c r="E34" s="75" t="s">
        <v>60</v>
      </c>
      <c r="F34" s="12"/>
      <c r="G34" s="12"/>
      <c r="H34" s="12"/>
      <c r="I34" s="12"/>
      <c r="J34" s="12"/>
      <c r="K34" s="12"/>
      <c r="L34" s="12"/>
      <c r="M34" s="12"/>
      <c r="N34" s="12"/>
      <c r="O34" s="13"/>
      <c r="P34" s="12"/>
      <c r="Q34" s="12"/>
      <c r="R34" s="12"/>
      <c r="S34" s="12"/>
      <c r="T34" s="12"/>
      <c r="U34" s="19"/>
      <c r="V34" s="227"/>
    </row>
    <row r="35" spans="1:22" ht="38.25" x14ac:dyDescent="0.25">
      <c r="A35" s="255"/>
      <c r="B35" s="77" t="s">
        <v>64</v>
      </c>
      <c r="C35" s="75" t="s">
        <v>41</v>
      </c>
      <c r="D35" s="75" t="s">
        <v>62</v>
      </c>
      <c r="E35" s="75" t="s">
        <v>60</v>
      </c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3"/>
      <c r="Q35" s="14"/>
      <c r="R35" s="14"/>
      <c r="S35" s="14"/>
      <c r="T35" s="12"/>
      <c r="U35" s="18"/>
      <c r="V35" s="227"/>
    </row>
    <row r="36" spans="1:22" ht="38.25" x14ac:dyDescent="0.25">
      <c r="A36" s="255"/>
      <c r="B36" s="240" t="s">
        <v>65</v>
      </c>
      <c r="C36" s="75" t="s">
        <v>42</v>
      </c>
      <c r="D36" s="75" t="s">
        <v>97</v>
      </c>
      <c r="E36" s="75" t="s">
        <v>62</v>
      </c>
      <c r="F36" s="12"/>
      <c r="G36" s="12"/>
      <c r="H36" s="12"/>
      <c r="I36" s="13"/>
      <c r="J36" s="14"/>
      <c r="K36" s="14"/>
      <c r="L36" s="12"/>
      <c r="M36" s="14"/>
      <c r="N36" s="12"/>
      <c r="O36" s="12"/>
      <c r="P36" s="12"/>
      <c r="Q36" s="14"/>
      <c r="R36" s="14"/>
      <c r="S36" s="14"/>
      <c r="T36" s="12"/>
      <c r="U36" s="15"/>
      <c r="V36" s="227"/>
    </row>
    <row r="37" spans="1:22" ht="39" x14ac:dyDescent="0.25">
      <c r="A37" s="255"/>
      <c r="B37" s="240"/>
      <c r="C37" s="30" t="s">
        <v>84</v>
      </c>
      <c r="D37" s="20" t="s">
        <v>62</v>
      </c>
      <c r="E37" s="75" t="s">
        <v>72</v>
      </c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4"/>
      <c r="S37" s="14"/>
      <c r="T37" s="14"/>
      <c r="U37" s="21"/>
      <c r="V37" s="227"/>
    </row>
    <row r="38" spans="1:22" ht="25.5" x14ac:dyDescent="0.25">
      <c r="A38" s="255"/>
      <c r="B38" s="240" t="s">
        <v>66</v>
      </c>
      <c r="C38" s="75" t="s">
        <v>43</v>
      </c>
      <c r="D38" s="17" t="s">
        <v>62</v>
      </c>
      <c r="E38" s="75" t="s">
        <v>60</v>
      </c>
      <c r="F38" s="12"/>
      <c r="G38" s="12"/>
      <c r="H38" s="12"/>
      <c r="I38" s="12"/>
      <c r="J38" s="12"/>
      <c r="K38" s="13"/>
      <c r="L38" s="12"/>
      <c r="M38" s="13"/>
      <c r="N38" s="12"/>
      <c r="O38" s="13"/>
      <c r="P38" s="12"/>
      <c r="Q38" s="13"/>
      <c r="R38" s="14"/>
      <c r="S38" s="13"/>
      <c r="T38" s="14"/>
      <c r="U38" s="18"/>
      <c r="V38" s="227"/>
    </row>
    <row r="39" spans="1:22" ht="21" customHeight="1" x14ac:dyDescent="0.25">
      <c r="A39" s="255"/>
      <c r="B39" s="240"/>
      <c r="C39" s="75" t="s">
        <v>44</v>
      </c>
      <c r="D39" s="17" t="s">
        <v>62</v>
      </c>
      <c r="E39" s="17" t="s">
        <v>75</v>
      </c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3"/>
      <c r="R39" s="12"/>
      <c r="S39" s="12"/>
      <c r="T39" s="14"/>
      <c r="U39" s="18"/>
      <c r="V39" s="227"/>
    </row>
    <row r="40" spans="1:22" ht="15" x14ac:dyDescent="0.25">
      <c r="A40" s="255"/>
      <c r="B40" s="240"/>
      <c r="C40" s="75" t="s">
        <v>45</v>
      </c>
      <c r="D40" s="17" t="s">
        <v>62</v>
      </c>
      <c r="E40" s="17" t="s">
        <v>75</v>
      </c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3"/>
      <c r="S40" s="12"/>
      <c r="T40" s="12"/>
      <c r="U40" s="18"/>
      <c r="V40" s="227"/>
    </row>
    <row r="41" spans="1:22" ht="25.5" x14ac:dyDescent="0.25">
      <c r="A41" s="255"/>
      <c r="B41" s="240"/>
      <c r="C41" s="75" t="s">
        <v>46</v>
      </c>
      <c r="D41" s="17" t="s">
        <v>70</v>
      </c>
      <c r="E41" s="17" t="s">
        <v>62</v>
      </c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3"/>
      <c r="T41" s="12"/>
      <c r="U41" s="18"/>
      <c r="V41" s="227"/>
    </row>
    <row r="42" spans="1:22" ht="15" x14ac:dyDescent="0.25">
      <c r="A42" s="255"/>
      <c r="B42" s="240"/>
      <c r="C42" s="75" t="s">
        <v>47</v>
      </c>
      <c r="D42" s="17" t="s">
        <v>62</v>
      </c>
      <c r="E42" s="17" t="s">
        <v>75</v>
      </c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3"/>
      <c r="U42" s="18"/>
      <c r="V42" s="227"/>
    </row>
    <row r="43" spans="1:22" ht="38.25" x14ac:dyDescent="0.25">
      <c r="A43" s="255"/>
      <c r="B43" s="240" t="s">
        <v>67</v>
      </c>
      <c r="C43" s="75" t="s">
        <v>48</v>
      </c>
      <c r="D43" s="17" t="s">
        <v>62</v>
      </c>
      <c r="E43" s="17" t="s">
        <v>74</v>
      </c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3"/>
      <c r="R43" s="13"/>
      <c r="S43" s="13"/>
      <c r="T43" s="13"/>
      <c r="U43" s="21"/>
      <c r="V43" s="227"/>
    </row>
    <row r="44" spans="1:22" ht="51.75" thickBot="1" x14ac:dyDescent="0.3">
      <c r="A44" s="255"/>
      <c r="B44" s="240"/>
      <c r="C44" s="75" t="s">
        <v>49</v>
      </c>
      <c r="D44" s="24" t="s">
        <v>62</v>
      </c>
      <c r="E44" s="24" t="s">
        <v>74</v>
      </c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6"/>
      <c r="R44" s="25"/>
      <c r="S44" s="25"/>
      <c r="T44" s="25"/>
      <c r="U44" s="38"/>
      <c r="V44" s="228"/>
    </row>
    <row r="45" spans="1:22" ht="25.5" x14ac:dyDescent="0.25">
      <c r="A45" s="255" t="s">
        <v>25</v>
      </c>
      <c r="B45" s="240" t="s">
        <v>68</v>
      </c>
      <c r="C45" s="75" t="s">
        <v>50</v>
      </c>
      <c r="D45" s="44" t="s">
        <v>62</v>
      </c>
      <c r="E45" s="44" t="s">
        <v>70</v>
      </c>
      <c r="F45" s="33"/>
      <c r="G45" s="33"/>
      <c r="H45" s="33"/>
      <c r="I45" s="33"/>
      <c r="J45" s="33"/>
      <c r="K45" s="33"/>
      <c r="L45" s="33"/>
      <c r="M45" s="35"/>
      <c r="N45" s="33"/>
      <c r="O45" s="33"/>
      <c r="P45" s="33"/>
      <c r="Q45" s="34"/>
      <c r="R45" s="33"/>
      <c r="S45" s="33"/>
      <c r="T45" s="34"/>
      <c r="U45" s="45"/>
      <c r="V45" s="226">
        <f>'Presupuesto Cultura del recicla'!G13</f>
        <v>64691636.399999999</v>
      </c>
    </row>
    <row r="46" spans="1:22" ht="25.5" x14ac:dyDescent="0.25">
      <c r="A46" s="255"/>
      <c r="B46" s="240"/>
      <c r="C46" s="75" t="s">
        <v>51</v>
      </c>
      <c r="D46" s="17" t="s">
        <v>62</v>
      </c>
      <c r="E46" s="17" t="s">
        <v>70</v>
      </c>
      <c r="F46" s="12"/>
      <c r="G46" s="12"/>
      <c r="H46" s="12"/>
      <c r="I46" s="12"/>
      <c r="J46" s="12"/>
      <c r="K46" s="12"/>
      <c r="L46" s="12"/>
      <c r="M46" s="14"/>
      <c r="N46" s="12"/>
      <c r="O46" s="12"/>
      <c r="P46" s="12"/>
      <c r="Q46" s="13"/>
      <c r="R46" s="12"/>
      <c r="S46" s="12"/>
      <c r="T46" s="13"/>
      <c r="U46" s="21"/>
      <c r="V46" s="227"/>
    </row>
    <row r="47" spans="1:22" ht="25.5" x14ac:dyDescent="0.25">
      <c r="A47" s="255"/>
      <c r="B47" s="240"/>
      <c r="C47" s="75" t="s">
        <v>52</v>
      </c>
      <c r="D47" s="17" t="s">
        <v>62</v>
      </c>
      <c r="E47" s="75" t="s">
        <v>60</v>
      </c>
      <c r="F47" s="12"/>
      <c r="G47" s="12"/>
      <c r="H47" s="12"/>
      <c r="I47" s="12"/>
      <c r="J47" s="12"/>
      <c r="K47" s="12"/>
      <c r="L47" s="12"/>
      <c r="M47" s="14"/>
      <c r="N47" s="12"/>
      <c r="O47" s="12"/>
      <c r="P47" s="12"/>
      <c r="Q47" s="13"/>
      <c r="R47" s="12"/>
      <c r="S47" s="12"/>
      <c r="T47" s="13"/>
      <c r="U47" s="21"/>
      <c r="V47" s="227"/>
    </row>
    <row r="48" spans="1:22" ht="26.25" thickBot="1" x14ac:dyDescent="0.3">
      <c r="A48" s="256"/>
      <c r="B48" s="243"/>
      <c r="C48" s="23" t="s">
        <v>101</v>
      </c>
      <c r="D48" s="24" t="s">
        <v>62</v>
      </c>
      <c r="E48" s="24" t="s">
        <v>75</v>
      </c>
      <c r="F48" s="25"/>
      <c r="G48" s="25"/>
      <c r="H48" s="25"/>
      <c r="I48" s="25"/>
      <c r="J48" s="25"/>
      <c r="K48" s="25"/>
      <c r="L48" s="25"/>
      <c r="M48" s="37"/>
      <c r="N48" s="25"/>
      <c r="O48" s="25"/>
      <c r="P48" s="25"/>
      <c r="Q48" s="26"/>
      <c r="R48" s="25"/>
      <c r="S48" s="25"/>
      <c r="T48" s="26"/>
      <c r="U48" s="27"/>
      <c r="V48" s="228"/>
    </row>
    <row r="49" spans="1:22" x14ac:dyDescent="0.2">
      <c r="A49" s="229" t="s">
        <v>401</v>
      </c>
      <c r="B49" s="230"/>
      <c r="C49" s="230"/>
      <c r="D49" s="230"/>
      <c r="E49" s="230"/>
      <c r="F49" s="230"/>
      <c r="G49" s="230"/>
      <c r="H49" s="230"/>
      <c r="I49" s="230"/>
      <c r="J49" s="230"/>
      <c r="K49" s="230"/>
      <c r="L49" s="230"/>
      <c r="M49" s="230"/>
      <c r="N49" s="230"/>
      <c r="O49" s="230"/>
      <c r="P49" s="230"/>
      <c r="Q49" s="230"/>
      <c r="R49" s="230"/>
      <c r="S49" s="230"/>
      <c r="T49" s="230"/>
      <c r="U49" s="231"/>
      <c r="V49" s="235">
        <f>SUM(V12:V48)</f>
        <v>266524364.40000001</v>
      </c>
    </row>
    <row r="50" spans="1:22" ht="15" thickBot="1" x14ac:dyDescent="0.25">
      <c r="A50" s="232"/>
      <c r="B50" s="233"/>
      <c r="C50" s="233"/>
      <c r="D50" s="233"/>
      <c r="E50" s="233"/>
      <c r="F50" s="233"/>
      <c r="G50" s="233"/>
      <c r="H50" s="233"/>
      <c r="I50" s="233"/>
      <c r="J50" s="233"/>
      <c r="K50" s="233"/>
      <c r="L50" s="233"/>
      <c r="M50" s="233"/>
      <c r="N50" s="233"/>
      <c r="O50" s="233"/>
      <c r="P50" s="233"/>
      <c r="Q50" s="233"/>
      <c r="R50" s="233"/>
      <c r="S50" s="233"/>
      <c r="T50" s="233"/>
      <c r="U50" s="234"/>
      <c r="V50" s="236"/>
    </row>
  </sheetData>
  <mergeCells count="55">
    <mergeCell ref="A45:A48"/>
    <mergeCell ref="B15:B20"/>
    <mergeCell ref="A12:A21"/>
    <mergeCell ref="A3:C3"/>
    <mergeCell ref="B4:C6"/>
    <mergeCell ref="B7:C7"/>
    <mergeCell ref="B8:C8"/>
    <mergeCell ref="A9:C10"/>
    <mergeCell ref="B12:B14"/>
    <mergeCell ref="A27:A44"/>
    <mergeCell ref="A22:A26"/>
    <mergeCell ref="B22:B26"/>
    <mergeCell ref="B27:B34"/>
    <mergeCell ref="B38:B42"/>
    <mergeCell ref="B43:B44"/>
    <mergeCell ref="N6:V6"/>
    <mergeCell ref="A1:B1"/>
    <mergeCell ref="A2:C2"/>
    <mergeCell ref="L10:M10"/>
    <mergeCell ref="N10:O10"/>
    <mergeCell ref="D9:E9"/>
    <mergeCell ref="D10:D11"/>
    <mergeCell ref="E10:E11"/>
    <mergeCell ref="F10:G10"/>
    <mergeCell ref="H10:I10"/>
    <mergeCell ref="J10:K10"/>
    <mergeCell ref="A4:A6"/>
    <mergeCell ref="A7:A8"/>
    <mergeCell ref="D5:M5"/>
    <mergeCell ref="D6:M6"/>
    <mergeCell ref="F9:U9"/>
    <mergeCell ref="V45:V48"/>
    <mergeCell ref="A49:U50"/>
    <mergeCell ref="V49:V50"/>
    <mergeCell ref="N8:V8"/>
    <mergeCell ref="N7:V7"/>
    <mergeCell ref="V9:V11"/>
    <mergeCell ref="V12:V21"/>
    <mergeCell ref="V22:V26"/>
    <mergeCell ref="V27:V44"/>
    <mergeCell ref="D7:M7"/>
    <mergeCell ref="D8:M8"/>
    <mergeCell ref="B36:B37"/>
    <mergeCell ref="P10:Q10"/>
    <mergeCell ref="R10:S10"/>
    <mergeCell ref="T10:U10"/>
    <mergeCell ref="B45:B48"/>
    <mergeCell ref="N5:V5"/>
    <mergeCell ref="N4:V4"/>
    <mergeCell ref="N3:V3"/>
    <mergeCell ref="O2:V2"/>
    <mergeCell ref="C1:V1"/>
    <mergeCell ref="D4:M4"/>
    <mergeCell ref="D3:M3"/>
    <mergeCell ref="L2:N2"/>
  </mergeCell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"/>
  <sheetViews>
    <sheetView showGridLines="0" zoomScale="93" zoomScaleNormal="93" workbookViewId="0">
      <selection activeCell="G22" sqref="G1:J1048576"/>
    </sheetView>
  </sheetViews>
  <sheetFormatPr baseColWidth="10" defaultRowHeight="15" x14ac:dyDescent="0.25"/>
  <cols>
    <col min="1" max="1" width="24.85546875" customWidth="1"/>
    <col min="2" max="2" width="35.5703125" customWidth="1"/>
    <col min="3" max="3" width="22.85546875" customWidth="1"/>
    <col min="4" max="5" width="14.7109375" customWidth="1"/>
    <col min="6" max="6" width="15.5703125" customWidth="1"/>
    <col min="7" max="7" width="12.140625" hidden="1" customWidth="1"/>
    <col min="8" max="11" width="0" hidden="1" customWidth="1"/>
  </cols>
  <sheetData>
    <row r="1" spans="1:8" ht="19.5" thickBot="1" x14ac:dyDescent="0.35">
      <c r="A1" s="303" t="s">
        <v>354</v>
      </c>
      <c r="B1" s="304"/>
      <c r="C1" s="304"/>
      <c r="D1" s="304"/>
      <c r="E1" s="304"/>
      <c r="F1" s="305"/>
    </row>
    <row r="2" spans="1:8" ht="19.5" thickBot="1" x14ac:dyDescent="0.35">
      <c r="A2" s="285" t="s">
        <v>147</v>
      </c>
      <c r="B2" s="286"/>
      <c r="C2" s="286"/>
      <c r="D2" s="286"/>
      <c r="E2" s="286"/>
      <c r="F2" s="287"/>
    </row>
    <row r="3" spans="1:8" ht="29.25" x14ac:dyDescent="0.25">
      <c r="A3" s="129" t="s">
        <v>146</v>
      </c>
      <c r="B3" s="130" t="s">
        <v>145</v>
      </c>
      <c r="C3" s="130" t="s">
        <v>144</v>
      </c>
      <c r="D3" s="131" t="s">
        <v>143</v>
      </c>
      <c r="E3" s="131" t="s">
        <v>142</v>
      </c>
      <c r="F3" s="132" t="s">
        <v>141</v>
      </c>
    </row>
    <row r="4" spans="1:8" ht="30" x14ac:dyDescent="0.25">
      <c r="A4" s="141" t="s">
        <v>140</v>
      </c>
      <c r="B4" s="70" t="s">
        <v>215</v>
      </c>
      <c r="C4" s="117">
        <v>3500000</v>
      </c>
      <c r="D4" s="50">
        <v>1</v>
      </c>
      <c r="E4" s="50">
        <v>6</v>
      </c>
      <c r="F4" s="118">
        <f>E4*D4*C4</f>
        <v>21000000</v>
      </c>
    </row>
    <row r="5" spans="1:8" ht="63" customHeight="1" x14ac:dyDescent="0.25">
      <c r="A5" s="141" t="s">
        <v>138</v>
      </c>
      <c r="B5" s="70" t="s">
        <v>221</v>
      </c>
      <c r="C5" s="117">
        <v>2000000</v>
      </c>
      <c r="D5" s="50">
        <v>4</v>
      </c>
      <c r="E5" s="50">
        <v>6</v>
      </c>
      <c r="F5" s="118">
        <f>C5*D5*E5</f>
        <v>48000000</v>
      </c>
    </row>
    <row r="6" spans="1:8" ht="30" x14ac:dyDescent="0.25">
      <c r="A6" s="141" t="s">
        <v>355</v>
      </c>
      <c r="B6" s="70" t="s">
        <v>356</v>
      </c>
      <c r="C6" s="117">
        <v>2000000</v>
      </c>
      <c r="D6" s="50">
        <v>1</v>
      </c>
      <c r="E6" s="50">
        <v>3</v>
      </c>
      <c r="F6" s="118">
        <f>E6*D6*C6</f>
        <v>6000000</v>
      </c>
    </row>
    <row r="7" spans="1:8" ht="30" x14ac:dyDescent="0.25">
      <c r="A7" s="141" t="s">
        <v>357</v>
      </c>
      <c r="B7" s="70" t="s">
        <v>358</v>
      </c>
      <c r="C7" s="117">
        <v>689854</v>
      </c>
      <c r="D7" s="50">
        <v>2</v>
      </c>
      <c r="E7" s="50">
        <v>3</v>
      </c>
      <c r="F7" s="118">
        <f>E7*D7*C7</f>
        <v>4139124</v>
      </c>
    </row>
    <row r="8" spans="1:8" ht="15.75" thickBot="1" x14ac:dyDescent="0.3">
      <c r="A8" s="365" t="s">
        <v>130</v>
      </c>
      <c r="B8" s="366"/>
      <c r="C8" s="366"/>
      <c r="D8" s="366"/>
      <c r="E8" s="367"/>
      <c r="F8" s="128">
        <f>SUM(F4:F7)</f>
        <v>79139124</v>
      </c>
    </row>
    <row r="9" spans="1:8" ht="19.5" thickBot="1" x14ac:dyDescent="0.35">
      <c r="A9" s="285" t="s">
        <v>129</v>
      </c>
      <c r="B9" s="286"/>
      <c r="C9" s="286"/>
      <c r="D9" s="286"/>
      <c r="E9" s="286"/>
      <c r="F9" s="287"/>
      <c r="G9">
        <f>C4+(C5*D5)+E11+E12+E14</f>
        <v>14373200</v>
      </c>
      <c r="H9">
        <v>1</v>
      </c>
    </row>
    <row r="10" spans="1:8" ht="29.25" x14ac:dyDescent="0.25">
      <c r="A10" s="138" t="s">
        <v>128</v>
      </c>
      <c r="B10" s="139" t="s">
        <v>117</v>
      </c>
      <c r="C10" s="140" t="s">
        <v>116</v>
      </c>
      <c r="D10" s="139" t="s">
        <v>115</v>
      </c>
      <c r="E10" s="368" t="s">
        <v>104</v>
      </c>
      <c r="F10" s="369"/>
      <c r="G10">
        <f>C4+(C5*D5)+(C7*D7)+E13</f>
        <v>13679708</v>
      </c>
      <c r="H10">
        <v>2</v>
      </c>
    </row>
    <row r="11" spans="1:8" x14ac:dyDescent="0.25">
      <c r="A11" s="51" t="s">
        <v>283</v>
      </c>
      <c r="B11" s="61" t="s">
        <v>284</v>
      </c>
      <c r="C11" s="49">
        <v>8</v>
      </c>
      <c r="D11" s="117">
        <v>250000</v>
      </c>
      <c r="E11" s="292">
        <f t="shared" ref="E11:E25" si="0">C11*D11</f>
        <v>2000000</v>
      </c>
      <c r="F11" s="293"/>
      <c r="G11">
        <f>(C4*3)+((C5*D5)*3)+F6+E15+E16+E17+E18+E19+E20+E21+E22+E23+E24+E25+E29+E30+((C7*D7)*2)</f>
        <v>61884416</v>
      </c>
      <c r="H11">
        <v>3</v>
      </c>
    </row>
    <row r="12" spans="1:8" x14ac:dyDescent="0.25">
      <c r="A12" s="51" t="s">
        <v>298</v>
      </c>
      <c r="B12" s="50" t="s">
        <v>224</v>
      </c>
      <c r="C12" s="49">
        <v>7</v>
      </c>
      <c r="D12" s="117">
        <v>110000</v>
      </c>
      <c r="E12" s="292">
        <f t="shared" si="0"/>
        <v>770000</v>
      </c>
      <c r="F12" s="293"/>
      <c r="G12">
        <f>C4+(C5*D5)+E34</f>
        <v>16571866.199999999</v>
      </c>
      <c r="H12">
        <v>4</v>
      </c>
    </row>
    <row r="13" spans="1:8" ht="30" x14ac:dyDescent="0.25">
      <c r="A13" s="141" t="s">
        <v>123</v>
      </c>
      <c r="B13" s="50" t="s">
        <v>122</v>
      </c>
      <c r="C13" s="49">
        <v>1000</v>
      </c>
      <c r="D13" s="117">
        <v>800</v>
      </c>
      <c r="E13" s="292">
        <f t="shared" si="0"/>
        <v>800000</v>
      </c>
      <c r="F13" s="293"/>
    </row>
    <row r="14" spans="1:8" x14ac:dyDescent="0.25">
      <c r="A14" s="141" t="s">
        <v>121</v>
      </c>
      <c r="B14" s="50" t="s">
        <v>120</v>
      </c>
      <c r="C14" s="49">
        <v>8</v>
      </c>
      <c r="D14" s="117">
        <v>12900</v>
      </c>
      <c r="E14" s="292">
        <f t="shared" si="0"/>
        <v>103200</v>
      </c>
      <c r="F14" s="293"/>
    </row>
    <row r="15" spans="1:8" x14ac:dyDescent="0.25">
      <c r="A15" s="154" t="s">
        <v>365</v>
      </c>
      <c r="B15" s="162" t="s">
        <v>364</v>
      </c>
      <c r="C15" s="49">
        <v>30</v>
      </c>
      <c r="D15" s="152">
        <v>10000</v>
      </c>
      <c r="E15" s="292">
        <f t="shared" ref="E15" si="1">C15*D15</f>
        <v>300000</v>
      </c>
      <c r="F15" s="293"/>
    </row>
    <row r="16" spans="1:8" ht="45" x14ac:dyDescent="0.25">
      <c r="A16" s="154" t="s">
        <v>362</v>
      </c>
      <c r="B16" s="161" t="s">
        <v>363</v>
      </c>
      <c r="C16" s="49">
        <v>30</v>
      </c>
      <c r="D16" s="152">
        <v>25000</v>
      </c>
      <c r="E16" s="292">
        <f t="shared" ref="E16" si="2">C16*D16</f>
        <v>750000</v>
      </c>
      <c r="F16" s="293"/>
    </row>
    <row r="17" spans="1:6" ht="45" x14ac:dyDescent="0.25">
      <c r="A17" s="141" t="s">
        <v>359</v>
      </c>
      <c r="B17" s="61" t="s">
        <v>361</v>
      </c>
      <c r="C17" s="49">
        <v>150</v>
      </c>
      <c r="D17" s="117">
        <v>5000</v>
      </c>
      <c r="E17" s="292">
        <f t="shared" ref="E17" si="3">C17*D17</f>
        <v>750000</v>
      </c>
      <c r="F17" s="293"/>
    </row>
    <row r="18" spans="1:6" ht="30" x14ac:dyDescent="0.25">
      <c r="A18" s="141" t="s">
        <v>360</v>
      </c>
      <c r="B18" s="161" t="s">
        <v>367</v>
      </c>
      <c r="C18" s="163">
        <v>150</v>
      </c>
      <c r="D18" s="49">
        <v>2000</v>
      </c>
      <c r="E18" s="292">
        <f t="shared" ref="E18" si="4">C18*D18</f>
        <v>300000</v>
      </c>
      <c r="F18" s="293"/>
    </row>
    <row r="19" spans="1:6" ht="30" x14ac:dyDescent="0.25">
      <c r="A19" s="141" t="s">
        <v>366</v>
      </c>
      <c r="B19" s="61" t="s">
        <v>408</v>
      </c>
      <c r="C19" s="49">
        <v>30</v>
      </c>
      <c r="D19" s="117">
        <v>4500</v>
      </c>
      <c r="E19" s="292">
        <f t="shared" ref="E19" si="5">C19*D19</f>
        <v>135000</v>
      </c>
      <c r="F19" s="293"/>
    </row>
    <row r="20" spans="1:6" ht="30" x14ac:dyDescent="0.25">
      <c r="A20" s="141" t="s">
        <v>300</v>
      </c>
      <c r="B20" s="61" t="s">
        <v>316</v>
      </c>
      <c r="C20" s="49">
        <v>4</v>
      </c>
      <c r="D20" s="117">
        <v>2000000</v>
      </c>
      <c r="E20" s="292">
        <f t="shared" si="0"/>
        <v>8000000</v>
      </c>
      <c r="F20" s="293"/>
    </row>
    <row r="21" spans="1:6" ht="30" x14ac:dyDescent="0.25">
      <c r="A21" s="141" t="s">
        <v>305</v>
      </c>
      <c r="B21" s="61" t="s">
        <v>306</v>
      </c>
      <c r="C21" s="49">
        <v>4</v>
      </c>
      <c r="D21" s="117">
        <v>700000</v>
      </c>
      <c r="E21" s="292">
        <f t="shared" si="0"/>
        <v>2800000</v>
      </c>
      <c r="F21" s="293"/>
    </row>
    <row r="22" spans="1:6" x14ac:dyDescent="0.25">
      <c r="A22" s="154" t="s">
        <v>370</v>
      </c>
      <c r="B22" s="161" t="s">
        <v>371</v>
      </c>
      <c r="C22" s="49">
        <v>1</v>
      </c>
      <c r="D22" s="152">
        <v>980000</v>
      </c>
      <c r="E22" s="292">
        <f t="shared" ref="E22" si="6">C22*D22</f>
        <v>980000</v>
      </c>
      <c r="F22" s="293"/>
    </row>
    <row r="23" spans="1:6" x14ac:dyDescent="0.25">
      <c r="A23" s="154" t="s">
        <v>368</v>
      </c>
      <c r="B23" s="161" t="s">
        <v>369</v>
      </c>
      <c r="C23" s="49">
        <v>8</v>
      </c>
      <c r="D23" s="152">
        <v>120000</v>
      </c>
      <c r="E23" s="292">
        <f t="shared" ref="E23" si="7">C23*D23</f>
        <v>960000</v>
      </c>
      <c r="F23" s="293"/>
    </row>
    <row r="24" spans="1:6" ht="30" x14ac:dyDescent="0.25">
      <c r="A24" s="141" t="s">
        <v>301</v>
      </c>
      <c r="B24" s="61" t="s">
        <v>304</v>
      </c>
      <c r="C24" s="49">
        <v>50</v>
      </c>
      <c r="D24" s="117">
        <v>25000</v>
      </c>
      <c r="E24" s="292">
        <f t="shared" si="0"/>
        <v>1250000</v>
      </c>
      <c r="F24" s="293"/>
    </row>
    <row r="25" spans="1:6" ht="15.75" thickBot="1" x14ac:dyDescent="0.3">
      <c r="A25" s="142" t="s">
        <v>302</v>
      </c>
      <c r="B25" s="143" t="s">
        <v>303</v>
      </c>
      <c r="C25" s="144">
        <v>1</v>
      </c>
      <c r="D25" s="145">
        <v>500000</v>
      </c>
      <c r="E25" s="371">
        <f t="shared" si="0"/>
        <v>500000</v>
      </c>
      <c r="F25" s="372"/>
    </row>
    <row r="26" spans="1:6" ht="15.75" thickBot="1" x14ac:dyDescent="0.3">
      <c r="A26" s="341" t="s">
        <v>119</v>
      </c>
      <c r="B26" s="342"/>
      <c r="C26" s="342"/>
      <c r="D26" s="343"/>
      <c r="E26" s="298">
        <f>SUM(E11:F25)</f>
        <v>20398200</v>
      </c>
      <c r="F26" s="299"/>
    </row>
    <row r="27" spans="1:6" ht="18.75" x14ac:dyDescent="0.3">
      <c r="A27" s="285" t="s">
        <v>118</v>
      </c>
      <c r="B27" s="286"/>
      <c r="C27" s="286"/>
      <c r="D27" s="286"/>
      <c r="E27" s="286"/>
      <c r="F27" s="287"/>
    </row>
    <row r="28" spans="1:6" ht="29.25" thickBot="1" x14ac:dyDescent="0.3">
      <c r="A28" s="146" t="s">
        <v>118</v>
      </c>
      <c r="B28" s="147" t="s">
        <v>117</v>
      </c>
      <c r="C28" s="148" t="s">
        <v>116</v>
      </c>
      <c r="D28" s="147" t="s">
        <v>115</v>
      </c>
      <c r="E28" s="375" t="s">
        <v>104</v>
      </c>
      <c r="F28" s="376"/>
    </row>
    <row r="29" spans="1:6" x14ac:dyDescent="0.25">
      <c r="A29" s="149" t="s">
        <v>114</v>
      </c>
      <c r="B29" s="150" t="s">
        <v>113</v>
      </c>
      <c r="C29" s="151" t="s">
        <v>112</v>
      </c>
      <c r="D29" s="150" t="s">
        <v>112</v>
      </c>
      <c r="E29" s="377">
        <v>1000000</v>
      </c>
      <c r="F29" s="378"/>
    </row>
    <row r="30" spans="1:6" ht="30.75" thickBot="1" x14ac:dyDescent="0.3">
      <c r="A30" s="142" t="s">
        <v>313</v>
      </c>
      <c r="B30" s="136" t="s">
        <v>108</v>
      </c>
      <c r="C30" s="144">
        <v>300</v>
      </c>
      <c r="D30" s="145">
        <v>3000</v>
      </c>
      <c r="E30" s="373">
        <f>C30*D30</f>
        <v>900000</v>
      </c>
      <c r="F30" s="374"/>
    </row>
    <row r="31" spans="1:6" ht="15.75" thickBot="1" x14ac:dyDescent="0.3">
      <c r="A31" s="280" t="s">
        <v>107</v>
      </c>
      <c r="B31" s="281"/>
      <c r="C31" s="281"/>
      <c r="D31" s="282"/>
      <c r="E31" s="290">
        <f>SUM(E29:F30)</f>
        <v>1900000</v>
      </c>
      <c r="F31" s="291"/>
    </row>
    <row r="32" spans="1:6" ht="18.75" x14ac:dyDescent="0.3">
      <c r="A32" s="285" t="s">
        <v>106</v>
      </c>
      <c r="B32" s="286"/>
      <c r="C32" s="286"/>
      <c r="D32" s="286"/>
      <c r="E32" s="286"/>
      <c r="F32" s="287"/>
    </row>
    <row r="33" spans="1:7" x14ac:dyDescent="0.25">
      <c r="A33" s="270" t="s">
        <v>105</v>
      </c>
      <c r="B33" s="271"/>
      <c r="C33" s="271"/>
      <c r="D33" s="272"/>
      <c r="E33" s="276" t="s">
        <v>104</v>
      </c>
      <c r="F33" s="277"/>
    </row>
    <row r="34" spans="1:7" ht="28.5" customHeight="1" x14ac:dyDescent="0.25">
      <c r="A34" s="273" t="s">
        <v>103</v>
      </c>
      <c r="B34" s="274"/>
      <c r="C34" s="274"/>
      <c r="D34" s="275"/>
      <c r="E34" s="278">
        <f>101437324*5%</f>
        <v>5071866.2</v>
      </c>
      <c r="F34" s="279"/>
    </row>
    <row r="35" spans="1:7" ht="21" thickBot="1" x14ac:dyDescent="0.3">
      <c r="A35" s="266" t="s">
        <v>102</v>
      </c>
      <c r="B35" s="267"/>
      <c r="C35" s="267"/>
      <c r="D35" s="267"/>
      <c r="E35" s="268">
        <f>E31+E26+F8+E34</f>
        <v>106509190.2</v>
      </c>
      <c r="F35" s="269"/>
      <c r="G35">
        <f>SUM(G9:G12)</f>
        <v>106509190.2</v>
      </c>
    </row>
    <row r="36" spans="1:7" x14ac:dyDescent="0.25">
      <c r="A36" s="22"/>
      <c r="B36" s="22"/>
      <c r="C36" s="47"/>
      <c r="D36" s="22"/>
      <c r="E36" s="265"/>
      <c r="F36" s="265"/>
      <c r="G36" s="182">
        <f>E35-G35</f>
        <v>0</v>
      </c>
    </row>
    <row r="37" spans="1:7" x14ac:dyDescent="0.25">
      <c r="A37" s="22"/>
      <c r="B37" s="22"/>
      <c r="C37" s="47"/>
      <c r="D37" s="22"/>
      <c r="E37" s="265"/>
      <c r="F37" s="265"/>
    </row>
    <row r="38" spans="1:7" x14ac:dyDescent="0.25">
      <c r="A38" s="22"/>
      <c r="B38" s="22"/>
      <c r="C38" s="47"/>
      <c r="D38" s="22"/>
      <c r="E38" s="265"/>
      <c r="F38" s="265"/>
    </row>
    <row r="39" spans="1:7" x14ac:dyDescent="0.25">
      <c r="A39" s="22"/>
      <c r="B39" s="22"/>
      <c r="C39" s="47"/>
      <c r="D39" s="22"/>
      <c r="E39" s="265"/>
      <c r="F39" s="265"/>
    </row>
    <row r="40" spans="1:7" x14ac:dyDescent="0.25">
      <c r="C40" s="46"/>
    </row>
    <row r="41" spans="1:7" x14ac:dyDescent="0.25">
      <c r="C41" s="46"/>
    </row>
    <row r="42" spans="1:7" x14ac:dyDescent="0.25">
      <c r="C42" s="46"/>
    </row>
    <row r="43" spans="1:7" x14ac:dyDescent="0.25">
      <c r="C43" s="46"/>
    </row>
    <row r="44" spans="1:7" x14ac:dyDescent="0.25">
      <c r="C44" s="46"/>
    </row>
    <row r="45" spans="1:7" x14ac:dyDescent="0.25">
      <c r="C45" s="46"/>
    </row>
    <row r="46" spans="1:7" x14ac:dyDescent="0.25">
      <c r="C46" s="46"/>
    </row>
    <row r="47" spans="1:7" x14ac:dyDescent="0.25">
      <c r="C47" s="46"/>
    </row>
    <row r="48" spans="1:7" x14ac:dyDescent="0.25">
      <c r="C48" s="46"/>
    </row>
    <row r="49" spans="3:3" x14ac:dyDescent="0.25">
      <c r="C49" s="46"/>
    </row>
    <row r="50" spans="3:3" x14ac:dyDescent="0.25">
      <c r="C50" s="46"/>
    </row>
    <row r="51" spans="3:3" x14ac:dyDescent="0.25">
      <c r="C51" s="46"/>
    </row>
    <row r="52" spans="3:3" x14ac:dyDescent="0.25">
      <c r="C52" s="46"/>
    </row>
    <row r="53" spans="3:3" x14ac:dyDescent="0.25">
      <c r="C53" s="46"/>
    </row>
    <row r="54" spans="3:3" x14ac:dyDescent="0.25">
      <c r="C54" s="46"/>
    </row>
    <row r="55" spans="3:3" x14ac:dyDescent="0.25">
      <c r="C55" s="46"/>
    </row>
    <row r="56" spans="3:3" x14ac:dyDescent="0.25">
      <c r="C56" s="46"/>
    </row>
    <row r="57" spans="3:3" x14ac:dyDescent="0.25">
      <c r="C57" s="46"/>
    </row>
    <row r="58" spans="3:3" x14ac:dyDescent="0.25">
      <c r="C58" s="46"/>
    </row>
    <row r="59" spans="3:3" x14ac:dyDescent="0.25">
      <c r="C59" s="46"/>
    </row>
    <row r="60" spans="3:3" x14ac:dyDescent="0.25">
      <c r="C60" s="46"/>
    </row>
    <row r="61" spans="3:3" x14ac:dyDescent="0.25">
      <c r="C61" s="46"/>
    </row>
    <row r="62" spans="3:3" x14ac:dyDescent="0.25">
      <c r="C62" s="46"/>
    </row>
    <row r="63" spans="3:3" x14ac:dyDescent="0.25">
      <c r="C63" s="46"/>
    </row>
  </sheetData>
  <mergeCells count="39">
    <mergeCell ref="E18:F18"/>
    <mergeCell ref="A1:F1"/>
    <mergeCell ref="A2:F2"/>
    <mergeCell ref="A8:E8"/>
    <mergeCell ref="A9:F9"/>
    <mergeCell ref="E10:F10"/>
    <mergeCell ref="E16:F16"/>
    <mergeCell ref="E15:F15"/>
    <mergeCell ref="E11:F11"/>
    <mergeCell ref="E12:F12"/>
    <mergeCell ref="E13:F13"/>
    <mergeCell ref="E14:F14"/>
    <mergeCell ref="E17:F17"/>
    <mergeCell ref="A26:D26"/>
    <mergeCell ref="E26:F26"/>
    <mergeCell ref="E30:F30"/>
    <mergeCell ref="E19:F19"/>
    <mergeCell ref="E20:F20"/>
    <mergeCell ref="E21:F21"/>
    <mergeCell ref="E24:F24"/>
    <mergeCell ref="E25:F25"/>
    <mergeCell ref="E23:F23"/>
    <mergeCell ref="E22:F22"/>
    <mergeCell ref="A27:F27"/>
    <mergeCell ref="E28:F28"/>
    <mergeCell ref="E29:F29"/>
    <mergeCell ref="E39:F39"/>
    <mergeCell ref="A31:D31"/>
    <mergeCell ref="E31:F31"/>
    <mergeCell ref="A32:F32"/>
    <mergeCell ref="A33:D33"/>
    <mergeCell ref="E33:F33"/>
    <mergeCell ref="A34:D34"/>
    <mergeCell ref="E34:F34"/>
    <mergeCell ref="A35:D35"/>
    <mergeCell ref="E35:F35"/>
    <mergeCell ref="E36:F36"/>
    <mergeCell ref="E37:F37"/>
    <mergeCell ref="E38:F38"/>
  </mergeCells>
  <pageMargins left="0.7" right="0.7" top="0.75" bottom="0.75" header="0.3" footer="0.3"/>
  <pageSetup paperSize="9" orientation="portrait" r:id="rId1"/>
  <ignoredErrors>
    <ignoredError sqref="F5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27"/>
  <sheetViews>
    <sheetView showGridLines="0" zoomScale="75" zoomScaleNormal="75" workbookViewId="0">
      <selection activeCell="AK12" sqref="AK12"/>
    </sheetView>
  </sheetViews>
  <sheetFormatPr baseColWidth="10" defaultRowHeight="14.25" x14ac:dyDescent="0.2"/>
  <cols>
    <col min="1" max="1" width="21.5703125" style="1" customWidth="1"/>
    <col min="2" max="2" width="18.140625" style="2" customWidth="1"/>
    <col min="3" max="3" width="37.28515625" style="1" customWidth="1"/>
    <col min="4" max="4" width="10.28515625" style="3" customWidth="1"/>
    <col min="5" max="5" width="11" style="3" customWidth="1"/>
    <col min="6" max="6" width="4.85546875" style="1" customWidth="1"/>
    <col min="7" max="7" width="4.140625" style="1" customWidth="1"/>
    <col min="8" max="9" width="4.85546875" style="1" customWidth="1"/>
    <col min="10" max="10" width="5" style="1" customWidth="1"/>
    <col min="11" max="11" width="4.28515625" style="1" customWidth="1"/>
    <col min="12" max="12" width="4.85546875" style="1" customWidth="1"/>
    <col min="13" max="13" width="4.140625" style="1" customWidth="1"/>
    <col min="14" max="15" width="4.85546875" style="1" customWidth="1"/>
    <col min="16" max="16" width="4.28515625" style="1" customWidth="1"/>
    <col min="17" max="28" width="4.5703125" style="1" customWidth="1"/>
    <col min="29" max="29" width="5.140625" style="1" customWidth="1"/>
    <col min="30" max="30" width="5" style="1" customWidth="1"/>
    <col min="31" max="31" width="5.42578125" style="1" customWidth="1"/>
    <col min="32" max="32" width="5.140625" style="1" customWidth="1"/>
    <col min="33" max="33" width="4.85546875" style="1" customWidth="1"/>
    <col min="34" max="34" width="20.42578125" style="1" bestFit="1" customWidth="1"/>
    <col min="35" max="16384" width="11.42578125" style="1"/>
  </cols>
  <sheetData>
    <row r="1" spans="1:34" ht="33" customHeight="1" x14ac:dyDescent="0.35">
      <c r="A1" s="409" t="s">
        <v>79</v>
      </c>
      <c r="B1" s="410"/>
      <c r="C1" s="447" t="s">
        <v>344</v>
      </c>
      <c r="D1" s="447"/>
      <c r="E1" s="447"/>
      <c r="F1" s="447"/>
      <c r="G1" s="447"/>
      <c r="H1" s="447"/>
      <c r="I1" s="447"/>
      <c r="J1" s="447"/>
      <c r="K1" s="447"/>
      <c r="L1" s="447"/>
      <c r="M1" s="447"/>
      <c r="N1" s="447"/>
      <c r="O1" s="447"/>
      <c r="P1" s="447"/>
      <c r="Q1" s="447"/>
      <c r="R1" s="447"/>
      <c r="S1" s="447"/>
      <c r="T1" s="447"/>
      <c r="U1" s="447"/>
      <c r="V1" s="447"/>
      <c r="W1" s="447"/>
      <c r="X1" s="447"/>
      <c r="Y1" s="447"/>
      <c r="Z1" s="447"/>
      <c r="AA1" s="447"/>
      <c r="AB1" s="447"/>
      <c r="AC1" s="447"/>
      <c r="AD1" s="447"/>
      <c r="AE1" s="447"/>
      <c r="AF1" s="447"/>
      <c r="AG1" s="447"/>
      <c r="AH1" s="448"/>
    </row>
    <row r="2" spans="1:34" s="4" customFormat="1" ht="31.5" customHeight="1" x14ac:dyDescent="0.25">
      <c r="A2" s="411" t="s">
        <v>80</v>
      </c>
      <c r="B2" s="387"/>
      <c r="C2" s="387"/>
      <c r="D2" s="387" t="s">
        <v>15</v>
      </c>
      <c r="E2" s="387"/>
      <c r="F2" s="445" t="s">
        <v>345</v>
      </c>
      <c r="G2" s="445"/>
      <c r="H2" s="445"/>
      <c r="I2" s="445"/>
      <c r="J2" s="445"/>
      <c r="K2" s="445"/>
      <c r="L2" s="445"/>
      <c r="M2" s="445"/>
      <c r="N2" s="445"/>
      <c r="O2" s="445"/>
      <c r="P2" s="446" t="s">
        <v>16</v>
      </c>
      <c r="Q2" s="446"/>
      <c r="R2" s="446"/>
      <c r="S2" s="446"/>
      <c r="T2" s="389" t="s">
        <v>346</v>
      </c>
      <c r="U2" s="389"/>
      <c r="V2" s="389"/>
      <c r="W2" s="389"/>
      <c r="X2" s="389"/>
      <c r="Y2" s="389"/>
      <c r="Z2" s="389"/>
      <c r="AA2" s="389"/>
      <c r="AB2" s="389"/>
      <c r="AC2" s="389"/>
      <c r="AD2" s="389"/>
      <c r="AE2" s="389"/>
      <c r="AF2" s="389"/>
      <c r="AG2" s="389"/>
      <c r="AH2" s="390"/>
    </row>
    <row r="3" spans="1:34" s="4" customFormat="1" ht="18.75" customHeight="1" x14ac:dyDescent="0.2">
      <c r="A3" s="411" t="s">
        <v>82</v>
      </c>
      <c r="B3" s="387"/>
      <c r="C3" s="387"/>
      <c r="D3" s="387" t="s">
        <v>83</v>
      </c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442" t="s">
        <v>5</v>
      </c>
      <c r="Q3" s="443"/>
      <c r="R3" s="443"/>
      <c r="S3" s="443"/>
      <c r="T3" s="443"/>
      <c r="U3" s="443"/>
      <c r="V3" s="443"/>
      <c r="W3" s="443"/>
      <c r="X3" s="443"/>
      <c r="Y3" s="443"/>
      <c r="Z3" s="443"/>
      <c r="AA3" s="443"/>
      <c r="AB3" s="443"/>
      <c r="AC3" s="443"/>
      <c r="AD3" s="443"/>
      <c r="AE3" s="443"/>
      <c r="AF3" s="443"/>
      <c r="AG3" s="443"/>
      <c r="AH3" s="444"/>
    </row>
    <row r="4" spans="1:34" s="4" customFormat="1" ht="39.75" customHeight="1" x14ac:dyDescent="0.25">
      <c r="A4" s="415" t="s">
        <v>88</v>
      </c>
      <c r="B4" s="414" t="s">
        <v>372</v>
      </c>
      <c r="C4" s="414"/>
      <c r="D4" s="440" t="s">
        <v>389</v>
      </c>
      <c r="E4" s="440"/>
      <c r="F4" s="440"/>
      <c r="G4" s="440"/>
      <c r="H4" s="440"/>
      <c r="I4" s="440"/>
      <c r="J4" s="440"/>
      <c r="K4" s="440"/>
      <c r="L4" s="440"/>
      <c r="M4" s="440"/>
      <c r="N4" s="440"/>
      <c r="O4" s="440"/>
      <c r="P4" s="440" t="s">
        <v>390</v>
      </c>
      <c r="Q4" s="440"/>
      <c r="R4" s="440"/>
      <c r="S4" s="440"/>
      <c r="T4" s="440"/>
      <c r="U4" s="440"/>
      <c r="V4" s="440"/>
      <c r="W4" s="440"/>
      <c r="X4" s="440"/>
      <c r="Y4" s="440"/>
      <c r="Z4" s="440"/>
      <c r="AA4" s="440"/>
      <c r="AB4" s="440"/>
      <c r="AC4" s="440"/>
      <c r="AD4" s="440"/>
      <c r="AE4" s="440"/>
      <c r="AF4" s="440"/>
      <c r="AG4" s="440"/>
      <c r="AH4" s="441"/>
    </row>
    <row r="5" spans="1:34" s="4" customFormat="1" ht="33" customHeight="1" x14ac:dyDescent="0.2">
      <c r="A5" s="415"/>
      <c r="B5" s="414"/>
      <c r="C5" s="414"/>
      <c r="D5" s="414" t="s">
        <v>210</v>
      </c>
      <c r="E5" s="414"/>
      <c r="F5" s="414"/>
      <c r="G5" s="414"/>
      <c r="H5" s="414"/>
      <c r="I5" s="414"/>
      <c r="J5" s="414"/>
      <c r="K5" s="414"/>
      <c r="L5" s="414"/>
      <c r="M5" s="414"/>
      <c r="N5" s="414"/>
      <c r="O5" s="414"/>
      <c r="P5" s="414" t="s">
        <v>91</v>
      </c>
      <c r="Q5" s="414"/>
      <c r="R5" s="414"/>
      <c r="S5" s="414"/>
      <c r="T5" s="414"/>
      <c r="U5" s="414"/>
      <c r="V5" s="414"/>
      <c r="W5" s="414"/>
      <c r="X5" s="414"/>
      <c r="Y5" s="414"/>
      <c r="Z5" s="414"/>
      <c r="AA5" s="414"/>
      <c r="AB5" s="414"/>
      <c r="AC5" s="414"/>
      <c r="AD5" s="414"/>
      <c r="AE5" s="414"/>
      <c r="AF5" s="414"/>
      <c r="AG5" s="414"/>
      <c r="AH5" s="431"/>
    </row>
    <row r="6" spans="1:34" s="4" customFormat="1" ht="29.25" customHeight="1" x14ac:dyDescent="0.2">
      <c r="A6" s="412" t="s">
        <v>89</v>
      </c>
      <c r="B6" s="414" t="s">
        <v>403</v>
      </c>
      <c r="C6" s="414"/>
      <c r="D6" s="427" t="s">
        <v>391</v>
      </c>
      <c r="E6" s="427"/>
      <c r="F6" s="427"/>
      <c r="G6" s="427"/>
      <c r="H6" s="427"/>
      <c r="I6" s="427"/>
      <c r="J6" s="427"/>
      <c r="K6" s="427"/>
      <c r="L6" s="427"/>
      <c r="M6" s="427"/>
      <c r="N6" s="427"/>
      <c r="O6" s="427"/>
      <c r="P6" s="414" t="s">
        <v>398</v>
      </c>
      <c r="Q6" s="414"/>
      <c r="R6" s="414"/>
      <c r="S6" s="414"/>
      <c r="T6" s="414"/>
      <c r="U6" s="414"/>
      <c r="V6" s="414"/>
      <c r="W6" s="414"/>
      <c r="X6" s="414"/>
      <c r="Y6" s="414"/>
      <c r="Z6" s="414"/>
      <c r="AA6" s="414"/>
      <c r="AB6" s="414"/>
      <c r="AC6" s="414"/>
      <c r="AD6" s="414"/>
      <c r="AE6" s="414"/>
      <c r="AF6" s="414"/>
      <c r="AG6" s="414"/>
      <c r="AH6" s="431"/>
    </row>
    <row r="7" spans="1:34" s="4" customFormat="1" ht="29.25" customHeight="1" x14ac:dyDescent="0.2">
      <c r="A7" s="412"/>
      <c r="B7" s="414" t="s">
        <v>404</v>
      </c>
      <c r="C7" s="414"/>
      <c r="D7" s="427" t="s">
        <v>332</v>
      </c>
      <c r="E7" s="427"/>
      <c r="F7" s="427"/>
      <c r="G7" s="427"/>
      <c r="H7" s="427"/>
      <c r="I7" s="427"/>
      <c r="J7" s="427"/>
      <c r="K7" s="427"/>
      <c r="L7" s="427"/>
      <c r="M7" s="427"/>
      <c r="N7" s="427"/>
      <c r="O7" s="427"/>
      <c r="P7" s="414" t="s">
        <v>385</v>
      </c>
      <c r="Q7" s="414"/>
      <c r="R7" s="414"/>
      <c r="S7" s="414"/>
      <c r="T7" s="414"/>
      <c r="U7" s="414"/>
      <c r="V7" s="414"/>
      <c r="W7" s="414"/>
      <c r="X7" s="414"/>
      <c r="Y7" s="414"/>
      <c r="Z7" s="414"/>
      <c r="AA7" s="414"/>
      <c r="AB7" s="414"/>
      <c r="AC7" s="414"/>
      <c r="AD7" s="414"/>
      <c r="AE7" s="414"/>
      <c r="AF7" s="414"/>
      <c r="AG7" s="414"/>
      <c r="AH7" s="431"/>
    </row>
    <row r="8" spans="1:34" s="4" customFormat="1" ht="30" customHeight="1" thickBot="1" x14ac:dyDescent="0.25">
      <c r="A8" s="413"/>
      <c r="B8" s="428" t="s">
        <v>386</v>
      </c>
      <c r="C8" s="428"/>
      <c r="D8" s="429" t="s">
        <v>387</v>
      </c>
      <c r="E8" s="429"/>
      <c r="F8" s="429"/>
      <c r="G8" s="429"/>
      <c r="H8" s="429"/>
      <c r="I8" s="429"/>
      <c r="J8" s="429"/>
      <c r="K8" s="429"/>
      <c r="L8" s="429"/>
      <c r="M8" s="429"/>
      <c r="N8" s="429"/>
      <c r="O8" s="429"/>
      <c r="P8" s="428" t="s">
        <v>388</v>
      </c>
      <c r="Q8" s="428"/>
      <c r="R8" s="428"/>
      <c r="S8" s="428"/>
      <c r="T8" s="428"/>
      <c r="U8" s="428"/>
      <c r="V8" s="428"/>
      <c r="W8" s="428"/>
      <c r="X8" s="428"/>
      <c r="Y8" s="428"/>
      <c r="Z8" s="428"/>
      <c r="AA8" s="428"/>
      <c r="AB8" s="428"/>
      <c r="AC8" s="428"/>
      <c r="AD8" s="428"/>
      <c r="AE8" s="428"/>
      <c r="AF8" s="428"/>
      <c r="AG8" s="428"/>
      <c r="AH8" s="430"/>
    </row>
    <row r="9" spans="1:34" ht="15" customHeight="1" x14ac:dyDescent="0.2">
      <c r="A9" s="436" t="s">
        <v>57</v>
      </c>
      <c r="B9" s="395"/>
      <c r="C9" s="395"/>
      <c r="D9" s="397" t="s">
        <v>1</v>
      </c>
      <c r="E9" s="397"/>
      <c r="F9" s="438" t="s">
        <v>2</v>
      </c>
      <c r="G9" s="439"/>
      <c r="H9" s="439"/>
      <c r="I9" s="439"/>
      <c r="J9" s="439"/>
      <c r="K9" s="439"/>
      <c r="L9" s="439"/>
      <c r="M9" s="439"/>
      <c r="N9" s="439"/>
      <c r="O9" s="439"/>
      <c r="P9" s="439"/>
      <c r="Q9" s="439"/>
      <c r="R9" s="439"/>
      <c r="S9" s="439"/>
      <c r="T9" s="439"/>
      <c r="U9" s="439"/>
      <c r="V9" s="439"/>
      <c r="W9" s="439"/>
      <c r="X9" s="439"/>
      <c r="Y9" s="439"/>
      <c r="Z9" s="439"/>
      <c r="AA9" s="439"/>
      <c r="AB9" s="439"/>
      <c r="AC9" s="439"/>
      <c r="AD9" s="439"/>
      <c r="AE9" s="439"/>
      <c r="AF9" s="439"/>
      <c r="AG9" s="439"/>
      <c r="AH9" s="420" t="s">
        <v>400</v>
      </c>
    </row>
    <row r="10" spans="1:34" ht="28.5" customHeight="1" x14ac:dyDescent="0.2">
      <c r="A10" s="437"/>
      <c r="B10" s="396"/>
      <c r="C10" s="396"/>
      <c r="D10" s="398" t="s">
        <v>3</v>
      </c>
      <c r="E10" s="398" t="s">
        <v>4</v>
      </c>
      <c r="F10" s="386" t="s">
        <v>7</v>
      </c>
      <c r="G10" s="386"/>
      <c r="H10" s="386" t="s">
        <v>8</v>
      </c>
      <c r="I10" s="386"/>
      <c r="J10" s="386" t="s">
        <v>9</v>
      </c>
      <c r="K10" s="386"/>
      <c r="L10" s="386" t="s">
        <v>10</v>
      </c>
      <c r="M10" s="386"/>
      <c r="N10" s="386" t="s">
        <v>11</v>
      </c>
      <c r="O10" s="386"/>
      <c r="P10" s="386" t="s">
        <v>76</v>
      </c>
      <c r="Q10" s="386"/>
      <c r="R10" s="386" t="s">
        <v>77</v>
      </c>
      <c r="S10" s="386"/>
      <c r="T10" s="386" t="s">
        <v>78</v>
      </c>
      <c r="U10" s="386"/>
      <c r="V10" s="386" t="s">
        <v>321</v>
      </c>
      <c r="W10" s="386"/>
      <c r="X10" s="386" t="s">
        <v>322</v>
      </c>
      <c r="Y10" s="386"/>
      <c r="Z10" s="386" t="s">
        <v>323</v>
      </c>
      <c r="AA10" s="386"/>
      <c r="AB10" s="386" t="s">
        <v>324</v>
      </c>
      <c r="AC10" s="386"/>
      <c r="AD10" s="396" t="s">
        <v>347</v>
      </c>
      <c r="AE10" s="396"/>
      <c r="AF10" s="396" t="s">
        <v>348</v>
      </c>
      <c r="AG10" s="396"/>
      <c r="AH10" s="420"/>
    </row>
    <row r="11" spans="1:34" ht="15" thickBot="1" x14ac:dyDescent="0.25">
      <c r="A11" s="210" t="s">
        <v>6</v>
      </c>
      <c r="B11" s="192" t="s">
        <v>56</v>
      </c>
      <c r="C11" s="192" t="s">
        <v>58</v>
      </c>
      <c r="D11" s="399"/>
      <c r="E11" s="399"/>
      <c r="F11" s="193"/>
      <c r="G11" s="193"/>
      <c r="H11" s="193"/>
      <c r="I11" s="193"/>
      <c r="J11" s="193"/>
      <c r="K11" s="193"/>
      <c r="L11" s="193"/>
      <c r="M11" s="193"/>
      <c r="N11" s="193"/>
      <c r="O11" s="193"/>
      <c r="P11" s="193"/>
      <c r="Q11" s="193"/>
      <c r="R11" s="193"/>
      <c r="S11" s="193"/>
      <c r="T11" s="193"/>
      <c r="U11" s="193"/>
      <c r="V11" s="193"/>
      <c r="W11" s="193"/>
      <c r="X11" s="193"/>
      <c r="Y11" s="193"/>
      <c r="Z11" s="193"/>
      <c r="AA11" s="193"/>
      <c r="AB11" s="193"/>
      <c r="AC11" s="193"/>
      <c r="AD11" s="211"/>
      <c r="AE11" s="211"/>
      <c r="AF11" s="211"/>
      <c r="AG11" s="211"/>
      <c r="AH11" s="420"/>
    </row>
    <row r="12" spans="1:34" ht="45" customHeight="1" x14ac:dyDescent="0.2">
      <c r="A12" s="432" t="s">
        <v>325</v>
      </c>
      <c r="B12" s="434" t="s">
        <v>329</v>
      </c>
      <c r="C12" s="200" t="s">
        <v>373</v>
      </c>
      <c r="D12" s="201" t="s">
        <v>62</v>
      </c>
      <c r="E12" s="201" t="s">
        <v>70</v>
      </c>
      <c r="F12" s="202"/>
      <c r="G12" s="202"/>
      <c r="H12" s="202"/>
      <c r="I12" s="123"/>
      <c r="J12" s="123"/>
      <c r="K12" s="123"/>
      <c r="L12" s="123"/>
      <c r="M12" s="123"/>
      <c r="N12" s="123"/>
      <c r="O12" s="123"/>
      <c r="P12" s="123"/>
      <c r="Q12" s="123"/>
      <c r="R12" s="123"/>
      <c r="S12" s="123"/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123"/>
      <c r="AG12" s="123"/>
      <c r="AH12" s="416">
        <f>'Presupuesto Ruta Selectiva'!G9</f>
        <v>37383200</v>
      </c>
    </row>
    <row r="13" spans="1:34" ht="42.75" customHeight="1" thickBot="1" x14ac:dyDescent="0.25">
      <c r="A13" s="433"/>
      <c r="B13" s="435"/>
      <c r="C13" s="212" t="s">
        <v>374</v>
      </c>
      <c r="D13" s="159" t="s">
        <v>62</v>
      </c>
      <c r="E13" s="159" t="s">
        <v>60</v>
      </c>
      <c r="F13" s="101"/>
      <c r="G13" s="101"/>
      <c r="H13" s="105"/>
      <c r="I13" s="105"/>
      <c r="J13" s="105"/>
      <c r="K13" s="101"/>
      <c r="L13" s="101"/>
      <c r="M13" s="101"/>
      <c r="N13" s="101"/>
      <c r="O13" s="101"/>
      <c r="P13" s="101"/>
      <c r="Q13" s="101"/>
      <c r="R13" s="101"/>
      <c r="S13" s="101"/>
      <c r="T13" s="101"/>
      <c r="U13" s="101"/>
      <c r="V13" s="101"/>
      <c r="W13" s="101"/>
      <c r="X13" s="101"/>
      <c r="Y13" s="101"/>
      <c r="Z13" s="101"/>
      <c r="AA13" s="101"/>
      <c r="AB13" s="101"/>
      <c r="AC13" s="101"/>
      <c r="AD13" s="101"/>
      <c r="AE13" s="101"/>
      <c r="AF13" s="101"/>
      <c r="AG13" s="101"/>
      <c r="AH13" s="421"/>
    </row>
    <row r="14" spans="1:34" ht="25.5" x14ac:dyDescent="0.2">
      <c r="A14" s="400" t="s">
        <v>23</v>
      </c>
      <c r="B14" s="422" t="s">
        <v>338</v>
      </c>
      <c r="C14" s="201" t="s">
        <v>405</v>
      </c>
      <c r="D14" s="201" t="s">
        <v>62</v>
      </c>
      <c r="E14" s="201" t="s">
        <v>75</v>
      </c>
      <c r="F14" s="123"/>
      <c r="G14" s="123"/>
      <c r="H14" s="123"/>
      <c r="I14" s="123"/>
      <c r="J14" s="123"/>
      <c r="K14" s="202"/>
      <c r="L14" s="123"/>
      <c r="M14" s="123"/>
      <c r="N14" s="123"/>
      <c r="O14" s="123"/>
      <c r="P14" s="123"/>
      <c r="Q14" s="123"/>
      <c r="R14" s="123"/>
      <c r="S14" s="123"/>
      <c r="T14" s="123"/>
      <c r="U14" s="123"/>
      <c r="V14" s="123"/>
      <c r="W14" s="123"/>
      <c r="X14" s="123"/>
      <c r="Y14" s="123"/>
      <c r="Z14" s="123"/>
      <c r="AA14" s="123"/>
      <c r="AB14" s="123"/>
      <c r="AC14" s="189"/>
      <c r="AD14" s="123"/>
      <c r="AE14" s="123"/>
      <c r="AF14" s="123"/>
      <c r="AG14" s="123"/>
      <c r="AH14" s="416">
        <f>'Presupuesto Ruta Selectiva'!G10</f>
        <v>8300000</v>
      </c>
    </row>
    <row r="15" spans="1:34" ht="25.5" x14ac:dyDescent="0.2">
      <c r="A15" s="401"/>
      <c r="B15" s="423"/>
      <c r="C15" s="157" t="s">
        <v>375</v>
      </c>
      <c r="D15" s="171" t="s">
        <v>62</v>
      </c>
      <c r="E15" s="171" t="s">
        <v>383</v>
      </c>
      <c r="F15" s="121"/>
      <c r="G15" s="121"/>
      <c r="H15" s="121"/>
      <c r="I15" s="121"/>
      <c r="J15" s="121"/>
      <c r="K15" s="122"/>
      <c r="L15" s="122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/>
      <c r="AA15" s="121"/>
      <c r="AB15" s="121"/>
      <c r="AC15" s="166"/>
      <c r="AD15" s="121"/>
      <c r="AE15" s="121"/>
      <c r="AF15" s="121"/>
      <c r="AG15" s="121"/>
      <c r="AH15" s="417"/>
    </row>
    <row r="16" spans="1:34" ht="25.5" x14ac:dyDescent="0.2">
      <c r="A16" s="401"/>
      <c r="B16" s="423"/>
      <c r="C16" s="171" t="s">
        <v>406</v>
      </c>
      <c r="D16" s="171" t="s">
        <v>62</v>
      </c>
      <c r="E16" s="171" t="s">
        <v>70</v>
      </c>
      <c r="F16" s="121"/>
      <c r="G16" s="121"/>
      <c r="H16" s="121"/>
      <c r="I16" s="121"/>
      <c r="J16" s="121"/>
      <c r="K16" s="121"/>
      <c r="L16" s="122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/>
      <c r="AA16" s="121"/>
      <c r="AB16" s="121"/>
      <c r="AC16" s="166"/>
      <c r="AD16" s="121"/>
      <c r="AE16" s="121"/>
      <c r="AF16" s="121"/>
      <c r="AG16" s="121"/>
      <c r="AH16" s="417"/>
    </row>
    <row r="17" spans="1:34" ht="25.5" x14ac:dyDescent="0.2">
      <c r="A17" s="401"/>
      <c r="B17" s="423"/>
      <c r="C17" s="171" t="s">
        <v>376</v>
      </c>
      <c r="D17" s="171" t="s">
        <v>62</v>
      </c>
      <c r="E17" s="171" t="s">
        <v>377</v>
      </c>
      <c r="F17" s="121"/>
      <c r="G17" s="121"/>
      <c r="H17" s="122"/>
      <c r="I17" s="122"/>
      <c r="J17" s="122"/>
      <c r="K17" s="122"/>
      <c r="L17" s="122"/>
      <c r="M17" s="122"/>
      <c r="N17" s="164"/>
      <c r="O17" s="121"/>
      <c r="P17" s="121"/>
      <c r="Q17" s="121"/>
      <c r="R17" s="121"/>
      <c r="S17" s="121"/>
      <c r="T17" s="121"/>
      <c r="U17" s="121"/>
      <c r="V17" s="121"/>
      <c r="W17" s="121"/>
      <c r="X17" s="121"/>
      <c r="Y17" s="121"/>
      <c r="Z17" s="121"/>
      <c r="AA17" s="121"/>
      <c r="AB17" s="121"/>
      <c r="AC17" s="166"/>
      <c r="AD17" s="121"/>
      <c r="AE17" s="121"/>
      <c r="AF17" s="121"/>
      <c r="AG17" s="121"/>
      <c r="AH17" s="417"/>
    </row>
    <row r="18" spans="1:34" ht="39" thickBot="1" x14ac:dyDescent="0.25">
      <c r="A18" s="402"/>
      <c r="B18" s="424"/>
      <c r="C18" s="159" t="s">
        <v>378</v>
      </c>
      <c r="D18" s="159" t="s">
        <v>62</v>
      </c>
      <c r="E18" s="159" t="s">
        <v>71</v>
      </c>
      <c r="F18" s="101"/>
      <c r="G18" s="101"/>
      <c r="H18" s="101"/>
      <c r="I18" s="101"/>
      <c r="J18" s="101"/>
      <c r="K18" s="105"/>
      <c r="L18" s="105"/>
      <c r="M18" s="105"/>
      <c r="N18" s="105"/>
      <c r="O18" s="105"/>
      <c r="P18" s="105"/>
      <c r="Q18" s="105"/>
      <c r="R18" s="105"/>
      <c r="S18" s="105"/>
      <c r="T18" s="105"/>
      <c r="U18" s="105"/>
      <c r="V18" s="105"/>
      <c r="W18" s="105"/>
      <c r="X18" s="105"/>
      <c r="Y18" s="105"/>
      <c r="Z18" s="105"/>
      <c r="AA18" s="105"/>
      <c r="AB18" s="105"/>
      <c r="AC18" s="190"/>
      <c r="AD18" s="105"/>
      <c r="AE18" s="105"/>
      <c r="AF18" s="105"/>
      <c r="AG18" s="105"/>
      <c r="AH18" s="421"/>
    </row>
    <row r="19" spans="1:34" ht="38.25" x14ac:dyDescent="0.2">
      <c r="A19" s="400" t="s">
        <v>24</v>
      </c>
      <c r="B19" s="403" t="s">
        <v>399</v>
      </c>
      <c r="C19" s="201" t="s">
        <v>379</v>
      </c>
      <c r="D19" s="201" t="s">
        <v>62</v>
      </c>
      <c r="E19" s="201" t="s">
        <v>96</v>
      </c>
      <c r="F19" s="123"/>
      <c r="G19" s="123"/>
      <c r="H19" s="123"/>
      <c r="I19" s="123"/>
      <c r="J19" s="123"/>
      <c r="K19" s="123"/>
      <c r="L19" s="123"/>
      <c r="M19" s="123"/>
      <c r="N19" s="123"/>
      <c r="O19" s="123"/>
      <c r="P19" s="202"/>
      <c r="Q19" s="202"/>
      <c r="R19" s="202"/>
      <c r="S19" s="202"/>
      <c r="T19" s="202"/>
      <c r="U19" s="123"/>
      <c r="V19" s="123"/>
      <c r="W19" s="123"/>
      <c r="X19" s="123"/>
      <c r="Y19" s="123"/>
      <c r="Z19" s="123"/>
      <c r="AA19" s="123"/>
      <c r="AB19" s="123"/>
      <c r="AC19" s="189"/>
      <c r="AD19" s="123"/>
      <c r="AE19" s="123"/>
      <c r="AF19" s="123"/>
      <c r="AG19" s="123"/>
      <c r="AH19" s="416">
        <f>'Presupuesto Ruta Selectiva'!G11</f>
        <v>65889854</v>
      </c>
    </row>
    <row r="20" spans="1:34" ht="25.5" x14ac:dyDescent="0.2">
      <c r="A20" s="401"/>
      <c r="B20" s="404"/>
      <c r="C20" s="171" t="s">
        <v>380</v>
      </c>
      <c r="D20" s="171" t="s">
        <v>62</v>
      </c>
      <c r="E20" s="158" t="s">
        <v>75</v>
      </c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2"/>
      <c r="T20" s="122"/>
      <c r="U20" s="122"/>
      <c r="V20" s="121"/>
      <c r="W20" s="121"/>
      <c r="X20" s="121"/>
      <c r="Y20" s="121"/>
      <c r="Z20" s="121"/>
      <c r="AA20" s="121"/>
      <c r="AB20" s="121"/>
      <c r="AC20" s="166"/>
      <c r="AD20" s="121"/>
      <c r="AE20" s="121"/>
      <c r="AF20" s="121"/>
      <c r="AG20" s="121"/>
      <c r="AH20" s="417"/>
    </row>
    <row r="21" spans="1:34" ht="39" thickBot="1" x14ac:dyDescent="0.25">
      <c r="A21" s="402"/>
      <c r="B21" s="405"/>
      <c r="C21" s="159" t="s">
        <v>407</v>
      </c>
      <c r="D21" s="159" t="s">
        <v>62</v>
      </c>
      <c r="E21" s="159" t="s">
        <v>73</v>
      </c>
      <c r="F21" s="101"/>
      <c r="G21" s="101"/>
      <c r="H21" s="101"/>
      <c r="I21" s="101"/>
      <c r="J21" s="101"/>
      <c r="K21" s="101"/>
      <c r="L21" s="101"/>
      <c r="M21" s="101"/>
      <c r="N21" s="101"/>
      <c r="O21" s="101"/>
      <c r="P21" s="101"/>
      <c r="Q21" s="101"/>
      <c r="R21" s="101"/>
      <c r="S21" s="101"/>
      <c r="T21" s="213"/>
      <c r="U21" s="213"/>
      <c r="V21" s="105"/>
      <c r="W21" s="105"/>
      <c r="X21" s="105"/>
      <c r="Y21" s="101"/>
      <c r="Z21" s="101"/>
      <c r="AA21" s="101"/>
      <c r="AB21" s="101"/>
      <c r="AC21" s="181"/>
      <c r="AD21" s="101"/>
      <c r="AE21" s="101"/>
      <c r="AF21" s="101"/>
      <c r="AG21" s="101"/>
      <c r="AH21" s="421"/>
    </row>
    <row r="22" spans="1:34" ht="38.25" x14ac:dyDescent="0.2">
      <c r="A22" s="400" t="s">
        <v>25</v>
      </c>
      <c r="B22" s="426" t="s">
        <v>68</v>
      </c>
      <c r="C22" s="169" t="s">
        <v>242</v>
      </c>
      <c r="D22" s="205" t="s">
        <v>62</v>
      </c>
      <c r="E22" s="201" t="s">
        <v>96</v>
      </c>
      <c r="F22" s="123"/>
      <c r="G22" s="123"/>
      <c r="H22" s="123"/>
      <c r="I22" s="123"/>
      <c r="J22" s="123"/>
      <c r="K22" s="123"/>
      <c r="L22" s="123"/>
      <c r="M22" s="123"/>
      <c r="N22" s="123"/>
      <c r="O22" s="123"/>
      <c r="P22" s="123"/>
      <c r="Q22" s="123"/>
      <c r="R22" s="123"/>
      <c r="S22" s="123"/>
      <c r="T22" s="123"/>
      <c r="U22" s="123"/>
      <c r="V22" s="123"/>
      <c r="W22" s="214"/>
      <c r="X22" s="123"/>
      <c r="Y22" s="202"/>
      <c r="Z22" s="123"/>
      <c r="AA22" s="123"/>
      <c r="AB22" s="123"/>
      <c r="AC22" s="189"/>
      <c r="AD22" s="123"/>
      <c r="AE22" s="123"/>
      <c r="AF22" s="123"/>
      <c r="AG22" s="123"/>
      <c r="AH22" s="416">
        <f>'Presupuesto Ruta Selectiva'!G12</f>
        <v>37078652.700000003</v>
      </c>
    </row>
    <row r="23" spans="1:34" ht="25.5" x14ac:dyDescent="0.2">
      <c r="A23" s="401"/>
      <c r="B23" s="328"/>
      <c r="C23" s="168" t="s">
        <v>384</v>
      </c>
      <c r="D23" s="158" t="s">
        <v>62</v>
      </c>
      <c r="E23" s="158" t="s">
        <v>70</v>
      </c>
      <c r="F23" s="121"/>
      <c r="G23" s="121"/>
      <c r="H23" s="121"/>
      <c r="I23" s="121"/>
      <c r="J23" s="121"/>
      <c r="K23" s="121"/>
      <c r="L23" s="121"/>
      <c r="M23" s="121"/>
      <c r="N23" s="121"/>
      <c r="O23" s="121"/>
      <c r="P23" s="121"/>
      <c r="Q23" s="121"/>
      <c r="R23" s="121"/>
      <c r="S23" s="121"/>
      <c r="T23" s="121"/>
      <c r="U23" s="121"/>
      <c r="V23" s="121"/>
      <c r="W23" s="122"/>
      <c r="X23" s="122"/>
      <c r="Y23" s="122"/>
      <c r="Z23" s="122"/>
      <c r="AA23" s="122"/>
      <c r="AB23" s="122"/>
      <c r="AC23" s="166"/>
      <c r="AD23" s="121"/>
      <c r="AE23" s="121"/>
      <c r="AF23" s="121"/>
      <c r="AG23" s="121"/>
      <c r="AH23" s="417"/>
    </row>
    <row r="24" spans="1:34" ht="25.5" x14ac:dyDescent="0.2">
      <c r="A24" s="401"/>
      <c r="B24" s="328"/>
      <c r="C24" s="168" t="s">
        <v>381</v>
      </c>
      <c r="D24" s="158" t="s">
        <v>62</v>
      </c>
      <c r="E24" s="171" t="s">
        <v>60</v>
      </c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1"/>
      <c r="Q24" s="121"/>
      <c r="R24" s="121"/>
      <c r="S24" s="122"/>
      <c r="T24" s="122"/>
      <c r="U24" s="122"/>
      <c r="V24" s="121"/>
      <c r="W24" s="121"/>
      <c r="X24" s="164"/>
      <c r="Y24" s="164"/>
      <c r="Z24" s="121"/>
      <c r="AA24" s="121"/>
      <c r="AB24" s="122"/>
      <c r="AC24" s="167"/>
      <c r="AD24" s="122"/>
      <c r="AE24" s="164"/>
      <c r="AF24" s="121"/>
      <c r="AG24" s="122"/>
      <c r="AH24" s="417"/>
    </row>
    <row r="25" spans="1:34" ht="51.75" thickBot="1" x14ac:dyDescent="0.25">
      <c r="A25" s="425"/>
      <c r="B25" s="328"/>
      <c r="C25" s="39" t="s">
        <v>382</v>
      </c>
      <c r="D25" s="183" t="s">
        <v>62</v>
      </c>
      <c r="E25" s="215" t="s">
        <v>60</v>
      </c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W25" s="125"/>
      <c r="X25" s="125"/>
      <c r="Y25" s="125"/>
      <c r="Z25" s="216"/>
      <c r="AA25" s="216"/>
      <c r="AB25" s="125"/>
      <c r="AC25" s="185"/>
      <c r="AD25" s="125"/>
      <c r="AE25" s="216"/>
      <c r="AF25" s="184"/>
      <c r="AG25" s="184"/>
      <c r="AH25" s="417"/>
    </row>
    <row r="26" spans="1:34" ht="15" customHeight="1" x14ac:dyDescent="0.2">
      <c r="A26" s="229" t="s">
        <v>401</v>
      </c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230"/>
      <c r="V26" s="230"/>
      <c r="W26" s="230"/>
      <c r="X26" s="230"/>
      <c r="Y26" s="230"/>
      <c r="Z26" s="230"/>
      <c r="AA26" s="230"/>
      <c r="AB26" s="230"/>
      <c r="AC26" s="230"/>
      <c r="AD26" s="230"/>
      <c r="AE26" s="230"/>
      <c r="AF26" s="230"/>
      <c r="AG26" s="230"/>
      <c r="AH26" s="418">
        <f>SUM(AH12:AH25)</f>
        <v>148651706.69999999</v>
      </c>
    </row>
    <row r="27" spans="1:34" ht="15" customHeight="1" thickBot="1" x14ac:dyDescent="0.25">
      <c r="A27" s="232"/>
      <c r="B27" s="233"/>
      <c r="C27" s="233"/>
      <c r="D27" s="233"/>
      <c r="E27" s="233"/>
      <c r="F27" s="233"/>
      <c r="G27" s="233"/>
      <c r="H27" s="233"/>
      <c r="I27" s="233"/>
      <c r="J27" s="233"/>
      <c r="K27" s="233"/>
      <c r="L27" s="233"/>
      <c r="M27" s="233"/>
      <c r="N27" s="233"/>
      <c r="O27" s="233"/>
      <c r="P27" s="233"/>
      <c r="Q27" s="233"/>
      <c r="R27" s="233"/>
      <c r="S27" s="233"/>
      <c r="T27" s="233"/>
      <c r="U27" s="233"/>
      <c r="V27" s="233"/>
      <c r="W27" s="233"/>
      <c r="X27" s="233"/>
      <c r="Y27" s="233"/>
      <c r="Z27" s="233"/>
      <c r="AA27" s="233"/>
      <c r="AB27" s="233"/>
      <c r="AC27" s="233"/>
      <c r="AD27" s="233"/>
      <c r="AE27" s="233"/>
      <c r="AF27" s="233"/>
      <c r="AG27" s="233"/>
      <c r="AH27" s="419"/>
    </row>
  </sheetData>
  <mergeCells count="60">
    <mergeCell ref="P5:AH5"/>
    <mergeCell ref="P4:AH4"/>
    <mergeCell ref="P3:AH3"/>
    <mergeCell ref="A1:B1"/>
    <mergeCell ref="A2:C2"/>
    <mergeCell ref="D2:E2"/>
    <mergeCell ref="F2:O2"/>
    <mergeCell ref="P2:S2"/>
    <mergeCell ref="T2:AH2"/>
    <mergeCell ref="C1:AH1"/>
    <mergeCell ref="A3:C3"/>
    <mergeCell ref="D3:O3"/>
    <mergeCell ref="B4:C5"/>
    <mergeCell ref="D4:O4"/>
    <mergeCell ref="A4:A5"/>
    <mergeCell ref="D5:O5"/>
    <mergeCell ref="AD10:AE10"/>
    <mergeCell ref="AF10:AG10"/>
    <mergeCell ref="V10:W10"/>
    <mergeCell ref="X10:Y10"/>
    <mergeCell ref="Z10:AA10"/>
    <mergeCell ref="P8:AH8"/>
    <mergeCell ref="P7:AH7"/>
    <mergeCell ref="P6:AH6"/>
    <mergeCell ref="A12:A13"/>
    <mergeCell ref="B12:B13"/>
    <mergeCell ref="P10:Q10"/>
    <mergeCell ref="R10:S10"/>
    <mergeCell ref="T10:U10"/>
    <mergeCell ref="D10:D11"/>
    <mergeCell ref="E10:E11"/>
    <mergeCell ref="A9:C10"/>
    <mergeCell ref="D9:E9"/>
    <mergeCell ref="L10:M10"/>
    <mergeCell ref="N10:O10"/>
    <mergeCell ref="F9:AG9"/>
    <mergeCell ref="F10:G10"/>
    <mergeCell ref="A6:A8"/>
    <mergeCell ref="D6:O6"/>
    <mergeCell ref="B7:C7"/>
    <mergeCell ref="D7:O7"/>
    <mergeCell ref="B8:C8"/>
    <mergeCell ref="D8:O8"/>
    <mergeCell ref="B6:C6"/>
    <mergeCell ref="AH22:AH25"/>
    <mergeCell ref="A26:AG27"/>
    <mergeCell ref="AH26:AH27"/>
    <mergeCell ref="AH9:AH11"/>
    <mergeCell ref="AH12:AH13"/>
    <mergeCell ref="AH14:AH18"/>
    <mergeCell ref="AH19:AH21"/>
    <mergeCell ref="A14:A18"/>
    <mergeCell ref="B14:B18"/>
    <mergeCell ref="A19:A21"/>
    <mergeCell ref="B19:B21"/>
    <mergeCell ref="A22:A25"/>
    <mergeCell ref="B22:B25"/>
    <mergeCell ref="H10:I10"/>
    <mergeCell ref="J10:K10"/>
    <mergeCell ref="AB10:AC10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showGridLines="0" topLeftCell="A4" zoomScale="93" zoomScaleNormal="93" workbookViewId="0">
      <selection activeCell="O12" sqref="O12"/>
    </sheetView>
  </sheetViews>
  <sheetFormatPr baseColWidth="10" defaultRowHeight="15" x14ac:dyDescent="0.25"/>
  <cols>
    <col min="1" max="1" width="24.85546875" customWidth="1"/>
    <col min="2" max="2" width="35.5703125" customWidth="1"/>
    <col min="3" max="3" width="22.85546875" customWidth="1"/>
    <col min="4" max="5" width="14.7109375" customWidth="1"/>
    <col min="6" max="6" width="17.42578125" bestFit="1" customWidth="1"/>
    <col min="7" max="10" width="0" hidden="1" customWidth="1"/>
  </cols>
  <sheetData>
    <row r="1" spans="1:8" ht="19.5" thickBot="1" x14ac:dyDescent="0.35">
      <c r="A1" s="303" t="s">
        <v>392</v>
      </c>
      <c r="B1" s="304"/>
      <c r="C1" s="304"/>
      <c r="D1" s="304"/>
      <c r="E1" s="304"/>
      <c r="F1" s="305"/>
    </row>
    <row r="2" spans="1:8" ht="19.5" thickBot="1" x14ac:dyDescent="0.35">
      <c r="A2" s="285" t="s">
        <v>147</v>
      </c>
      <c r="B2" s="286"/>
      <c r="C2" s="286"/>
      <c r="D2" s="286"/>
      <c r="E2" s="286"/>
      <c r="F2" s="287"/>
    </row>
    <row r="3" spans="1:8" ht="29.25" x14ac:dyDescent="0.25">
      <c r="A3" s="129" t="s">
        <v>146</v>
      </c>
      <c r="B3" s="130" t="s">
        <v>145</v>
      </c>
      <c r="C3" s="130" t="s">
        <v>144</v>
      </c>
      <c r="D3" s="131" t="s">
        <v>143</v>
      </c>
      <c r="E3" s="131" t="s">
        <v>142</v>
      </c>
      <c r="F3" s="132" t="s">
        <v>141</v>
      </c>
    </row>
    <row r="4" spans="1:8" ht="30" x14ac:dyDescent="0.25">
      <c r="A4" s="154" t="s">
        <v>140</v>
      </c>
      <c r="B4" s="160" t="s">
        <v>215</v>
      </c>
      <c r="C4" s="152">
        <v>3500000</v>
      </c>
      <c r="D4" s="162">
        <v>1</v>
      </c>
      <c r="E4" s="162">
        <v>14</v>
      </c>
      <c r="F4" s="153">
        <f>E4*D4*C4</f>
        <v>49000000</v>
      </c>
    </row>
    <row r="5" spans="1:8" ht="63" customHeight="1" x14ac:dyDescent="0.25">
      <c r="A5" s="154" t="s">
        <v>138</v>
      </c>
      <c r="B5" s="160" t="s">
        <v>221</v>
      </c>
      <c r="C5" s="152">
        <v>2000000</v>
      </c>
      <c r="D5" s="162">
        <v>2</v>
      </c>
      <c r="E5" s="162">
        <v>14</v>
      </c>
      <c r="F5" s="153">
        <f>C5*D5*E5</f>
        <v>56000000</v>
      </c>
    </row>
    <row r="6" spans="1:8" ht="30" x14ac:dyDescent="0.25">
      <c r="A6" s="51" t="s">
        <v>393</v>
      </c>
      <c r="B6" s="160" t="s">
        <v>394</v>
      </c>
      <c r="C6" s="152">
        <v>2000000</v>
      </c>
      <c r="D6" s="162">
        <v>1</v>
      </c>
      <c r="E6" s="162">
        <v>3</v>
      </c>
      <c r="F6" s="153">
        <f>E6*D6*C6</f>
        <v>6000000</v>
      </c>
    </row>
    <row r="7" spans="1:8" x14ac:dyDescent="0.25">
      <c r="A7" s="51" t="s">
        <v>132</v>
      </c>
      <c r="B7" s="160" t="s">
        <v>395</v>
      </c>
      <c r="C7" s="152">
        <v>689854</v>
      </c>
      <c r="D7" s="162">
        <v>1</v>
      </c>
      <c r="E7" s="162">
        <v>1</v>
      </c>
      <c r="F7" s="153">
        <f>E7*D7*C7</f>
        <v>689854</v>
      </c>
    </row>
    <row r="8" spans="1:8" ht="15.75" thickBot="1" x14ac:dyDescent="0.3">
      <c r="A8" s="365" t="s">
        <v>130</v>
      </c>
      <c r="B8" s="366"/>
      <c r="C8" s="366"/>
      <c r="D8" s="366"/>
      <c r="E8" s="367"/>
      <c r="F8" s="128">
        <f>SUM(F4:F7)</f>
        <v>111689854</v>
      </c>
    </row>
    <row r="9" spans="1:8" ht="19.5" thickBot="1" x14ac:dyDescent="0.35">
      <c r="A9" s="285" t="s">
        <v>129</v>
      </c>
      <c r="B9" s="286"/>
      <c r="C9" s="286"/>
      <c r="D9" s="286"/>
      <c r="E9" s="286"/>
      <c r="F9" s="287"/>
      <c r="G9">
        <f>(C4*3)+((C5*D5)*3)+(F6+E11+E12+E13+E14+E16)</f>
        <v>37383200</v>
      </c>
      <c r="H9">
        <v>1</v>
      </c>
    </row>
    <row r="10" spans="1:8" ht="29.25" x14ac:dyDescent="0.25">
      <c r="A10" s="138" t="s">
        <v>128</v>
      </c>
      <c r="B10" s="139" t="s">
        <v>117</v>
      </c>
      <c r="C10" s="140" t="s">
        <v>116</v>
      </c>
      <c r="D10" s="139" t="s">
        <v>115</v>
      </c>
      <c r="E10" s="368" t="s">
        <v>104</v>
      </c>
      <c r="F10" s="369"/>
      <c r="G10">
        <f>C4+(C5*D5)+E15</f>
        <v>8300000</v>
      </c>
      <c r="H10">
        <v>2</v>
      </c>
    </row>
    <row r="11" spans="1:8" x14ac:dyDescent="0.25">
      <c r="A11" s="51" t="s">
        <v>127</v>
      </c>
      <c r="B11" s="162" t="s">
        <v>223</v>
      </c>
      <c r="C11" s="49">
        <v>60</v>
      </c>
      <c r="D11" s="152">
        <v>50000</v>
      </c>
      <c r="E11" s="292">
        <f>C11*D11</f>
        <v>3000000</v>
      </c>
      <c r="F11" s="293"/>
      <c r="G11">
        <f>(C4*6)+((C5*D5)*6)+F7+E17+E18+E19+E20+E21+E22+E23+E29</f>
        <v>65889854</v>
      </c>
      <c r="H11">
        <v>3</v>
      </c>
    </row>
    <row r="12" spans="1:8" x14ac:dyDescent="0.25">
      <c r="A12" s="51" t="s">
        <v>396</v>
      </c>
      <c r="B12" s="162" t="s">
        <v>397</v>
      </c>
      <c r="C12" s="49">
        <v>500</v>
      </c>
      <c r="D12" s="152">
        <v>3500</v>
      </c>
      <c r="E12" s="292">
        <f>C12*D12</f>
        <v>1750000</v>
      </c>
      <c r="F12" s="293"/>
      <c r="G12">
        <f>(C4*4)+((C5*D5)*4)+E32</f>
        <v>37078652.700000003</v>
      </c>
      <c r="H12">
        <v>4</v>
      </c>
    </row>
    <row r="13" spans="1:8" x14ac:dyDescent="0.25">
      <c r="A13" s="51" t="s">
        <v>283</v>
      </c>
      <c r="B13" s="161" t="s">
        <v>284</v>
      </c>
      <c r="C13" s="49">
        <v>8</v>
      </c>
      <c r="D13" s="152">
        <v>250000</v>
      </c>
      <c r="E13" s="292">
        <f t="shared" ref="E13:E23" si="0">C13*D13</f>
        <v>2000000</v>
      </c>
      <c r="F13" s="293"/>
    </row>
    <row r="14" spans="1:8" x14ac:dyDescent="0.25">
      <c r="A14" s="51" t="s">
        <v>298</v>
      </c>
      <c r="B14" s="162" t="s">
        <v>224</v>
      </c>
      <c r="C14" s="49">
        <v>7</v>
      </c>
      <c r="D14" s="152">
        <v>290000</v>
      </c>
      <c r="E14" s="292">
        <f t="shared" si="0"/>
        <v>2030000</v>
      </c>
      <c r="F14" s="293"/>
    </row>
    <row r="15" spans="1:8" ht="30" x14ac:dyDescent="0.25">
      <c r="A15" s="154" t="s">
        <v>123</v>
      </c>
      <c r="B15" s="162" t="s">
        <v>122</v>
      </c>
      <c r="C15" s="49">
        <v>1000</v>
      </c>
      <c r="D15" s="152">
        <v>800</v>
      </c>
      <c r="E15" s="292">
        <f t="shared" si="0"/>
        <v>800000</v>
      </c>
      <c r="F15" s="293"/>
    </row>
    <row r="16" spans="1:8" x14ac:dyDescent="0.25">
      <c r="A16" s="154" t="s">
        <v>121</v>
      </c>
      <c r="B16" s="162" t="s">
        <v>120</v>
      </c>
      <c r="C16" s="49">
        <v>8</v>
      </c>
      <c r="D16" s="152">
        <v>12900</v>
      </c>
      <c r="E16" s="292">
        <f t="shared" si="0"/>
        <v>103200</v>
      </c>
      <c r="F16" s="293"/>
    </row>
    <row r="17" spans="1:6" x14ac:dyDescent="0.25">
      <c r="A17" s="370" t="s">
        <v>290</v>
      </c>
      <c r="B17" s="161" t="s">
        <v>291</v>
      </c>
      <c r="C17" s="49">
        <v>70</v>
      </c>
      <c r="D17" s="152">
        <v>45000</v>
      </c>
      <c r="E17" s="292">
        <f t="shared" si="0"/>
        <v>3150000</v>
      </c>
      <c r="F17" s="293"/>
    </row>
    <row r="18" spans="1:6" x14ac:dyDescent="0.25">
      <c r="A18" s="370"/>
      <c r="B18" s="161" t="s">
        <v>292</v>
      </c>
      <c r="C18" s="49">
        <v>70</v>
      </c>
      <c r="D18" s="152">
        <v>15000</v>
      </c>
      <c r="E18" s="292">
        <f t="shared" si="0"/>
        <v>1050000</v>
      </c>
      <c r="F18" s="293"/>
    </row>
    <row r="19" spans="1:6" x14ac:dyDescent="0.25">
      <c r="A19" s="370"/>
      <c r="B19" s="161" t="s">
        <v>293</v>
      </c>
      <c r="C19" s="49">
        <v>70</v>
      </c>
      <c r="D19" s="152">
        <v>46000</v>
      </c>
      <c r="E19" s="292">
        <f t="shared" si="0"/>
        <v>3220000</v>
      </c>
      <c r="F19" s="293"/>
    </row>
    <row r="20" spans="1:6" x14ac:dyDescent="0.25">
      <c r="A20" s="370"/>
      <c r="B20" s="161" t="s">
        <v>294</v>
      </c>
      <c r="C20" s="49">
        <v>70</v>
      </c>
      <c r="D20" s="152">
        <v>6000</v>
      </c>
      <c r="E20" s="292">
        <f t="shared" si="0"/>
        <v>420000</v>
      </c>
      <c r="F20" s="293"/>
    </row>
    <row r="21" spans="1:6" x14ac:dyDescent="0.25">
      <c r="A21" s="370"/>
      <c r="B21" s="161" t="s">
        <v>299</v>
      </c>
      <c r="C21" s="49">
        <v>70</v>
      </c>
      <c r="D21" s="152">
        <v>5000</v>
      </c>
      <c r="E21" s="292">
        <f t="shared" si="0"/>
        <v>350000</v>
      </c>
      <c r="F21" s="293"/>
    </row>
    <row r="22" spans="1:6" x14ac:dyDescent="0.25">
      <c r="A22" s="370"/>
      <c r="B22" s="161" t="s">
        <v>295</v>
      </c>
      <c r="C22" s="49">
        <v>70</v>
      </c>
      <c r="D22" s="152">
        <v>3000</v>
      </c>
      <c r="E22" s="292">
        <f t="shared" si="0"/>
        <v>210000</v>
      </c>
      <c r="F22" s="293"/>
    </row>
    <row r="23" spans="1:6" ht="15.75" thickBot="1" x14ac:dyDescent="0.3">
      <c r="A23" s="154" t="s">
        <v>296</v>
      </c>
      <c r="B23" s="161" t="s">
        <v>297</v>
      </c>
      <c r="C23" s="49">
        <v>35</v>
      </c>
      <c r="D23" s="152">
        <v>300000</v>
      </c>
      <c r="E23" s="292">
        <f t="shared" si="0"/>
        <v>10500000</v>
      </c>
      <c r="F23" s="293"/>
    </row>
    <row r="24" spans="1:6" ht="15.75" thickBot="1" x14ac:dyDescent="0.3">
      <c r="A24" s="341" t="s">
        <v>119</v>
      </c>
      <c r="B24" s="342"/>
      <c r="C24" s="342"/>
      <c r="D24" s="343"/>
      <c r="E24" s="298">
        <f>SUM(E11:F23)</f>
        <v>28583200</v>
      </c>
      <c r="F24" s="299"/>
    </row>
    <row r="25" spans="1:6" ht="18.75" x14ac:dyDescent="0.3">
      <c r="A25" s="285" t="s">
        <v>118</v>
      </c>
      <c r="B25" s="286"/>
      <c r="C25" s="286"/>
      <c r="D25" s="286"/>
      <c r="E25" s="286"/>
      <c r="F25" s="287"/>
    </row>
    <row r="26" spans="1:6" ht="29.25" thickBot="1" x14ac:dyDescent="0.3">
      <c r="A26" s="146" t="s">
        <v>118</v>
      </c>
      <c r="B26" s="147" t="s">
        <v>117</v>
      </c>
      <c r="C26" s="148" t="s">
        <v>116</v>
      </c>
      <c r="D26" s="147" t="s">
        <v>115</v>
      </c>
      <c r="E26" s="375" t="s">
        <v>104</v>
      </c>
      <c r="F26" s="376"/>
    </row>
    <row r="27" spans="1:6" x14ac:dyDescent="0.25">
      <c r="A27" s="149" t="s">
        <v>114</v>
      </c>
      <c r="B27" s="150" t="s">
        <v>113</v>
      </c>
      <c r="C27" s="151" t="s">
        <v>112</v>
      </c>
      <c r="D27" s="150" t="s">
        <v>112</v>
      </c>
      <c r="E27" s="377">
        <v>1000000</v>
      </c>
      <c r="F27" s="378"/>
    </row>
    <row r="28" spans="1:6" ht="30.75" thickBot="1" x14ac:dyDescent="0.3">
      <c r="A28" s="142" t="s">
        <v>313</v>
      </c>
      <c r="B28" s="136" t="s">
        <v>108</v>
      </c>
      <c r="C28" s="144">
        <v>100</v>
      </c>
      <c r="D28" s="155">
        <v>3000</v>
      </c>
      <c r="E28" s="373">
        <f>C28*D28</f>
        <v>300000</v>
      </c>
      <c r="F28" s="374"/>
    </row>
    <row r="29" spans="1:6" ht="15.75" thickBot="1" x14ac:dyDescent="0.3">
      <c r="A29" s="280" t="s">
        <v>107</v>
      </c>
      <c r="B29" s="281"/>
      <c r="C29" s="281"/>
      <c r="D29" s="282"/>
      <c r="E29" s="290">
        <f>SUM(E27:F28)</f>
        <v>1300000</v>
      </c>
      <c r="F29" s="291"/>
    </row>
    <row r="30" spans="1:6" ht="18.75" x14ac:dyDescent="0.3">
      <c r="A30" s="285" t="s">
        <v>106</v>
      </c>
      <c r="B30" s="286"/>
      <c r="C30" s="286"/>
      <c r="D30" s="286"/>
      <c r="E30" s="286"/>
      <c r="F30" s="287"/>
    </row>
    <row r="31" spans="1:6" x14ac:dyDescent="0.25">
      <c r="A31" s="270" t="s">
        <v>105</v>
      </c>
      <c r="B31" s="271"/>
      <c r="C31" s="271"/>
      <c r="D31" s="272"/>
      <c r="E31" s="276" t="s">
        <v>104</v>
      </c>
      <c r="F31" s="277"/>
    </row>
    <row r="32" spans="1:6" ht="28.5" customHeight="1" x14ac:dyDescent="0.25">
      <c r="A32" s="273" t="s">
        <v>103</v>
      </c>
      <c r="B32" s="274"/>
      <c r="C32" s="274"/>
      <c r="D32" s="275"/>
      <c r="E32" s="278">
        <f>141573054*5%</f>
        <v>7078652.7000000002</v>
      </c>
      <c r="F32" s="279"/>
    </row>
    <row r="33" spans="1:6" ht="21" thickBot="1" x14ac:dyDescent="0.3">
      <c r="A33" s="266" t="s">
        <v>102</v>
      </c>
      <c r="B33" s="267"/>
      <c r="C33" s="267"/>
      <c r="D33" s="267"/>
      <c r="E33" s="268">
        <f>E29+E24+F8+E32</f>
        <v>148651706.69999999</v>
      </c>
      <c r="F33" s="269"/>
    </row>
    <row r="34" spans="1:6" x14ac:dyDescent="0.25">
      <c r="A34" s="22"/>
      <c r="B34" s="22"/>
      <c r="C34" s="47"/>
      <c r="D34" s="22"/>
      <c r="E34" s="265"/>
      <c r="F34" s="265"/>
    </row>
    <row r="35" spans="1:6" x14ac:dyDescent="0.25">
      <c r="A35" s="22"/>
      <c r="B35" s="22"/>
      <c r="C35" s="47"/>
      <c r="D35" s="22"/>
      <c r="E35" s="265"/>
      <c r="F35" s="265"/>
    </row>
    <row r="36" spans="1:6" x14ac:dyDescent="0.25">
      <c r="A36" s="22"/>
      <c r="B36" s="22"/>
      <c r="C36" s="47"/>
      <c r="D36" s="22"/>
      <c r="E36" s="265"/>
      <c r="F36" s="265"/>
    </row>
    <row r="37" spans="1:6" x14ac:dyDescent="0.25">
      <c r="A37" s="22"/>
      <c r="B37" s="22"/>
      <c r="C37" s="47"/>
      <c r="D37" s="22"/>
      <c r="E37" s="265"/>
      <c r="F37" s="265"/>
    </row>
    <row r="38" spans="1:6" x14ac:dyDescent="0.25">
      <c r="C38" s="46"/>
    </row>
    <row r="39" spans="1:6" x14ac:dyDescent="0.25">
      <c r="C39" s="46"/>
    </row>
    <row r="40" spans="1:6" x14ac:dyDescent="0.25">
      <c r="C40" s="46"/>
    </row>
    <row r="41" spans="1:6" x14ac:dyDescent="0.25">
      <c r="C41" s="46"/>
    </row>
    <row r="42" spans="1:6" x14ac:dyDescent="0.25">
      <c r="C42" s="46"/>
    </row>
    <row r="43" spans="1:6" x14ac:dyDescent="0.25">
      <c r="C43" s="46"/>
    </row>
    <row r="44" spans="1:6" x14ac:dyDescent="0.25">
      <c r="C44" s="46"/>
    </row>
    <row r="45" spans="1:6" x14ac:dyDescent="0.25">
      <c r="C45" s="46"/>
    </row>
    <row r="46" spans="1:6" x14ac:dyDescent="0.25">
      <c r="C46" s="46"/>
    </row>
    <row r="47" spans="1:6" x14ac:dyDescent="0.25">
      <c r="C47" s="46"/>
    </row>
    <row r="48" spans="1:6" x14ac:dyDescent="0.25">
      <c r="C48" s="46"/>
    </row>
    <row r="49" spans="3:3" x14ac:dyDescent="0.25">
      <c r="C49" s="46"/>
    </row>
    <row r="50" spans="3:3" x14ac:dyDescent="0.25">
      <c r="C50" s="46"/>
    </row>
    <row r="51" spans="3:3" x14ac:dyDescent="0.25">
      <c r="C51" s="46"/>
    </row>
    <row r="52" spans="3:3" x14ac:dyDescent="0.25">
      <c r="C52" s="46"/>
    </row>
    <row r="53" spans="3:3" x14ac:dyDescent="0.25">
      <c r="C53" s="46"/>
    </row>
    <row r="54" spans="3:3" x14ac:dyDescent="0.25">
      <c r="C54" s="46"/>
    </row>
    <row r="55" spans="3:3" x14ac:dyDescent="0.25">
      <c r="C55" s="46"/>
    </row>
    <row r="56" spans="3:3" x14ac:dyDescent="0.25">
      <c r="C56" s="46"/>
    </row>
    <row r="57" spans="3:3" x14ac:dyDescent="0.25">
      <c r="C57" s="46"/>
    </row>
    <row r="58" spans="3:3" x14ac:dyDescent="0.25">
      <c r="C58" s="46"/>
    </row>
    <row r="59" spans="3:3" x14ac:dyDescent="0.25">
      <c r="C59" s="46"/>
    </row>
    <row r="60" spans="3:3" x14ac:dyDescent="0.25">
      <c r="C60" s="46"/>
    </row>
    <row r="61" spans="3:3" x14ac:dyDescent="0.25">
      <c r="C61" s="46"/>
    </row>
  </sheetData>
  <mergeCells count="38">
    <mergeCell ref="E12:F12"/>
    <mergeCell ref="A33:D33"/>
    <mergeCell ref="E33:F33"/>
    <mergeCell ref="E34:F34"/>
    <mergeCell ref="E35:F35"/>
    <mergeCell ref="A25:F25"/>
    <mergeCell ref="E26:F26"/>
    <mergeCell ref="E27:F27"/>
    <mergeCell ref="E28:F28"/>
    <mergeCell ref="E23:F23"/>
    <mergeCell ref="A24:D24"/>
    <mergeCell ref="E24:F24"/>
    <mergeCell ref="A17:A22"/>
    <mergeCell ref="E17:F17"/>
    <mergeCell ref="E18:F18"/>
    <mergeCell ref="E19:F19"/>
    <mergeCell ref="E36:F36"/>
    <mergeCell ref="E37:F37"/>
    <mergeCell ref="A29:D29"/>
    <mergeCell ref="E29:F29"/>
    <mergeCell ref="A30:F30"/>
    <mergeCell ref="A31:D31"/>
    <mergeCell ref="E31:F31"/>
    <mergeCell ref="A32:D32"/>
    <mergeCell ref="E32:F32"/>
    <mergeCell ref="E20:F20"/>
    <mergeCell ref="E21:F21"/>
    <mergeCell ref="E22:F22"/>
    <mergeCell ref="E13:F13"/>
    <mergeCell ref="E14:F14"/>
    <mergeCell ref="E15:F15"/>
    <mergeCell ref="E16:F16"/>
    <mergeCell ref="E11:F11"/>
    <mergeCell ref="A1:F1"/>
    <mergeCell ref="A2:F2"/>
    <mergeCell ref="A8:E8"/>
    <mergeCell ref="A9:F9"/>
    <mergeCell ref="E10:F1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6"/>
  <sheetViews>
    <sheetView showGridLines="0" workbookViewId="0">
      <selection activeCell="N6" sqref="N6"/>
    </sheetView>
  </sheetViews>
  <sheetFormatPr baseColWidth="10" defaultRowHeight="15" x14ac:dyDescent="0.25"/>
  <cols>
    <col min="1" max="1" width="24.85546875" customWidth="1"/>
    <col min="2" max="2" width="35.5703125" customWidth="1"/>
    <col min="3" max="3" width="22.85546875" customWidth="1"/>
    <col min="4" max="5" width="14.7109375" customWidth="1"/>
    <col min="6" max="6" width="15.5703125" customWidth="1"/>
    <col min="7" max="10" width="0" hidden="1" customWidth="1"/>
  </cols>
  <sheetData>
    <row r="1" spans="1:8" ht="19.5" thickBot="1" x14ac:dyDescent="0.35">
      <c r="A1" s="303" t="s">
        <v>184</v>
      </c>
      <c r="B1" s="304"/>
      <c r="C1" s="304"/>
      <c r="D1" s="304"/>
      <c r="E1" s="304"/>
      <c r="F1" s="305"/>
    </row>
    <row r="2" spans="1:8" ht="18.75" x14ac:dyDescent="0.3">
      <c r="A2" s="285" t="s">
        <v>147</v>
      </c>
      <c r="B2" s="286"/>
      <c r="C2" s="286"/>
      <c r="D2" s="286"/>
      <c r="E2" s="286"/>
      <c r="F2" s="287"/>
    </row>
    <row r="3" spans="1:8" ht="29.25" x14ac:dyDescent="0.25">
      <c r="A3" s="74" t="s">
        <v>146</v>
      </c>
      <c r="B3" s="73" t="s">
        <v>145</v>
      </c>
      <c r="C3" s="73" t="s">
        <v>144</v>
      </c>
      <c r="D3" s="72" t="s">
        <v>143</v>
      </c>
      <c r="E3" s="72" t="s">
        <v>142</v>
      </c>
      <c r="F3" s="71" t="s">
        <v>141</v>
      </c>
    </row>
    <row r="4" spans="1:8" ht="30" x14ac:dyDescent="0.25">
      <c r="A4" s="60" t="s">
        <v>140</v>
      </c>
      <c r="B4" s="70" t="s">
        <v>139</v>
      </c>
      <c r="C4" s="48">
        <v>4000000</v>
      </c>
      <c r="D4" s="50">
        <v>1</v>
      </c>
      <c r="E4" s="50">
        <v>8</v>
      </c>
      <c r="F4" s="69">
        <f>E4*D4*C4</f>
        <v>32000000</v>
      </c>
    </row>
    <row r="5" spans="1:8" ht="75" x14ac:dyDescent="0.25">
      <c r="A5" s="60" t="s">
        <v>138</v>
      </c>
      <c r="B5" s="70" t="s">
        <v>221</v>
      </c>
      <c r="C5" s="48">
        <v>3000000</v>
      </c>
      <c r="D5" s="50">
        <v>6</v>
      </c>
      <c r="E5" s="50">
        <v>8</v>
      </c>
      <c r="F5" s="69">
        <f>C5*D5*E5</f>
        <v>144000000</v>
      </c>
    </row>
    <row r="6" spans="1:8" ht="30" x14ac:dyDescent="0.25">
      <c r="A6" s="51" t="s">
        <v>137</v>
      </c>
      <c r="B6" s="70" t="s">
        <v>136</v>
      </c>
      <c r="C6" s="48">
        <v>2000000</v>
      </c>
      <c r="D6" s="50">
        <v>2</v>
      </c>
      <c r="E6" s="50">
        <v>8</v>
      </c>
      <c r="F6" s="69">
        <f>E6*D6*C6</f>
        <v>32000000</v>
      </c>
    </row>
    <row r="7" spans="1:8" ht="45" x14ac:dyDescent="0.25">
      <c r="A7" s="60" t="s">
        <v>135</v>
      </c>
      <c r="B7" s="70" t="s">
        <v>226</v>
      </c>
      <c r="C7" s="48">
        <v>1400000</v>
      </c>
      <c r="D7" s="50">
        <v>2</v>
      </c>
      <c r="E7" s="50">
        <v>2</v>
      </c>
      <c r="F7" s="69">
        <f>E7*D7*C7</f>
        <v>5600000</v>
      </c>
    </row>
    <row r="8" spans="1:8" ht="30" x14ac:dyDescent="0.25">
      <c r="A8" s="60" t="s">
        <v>134</v>
      </c>
      <c r="B8" s="70" t="s">
        <v>133</v>
      </c>
      <c r="C8" s="48">
        <v>1000000</v>
      </c>
      <c r="D8" s="50">
        <v>2</v>
      </c>
      <c r="E8" s="50">
        <v>2</v>
      </c>
      <c r="F8" s="69">
        <f>E8*D8*C8</f>
        <v>4000000</v>
      </c>
    </row>
    <row r="9" spans="1:8" ht="15.75" thickBot="1" x14ac:dyDescent="0.3">
      <c r="A9" s="68" t="s">
        <v>132</v>
      </c>
      <c r="B9" s="67" t="s">
        <v>131</v>
      </c>
      <c r="C9" s="56">
        <v>689854</v>
      </c>
      <c r="D9" s="58">
        <v>4</v>
      </c>
      <c r="E9" s="58">
        <v>8</v>
      </c>
      <c r="F9" s="66">
        <f>E9*D9*C9</f>
        <v>22075328</v>
      </c>
    </row>
    <row r="10" spans="1:8" ht="15.75" thickBot="1" x14ac:dyDescent="0.3">
      <c r="A10" s="306" t="s">
        <v>130</v>
      </c>
      <c r="B10" s="307"/>
      <c r="C10" s="307"/>
      <c r="D10" s="307"/>
      <c r="E10" s="308"/>
      <c r="F10" s="65">
        <f>SUM(F4:F9)</f>
        <v>239675328</v>
      </c>
      <c r="G10">
        <f>(C4*2)+((C5*D5)*2)+((C6*D6)*2)+F7+F8+E13+E14+E15+E17</f>
        <v>62957400</v>
      </c>
      <c r="H10">
        <v>1</v>
      </c>
    </row>
    <row r="11" spans="1:8" ht="18.75" x14ac:dyDescent="0.3">
      <c r="A11" s="285" t="s">
        <v>129</v>
      </c>
      <c r="B11" s="286"/>
      <c r="C11" s="286"/>
      <c r="D11" s="286"/>
      <c r="E11" s="286"/>
      <c r="F11" s="287"/>
      <c r="G11">
        <f>C4+(C5*D5)+(C6*D6)</f>
        <v>26000000</v>
      </c>
      <c r="H11">
        <v>2</v>
      </c>
    </row>
    <row r="12" spans="1:8" ht="29.25" x14ac:dyDescent="0.25">
      <c r="A12" s="64" t="s">
        <v>128</v>
      </c>
      <c r="B12" s="62" t="s">
        <v>117</v>
      </c>
      <c r="C12" s="63" t="s">
        <v>116</v>
      </c>
      <c r="D12" s="62" t="s">
        <v>115</v>
      </c>
      <c r="E12" s="276" t="s">
        <v>104</v>
      </c>
      <c r="F12" s="277"/>
      <c r="G12">
        <f>(C4*3)+((C5*D5)*3)+((C6*D6)*3)+F9+E16+E24</f>
        <v>112875328</v>
      </c>
      <c r="H12">
        <v>3</v>
      </c>
    </row>
    <row r="13" spans="1:8" x14ac:dyDescent="0.25">
      <c r="A13" s="51" t="s">
        <v>127</v>
      </c>
      <c r="B13" s="50" t="s">
        <v>223</v>
      </c>
      <c r="C13" s="49">
        <v>8</v>
      </c>
      <c r="D13" s="48">
        <v>50000</v>
      </c>
      <c r="E13" s="292">
        <f>C13*D13</f>
        <v>400000</v>
      </c>
      <c r="F13" s="293"/>
      <c r="G13">
        <f>(C4*2)+((C5*D5)*2)+((C6*D6)*2)+E27</f>
        <v>64691636.399999999</v>
      </c>
      <c r="H13">
        <v>4</v>
      </c>
    </row>
    <row r="14" spans="1:8" ht="30" x14ac:dyDescent="0.25">
      <c r="A14" s="51" t="s">
        <v>126</v>
      </c>
      <c r="B14" s="61" t="s">
        <v>125</v>
      </c>
      <c r="C14" s="49">
        <v>100</v>
      </c>
      <c r="D14" s="48">
        <v>3000</v>
      </c>
      <c r="E14" s="288">
        <f>C14*D14</f>
        <v>300000</v>
      </c>
      <c r="F14" s="289"/>
    </row>
    <row r="15" spans="1:8" x14ac:dyDescent="0.25">
      <c r="A15" s="51" t="s">
        <v>124</v>
      </c>
      <c r="B15" s="50" t="s">
        <v>227</v>
      </c>
      <c r="C15" s="49">
        <v>2</v>
      </c>
      <c r="D15" s="48">
        <v>290000</v>
      </c>
      <c r="E15" s="288">
        <f>C15*D15</f>
        <v>580000</v>
      </c>
      <c r="F15" s="289"/>
    </row>
    <row r="16" spans="1:8" ht="30" x14ac:dyDescent="0.25">
      <c r="A16" s="60" t="s">
        <v>123</v>
      </c>
      <c r="B16" s="50" t="s">
        <v>122</v>
      </c>
      <c r="C16" s="49">
        <v>3000</v>
      </c>
      <c r="D16" s="48">
        <v>800</v>
      </c>
      <c r="E16" s="288">
        <f>C16*D16</f>
        <v>2400000</v>
      </c>
      <c r="F16" s="289"/>
    </row>
    <row r="17" spans="1:6" ht="15.75" thickBot="1" x14ac:dyDescent="0.3">
      <c r="A17" s="59" t="s">
        <v>121</v>
      </c>
      <c r="B17" s="58" t="s">
        <v>120</v>
      </c>
      <c r="C17" s="57">
        <v>6</v>
      </c>
      <c r="D17" s="56">
        <v>12900</v>
      </c>
      <c r="E17" s="296">
        <f>C17*D17</f>
        <v>77400</v>
      </c>
      <c r="F17" s="297"/>
    </row>
    <row r="18" spans="1:6" ht="15.75" thickBot="1" x14ac:dyDescent="0.3">
      <c r="A18" s="300" t="s">
        <v>119</v>
      </c>
      <c r="B18" s="301"/>
      <c r="C18" s="301"/>
      <c r="D18" s="302"/>
      <c r="E18" s="298">
        <f>SUM(E13:F17)</f>
        <v>3757400</v>
      </c>
      <c r="F18" s="299"/>
    </row>
    <row r="19" spans="1:6" ht="18.75" x14ac:dyDescent="0.3">
      <c r="A19" s="285" t="s">
        <v>118</v>
      </c>
      <c r="B19" s="286"/>
      <c r="C19" s="286"/>
      <c r="D19" s="286"/>
      <c r="E19" s="286"/>
      <c r="F19" s="287"/>
    </row>
    <row r="20" spans="1:6" ht="28.5" x14ac:dyDescent="0.25">
      <c r="A20" s="55" t="s">
        <v>118</v>
      </c>
      <c r="B20" s="53" t="s">
        <v>117</v>
      </c>
      <c r="C20" s="54" t="s">
        <v>116</v>
      </c>
      <c r="D20" s="53" t="s">
        <v>115</v>
      </c>
      <c r="E20" s="283" t="s">
        <v>104</v>
      </c>
      <c r="F20" s="284"/>
    </row>
    <row r="21" spans="1:6" x14ac:dyDescent="0.25">
      <c r="A21" s="51" t="s">
        <v>114</v>
      </c>
      <c r="B21" s="50" t="s">
        <v>113</v>
      </c>
      <c r="C21" s="52" t="s">
        <v>112</v>
      </c>
      <c r="D21" s="50" t="s">
        <v>112</v>
      </c>
      <c r="E21" s="288">
        <v>500000</v>
      </c>
      <c r="F21" s="289"/>
    </row>
    <row r="22" spans="1:6" x14ac:dyDescent="0.25">
      <c r="A22" s="51" t="s">
        <v>111</v>
      </c>
      <c r="B22" s="50" t="s">
        <v>110</v>
      </c>
      <c r="C22" s="49">
        <v>3</v>
      </c>
      <c r="D22" s="48">
        <v>300000</v>
      </c>
      <c r="E22" s="288">
        <f>D22*C22</f>
        <v>900000</v>
      </c>
      <c r="F22" s="289"/>
    </row>
    <row r="23" spans="1:6" x14ac:dyDescent="0.25">
      <c r="A23" s="51" t="s">
        <v>109</v>
      </c>
      <c r="B23" s="50" t="s">
        <v>108</v>
      </c>
      <c r="C23" s="49">
        <v>3000</v>
      </c>
      <c r="D23" s="48">
        <v>3000</v>
      </c>
      <c r="E23" s="294">
        <f>C23*D23</f>
        <v>9000000</v>
      </c>
      <c r="F23" s="295"/>
    </row>
    <row r="24" spans="1:6" ht="15.75" thickBot="1" x14ac:dyDescent="0.3">
      <c r="A24" s="280" t="s">
        <v>107</v>
      </c>
      <c r="B24" s="281"/>
      <c r="C24" s="281"/>
      <c r="D24" s="282"/>
      <c r="E24" s="290">
        <f>SUM(E21:F23)</f>
        <v>10400000</v>
      </c>
      <c r="F24" s="291"/>
    </row>
    <row r="25" spans="1:6" ht="18.75" x14ac:dyDescent="0.3">
      <c r="A25" s="285" t="s">
        <v>106</v>
      </c>
      <c r="B25" s="286"/>
      <c r="C25" s="286"/>
      <c r="D25" s="286"/>
      <c r="E25" s="286"/>
      <c r="F25" s="287"/>
    </row>
    <row r="26" spans="1:6" x14ac:dyDescent="0.25">
      <c r="A26" s="270" t="s">
        <v>105</v>
      </c>
      <c r="B26" s="271"/>
      <c r="C26" s="271"/>
      <c r="D26" s="272"/>
      <c r="E26" s="276" t="s">
        <v>104</v>
      </c>
      <c r="F26" s="277"/>
    </row>
    <row r="27" spans="1:6" ht="28.5" customHeight="1" x14ac:dyDescent="0.25">
      <c r="A27" s="273" t="s">
        <v>103</v>
      </c>
      <c r="B27" s="274"/>
      <c r="C27" s="274"/>
      <c r="D27" s="275"/>
      <c r="E27" s="278">
        <f>253832728*5%</f>
        <v>12691636.4</v>
      </c>
      <c r="F27" s="279"/>
    </row>
    <row r="28" spans="1:6" ht="21" thickBot="1" x14ac:dyDescent="0.3">
      <c r="A28" s="266" t="s">
        <v>102</v>
      </c>
      <c r="B28" s="267"/>
      <c r="C28" s="267"/>
      <c r="D28" s="267"/>
      <c r="E28" s="268">
        <f>E24+E18+F10+E27</f>
        <v>266524364.40000001</v>
      </c>
      <c r="F28" s="269"/>
    </row>
    <row r="29" spans="1:6" x14ac:dyDescent="0.25">
      <c r="A29" s="22"/>
      <c r="B29" s="22"/>
      <c r="C29" s="47"/>
      <c r="D29" s="22"/>
      <c r="E29" s="265"/>
      <c r="F29" s="265"/>
    </row>
    <row r="30" spans="1:6" x14ac:dyDescent="0.25">
      <c r="A30" s="22"/>
      <c r="B30" s="22"/>
      <c r="C30" s="47"/>
      <c r="D30" s="22"/>
      <c r="E30" s="265"/>
      <c r="F30" s="265"/>
    </row>
    <row r="31" spans="1:6" x14ac:dyDescent="0.25">
      <c r="A31" s="22"/>
      <c r="B31" s="22"/>
      <c r="C31" s="47"/>
      <c r="D31" s="22"/>
      <c r="E31" s="265"/>
      <c r="F31" s="265"/>
    </row>
    <row r="32" spans="1:6" x14ac:dyDescent="0.25">
      <c r="A32" s="22"/>
      <c r="B32" s="22"/>
      <c r="C32" s="47"/>
      <c r="D32" s="22"/>
      <c r="E32" s="265"/>
      <c r="F32" s="265"/>
    </row>
    <row r="33" spans="3:3" x14ac:dyDescent="0.25">
      <c r="C33" s="46"/>
    </row>
    <row r="34" spans="3:3" x14ac:dyDescent="0.25">
      <c r="C34" s="46"/>
    </row>
    <row r="35" spans="3:3" x14ac:dyDescent="0.25">
      <c r="C35" s="46"/>
    </row>
    <row r="36" spans="3:3" x14ac:dyDescent="0.25">
      <c r="C36" s="46"/>
    </row>
    <row r="37" spans="3:3" x14ac:dyDescent="0.25">
      <c r="C37" s="46"/>
    </row>
    <row r="38" spans="3:3" x14ac:dyDescent="0.25">
      <c r="C38" s="46"/>
    </row>
    <row r="39" spans="3:3" x14ac:dyDescent="0.25">
      <c r="C39" s="46"/>
    </row>
    <row r="40" spans="3:3" x14ac:dyDescent="0.25">
      <c r="C40" s="46"/>
    </row>
    <row r="41" spans="3:3" x14ac:dyDescent="0.25">
      <c r="C41" s="46"/>
    </row>
    <row r="42" spans="3:3" x14ac:dyDescent="0.25">
      <c r="C42" s="46"/>
    </row>
    <row r="43" spans="3:3" x14ac:dyDescent="0.25">
      <c r="C43" s="46"/>
    </row>
    <row r="44" spans="3:3" x14ac:dyDescent="0.25">
      <c r="C44" s="46"/>
    </row>
    <row r="45" spans="3:3" x14ac:dyDescent="0.25">
      <c r="C45" s="46"/>
    </row>
    <row r="46" spans="3:3" x14ac:dyDescent="0.25">
      <c r="C46" s="46"/>
    </row>
    <row r="47" spans="3:3" x14ac:dyDescent="0.25">
      <c r="C47" s="46"/>
    </row>
    <row r="48" spans="3:3" x14ac:dyDescent="0.25">
      <c r="C48" s="46"/>
    </row>
    <row r="49" spans="3:3" x14ac:dyDescent="0.25">
      <c r="C49" s="46"/>
    </row>
    <row r="50" spans="3:3" x14ac:dyDescent="0.25">
      <c r="C50" s="46"/>
    </row>
    <row r="51" spans="3:3" x14ac:dyDescent="0.25">
      <c r="C51" s="46"/>
    </row>
    <row r="52" spans="3:3" x14ac:dyDescent="0.25">
      <c r="C52" s="46"/>
    </row>
    <row r="53" spans="3:3" x14ac:dyDescent="0.25">
      <c r="C53" s="46"/>
    </row>
    <row r="54" spans="3:3" x14ac:dyDescent="0.25">
      <c r="C54" s="46"/>
    </row>
    <row r="55" spans="3:3" x14ac:dyDescent="0.25">
      <c r="C55" s="46"/>
    </row>
    <row r="56" spans="3:3" x14ac:dyDescent="0.25">
      <c r="C56" s="46"/>
    </row>
  </sheetData>
  <mergeCells count="30">
    <mergeCell ref="A1:F1"/>
    <mergeCell ref="A2:F2"/>
    <mergeCell ref="A11:F11"/>
    <mergeCell ref="E12:F12"/>
    <mergeCell ref="A10:E10"/>
    <mergeCell ref="E20:F20"/>
    <mergeCell ref="A25:F25"/>
    <mergeCell ref="E22:F22"/>
    <mergeCell ref="E24:F24"/>
    <mergeCell ref="E13:F13"/>
    <mergeCell ref="E23:F23"/>
    <mergeCell ref="E14:F14"/>
    <mergeCell ref="E15:F15"/>
    <mergeCell ref="E16:F16"/>
    <mergeCell ref="E17:F17"/>
    <mergeCell ref="E18:F18"/>
    <mergeCell ref="A18:D18"/>
    <mergeCell ref="A19:F19"/>
    <mergeCell ref="E21:F21"/>
    <mergeCell ref="A26:D26"/>
    <mergeCell ref="A27:D27"/>
    <mergeCell ref="E26:F26"/>
    <mergeCell ref="E27:F27"/>
    <mergeCell ref="A24:D24"/>
    <mergeCell ref="E32:F32"/>
    <mergeCell ref="E29:F29"/>
    <mergeCell ref="E30:F30"/>
    <mergeCell ref="E31:F31"/>
    <mergeCell ref="A28:D28"/>
    <mergeCell ref="E28:F28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40"/>
  <sheetViews>
    <sheetView showGridLines="0" zoomScale="80" zoomScaleNormal="80" workbookViewId="0">
      <selection activeCell="X1" sqref="X1"/>
    </sheetView>
  </sheetViews>
  <sheetFormatPr baseColWidth="10" defaultRowHeight="14.25" x14ac:dyDescent="0.2"/>
  <cols>
    <col min="1" max="1" width="22.42578125" style="1" bestFit="1" customWidth="1"/>
    <col min="2" max="2" width="25" style="2" bestFit="1" customWidth="1"/>
    <col min="3" max="3" width="49.42578125" style="1" customWidth="1"/>
    <col min="4" max="4" width="12.7109375" style="3" customWidth="1"/>
    <col min="5" max="5" width="12.85546875" style="3" customWidth="1"/>
    <col min="6" max="6" width="4.85546875" style="1" customWidth="1"/>
    <col min="7" max="7" width="4.140625" style="1" customWidth="1"/>
    <col min="8" max="9" width="4.85546875" style="1" customWidth="1"/>
    <col min="10" max="10" width="5.140625" style="1" customWidth="1"/>
    <col min="11" max="11" width="5.5703125" style="1" customWidth="1"/>
    <col min="12" max="12" width="4" style="1" customWidth="1"/>
    <col min="13" max="13" width="4.42578125" style="1" customWidth="1"/>
    <col min="14" max="14" width="4.5703125" style="1" customWidth="1"/>
    <col min="15" max="15" width="4.7109375" style="1" customWidth="1"/>
    <col min="16" max="16" width="4.28515625" style="1" customWidth="1"/>
    <col min="17" max="21" width="4.5703125" style="1" customWidth="1"/>
    <col min="22" max="22" width="16.7109375" style="1" bestFit="1" customWidth="1"/>
    <col min="23" max="16384" width="11.42578125" style="1"/>
  </cols>
  <sheetData>
    <row r="1" spans="1:22" ht="48.75" customHeight="1" x14ac:dyDescent="0.2">
      <c r="A1" s="244" t="s">
        <v>79</v>
      </c>
      <c r="B1" s="245"/>
      <c r="C1" s="223" t="s">
        <v>148</v>
      </c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4"/>
    </row>
    <row r="2" spans="1:22" s="4" customFormat="1" ht="39.75" customHeight="1" x14ac:dyDescent="0.2">
      <c r="A2" s="246" t="s">
        <v>80</v>
      </c>
      <c r="B2" s="219"/>
      <c r="C2" s="219"/>
      <c r="D2" s="108" t="s">
        <v>15</v>
      </c>
      <c r="E2" s="221" t="s">
        <v>182</v>
      </c>
      <c r="F2" s="221"/>
      <c r="G2" s="221"/>
      <c r="H2" s="221"/>
      <c r="I2" s="221"/>
      <c r="J2" s="221"/>
      <c r="K2" s="221"/>
      <c r="L2" s="332" t="s">
        <v>16</v>
      </c>
      <c r="M2" s="332"/>
      <c r="N2" s="332"/>
      <c r="O2" s="221" t="s">
        <v>183</v>
      </c>
      <c r="P2" s="221"/>
      <c r="Q2" s="221"/>
      <c r="R2" s="221"/>
      <c r="S2" s="221"/>
      <c r="T2" s="221"/>
      <c r="U2" s="221"/>
      <c r="V2" s="222"/>
    </row>
    <row r="3" spans="1:22" s="4" customFormat="1" ht="38.25" customHeight="1" thickBot="1" x14ac:dyDescent="0.25">
      <c r="A3" s="333" t="s">
        <v>82</v>
      </c>
      <c r="B3" s="334"/>
      <c r="C3" s="334"/>
      <c r="D3" s="334" t="s">
        <v>83</v>
      </c>
      <c r="E3" s="334"/>
      <c r="F3" s="334"/>
      <c r="G3" s="334"/>
      <c r="H3" s="334"/>
      <c r="I3" s="334"/>
      <c r="J3" s="334"/>
      <c r="K3" s="334"/>
      <c r="L3" s="334"/>
      <c r="M3" s="334"/>
      <c r="N3" s="334" t="s">
        <v>5</v>
      </c>
      <c r="O3" s="334"/>
      <c r="P3" s="334"/>
      <c r="Q3" s="334"/>
      <c r="R3" s="334"/>
      <c r="S3" s="334"/>
      <c r="T3" s="334"/>
      <c r="U3" s="334"/>
      <c r="V3" s="335"/>
    </row>
    <row r="4" spans="1:22" s="4" customFormat="1" ht="36.75" customHeight="1" x14ac:dyDescent="0.2">
      <c r="A4" s="336" t="s">
        <v>88</v>
      </c>
      <c r="B4" s="317" t="s">
        <v>170</v>
      </c>
      <c r="C4" s="311"/>
      <c r="D4" s="311" t="s">
        <v>179</v>
      </c>
      <c r="E4" s="311"/>
      <c r="F4" s="311"/>
      <c r="G4" s="311"/>
      <c r="H4" s="311"/>
      <c r="I4" s="311"/>
      <c r="J4" s="311"/>
      <c r="K4" s="311"/>
      <c r="L4" s="311"/>
      <c r="M4" s="311"/>
      <c r="N4" s="311" t="s">
        <v>150</v>
      </c>
      <c r="O4" s="311"/>
      <c r="P4" s="311"/>
      <c r="Q4" s="311"/>
      <c r="R4" s="311"/>
      <c r="S4" s="311"/>
      <c r="T4" s="311"/>
      <c r="U4" s="311"/>
      <c r="V4" s="312"/>
    </row>
    <row r="5" spans="1:22" s="4" customFormat="1" ht="31.5" customHeight="1" x14ac:dyDescent="0.2">
      <c r="A5" s="337"/>
      <c r="B5" s="318"/>
      <c r="C5" s="217"/>
      <c r="D5" s="217" t="s">
        <v>149</v>
      </c>
      <c r="E5" s="217"/>
      <c r="F5" s="217"/>
      <c r="G5" s="217"/>
      <c r="H5" s="217"/>
      <c r="I5" s="217"/>
      <c r="J5" s="217"/>
      <c r="K5" s="217"/>
      <c r="L5" s="217"/>
      <c r="M5" s="217"/>
      <c r="N5" s="217" t="s">
        <v>91</v>
      </c>
      <c r="O5" s="217"/>
      <c r="P5" s="217"/>
      <c r="Q5" s="217"/>
      <c r="R5" s="217"/>
      <c r="S5" s="217"/>
      <c r="T5" s="217"/>
      <c r="U5" s="217"/>
      <c r="V5" s="218"/>
    </row>
    <row r="6" spans="1:22" s="4" customFormat="1" ht="35.25" customHeight="1" x14ac:dyDescent="0.2">
      <c r="A6" s="324" t="s">
        <v>89</v>
      </c>
      <c r="B6" s="318" t="s">
        <v>151</v>
      </c>
      <c r="C6" s="217"/>
      <c r="D6" s="217" t="s">
        <v>163</v>
      </c>
      <c r="E6" s="217"/>
      <c r="F6" s="217"/>
      <c r="G6" s="217"/>
      <c r="H6" s="217"/>
      <c r="I6" s="217"/>
      <c r="J6" s="217"/>
      <c r="K6" s="217"/>
      <c r="L6" s="217"/>
      <c r="M6" s="217"/>
      <c r="N6" s="217" t="s">
        <v>228</v>
      </c>
      <c r="O6" s="217"/>
      <c r="P6" s="217"/>
      <c r="Q6" s="217"/>
      <c r="R6" s="217"/>
      <c r="S6" s="217"/>
      <c r="T6" s="217"/>
      <c r="U6" s="217"/>
      <c r="V6" s="218"/>
    </row>
    <row r="7" spans="1:22" s="4" customFormat="1" ht="32.25" customHeight="1" x14ac:dyDescent="0.2">
      <c r="A7" s="325"/>
      <c r="B7" s="318" t="s">
        <v>180</v>
      </c>
      <c r="C7" s="217"/>
      <c r="D7" s="217" t="s">
        <v>229</v>
      </c>
      <c r="E7" s="217"/>
      <c r="F7" s="217"/>
      <c r="G7" s="217"/>
      <c r="H7" s="217"/>
      <c r="I7" s="217"/>
      <c r="J7" s="217"/>
      <c r="K7" s="217"/>
      <c r="L7" s="217"/>
      <c r="M7" s="217"/>
      <c r="N7" s="217" t="s">
        <v>181</v>
      </c>
      <c r="O7" s="217"/>
      <c r="P7" s="217"/>
      <c r="Q7" s="217"/>
      <c r="R7" s="217"/>
      <c r="S7" s="217"/>
      <c r="T7" s="217"/>
      <c r="U7" s="217"/>
      <c r="V7" s="218"/>
    </row>
    <row r="8" spans="1:22" s="4" customFormat="1" ht="42.75" customHeight="1" thickBot="1" x14ac:dyDescent="0.25">
      <c r="A8" s="326"/>
      <c r="B8" s="323"/>
      <c r="C8" s="237"/>
      <c r="D8" s="237" t="s">
        <v>230</v>
      </c>
      <c r="E8" s="237"/>
      <c r="F8" s="237"/>
      <c r="G8" s="237"/>
      <c r="H8" s="237"/>
      <c r="I8" s="237"/>
      <c r="J8" s="237"/>
      <c r="K8" s="237"/>
      <c r="L8" s="237"/>
      <c r="M8" s="237"/>
      <c r="N8" s="237" t="s">
        <v>211</v>
      </c>
      <c r="O8" s="237"/>
      <c r="P8" s="237"/>
      <c r="Q8" s="237"/>
      <c r="R8" s="237"/>
      <c r="S8" s="237"/>
      <c r="T8" s="237"/>
      <c r="U8" s="237"/>
      <c r="V8" s="238"/>
    </row>
    <row r="9" spans="1:22" ht="15" customHeight="1" x14ac:dyDescent="0.2">
      <c r="A9" s="327" t="s">
        <v>57</v>
      </c>
      <c r="B9" s="260"/>
      <c r="C9" s="260"/>
      <c r="D9" s="247" t="s">
        <v>1</v>
      </c>
      <c r="E9" s="247"/>
      <c r="F9" s="253" t="s">
        <v>2</v>
      </c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253"/>
      <c r="S9" s="253"/>
      <c r="T9" s="253"/>
      <c r="U9" s="254"/>
      <c r="V9" s="239" t="s">
        <v>400</v>
      </c>
    </row>
    <row r="10" spans="1:22" ht="28.5" customHeight="1" x14ac:dyDescent="0.2">
      <c r="A10" s="261"/>
      <c r="B10" s="262"/>
      <c r="C10" s="262"/>
      <c r="D10" s="248" t="s">
        <v>3</v>
      </c>
      <c r="E10" s="248" t="s">
        <v>4</v>
      </c>
      <c r="F10" s="241" t="s">
        <v>7</v>
      </c>
      <c r="G10" s="241"/>
      <c r="H10" s="241" t="s">
        <v>8</v>
      </c>
      <c r="I10" s="241"/>
      <c r="J10" s="241" t="s">
        <v>9</v>
      </c>
      <c r="K10" s="241"/>
      <c r="L10" s="241" t="s">
        <v>10</v>
      </c>
      <c r="M10" s="241"/>
      <c r="N10" s="241" t="s">
        <v>11</v>
      </c>
      <c r="O10" s="241"/>
      <c r="P10" s="241" t="s">
        <v>76</v>
      </c>
      <c r="Q10" s="241"/>
      <c r="R10" s="241" t="s">
        <v>77</v>
      </c>
      <c r="S10" s="241"/>
      <c r="T10" s="241" t="s">
        <v>78</v>
      </c>
      <c r="U10" s="242"/>
      <c r="V10" s="239"/>
    </row>
    <row r="11" spans="1:22" ht="15.75" customHeight="1" thickBot="1" x14ac:dyDescent="0.25">
      <c r="A11" s="95" t="s">
        <v>6</v>
      </c>
      <c r="B11" s="96" t="s">
        <v>56</v>
      </c>
      <c r="C11" s="96" t="s">
        <v>58</v>
      </c>
      <c r="D11" s="331"/>
      <c r="E11" s="331"/>
      <c r="F11" s="97"/>
      <c r="G11" s="97"/>
      <c r="H11" s="97"/>
      <c r="I11" s="97"/>
      <c r="J11" s="97"/>
      <c r="K11" s="97"/>
      <c r="L11" s="97"/>
      <c r="M11" s="97"/>
      <c r="N11" s="97"/>
      <c r="O11" s="97"/>
      <c r="P11" s="97"/>
      <c r="Q11" s="97"/>
      <c r="R11" s="97"/>
      <c r="S11" s="97"/>
      <c r="T11" s="97"/>
      <c r="U11" s="98"/>
      <c r="V11" s="239"/>
    </row>
    <row r="12" spans="1:22" ht="38.25" customHeight="1" x14ac:dyDescent="0.25">
      <c r="A12" s="329" t="s">
        <v>98</v>
      </c>
      <c r="B12" s="328" t="s">
        <v>152</v>
      </c>
      <c r="C12" s="94" t="s">
        <v>153</v>
      </c>
      <c r="D12" s="32" t="s">
        <v>62</v>
      </c>
      <c r="E12" s="32" t="s">
        <v>59</v>
      </c>
      <c r="F12" s="34"/>
      <c r="G12" s="35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172"/>
      <c r="V12" s="226">
        <f>'Presupuesto Manejo RESPEL'!G7</f>
        <v>21657400</v>
      </c>
    </row>
    <row r="13" spans="1:22" ht="41.25" customHeight="1" x14ac:dyDescent="0.25">
      <c r="A13" s="258"/>
      <c r="B13" s="328"/>
      <c r="C13" s="11" t="s">
        <v>154</v>
      </c>
      <c r="D13" s="80" t="s">
        <v>62</v>
      </c>
      <c r="E13" s="80" t="s">
        <v>59</v>
      </c>
      <c r="F13" s="12"/>
      <c r="G13" s="13"/>
      <c r="H13" s="14"/>
      <c r="I13" s="14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73"/>
      <c r="V13" s="227"/>
    </row>
    <row r="14" spans="1:22" ht="44.25" customHeight="1" thickBot="1" x14ac:dyDescent="0.3">
      <c r="A14" s="330"/>
      <c r="B14" s="328"/>
      <c r="C14" s="92" t="s">
        <v>155</v>
      </c>
      <c r="D14" s="39" t="s">
        <v>62</v>
      </c>
      <c r="E14" s="39" t="s">
        <v>59</v>
      </c>
      <c r="F14" s="40"/>
      <c r="G14" s="40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174"/>
      <c r="V14" s="228"/>
    </row>
    <row r="15" spans="1:22" ht="38.25" x14ac:dyDescent="0.25">
      <c r="A15" s="319" t="s">
        <v>23</v>
      </c>
      <c r="B15" s="321" t="s">
        <v>61</v>
      </c>
      <c r="C15" s="6" t="s">
        <v>156</v>
      </c>
      <c r="D15" s="6" t="s">
        <v>62</v>
      </c>
      <c r="E15" s="6" t="s">
        <v>72</v>
      </c>
      <c r="F15" s="9"/>
      <c r="G15" s="9"/>
      <c r="H15" s="7"/>
      <c r="I15" s="7"/>
      <c r="J15" s="103"/>
      <c r="K15" s="9"/>
      <c r="L15" s="8"/>
      <c r="M15" s="8"/>
      <c r="N15" s="8"/>
      <c r="O15" s="8"/>
      <c r="P15" s="9"/>
      <c r="Q15" s="9"/>
      <c r="R15" s="9"/>
      <c r="S15" s="9"/>
      <c r="T15" s="9"/>
      <c r="U15" s="175"/>
      <c r="V15" s="226">
        <f>'Presupuesto Manejo RESPEL'!G8</f>
        <v>15000000</v>
      </c>
    </row>
    <row r="16" spans="1:22" ht="38.25" x14ac:dyDescent="0.25">
      <c r="A16" s="255"/>
      <c r="B16" s="263"/>
      <c r="C16" s="80" t="s">
        <v>30</v>
      </c>
      <c r="D16" s="80" t="s">
        <v>62</v>
      </c>
      <c r="E16" s="80" t="s">
        <v>73</v>
      </c>
      <c r="F16" s="12"/>
      <c r="G16" s="12"/>
      <c r="H16" s="13"/>
      <c r="I16" s="13"/>
      <c r="J16" s="102"/>
      <c r="K16" s="12"/>
      <c r="L16" s="14"/>
      <c r="M16" s="14"/>
      <c r="N16" s="14"/>
      <c r="O16" s="14"/>
      <c r="P16" s="14"/>
      <c r="Q16" s="12"/>
      <c r="R16" s="12"/>
      <c r="S16" s="12"/>
      <c r="T16" s="12"/>
      <c r="U16" s="173"/>
      <c r="V16" s="227"/>
    </row>
    <row r="17" spans="1:22" ht="51" x14ac:dyDescent="0.25">
      <c r="A17" s="255"/>
      <c r="B17" s="263"/>
      <c r="C17" s="80" t="s">
        <v>166</v>
      </c>
      <c r="D17" s="80" t="s">
        <v>62</v>
      </c>
      <c r="E17" s="80" t="s">
        <v>71</v>
      </c>
      <c r="F17" s="13"/>
      <c r="G17" s="102"/>
      <c r="H17" s="14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73"/>
      <c r="V17" s="227"/>
    </row>
    <row r="18" spans="1:22" ht="26.25" thickBot="1" x14ac:dyDescent="0.3">
      <c r="A18" s="320"/>
      <c r="B18" s="322"/>
      <c r="C18" s="39" t="s">
        <v>231</v>
      </c>
      <c r="D18" s="39" t="s">
        <v>62</v>
      </c>
      <c r="E18" s="39" t="s">
        <v>167</v>
      </c>
      <c r="F18" s="40"/>
      <c r="G18" s="104"/>
      <c r="H18" s="41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174"/>
      <c r="V18" s="228"/>
    </row>
    <row r="19" spans="1:22" ht="39" customHeight="1" x14ac:dyDescent="0.25">
      <c r="A19" s="319" t="s">
        <v>24</v>
      </c>
      <c r="B19" s="316" t="s">
        <v>63</v>
      </c>
      <c r="C19" s="6" t="s">
        <v>174</v>
      </c>
      <c r="D19" s="6" t="s">
        <v>62</v>
      </c>
      <c r="E19" s="6" t="s">
        <v>167</v>
      </c>
      <c r="F19" s="9"/>
      <c r="G19" s="9"/>
      <c r="H19" s="9"/>
      <c r="I19" s="9"/>
      <c r="J19" s="7"/>
      <c r="K19" s="7"/>
      <c r="L19" s="9"/>
      <c r="M19" s="9"/>
      <c r="N19" s="9"/>
      <c r="O19" s="9"/>
      <c r="P19" s="9"/>
      <c r="Q19" s="8"/>
      <c r="R19" s="9"/>
      <c r="S19" s="9"/>
      <c r="T19" s="9"/>
      <c r="U19" s="175"/>
      <c r="V19" s="226">
        <f>'Presupuesto Manejo RESPEL'!G9</f>
        <v>153197080</v>
      </c>
    </row>
    <row r="20" spans="1:22" ht="38.25" x14ac:dyDescent="0.25">
      <c r="A20" s="255"/>
      <c r="B20" s="264"/>
      <c r="C20" s="80" t="s">
        <v>175</v>
      </c>
      <c r="D20" s="80" t="s">
        <v>62</v>
      </c>
      <c r="E20" s="80" t="s">
        <v>167</v>
      </c>
      <c r="F20" s="12"/>
      <c r="G20" s="12"/>
      <c r="H20" s="12"/>
      <c r="I20" s="12"/>
      <c r="J20" s="12"/>
      <c r="K20" s="102"/>
      <c r="L20" s="13"/>
      <c r="M20" s="13"/>
      <c r="N20" s="12"/>
      <c r="O20" s="12"/>
      <c r="P20" s="12"/>
      <c r="Q20" s="14"/>
      <c r="R20" s="12"/>
      <c r="S20" s="12"/>
      <c r="T20" s="12"/>
      <c r="U20" s="173"/>
      <c r="V20" s="227"/>
    </row>
    <row r="21" spans="1:22" ht="64.5" thickBot="1" x14ac:dyDescent="0.3">
      <c r="A21" s="255"/>
      <c r="B21" s="264"/>
      <c r="C21" s="80" t="s">
        <v>168</v>
      </c>
      <c r="D21" s="80" t="s">
        <v>62</v>
      </c>
      <c r="E21" s="80" t="s">
        <v>167</v>
      </c>
      <c r="F21" s="12"/>
      <c r="G21" s="12"/>
      <c r="H21" s="12"/>
      <c r="I21" s="14"/>
      <c r="J21" s="14"/>
      <c r="K21" s="14"/>
      <c r="L21" s="14"/>
      <c r="M21" s="12"/>
      <c r="N21" s="13"/>
      <c r="O21" s="13"/>
      <c r="P21" s="12"/>
      <c r="Q21" s="12"/>
      <c r="R21" s="12"/>
      <c r="S21" s="12"/>
      <c r="T21" s="12"/>
      <c r="U21" s="173"/>
      <c r="V21" s="227"/>
    </row>
    <row r="22" spans="1:22" ht="38.25" x14ac:dyDescent="0.25">
      <c r="A22" s="255"/>
      <c r="B22" s="264"/>
      <c r="C22" s="80" t="s">
        <v>157</v>
      </c>
      <c r="D22" s="80" t="s">
        <v>62</v>
      </c>
      <c r="E22" s="6" t="s">
        <v>72</v>
      </c>
      <c r="F22" s="12"/>
      <c r="G22" s="12"/>
      <c r="H22" s="12"/>
      <c r="I22" s="12"/>
      <c r="J22" s="13"/>
      <c r="K22" s="12"/>
      <c r="L22" s="14"/>
      <c r="M22" s="14"/>
      <c r="N22" s="12"/>
      <c r="O22" s="12"/>
      <c r="P22" s="14"/>
      <c r="Q22" s="14"/>
      <c r="R22" s="14"/>
      <c r="S22" s="14"/>
      <c r="T22" s="12"/>
      <c r="U22" s="173"/>
      <c r="V22" s="227"/>
    </row>
    <row r="23" spans="1:22" ht="69.75" customHeight="1" x14ac:dyDescent="0.25">
      <c r="A23" s="255"/>
      <c r="B23" s="264"/>
      <c r="C23" s="80" t="s">
        <v>169</v>
      </c>
      <c r="D23" s="80" t="s">
        <v>62</v>
      </c>
      <c r="E23" s="80" t="s">
        <v>167</v>
      </c>
      <c r="F23" s="12"/>
      <c r="G23" s="12"/>
      <c r="H23" s="12"/>
      <c r="I23" s="12"/>
      <c r="J23" s="12"/>
      <c r="K23" s="12"/>
      <c r="L23" s="14"/>
      <c r="M23" s="12"/>
      <c r="N23" s="13"/>
      <c r="O23" s="13"/>
      <c r="P23" s="14"/>
      <c r="Q23" s="12"/>
      <c r="R23" s="12"/>
      <c r="S23" s="12"/>
      <c r="T23" s="12"/>
      <c r="U23" s="173"/>
      <c r="V23" s="227"/>
    </row>
    <row r="24" spans="1:22" ht="54.75" customHeight="1" x14ac:dyDescent="0.25">
      <c r="A24" s="255"/>
      <c r="B24" s="264"/>
      <c r="C24" s="80" t="s">
        <v>164</v>
      </c>
      <c r="D24" s="80" t="s">
        <v>62</v>
      </c>
      <c r="E24" s="80" t="s">
        <v>96</v>
      </c>
      <c r="F24" s="12"/>
      <c r="G24" s="12"/>
      <c r="H24" s="12"/>
      <c r="I24" s="12"/>
      <c r="J24" s="12"/>
      <c r="K24" s="14"/>
      <c r="L24" s="14"/>
      <c r="M24" s="12"/>
      <c r="N24" s="12"/>
      <c r="O24" s="12"/>
      <c r="P24" s="13"/>
      <c r="Q24" s="14"/>
      <c r="R24" s="14"/>
      <c r="S24" s="12"/>
      <c r="T24" s="12"/>
      <c r="U24" s="173"/>
      <c r="V24" s="227"/>
    </row>
    <row r="25" spans="1:22" ht="32.25" customHeight="1" x14ac:dyDescent="0.25">
      <c r="A25" s="255"/>
      <c r="B25" s="264"/>
      <c r="C25" s="80" t="s">
        <v>158</v>
      </c>
      <c r="D25" s="80" t="s">
        <v>62</v>
      </c>
      <c r="E25" s="80" t="s">
        <v>73</v>
      </c>
      <c r="F25" s="12"/>
      <c r="G25" s="12"/>
      <c r="H25" s="12"/>
      <c r="I25" s="12"/>
      <c r="J25" s="12"/>
      <c r="K25" s="14"/>
      <c r="L25" s="13"/>
      <c r="M25" s="14"/>
      <c r="N25" s="14"/>
      <c r="O25" s="12"/>
      <c r="P25" s="12"/>
      <c r="Q25" s="14"/>
      <c r="R25" s="12"/>
      <c r="S25" s="14"/>
      <c r="T25" s="14"/>
      <c r="U25" s="176"/>
      <c r="V25" s="227"/>
    </row>
    <row r="26" spans="1:22" ht="30" customHeight="1" x14ac:dyDescent="0.25">
      <c r="A26" s="255"/>
      <c r="B26" s="264"/>
      <c r="C26" s="80" t="s">
        <v>159</v>
      </c>
      <c r="D26" s="80" t="s">
        <v>62</v>
      </c>
      <c r="E26" s="80" t="s">
        <v>75</v>
      </c>
      <c r="F26" s="12"/>
      <c r="G26" s="12"/>
      <c r="H26" s="12"/>
      <c r="I26" s="12"/>
      <c r="J26" s="12"/>
      <c r="K26" s="13"/>
      <c r="L26" s="12"/>
      <c r="M26" s="12"/>
      <c r="N26" s="12"/>
      <c r="O26" s="13"/>
      <c r="P26" s="12"/>
      <c r="Q26" s="12"/>
      <c r="R26" s="12"/>
      <c r="S26" s="13"/>
      <c r="T26" s="12"/>
      <c r="U26" s="177"/>
      <c r="V26" s="227"/>
    </row>
    <row r="27" spans="1:22" ht="33.75" customHeight="1" x14ac:dyDescent="0.25">
      <c r="A27" s="255"/>
      <c r="B27" s="264"/>
      <c r="C27" s="80" t="s">
        <v>173</v>
      </c>
      <c r="D27" s="80" t="s">
        <v>62</v>
      </c>
      <c r="E27" s="80" t="s">
        <v>167</v>
      </c>
      <c r="F27" s="12"/>
      <c r="G27" s="12"/>
      <c r="H27" s="12"/>
      <c r="I27" s="12"/>
      <c r="J27" s="12"/>
      <c r="K27" s="12"/>
      <c r="L27" s="12"/>
      <c r="M27" s="12"/>
      <c r="N27" s="12"/>
      <c r="O27" s="14"/>
      <c r="P27" s="13"/>
      <c r="Q27" s="12"/>
      <c r="R27" s="12"/>
      <c r="S27" s="12"/>
      <c r="T27" s="12"/>
      <c r="U27" s="177"/>
      <c r="V27" s="227"/>
    </row>
    <row r="28" spans="1:22" ht="34.5" customHeight="1" x14ac:dyDescent="0.25">
      <c r="A28" s="255"/>
      <c r="B28" s="264"/>
      <c r="C28" s="80" t="s">
        <v>171</v>
      </c>
      <c r="D28" s="80" t="s">
        <v>62</v>
      </c>
      <c r="E28" s="80" t="s">
        <v>167</v>
      </c>
      <c r="F28" s="12"/>
      <c r="G28" s="12"/>
      <c r="H28" s="12"/>
      <c r="I28" s="12"/>
      <c r="J28" s="12"/>
      <c r="K28" s="12"/>
      <c r="L28" s="12"/>
      <c r="M28" s="12"/>
      <c r="N28" s="12"/>
      <c r="O28" s="14"/>
      <c r="P28" s="13"/>
      <c r="Q28" s="12"/>
      <c r="R28" s="12"/>
      <c r="S28" s="12"/>
      <c r="T28" s="12"/>
      <c r="U28" s="177"/>
      <c r="V28" s="227"/>
    </row>
    <row r="29" spans="1:22" ht="58.5" customHeight="1" x14ac:dyDescent="0.25">
      <c r="A29" s="255"/>
      <c r="B29" s="264"/>
      <c r="C29" s="80" t="s">
        <v>172</v>
      </c>
      <c r="D29" s="80" t="s">
        <v>62</v>
      </c>
      <c r="E29" s="80" t="s">
        <v>167</v>
      </c>
      <c r="F29" s="12"/>
      <c r="G29" s="12"/>
      <c r="H29" s="12"/>
      <c r="I29" s="12"/>
      <c r="J29" s="12"/>
      <c r="K29" s="12"/>
      <c r="L29" s="12"/>
      <c r="M29" s="12"/>
      <c r="N29" s="13"/>
      <c r="O29" s="13"/>
      <c r="P29" s="12"/>
      <c r="Q29" s="12"/>
      <c r="R29" s="12"/>
      <c r="S29" s="12"/>
      <c r="T29" s="12"/>
      <c r="U29" s="177"/>
      <c r="V29" s="227"/>
    </row>
    <row r="30" spans="1:22" ht="41.25" customHeight="1" x14ac:dyDescent="0.25">
      <c r="A30" s="255"/>
      <c r="B30" s="264"/>
      <c r="C30" s="80" t="s">
        <v>176</v>
      </c>
      <c r="D30" s="80" t="s">
        <v>62</v>
      </c>
      <c r="E30" s="80" t="s">
        <v>167</v>
      </c>
      <c r="F30" s="12"/>
      <c r="G30" s="12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2"/>
      <c r="U30" s="177"/>
      <c r="V30" s="227"/>
    </row>
    <row r="31" spans="1:22" ht="57" customHeight="1" x14ac:dyDescent="0.25">
      <c r="A31" s="255"/>
      <c r="B31" s="264"/>
      <c r="C31" s="80" t="s">
        <v>232</v>
      </c>
      <c r="D31" s="80" t="s">
        <v>62</v>
      </c>
      <c r="E31" s="80" t="s">
        <v>167</v>
      </c>
      <c r="F31" s="12"/>
      <c r="G31" s="12"/>
      <c r="H31" s="12"/>
      <c r="I31" s="12"/>
      <c r="J31" s="12"/>
      <c r="K31" s="12"/>
      <c r="L31" s="12"/>
      <c r="M31" s="12"/>
      <c r="N31" s="12"/>
      <c r="O31" s="13"/>
      <c r="P31" s="12"/>
      <c r="Q31" s="12"/>
      <c r="R31" s="12"/>
      <c r="S31" s="12"/>
      <c r="T31" s="13"/>
      <c r="U31" s="177"/>
      <c r="V31" s="227"/>
    </row>
    <row r="32" spans="1:22" ht="41.25" customHeight="1" x14ac:dyDescent="0.25">
      <c r="A32" s="255"/>
      <c r="B32" s="81" t="s">
        <v>177</v>
      </c>
      <c r="C32" s="80" t="s">
        <v>178</v>
      </c>
      <c r="D32" s="80" t="s">
        <v>96</v>
      </c>
      <c r="E32" s="80" t="s">
        <v>167</v>
      </c>
      <c r="F32" s="12"/>
      <c r="G32" s="12"/>
      <c r="H32" s="12"/>
      <c r="I32" s="12"/>
      <c r="J32" s="12"/>
      <c r="K32" s="12"/>
      <c r="L32" s="12"/>
      <c r="M32" s="12"/>
      <c r="N32" s="12"/>
      <c r="O32" s="13"/>
      <c r="P32" s="12"/>
      <c r="Q32" s="12"/>
      <c r="R32" s="12"/>
      <c r="S32" s="12"/>
      <c r="T32" s="13"/>
      <c r="U32" s="178"/>
      <c r="V32" s="227"/>
    </row>
    <row r="33" spans="1:22" ht="30.75" customHeight="1" x14ac:dyDescent="0.25">
      <c r="A33" s="255"/>
      <c r="B33" s="240" t="s">
        <v>65</v>
      </c>
      <c r="C33" s="80" t="s">
        <v>160</v>
      </c>
      <c r="D33" s="80" t="s">
        <v>62</v>
      </c>
      <c r="E33" s="80" t="s">
        <v>75</v>
      </c>
      <c r="F33" s="13"/>
      <c r="G33" s="12"/>
      <c r="H33" s="12"/>
      <c r="I33" s="14"/>
      <c r="J33" s="14"/>
      <c r="K33" s="14"/>
      <c r="L33" s="12"/>
      <c r="M33" s="14"/>
      <c r="N33" s="12"/>
      <c r="O33" s="12"/>
      <c r="P33" s="12"/>
      <c r="Q33" s="14"/>
      <c r="R33" s="14"/>
      <c r="S33" s="14"/>
      <c r="T33" s="12"/>
      <c r="U33" s="173"/>
      <c r="V33" s="227"/>
    </row>
    <row r="34" spans="1:22" ht="39.75" customHeight="1" x14ac:dyDescent="0.25">
      <c r="A34" s="255"/>
      <c r="B34" s="240"/>
      <c r="C34" s="30" t="s">
        <v>165</v>
      </c>
      <c r="D34" s="20" t="s">
        <v>62</v>
      </c>
      <c r="E34" s="80" t="s">
        <v>75</v>
      </c>
      <c r="F34" s="12"/>
      <c r="G34" s="12"/>
      <c r="H34" s="12"/>
      <c r="I34" s="12"/>
      <c r="J34" s="12"/>
      <c r="K34" s="12"/>
      <c r="L34" s="13"/>
      <c r="M34" s="12"/>
      <c r="N34" s="12"/>
      <c r="O34" s="12"/>
      <c r="P34" s="12"/>
      <c r="Q34" s="12"/>
      <c r="R34" s="14"/>
      <c r="S34" s="14"/>
      <c r="T34" s="14"/>
      <c r="U34" s="176"/>
      <c r="V34" s="227"/>
    </row>
    <row r="35" spans="1:22" ht="38.25" x14ac:dyDescent="0.25">
      <c r="A35" s="255"/>
      <c r="B35" s="240" t="s">
        <v>67</v>
      </c>
      <c r="C35" s="80" t="s">
        <v>48</v>
      </c>
      <c r="D35" s="17" t="s">
        <v>62</v>
      </c>
      <c r="E35" s="17" t="s">
        <v>74</v>
      </c>
      <c r="F35" s="13"/>
      <c r="G35" s="13"/>
      <c r="H35" s="13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78"/>
      <c r="V35" s="227"/>
    </row>
    <row r="36" spans="1:22" ht="61.5" customHeight="1" thickBot="1" x14ac:dyDescent="0.3">
      <c r="A36" s="256"/>
      <c r="B36" s="243"/>
      <c r="C36" s="23" t="s">
        <v>161</v>
      </c>
      <c r="D36" s="24" t="s">
        <v>62</v>
      </c>
      <c r="E36" s="24" t="s">
        <v>74</v>
      </c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6"/>
      <c r="R36" s="25"/>
      <c r="S36" s="25"/>
      <c r="T36" s="25"/>
      <c r="U36" s="179"/>
      <c r="V36" s="228"/>
    </row>
    <row r="37" spans="1:22" ht="25.5" x14ac:dyDescent="0.25">
      <c r="A37" s="315" t="s">
        <v>25</v>
      </c>
      <c r="B37" s="313" t="s">
        <v>68</v>
      </c>
      <c r="C37" s="32" t="s">
        <v>162</v>
      </c>
      <c r="D37" s="44" t="s">
        <v>62</v>
      </c>
      <c r="E37" s="44" t="s">
        <v>167</v>
      </c>
      <c r="F37" s="33"/>
      <c r="G37" s="33"/>
      <c r="H37" s="33"/>
      <c r="I37" s="33"/>
      <c r="J37" s="33"/>
      <c r="K37" s="33"/>
      <c r="L37" s="33"/>
      <c r="M37" s="35"/>
      <c r="N37" s="34"/>
      <c r="O37" s="34"/>
      <c r="P37" s="33"/>
      <c r="Q37" s="35"/>
      <c r="R37" s="33"/>
      <c r="S37" s="33"/>
      <c r="T37" s="35"/>
      <c r="U37" s="180"/>
      <c r="V37" s="227">
        <f>'Presupuesto Manejo RESPEL'!G10</f>
        <v>9492724</v>
      </c>
    </row>
    <row r="38" spans="1:22" ht="26.25" thickBot="1" x14ac:dyDescent="0.25">
      <c r="A38" s="315"/>
      <c r="B38" s="314"/>
      <c r="C38" s="39" t="s">
        <v>101</v>
      </c>
      <c r="D38" s="183" t="s">
        <v>62</v>
      </c>
      <c r="E38" s="183" t="s">
        <v>75</v>
      </c>
      <c r="F38" s="125"/>
      <c r="G38" s="125"/>
      <c r="H38" s="125"/>
      <c r="I38" s="125"/>
      <c r="J38" s="125"/>
      <c r="K38" s="125"/>
      <c r="L38" s="125"/>
      <c r="M38" s="125"/>
      <c r="N38" s="125"/>
      <c r="O38" s="125"/>
      <c r="P38" s="125"/>
      <c r="Q38" s="125"/>
      <c r="R38" s="125"/>
      <c r="S38" s="125"/>
      <c r="T38" s="184"/>
      <c r="U38" s="185"/>
      <c r="V38" s="227"/>
    </row>
    <row r="39" spans="1:22" x14ac:dyDescent="0.2">
      <c r="A39" s="229" t="s">
        <v>401</v>
      </c>
      <c r="B39" s="230"/>
      <c r="C39" s="230"/>
      <c r="D39" s="230"/>
      <c r="E39" s="230"/>
      <c r="F39" s="230"/>
      <c r="G39" s="230"/>
      <c r="H39" s="230"/>
      <c r="I39" s="230"/>
      <c r="J39" s="230"/>
      <c r="K39" s="230"/>
      <c r="L39" s="230"/>
      <c r="M39" s="230"/>
      <c r="N39" s="230"/>
      <c r="O39" s="230"/>
      <c r="P39" s="230"/>
      <c r="Q39" s="230"/>
      <c r="R39" s="230"/>
      <c r="S39" s="230"/>
      <c r="T39" s="230"/>
      <c r="U39" s="230"/>
      <c r="V39" s="309">
        <f>SUM(V12:V38)</f>
        <v>199347204</v>
      </c>
    </row>
    <row r="40" spans="1:22" ht="15" thickBot="1" x14ac:dyDescent="0.25">
      <c r="A40" s="232"/>
      <c r="B40" s="233"/>
      <c r="C40" s="233"/>
      <c r="D40" s="233"/>
      <c r="E40" s="233"/>
      <c r="F40" s="233"/>
      <c r="G40" s="233"/>
      <c r="H40" s="233"/>
      <c r="I40" s="233"/>
      <c r="J40" s="233"/>
      <c r="K40" s="233"/>
      <c r="L40" s="233"/>
      <c r="M40" s="233"/>
      <c r="N40" s="233"/>
      <c r="O40" s="233"/>
      <c r="P40" s="233"/>
      <c r="Q40" s="233"/>
      <c r="R40" s="233"/>
      <c r="S40" s="233"/>
      <c r="T40" s="233"/>
      <c r="U40" s="233"/>
      <c r="V40" s="310"/>
    </row>
  </sheetData>
  <mergeCells count="54">
    <mergeCell ref="A3:C3"/>
    <mergeCell ref="D3:M3"/>
    <mergeCell ref="D9:E9"/>
    <mergeCell ref="F9:U9"/>
    <mergeCell ref="D4:M4"/>
    <mergeCell ref="D5:M5"/>
    <mergeCell ref="D7:M7"/>
    <mergeCell ref="D8:M8"/>
    <mergeCell ref="D6:M6"/>
    <mergeCell ref="N3:V3"/>
    <mergeCell ref="A4:A5"/>
    <mergeCell ref="A1:B1"/>
    <mergeCell ref="A2:C2"/>
    <mergeCell ref="L2:N2"/>
    <mergeCell ref="E2:K2"/>
    <mergeCell ref="O2:V2"/>
    <mergeCell ref="C1:V1"/>
    <mergeCell ref="P10:Q10"/>
    <mergeCell ref="R10:S10"/>
    <mergeCell ref="T10:U10"/>
    <mergeCell ref="A12:A14"/>
    <mergeCell ref="L10:M10"/>
    <mergeCell ref="N10:O10"/>
    <mergeCell ref="D10:D11"/>
    <mergeCell ref="E10:E11"/>
    <mergeCell ref="F10:G10"/>
    <mergeCell ref="H10:I10"/>
    <mergeCell ref="J10:K10"/>
    <mergeCell ref="A19:A36"/>
    <mergeCell ref="B33:B34"/>
    <mergeCell ref="B35:B36"/>
    <mergeCell ref="B6:C6"/>
    <mergeCell ref="A15:A18"/>
    <mergeCell ref="B15:B18"/>
    <mergeCell ref="B7:C8"/>
    <mergeCell ref="A6:A8"/>
    <mergeCell ref="A9:C10"/>
    <mergeCell ref="B12:B14"/>
    <mergeCell ref="A39:U40"/>
    <mergeCell ref="V39:V40"/>
    <mergeCell ref="V37:V38"/>
    <mergeCell ref="N4:V4"/>
    <mergeCell ref="N5:V5"/>
    <mergeCell ref="N6:V6"/>
    <mergeCell ref="N7:V7"/>
    <mergeCell ref="N8:V8"/>
    <mergeCell ref="V9:V11"/>
    <mergeCell ref="V12:V14"/>
    <mergeCell ref="V15:V18"/>
    <mergeCell ref="V19:V36"/>
    <mergeCell ref="B37:B38"/>
    <mergeCell ref="A37:A38"/>
    <mergeCell ref="B19:B31"/>
    <mergeCell ref="B4:C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1"/>
  <sheetViews>
    <sheetView showGridLines="0" topLeftCell="A29" workbookViewId="0">
      <selection activeCell="L39" sqref="L39"/>
    </sheetView>
  </sheetViews>
  <sheetFormatPr baseColWidth="10" defaultRowHeight="15" x14ac:dyDescent="0.25"/>
  <cols>
    <col min="1" max="1" width="24.85546875" customWidth="1"/>
    <col min="2" max="2" width="35.5703125" customWidth="1"/>
    <col min="3" max="3" width="22.85546875" customWidth="1"/>
    <col min="4" max="5" width="14.7109375" customWidth="1"/>
    <col min="6" max="6" width="15.5703125" customWidth="1"/>
    <col min="7" max="7" width="12.140625" hidden="1" customWidth="1"/>
    <col min="8" max="9" width="0" hidden="1" customWidth="1"/>
  </cols>
  <sheetData>
    <row r="1" spans="1:8" ht="19.5" thickBot="1" x14ac:dyDescent="0.35">
      <c r="A1" s="303" t="s">
        <v>185</v>
      </c>
      <c r="B1" s="304"/>
      <c r="C1" s="304"/>
      <c r="D1" s="304"/>
      <c r="E1" s="304"/>
      <c r="F1" s="305"/>
    </row>
    <row r="2" spans="1:8" ht="18.75" x14ac:dyDescent="0.3">
      <c r="A2" s="285" t="s">
        <v>147</v>
      </c>
      <c r="B2" s="286"/>
      <c r="C2" s="286"/>
      <c r="D2" s="286"/>
      <c r="E2" s="286"/>
      <c r="F2" s="287"/>
    </row>
    <row r="3" spans="1:8" ht="29.25" x14ac:dyDescent="0.25">
      <c r="A3" s="74" t="s">
        <v>146</v>
      </c>
      <c r="B3" s="73" t="s">
        <v>145</v>
      </c>
      <c r="C3" s="73" t="s">
        <v>144</v>
      </c>
      <c r="D3" s="72" t="s">
        <v>143</v>
      </c>
      <c r="E3" s="72" t="s">
        <v>142</v>
      </c>
      <c r="F3" s="71" t="s">
        <v>141</v>
      </c>
    </row>
    <row r="4" spans="1:8" ht="30" x14ac:dyDescent="0.25">
      <c r="A4" s="60" t="s">
        <v>140</v>
      </c>
      <c r="B4" s="70" t="s">
        <v>186</v>
      </c>
      <c r="C4" s="82">
        <v>4000000</v>
      </c>
      <c r="D4" s="50">
        <v>1</v>
      </c>
      <c r="E4" s="50">
        <v>8</v>
      </c>
      <c r="F4" s="83">
        <f>E4*D4*C4</f>
        <v>32000000</v>
      </c>
    </row>
    <row r="5" spans="1:8" ht="75" x14ac:dyDescent="0.25">
      <c r="A5" s="60" t="s">
        <v>138</v>
      </c>
      <c r="B5" s="70" t="s">
        <v>221</v>
      </c>
      <c r="C5" s="82">
        <v>3000000</v>
      </c>
      <c r="D5" s="50">
        <v>3</v>
      </c>
      <c r="E5" s="50">
        <v>8</v>
      </c>
      <c r="F5" s="83">
        <f>C5*D5*E5</f>
        <v>72000000</v>
      </c>
    </row>
    <row r="6" spans="1:8" ht="30" x14ac:dyDescent="0.25">
      <c r="A6" s="51" t="s">
        <v>137</v>
      </c>
      <c r="B6" s="70" t="s">
        <v>136</v>
      </c>
      <c r="C6" s="82">
        <v>2000000</v>
      </c>
      <c r="D6" s="50">
        <v>1</v>
      </c>
      <c r="E6" s="50">
        <v>8</v>
      </c>
      <c r="F6" s="83">
        <f>E6*D6*C6</f>
        <v>16000000</v>
      </c>
    </row>
    <row r="7" spans="1:8" ht="45" x14ac:dyDescent="0.25">
      <c r="A7" s="60" t="s">
        <v>135</v>
      </c>
      <c r="B7" s="70" t="s">
        <v>233</v>
      </c>
      <c r="C7" s="82">
        <v>1400000</v>
      </c>
      <c r="D7" s="50">
        <v>2</v>
      </c>
      <c r="E7" s="50">
        <v>1</v>
      </c>
      <c r="F7" s="83">
        <f>E7*D7*C7</f>
        <v>2800000</v>
      </c>
      <c r="G7" s="182">
        <f>F7+F8+C4+(C5*3)+C6+E13+E14+E15+E23+E18</f>
        <v>21657400</v>
      </c>
      <c r="H7">
        <v>1</v>
      </c>
    </row>
    <row r="8" spans="1:8" ht="30" x14ac:dyDescent="0.25">
      <c r="A8" s="60" t="s">
        <v>134</v>
      </c>
      <c r="B8" s="70" t="s">
        <v>187</v>
      </c>
      <c r="C8" s="82">
        <v>1000000</v>
      </c>
      <c r="D8" s="50">
        <v>2</v>
      </c>
      <c r="E8" s="50">
        <v>1</v>
      </c>
      <c r="F8" s="83">
        <f>E8*D8*C8</f>
        <v>2000000</v>
      </c>
      <c r="G8" s="182">
        <f>C4+(C5*3)+C6</f>
        <v>15000000</v>
      </c>
      <c r="H8">
        <v>2</v>
      </c>
    </row>
    <row r="9" spans="1:8" ht="15.75" thickBot="1" x14ac:dyDescent="0.3">
      <c r="A9" s="68" t="s">
        <v>132</v>
      </c>
      <c r="B9" s="67" t="s">
        <v>188</v>
      </c>
      <c r="C9" s="84">
        <v>689854</v>
      </c>
      <c r="D9" s="58">
        <v>4</v>
      </c>
      <c r="E9" s="58">
        <v>5</v>
      </c>
      <c r="F9" s="85">
        <f>E9*D9*C9</f>
        <v>13797080</v>
      </c>
      <c r="G9" s="182">
        <f>(F4-8000000)+(F5-18000000)+(F6-4000000)+F9+E16+E17+E19+E24+E25+E26+E27+E28</f>
        <v>153197080</v>
      </c>
      <c r="H9">
        <v>3</v>
      </c>
    </row>
    <row r="10" spans="1:8" ht="15.75" thickBot="1" x14ac:dyDescent="0.3">
      <c r="A10" s="306" t="s">
        <v>130</v>
      </c>
      <c r="B10" s="307"/>
      <c r="C10" s="307"/>
      <c r="D10" s="307"/>
      <c r="E10" s="308"/>
      <c r="F10" s="65">
        <f>SUM(F4:F9)</f>
        <v>138597080</v>
      </c>
      <c r="G10" s="182">
        <f>E32</f>
        <v>9492724</v>
      </c>
      <c r="H10">
        <v>4</v>
      </c>
    </row>
    <row r="11" spans="1:8" ht="18.75" x14ac:dyDescent="0.3">
      <c r="A11" s="285" t="s">
        <v>129</v>
      </c>
      <c r="B11" s="286"/>
      <c r="C11" s="286"/>
      <c r="D11" s="286"/>
      <c r="E11" s="286"/>
      <c r="F11" s="287"/>
    </row>
    <row r="12" spans="1:8" ht="29.25" x14ac:dyDescent="0.25">
      <c r="A12" s="64" t="s">
        <v>128</v>
      </c>
      <c r="B12" s="62" t="s">
        <v>117</v>
      </c>
      <c r="C12" s="63" t="s">
        <v>116</v>
      </c>
      <c r="D12" s="62" t="s">
        <v>115</v>
      </c>
      <c r="E12" s="276" t="s">
        <v>104</v>
      </c>
      <c r="F12" s="277"/>
    </row>
    <row r="13" spans="1:8" x14ac:dyDescent="0.25">
      <c r="A13" s="50" t="s">
        <v>127</v>
      </c>
      <c r="B13" s="50" t="s">
        <v>223</v>
      </c>
      <c r="C13" s="49">
        <v>8</v>
      </c>
      <c r="D13" s="82">
        <v>50000</v>
      </c>
      <c r="E13" s="292">
        <f t="shared" ref="E13:E19" si="0">C13*D13</f>
        <v>400000</v>
      </c>
      <c r="F13" s="292"/>
    </row>
    <row r="14" spans="1:8" ht="30" x14ac:dyDescent="0.25">
      <c r="A14" s="50" t="s">
        <v>126</v>
      </c>
      <c r="B14" s="61" t="s">
        <v>189</v>
      </c>
      <c r="C14" s="49">
        <v>100</v>
      </c>
      <c r="D14" s="82">
        <v>3000</v>
      </c>
      <c r="E14" s="288">
        <f t="shared" si="0"/>
        <v>300000</v>
      </c>
      <c r="F14" s="288"/>
    </row>
    <row r="15" spans="1:8" x14ac:dyDescent="0.25">
      <c r="A15" s="50" t="s">
        <v>124</v>
      </c>
      <c r="B15" s="50" t="s">
        <v>224</v>
      </c>
      <c r="C15" s="49">
        <v>2</v>
      </c>
      <c r="D15" s="82">
        <v>290000</v>
      </c>
      <c r="E15" s="288">
        <f t="shared" si="0"/>
        <v>580000</v>
      </c>
      <c r="F15" s="288"/>
    </row>
    <row r="16" spans="1:8" ht="30" x14ac:dyDescent="0.25">
      <c r="A16" s="61" t="s">
        <v>123</v>
      </c>
      <c r="B16" s="50" t="s">
        <v>191</v>
      </c>
      <c r="C16" s="49">
        <v>8000</v>
      </c>
      <c r="D16" s="82">
        <v>800</v>
      </c>
      <c r="E16" s="288">
        <f t="shared" si="0"/>
        <v>6400000</v>
      </c>
      <c r="F16" s="288"/>
    </row>
    <row r="17" spans="1:6" ht="30" x14ac:dyDescent="0.25">
      <c r="A17" s="61" t="s">
        <v>123</v>
      </c>
      <c r="B17" s="50" t="s">
        <v>190</v>
      </c>
      <c r="C17" s="49">
        <v>8000</v>
      </c>
      <c r="D17" s="82">
        <v>3000</v>
      </c>
      <c r="E17" s="288">
        <f t="shared" si="0"/>
        <v>24000000</v>
      </c>
      <c r="F17" s="288"/>
    </row>
    <row r="18" spans="1:6" x14ac:dyDescent="0.25">
      <c r="A18" s="61" t="s">
        <v>121</v>
      </c>
      <c r="B18" s="50" t="s">
        <v>120</v>
      </c>
      <c r="C18" s="49">
        <v>6</v>
      </c>
      <c r="D18" s="82">
        <v>12900</v>
      </c>
      <c r="E18" s="288">
        <f t="shared" si="0"/>
        <v>77400</v>
      </c>
      <c r="F18" s="288"/>
    </row>
    <row r="19" spans="1:6" ht="60" x14ac:dyDescent="0.25">
      <c r="A19" s="61" t="s">
        <v>196</v>
      </c>
      <c r="B19" s="61" t="s">
        <v>234</v>
      </c>
      <c r="C19" s="49">
        <v>10</v>
      </c>
      <c r="D19" s="82">
        <v>550000</v>
      </c>
      <c r="E19" s="288">
        <f t="shared" si="0"/>
        <v>5500000</v>
      </c>
      <c r="F19" s="288"/>
    </row>
    <row r="20" spans="1:6" ht="15.75" thickBot="1" x14ac:dyDescent="0.3">
      <c r="A20" s="341" t="s">
        <v>119</v>
      </c>
      <c r="B20" s="342"/>
      <c r="C20" s="342"/>
      <c r="D20" s="343"/>
      <c r="E20" s="344">
        <f>SUM(E13:F19)</f>
        <v>37257400</v>
      </c>
      <c r="F20" s="345"/>
    </row>
    <row r="21" spans="1:6" ht="18.75" x14ac:dyDescent="0.3">
      <c r="A21" s="285" t="s">
        <v>118</v>
      </c>
      <c r="B21" s="286"/>
      <c r="C21" s="286"/>
      <c r="D21" s="286"/>
      <c r="E21" s="286"/>
      <c r="F21" s="287"/>
    </row>
    <row r="22" spans="1:6" ht="28.5" x14ac:dyDescent="0.25">
      <c r="A22" s="55" t="s">
        <v>118</v>
      </c>
      <c r="B22" s="53" t="s">
        <v>117</v>
      </c>
      <c r="C22" s="54" t="s">
        <v>116</v>
      </c>
      <c r="D22" s="53" t="s">
        <v>115</v>
      </c>
      <c r="E22" s="283" t="s">
        <v>104</v>
      </c>
      <c r="F22" s="284"/>
    </row>
    <row r="23" spans="1:6" x14ac:dyDescent="0.25">
      <c r="A23" s="51" t="s">
        <v>114</v>
      </c>
      <c r="B23" s="50" t="s">
        <v>113</v>
      </c>
      <c r="C23" s="52" t="s">
        <v>112</v>
      </c>
      <c r="D23" s="50" t="s">
        <v>112</v>
      </c>
      <c r="E23" s="288">
        <v>500000</v>
      </c>
      <c r="F23" s="289"/>
    </row>
    <row r="24" spans="1:6" x14ac:dyDescent="0.25">
      <c r="A24" s="338" t="s">
        <v>192</v>
      </c>
      <c r="B24" s="50" t="s">
        <v>225</v>
      </c>
      <c r="C24" s="49">
        <v>1</v>
      </c>
      <c r="D24" s="82">
        <v>1500000</v>
      </c>
      <c r="E24" s="288">
        <f>D24*C24</f>
        <v>1500000</v>
      </c>
      <c r="F24" s="289"/>
    </row>
    <row r="25" spans="1:6" x14ac:dyDescent="0.25">
      <c r="A25" s="339"/>
      <c r="B25" s="50" t="s">
        <v>194</v>
      </c>
      <c r="C25" s="49">
        <v>1</v>
      </c>
      <c r="D25" s="82">
        <v>500000</v>
      </c>
      <c r="E25" s="288">
        <f t="shared" ref="E25:E27" si="1">D25*C25</f>
        <v>500000</v>
      </c>
      <c r="F25" s="289"/>
    </row>
    <row r="26" spans="1:6" x14ac:dyDescent="0.25">
      <c r="A26" s="339"/>
      <c r="B26" s="50" t="s">
        <v>109</v>
      </c>
      <c r="C26" s="49">
        <v>500</v>
      </c>
      <c r="D26" s="82">
        <v>3000</v>
      </c>
      <c r="E26" s="288">
        <f t="shared" si="1"/>
        <v>1500000</v>
      </c>
      <c r="F26" s="289"/>
    </row>
    <row r="27" spans="1:6" x14ac:dyDescent="0.25">
      <c r="A27" s="340"/>
      <c r="B27" s="50" t="s">
        <v>195</v>
      </c>
      <c r="C27" s="49">
        <v>5</v>
      </c>
      <c r="D27" s="82">
        <v>200000</v>
      </c>
      <c r="E27" s="288">
        <f t="shared" si="1"/>
        <v>1000000</v>
      </c>
      <c r="F27" s="289"/>
    </row>
    <row r="28" spans="1:6" x14ac:dyDescent="0.25">
      <c r="A28" s="51" t="s">
        <v>193</v>
      </c>
      <c r="B28" s="50" t="s">
        <v>108</v>
      </c>
      <c r="C28" s="49">
        <v>3000</v>
      </c>
      <c r="D28" s="82">
        <v>3000</v>
      </c>
      <c r="E28" s="294">
        <f>C28*D28</f>
        <v>9000000</v>
      </c>
      <c r="F28" s="295"/>
    </row>
    <row r="29" spans="1:6" ht="15.75" thickBot="1" x14ac:dyDescent="0.3">
      <c r="A29" s="280" t="s">
        <v>107</v>
      </c>
      <c r="B29" s="281"/>
      <c r="C29" s="281"/>
      <c r="D29" s="282"/>
      <c r="E29" s="290">
        <f>SUM(E23:F28)</f>
        <v>14000000</v>
      </c>
      <c r="F29" s="291"/>
    </row>
    <row r="30" spans="1:6" ht="18.75" x14ac:dyDescent="0.3">
      <c r="A30" s="285" t="s">
        <v>106</v>
      </c>
      <c r="B30" s="286"/>
      <c r="C30" s="286"/>
      <c r="D30" s="286"/>
      <c r="E30" s="286"/>
      <c r="F30" s="287"/>
    </row>
    <row r="31" spans="1:6" x14ac:dyDescent="0.25">
      <c r="A31" s="270" t="s">
        <v>105</v>
      </c>
      <c r="B31" s="271"/>
      <c r="C31" s="271"/>
      <c r="D31" s="272"/>
      <c r="E31" s="276" t="s">
        <v>104</v>
      </c>
      <c r="F31" s="277"/>
    </row>
    <row r="32" spans="1:6" ht="28.5" customHeight="1" x14ac:dyDescent="0.25">
      <c r="A32" s="273" t="s">
        <v>103</v>
      </c>
      <c r="B32" s="274"/>
      <c r="C32" s="274"/>
      <c r="D32" s="275"/>
      <c r="E32" s="278">
        <f>189854480*5%</f>
        <v>9492724</v>
      </c>
      <c r="F32" s="279"/>
    </row>
    <row r="33" spans="1:6" ht="21" thickBot="1" x14ac:dyDescent="0.3">
      <c r="A33" s="266" t="s">
        <v>102</v>
      </c>
      <c r="B33" s="267"/>
      <c r="C33" s="267"/>
      <c r="D33" s="267"/>
      <c r="E33" s="268">
        <f>E29+E20+F10+E32</f>
        <v>199347204</v>
      </c>
      <c r="F33" s="269"/>
    </row>
    <row r="34" spans="1:6" x14ac:dyDescent="0.25">
      <c r="A34" s="22"/>
      <c r="B34" s="22"/>
      <c r="C34" s="47"/>
      <c r="D34" s="22"/>
      <c r="E34" s="265"/>
      <c r="F34" s="265"/>
    </row>
    <row r="35" spans="1:6" x14ac:dyDescent="0.25">
      <c r="A35" s="22"/>
      <c r="B35" s="22"/>
      <c r="C35" s="47"/>
      <c r="D35" s="22"/>
      <c r="E35" s="265"/>
      <c r="F35" s="265"/>
    </row>
    <row r="36" spans="1:6" x14ac:dyDescent="0.25">
      <c r="A36" s="22"/>
      <c r="B36" s="22"/>
      <c r="C36" s="47"/>
      <c r="D36" s="22"/>
      <c r="E36" s="265"/>
      <c r="F36" s="265"/>
    </row>
    <row r="37" spans="1:6" x14ac:dyDescent="0.25">
      <c r="A37" s="22"/>
      <c r="B37" s="22"/>
      <c r="C37" s="47"/>
      <c r="D37" s="22"/>
      <c r="E37" s="265"/>
      <c r="F37" s="265"/>
    </row>
    <row r="38" spans="1:6" x14ac:dyDescent="0.25">
      <c r="C38" s="46"/>
    </row>
    <row r="39" spans="1:6" x14ac:dyDescent="0.25">
      <c r="C39" s="46"/>
    </row>
    <row r="40" spans="1:6" x14ac:dyDescent="0.25">
      <c r="C40" s="46"/>
    </row>
    <row r="41" spans="1:6" x14ac:dyDescent="0.25">
      <c r="C41" s="46"/>
    </row>
    <row r="42" spans="1:6" x14ac:dyDescent="0.25">
      <c r="C42" s="46"/>
    </row>
    <row r="43" spans="1:6" x14ac:dyDescent="0.25">
      <c r="C43" s="46"/>
    </row>
    <row r="44" spans="1:6" x14ac:dyDescent="0.25">
      <c r="C44" s="46"/>
    </row>
    <row r="45" spans="1:6" x14ac:dyDescent="0.25">
      <c r="C45" s="46"/>
    </row>
    <row r="46" spans="1:6" x14ac:dyDescent="0.25">
      <c r="C46" s="46"/>
    </row>
    <row r="47" spans="1:6" x14ac:dyDescent="0.25">
      <c r="C47" s="46"/>
    </row>
    <row r="48" spans="1:6" x14ac:dyDescent="0.25">
      <c r="C48" s="46"/>
    </row>
    <row r="49" spans="3:3" x14ac:dyDescent="0.25">
      <c r="C49" s="46"/>
    </row>
    <row r="50" spans="3:3" x14ac:dyDescent="0.25">
      <c r="C50" s="46"/>
    </row>
    <row r="51" spans="3:3" x14ac:dyDescent="0.25">
      <c r="C51" s="46"/>
    </row>
    <row r="52" spans="3:3" x14ac:dyDescent="0.25">
      <c r="C52" s="46"/>
    </row>
    <row r="53" spans="3:3" x14ac:dyDescent="0.25">
      <c r="C53" s="46"/>
    </row>
    <row r="54" spans="3:3" x14ac:dyDescent="0.25">
      <c r="C54" s="46"/>
    </row>
    <row r="55" spans="3:3" x14ac:dyDescent="0.25">
      <c r="C55" s="46"/>
    </row>
    <row r="56" spans="3:3" x14ac:dyDescent="0.25">
      <c r="C56" s="46"/>
    </row>
    <row r="57" spans="3:3" x14ac:dyDescent="0.25">
      <c r="C57" s="46"/>
    </row>
    <row r="58" spans="3:3" x14ac:dyDescent="0.25">
      <c r="C58" s="46"/>
    </row>
    <row r="59" spans="3:3" x14ac:dyDescent="0.25">
      <c r="C59" s="46"/>
    </row>
    <row r="60" spans="3:3" x14ac:dyDescent="0.25">
      <c r="C60" s="46"/>
    </row>
    <row r="61" spans="3:3" x14ac:dyDescent="0.25">
      <c r="C61" s="46"/>
    </row>
  </sheetData>
  <mergeCells count="36">
    <mergeCell ref="E13:F13"/>
    <mergeCell ref="A1:F1"/>
    <mergeCell ref="A2:F2"/>
    <mergeCell ref="A10:E10"/>
    <mergeCell ref="A11:F11"/>
    <mergeCell ref="E12:F12"/>
    <mergeCell ref="A29:D29"/>
    <mergeCell ref="E29:F29"/>
    <mergeCell ref="A24:A27"/>
    <mergeCell ref="E14:F14"/>
    <mergeCell ref="E15:F15"/>
    <mergeCell ref="E16:F16"/>
    <mergeCell ref="E18:F18"/>
    <mergeCell ref="A20:D20"/>
    <mergeCell ref="E20:F20"/>
    <mergeCell ref="A21:F21"/>
    <mergeCell ref="E22:F22"/>
    <mergeCell ref="E23:F23"/>
    <mergeCell ref="E24:F24"/>
    <mergeCell ref="E28:F28"/>
    <mergeCell ref="E34:F34"/>
    <mergeCell ref="E35:F35"/>
    <mergeCell ref="E36:F36"/>
    <mergeCell ref="E37:F37"/>
    <mergeCell ref="E17:F17"/>
    <mergeCell ref="E25:F25"/>
    <mergeCell ref="E26:F26"/>
    <mergeCell ref="E27:F27"/>
    <mergeCell ref="E19:F19"/>
    <mergeCell ref="A30:F30"/>
    <mergeCell ref="A31:D31"/>
    <mergeCell ref="E31:F31"/>
    <mergeCell ref="A32:D32"/>
    <mergeCell ref="E32:F32"/>
    <mergeCell ref="A33:D33"/>
    <mergeCell ref="E33:F3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0"/>
  <sheetViews>
    <sheetView showGridLines="0" zoomScale="80" zoomScaleNormal="80" workbookViewId="0">
      <selection activeCell="W12" sqref="W12"/>
    </sheetView>
  </sheetViews>
  <sheetFormatPr baseColWidth="10" defaultRowHeight="14.25" x14ac:dyDescent="0.2"/>
  <cols>
    <col min="1" max="1" width="22.28515625" style="1" bestFit="1" customWidth="1"/>
    <col min="2" max="2" width="19.28515625" style="2" customWidth="1"/>
    <col min="3" max="3" width="45.28515625" style="1" customWidth="1"/>
    <col min="4" max="4" width="12.42578125" style="3" customWidth="1"/>
    <col min="5" max="5" width="14.28515625" style="3" customWidth="1"/>
    <col min="6" max="6" width="4.85546875" style="1" customWidth="1"/>
    <col min="7" max="7" width="4.140625" style="1" customWidth="1"/>
    <col min="8" max="9" width="4.85546875" style="1" customWidth="1"/>
    <col min="10" max="10" width="5.140625" style="1" customWidth="1"/>
    <col min="11" max="11" width="5.5703125" style="1" customWidth="1"/>
    <col min="12" max="12" width="4" style="1" customWidth="1"/>
    <col min="13" max="13" width="4.42578125" style="1" customWidth="1"/>
    <col min="14" max="14" width="5.42578125" style="1" customWidth="1"/>
    <col min="15" max="15" width="4.7109375" style="1" customWidth="1"/>
    <col min="16" max="16" width="4.28515625" style="1" customWidth="1"/>
    <col min="17" max="17" width="4.5703125" style="1" customWidth="1"/>
    <col min="18" max="18" width="16.7109375" style="1" bestFit="1" customWidth="1"/>
    <col min="19" max="16384" width="11.42578125" style="1"/>
  </cols>
  <sheetData>
    <row r="1" spans="1:18" ht="48.75" customHeight="1" x14ac:dyDescent="0.2">
      <c r="A1" s="244" t="s">
        <v>79</v>
      </c>
      <c r="B1" s="245"/>
      <c r="C1" s="223" t="s">
        <v>207</v>
      </c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4"/>
    </row>
    <row r="2" spans="1:18" s="4" customFormat="1" ht="39.75" customHeight="1" x14ac:dyDescent="0.2">
      <c r="A2" s="246" t="s">
        <v>80</v>
      </c>
      <c r="B2" s="219"/>
      <c r="C2" s="111" t="s">
        <v>15</v>
      </c>
      <c r="D2" s="221" t="s">
        <v>213</v>
      </c>
      <c r="E2" s="221"/>
      <c r="F2" s="221"/>
      <c r="G2" s="221"/>
      <c r="H2" s="221"/>
      <c r="I2" s="332" t="s">
        <v>16</v>
      </c>
      <c r="J2" s="332"/>
      <c r="K2" s="332"/>
      <c r="L2" s="221" t="s">
        <v>81</v>
      </c>
      <c r="M2" s="221"/>
      <c r="N2" s="221"/>
      <c r="O2" s="221"/>
      <c r="P2" s="221"/>
      <c r="Q2" s="221"/>
      <c r="R2" s="222"/>
    </row>
    <row r="3" spans="1:18" s="4" customFormat="1" ht="38.25" customHeight="1" x14ac:dyDescent="0.2">
      <c r="A3" s="246" t="s">
        <v>82</v>
      </c>
      <c r="B3" s="219"/>
      <c r="C3" s="219"/>
      <c r="D3" s="219" t="s">
        <v>83</v>
      </c>
      <c r="E3" s="219"/>
      <c r="F3" s="219"/>
      <c r="G3" s="219"/>
      <c r="H3" s="219"/>
      <c r="I3" s="219"/>
      <c r="J3" s="219"/>
      <c r="K3" s="219" t="s">
        <v>5</v>
      </c>
      <c r="L3" s="219"/>
      <c r="M3" s="219"/>
      <c r="N3" s="219"/>
      <c r="O3" s="219"/>
      <c r="P3" s="219"/>
      <c r="Q3" s="219"/>
      <c r="R3" s="220"/>
    </row>
    <row r="4" spans="1:18" s="4" customFormat="1" ht="43.5" customHeight="1" x14ac:dyDescent="0.2">
      <c r="A4" s="250" t="s">
        <v>88</v>
      </c>
      <c r="B4" s="217" t="s">
        <v>217</v>
      </c>
      <c r="C4" s="217"/>
      <c r="D4" s="217" t="s">
        <v>244</v>
      </c>
      <c r="E4" s="217"/>
      <c r="F4" s="217"/>
      <c r="G4" s="217"/>
      <c r="H4" s="217"/>
      <c r="I4" s="217"/>
      <c r="J4" s="217"/>
      <c r="K4" s="217" t="s">
        <v>245</v>
      </c>
      <c r="L4" s="217"/>
      <c r="M4" s="217"/>
      <c r="N4" s="217"/>
      <c r="O4" s="217"/>
      <c r="P4" s="217"/>
      <c r="Q4" s="217"/>
      <c r="R4" s="218"/>
    </row>
    <row r="5" spans="1:18" s="4" customFormat="1" ht="31.5" customHeight="1" x14ac:dyDescent="0.2">
      <c r="A5" s="250"/>
      <c r="B5" s="217"/>
      <c r="C5" s="217"/>
      <c r="D5" s="217" t="s">
        <v>246</v>
      </c>
      <c r="E5" s="217"/>
      <c r="F5" s="217"/>
      <c r="G5" s="217"/>
      <c r="H5" s="217"/>
      <c r="I5" s="217"/>
      <c r="J5" s="217"/>
      <c r="K5" s="217" t="s">
        <v>209</v>
      </c>
      <c r="L5" s="217"/>
      <c r="M5" s="217"/>
      <c r="N5" s="217"/>
      <c r="O5" s="217"/>
      <c r="P5" s="217"/>
      <c r="Q5" s="217"/>
      <c r="R5" s="218"/>
    </row>
    <row r="6" spans="1:18" s="4" customFormat="1" ht="29.25" customHeight="1" x14ac:dyDescent="0.2">
      <c r="A6" s="250"/>
      <c r="B6" s="217"/>
      <c r="C6" s="217"/>
      <c r="D6" s="217" t="s">
        <v>210</v>
      </c>
      <c r="E6" s="217"/>
      <c r="F6" s="217"/>
      <c r="G6" s="217"/>
      <c r="H6" s="217"/>
      <c r="I6" s="217"/>
      <c r="J6" s="217"/>
      <c r="K6" s="217" t="s">
        <v>91</v>
      </c>
      <c r="L6" s="217"/>
      <c r="M6" s="217"/>
      <c r="N6" s="217"/>
      <c r="O6" s="217"/>
      <c r="P6" s="217"/>
      <c r="Q6" s="217"/>
      <c r="R6" s="218"/>
    </row>
    <row r="7" spans="1:18" s="4" customFormat="1" ht="33" customHeight="1" x14ac:dyDescent="0.2">
      <c r="A7" s="251" t="s">
        <v>89</v>
      </c>
      <c r="B7" s="217" t="s">
        <v>243</v>
      </c>
      <c r="C7" s="217"/>
      <c r="D7" s="217" t="s">
        <v>247</v>
      </c>
      <c r="E7" s="217"/>
      <c r="F7" s="217"/>
      <c r="G7" s="217"/>
      <c r="H7" s="217"/>
      <c r="I7" s="217"/>
      <c r="J7" s="217"/>
      <c r="K7" s="217" t="s">
        <v>212</v>
      </c>
      <c r="L7" s="217"/>
      <c r="M7" s="217"/>
      <c r="N7" s="217"/>
      <c r="O7" s="217"/>
      <c r="P7" s="217"/>
      <c r="Q7" s="217"/>
      <c r="R7" s="218"/>
    </row>
    <row r="8" spans="1:18" s="4" customFormat="1" ht="45.75" customHeight="1" thickBot="1" x14ac:dyDescent="0.25">
      <c r="A8" s="252"/>
      <c r="B8" s="237" t="s">
        <v>248</v>
      </c>
      <c r="C8" s="237"/>
      <c r="D8" s="237" t="s">
        <v>249</v>
      </c>
      <c r="E8" s="237"/>
      <c r="F8" s="237"/>
      <c r="G8" s="237"/>
      <c r="H8" s="237"/>
      <c r="I8" s="237"/>
      <c r="J8" s="237"/>
      <c r="K8" s="237" t="s">
        <v>250</v>
      </c>
      <c r="L8" s="237"/>
      <c r="M8" s="237"/>
      <c r="N8" s="237"/>
      <c r="O8" s="237"/>
      <c r="P8" s="237"/>
      <c r="Q8" s="237"/>
      <c r="R8" s="238"/>
    </row>
    <row r="9" spans="1:18" ht="15" customHeight="1" x14ac:dyDescent="0.2">
      <c r="A9" s="259" t="s">
        <v>57</v>
      </c>
      <c r="B9" s="260"/>
      <c r="C9" s="260"/>
      <c r="D9" s="247" t="s">
        <v>1</v>
      </c>
      <c r="E9" s="247"/>
      <c r="F9" s="253" t="s">
        <v>2</v>
      </c>
      <c r="G9" s="253"/>
      <c r="H9" s="253"/>
      <c r="I9" s="253"/>
      <c r="J9" s="253"/>
      <c r="K9" s="253"/>
      <c r="L9" s="253"/>
      <c r="M9" s="253"/>
      <c r="N9" s="253"/>
      <c r="O9" s="253"/>
      <c r="P9" s="253"/>
      <c r="Q9" s="253"/>
      <c r="R9" s="354" t="s">
        <v>400</v>
      </c>
    </row>
    <row r="10" spans="1:18" ht="28.5" customHeight="1" x14ac:dyDescent="0.2">
      <c r="A10" s="261"/>
      <c r="B10" s="262"/>
      <c r="C10" s="262"/>
      <c r="D10" s="248" t="s">
        <v>3</v>
      </c>
      <c r="E10" s="248" t="s">
        <v>4</v>
      </c>
      <c r="F10" s="241" t="s">
        <v>7</v>
      </c>
      <c r="G10" s="241"/>
      <c r="H10" s="241" t="s">
        <v>8</v>
      </c>
      <c r="I10" s="241"/>
      <c r="J10" s="241" t="s">
        <v>9</v>
      </c>
      <c r="K10" s="241"/>
      <c r="L10" s="241" t="s">
        <v>10</v>
      </c>
      <c r="M10" s="241"/>
      <c r="N10" s="241" t="s">
        <v>11</v>
      </c>
      <c r="O10" s="241"/>
      <c r="P10" s="241" t="s">
        <v>76</v>
      </c>
      <c r="Q10" s="241"/>
      <c r="R10" s="354"/>
    </row>
    <row r="11" spans="1:18" ht="15" thickBot="1" x14ac:dyDescent="0.25">
      <c r="A11" s="113" t="s">
        <v>6</v>
      </c>
      <c r="B11" s="114" t="s">
        <v>56</v>
      </c>
      <c r="C11" s="114" t="s">
        <v>58</v>
      </c>
      <c r="D11" s="249"/>
      <c r="E11" s="249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354"/>
    </row>
    <row r="12" spans="1:18" ht="38.25" x14ac:dyDescent="0.25">
      <c r="A12" s="359" t="s">
        <v>98</v>
      </c>
      <c r="B12" s="355" t="s">
        <v>198</v>
      </c>
      <c r="C12" s="115" t="s">
        <v>199</v>
      </c>
      <c r="D12" s="6" t="s">
        <v>62</v>
      </c>
      <c r="E12" s="6" t="s">
        <v>197</v>
      </c>
      <c r="F12" s="7"/>
      <c r="G12" s="7"/>
      <c r="H12" s="9"/>
      <c r="I12" s="9"/>
      <c r="J12" s="9"/>
      <c r="K12" s="9"/>
      <c r="L12" s="9"/>
      <c r="M12" s="9"/>
      <c r="N12" s="9"/>
      <c r="O12" s="9"/>
      <c r="P12" s="9"/>
      <c r="Q12" s="175"/>
      <c r="R12" s="226">
        <f>'Presupuesto Fortalecimiento PP'!G9</f>
        <v>58357400</v>
      </c>
    </row>
    <row r="13" spans="1:18" ht="38.25" x14ac:dyDescent="0.25">
      <c r="A13" s="258"/>
      <c r="B13" s="240"/>
      <c r="C13" s="11" t="s">
        <v>218</v>
      </c>
      <c r="D13" s="80" t="s">
        <v>62</v>
      </c>
      <c r="E13" s="80" t="s">
        <v>197</v>
      </c>
      <c r="F13" s="12"/>
      <c r="G13" s="14"/>
      <c r="H13" s="13"/>
      <c r="I13" s="14"/>
      <c r="J13" s="12"/>
      <c r="K13" s="12"/>
      <c r="L13" s="12"/>
      <c r="M13" s="12"/>
      <c r="N13" s="12"/>
      <c r="O13" s="12"/>
      <c r="P13" s="12"/>
      <c r="Q13" s="173"/>
      <c r="R13" s="227"/>
    </row>
    <row r="14" spans="1:18" ht="30" customHeight="1" x14ac:dyDescent="0.25">
      <c r="A14" s="258"/>
      <c r="B14" s="240"/>
      <c r="C14" s="11" t="s">
        <v>219</v>
      </c>
      <c r="D14" s="80" t="s">
        <v>62</v>
      </c>
      <c r="E14" s="80" t="s">
        <v>59</v>
      </c>
      <c r="F14" s="12"/>
      <c r="G14" s="14"/>
      <c r="H14" s="14"/>
      <c r="I14" s="13"/>
      <c r="J14" s="12"/>
      <c r="K14" s="12"/>
      <c r="L14" s="12"/>
      <c r="M14" s="12"/>
      <c r="N14" s="12"/>
      <c r="O14" s="12"/>
      <c r="P14" s="12"/>
      <c r="Q14" s="173"/>
      <c r="R14" s="227"/>
    </row>
    <row r="15" spans="1:18" ht="31.5" customHeight="1" thickBot="1" x14ac:dyDescent="0.3">
      <c r="A15" s="330"/>
      <c r="B15" s="314"/>
      <c r="C15" s="92" t="s">
        <v>201</v>
      </c>
      <c r="D15" s="39" t="s">
        <v>62</v>
      </c>
      <c r="E15" s="39" t="s">
        <v>70</v>
      </c>
      <c r="F15" s="42"/>
      <c r="G15" s="41"/>
      <c r="H15" s="40"/>
      <c r="I15" s="40"/>
      <c r="J15" s="42"/>
      <c r="K15" s="42"/>
      <c r="L15" s="42"/>
      <c r="M15" s="42"/>
      <c r="N15" s="42"/>
      <c r="O15" s="42"/>
      <c r="P15" s="42"/>
      <c r="Q15" s="174"/>
      <c r="R15" s="227"/>
    </row>
    <row r="16" spans="1:18" ht="25.5" x14ac:dyDescent="0.25">
      <c r="A16" s="319" t="s">
        <v>23</v>
      </c>
      <c r="B16" s="321" t="s">
        <v>61</v>
      </c>
      <c r="C16" s="6" t="s">
        <v>202</v>
      </c>
      <c r="D16" s="6" t="s">
        <v>62</v>
      </c>
      <c r="E16" s="6" t="s">
        <v>70</v>
      </c>
      <c r="F16" s="9"/>
      <c r="G16" s="9"/>
      <c r="H16" s="8"/>
      <c r="I16" s="8"/>
      <c r="J16" s="7"/>
      <c r="K16" s="8"/>
      <c r="L16" s="8"/>
      <c r="M16" s="8"/>
      <c r="N16" s="8"/>
      <c r="O16" s="8"/>
      <c r="P16" s="9"/>
      <c r="Q16" s="175"/>
      <c r="R16" s="226">
        <f>'Presupuesto Fortalecimiento PP'!G10</f>
        <v>28000000</v>
      </c>
    </row>
    <row r="17" spans="1:18" ht="25.5" x14ac:dyDescent="0.25">
      <c r="A17" s="255"/>
      <c r="B17" s="263"/>
      <c r="C17" s="80" t="s">
        <v>32</v>
      </c>
      <c r="D17" s="80" t="s">
        <v>62</v>
      </c>
      <c r="E17" s="80" t="s">
        <v>197</v>
      </c>
      <c r="F17" s="12"/>
      <c r="G17" s="12"/>
      <c r="H17" s="14"/>
      <c r="I17" s="14"/>
      <c r="J17" s="13"/>
      <c r="K17" s="14"/>
      <c r="L17" s="14"/>
      <c r="M17" s="12"/>
      <c r="N17" s="12"/>
      <c r="O17" s="12"/>
      <c r="P17" s="12"/>
      <c r="Q17" s="173"/>
      <c r="R17" s="227"/>
    </row>
    <row r="18" spans="1:18" ht="51.75" thickBot="1" x14ac:dyDescent="0.3">
      <c r="A18" s="256"/>
      <c r="B18" s="356"/>
      <c r="C18" s="23" t="s">
        <v>33</v>
      </c>
      <c r="D18" s="23" t="s">
        <v>62</v>
      </c>
      <c r="E18" s="23" t="s">
        <v>71</v>
      </c>
      <c r="F18" s="26"/>
      <c r="G18" s="26"/>
      <c r="H18" s="37"/>
      <c r="I18" s="25"/>
      <c r="J18" s="25"/>
      <c r="K18" s="25"/>
      <c r="L18" s="25"/>
      <c r="M18" s="25"/>
      <c r="N18" s="25"/>
      <c r="O18" s="25"/>
      <c r="P18" s="25"/>
      <c r="Q18" s="179"/>
      <c r="R18" s="228"/>
    </row>
    <row r="19" spans="1:18" ht="38.25" x14ac:dyDescent="0.25">
      <c r="A19" s="358" t="s">
        <v>24</v>
      </c>
      <c r="B19" s="357" t="s">
        <v>63</v>
      </c>
      <c r="C19" s="116" t="s">
        <v>251</v>
      </c>
      <c r="D19" s="116" t="s">
        <v>62</v>
      </c>
      <c r="E19" s="116" t="s">
        <v>70</v>
      </c>
      <c r="F19" s="35"/>
      <c r="G19" s="35"/>
      <c r="H19" s="35"/>
      <c r="I19" s="35"/>
      <c r="J19" s="35"/>
      <c r="K19" s="34"/>
      <c r="L19" s="35"/>
      <c r="M19" s="35"/>
      <c r="N19" s="35"/>
      <c r="O19" s="33"/>
      <c r="P19" s="33"/>
      <c r="Q19" s="180"/>
      <c r="R19" s="226">
        <f>'Presupuesto Fortalecimiento PP'!G11</f>
        <v>92118832</v>
      </c>
    </row>
    <row r="20" spans="1:18" ht="38.25" x14ac:dyDescent="0.25">
      <c r="A20" s="255"/>
      <c r="B20" s="264"/>
      <c r="C20" s="109" t="s">
        <v>252</v>
      </c>
      <c r="D20" s="109" t="s">
        <v>62</v>
      </c>
      <c r="E20" s="110" t="s">
        <v>70</v>
      </c>
      <c r="F20" s="14"/>
      <c r="G20" s="14"/>
      <c r="H20" s="14"/>
      <c r="I20" s="14"/>
      <c r="J20" s="14"/>
      <c r="K20" s="13"/>
      <c r="L20" s="14"/>
      <c r="M20" s="14"/>
      <c r="N20" s="14"/>
      <c r="O20" s="12"/>
      <c r="P20" s="12"/>
      <c r="Q20" s="173"/>
      <c r="R20" s="227"/>
    </row>
    <row r="21" spans="1:18" ht="63.75" x14ac:dyDescent="0.25">
      <c r="A21" s="255"/>
      <c r="B21" s="264"/>
      <c r="C21" s="11" t="s">
        <v>253</v>
      </c>
      <c r="D21" s="80" t="s">
        <v>62</v>
      </c>
      <c r="E21" s="80" t="s">
        <v>200</v>
      </c>
      <c r="F21" s="14"/>
      <c r="G21" s="14"/>
      <c r="H21" s="14"/>
      <c r="I21" s="14"/>
      <c r="J21" s="14"/>
      <c r="K21" s="14"/>
      <c r="L21" s="13"/>
      <c r="M21" s="13"/>
      <c r="N21" s="13"/>
      <c r="O21" s="12"/>
      <c r="P21" s="12"/>
      <c r="Q21" s="173"/>
      <c r="R21" s="227"/>
    </row>
    <row r="22" spans="1:18" ht="51" x14ac:dyDescent="0.25">
      <c r="A22" s="255"/>
      <c r="B22" s="264"/>
      <c r="C22" s="11" t="s">
        <v>205</v>
      </c>
      <c r="D22" s="80" t="s">
        <v>62</v>
      </c>
      <c r="E22" s="80" t="s">
        <v>70</v>
      </c>
      <c r="F22" s="14"/>
      <c r="G22" s="14"/>
      <c r="H22" s="14"/>
      <c r="I22" s="14"/>
      <c r="J22" s="14"/>
      <c r="K22" s="14"/>
      <c r="L22" s="14"/>
      <c r="M22" s="13"/>
      <c r="N22" s="13"/>
      <c r="O22" s="12"/>
      <c r="P22" s="12"/>
      <c r="Q22" s="173"/>
      <c r="R22" s="227"/>
    </row>
    <row r="23" spans="1:18" ht="38.25" customHeight="1" x14ac:dyDescent="0.25">
      <c r="A23" s="255"/>
      <c r="B23" s="240" t="s">
        <v>64</v>
      </c>
      <c r="C23" s="109" t="s">
        <v>203</v>
      </c>
      <c r="D23" s="109" t="s">
        <v>62</v>
      </c>
      <c r="E23" s="109" t="s">
        <v>70</v>
      </c>
      <c r="F23" s="14"/>
      <c r="G23" s="14"/>
      <c r="H23" s="14"/>
      <c r="I23" s="14"/>
      <c r="J23" s="14"/>
      <c r="K23" s="14"/>
      <c r="L23" s="14"/>
      <c r="M23" s="14"/>
      <c r="N23" s="13"/>
      <c r="O23" s="14"/>
      <c r="P23" s="14"/>
      <c r="Q23" s="176"/>
      <c r="R23" s="227"/>
    </row>
    <row r="24" spans="1:18" ht="38.25" x14ac:dyDescent="0.25">
      <c r="A24" s="255"/>
      <c r="B24" s="240"/>
      <c r="C24" s="109" t="s">
        <v>220</v>
      </c>
      <c r="D24" s="109" t="s">
        <v>62</v>
      </c>
      <c r="E24" s="109" t="s">
        <v>204</v>
      </c>
      <c r="F24" s="14"/>
      <c r="G24" s="14"/>
      <c r="H24" s="14"/>
      <c r="I24" s="14"/>
      <c r="J24" s="14"/>
      <c r="K24" s="14"/>
      <c r="L24" s="14"/>
      <c r="M24" s="14"/>
      <c r="N24" s="14"/>
      <c r="O24" s="13"/>
      <c r="P24" s="13"/>
      <c r="Q24" s="178"/>
      <c r="R24" s="227"/>
    </row>
    <row r="25" spans="1:18" ht="39" thickBot="1" x14ac:dyDescent="0.3">
      <c r="A25" s="320"/>
      <c r="B25" s="86" t="s">
        <v>67</v>
      </c>
      <c r="C25" s="39" t="s">
        <v>206</v>
      </c>
      <c r="D25" s="93" t="s">
        <v>62</v>
      </c>
      <c r="E25" s="93" t="s">
        <v>70</v>
      </c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186"/>
      <c r="R25" s="228"/>
    </row>
    <row r="26" spans="1:18" ht="25.5" x14ac:dyDescent="0.25">
      <c r="A26" s="319" t="s">
        <v>25</v>
      </c>
      <c r="B26" s="355" t="s">
        <v>68</v>
      </c>
      <c r="C26" s="6" t="s">
        <v>101</v>
      </c>
      <c r="D26" s="99" t="s">
        <v>62</v>
      </c>
      <c r="E26" s="99" t="s">
        <v>70</v>
      </c>
      <c r="F26" s="9"/>
      <c r="G26" s="9"/>
      <c r="H26" s="9"/>
      <c r="I26" s="9"/>
      <c r="J26" s="9"/>
      <c r="K26" s="9"/>
      <c r="L26" s="9"/>
      <c r="M26" s="8"/>
      <c r="N26" s="7"/>
      <c r="O26" s="9"/>
      <c r="P26" s="9"/>
      <c r="Q26" s="187"/>
      <c r="R26" s="227">
        <f>'Presupuesto Fortalecimiento PP'!G12</f>
        <v>8923811.5999999996</v>
      </c>
    </row>
    <row r="27" spans="1:18" ht="25.5" x14ac:dyDescent="0.25">
      <c r="A27" s="255"/>
      <c r="B27" s="240"/>
      <c r="C27" s="80" t="s">
        <v>208</v>
      </c>
      <c r="D27" s="17" t="s">
        <v>62</v>
      </c>
      <c r="E27" s="80" t="s">
        <v>204</v>
      </c>
      <c r="F27" s="12"/>
      <c r="G27" s="12"/>
      <c r="H27" s="12"/>
      <c r="I27" s="12"/>
      <c r="J27" s="12"/>
      <c r="K27" s="12"/>
      <c r="L27" s="12"/>
      <c r="M27" s="14"/>
      <c r="N27" s="12"/>
      <c r="O27" s="13"/>
      <c r="P27" s="13"/>
      <c r="Q27" s="178"/>
      <c r="R27" s="227"/>
    </row>
    <row r="28" spans="1:18" ht="26.25" thickBot="1" x14ac:dyDescent="0.3">
      <c r="A28" s="256"/>
      <c r="B28" s="243"/>
      <c r="C28" s="23" t="s">
        <v>254</v>
      </c>
      <c r="D28" s="24" t="s">
        <v>62</v>
      </c>
      <c r="E28" s="23" t="s">
        <v>70</v>
      </c>
      <c r="F28" s="25"/>
      <c r="G28" s="25"/>
      <c r="H28" s="25"/>
      <c r="I28" s="25"/>
      <c r="J28" s="25"/>
      <c r="K28" s="25"/>
      <c r="L28" s="25"/>
      <c r="M28" s="37"/>
      <c r="N28" s="25"/>
      <c r="O28" s="26"/>
      <c r="P28" s="26"/>
      <c r="Q28" s="188"/>
      <c r="R28" s="228"/>
    </row>
    <row r="29" spans="1:18" ht="15" customHeight="1" x14ac:dyDescent="0.2">
      <c r="A29" s="346" t="s">
        <v>401</v>
      </c>
      <c r="B29" s="347"/>
      <c r="C29" s="347"/>
      <c r="D29" s="347"/>
      <c r="E29" s="347"/>
      <c r="F29" s="347"/>
      <c r="G29" s="347"/>
      <c r="H29" s="347"/>
      <c r="I29" s="347"/>
      <c r="J29" s="347"/>
      <c r="K29" s="347"/>
      <c r="L29" s="347"/>
      <c r="M29" s="347"/>
      <c r="N29" s="347"/>
      <c r="O29" s="347"/>
      <c r="P29" s="347"/>
      <c r="Q29" s="348"/>
      <c r="R29" s="352">
        <f>SUM(R12:R28)</f>
        <v>187400043.59999999</v>
      </c>
    </row>
    <row r="30" spans="1:18" ht="15.75" customHeight="1" thickBot="1" x14ac:dyDescent="0.25">
      <c r="A30" s="349"/>
      <c r="B30" s="350"/>
      <c r="C30" s="350"/>
      <c r="D30" s="350"/>
      <c r="E30" s="350"/>
      <c r="F30" s="350"/>
      <c r="G30" s="350"/>
      <c r="H30" s="350"/>
      <c r="I30" s="350"/>
      <c r="J30" s="350"/>
      <c r="K30" s="350"/>
      <c r="L30" s="350"/>
      <c r="M30" s="350"/>
      <c r="N30" s="350"/>
      <c r="O30" s="350"/>
      <c r="P30" s="350"/>
      <c r="Q30" s="351"/>
      <c r="R30" s="353"/>
    </row>
  </sheetData>
  <mergeCells count="51">
    <mergeCell ref="A4:A6"/>
    <mergeCell ref="B4:C6"/>
    <mergeCell ref="D5:J5"/>
    <mergeCell ref="D6:J6"/>
    <mergeCell ref="A1:B1"/>
    <mergeCell ref="A3:C3"/>
    <mergeCell ref="A2:B2"/>
    <mergeCell ref="D2:H2"/>
    <mergeCell ref="D4:J4"/>
    <mergeCell ref="D3:J3"/>
    <mergeCell ref="A7:A8"/>
    <mergeCell ref="B7:C7"/>
    <mergeCell ref="B8:C8"/>
    <mergeCell ref="D7:J7"/>
    <mergeCell ref="D8:J8"/>
    <mergeCell ref="B12:B15"/>
    <mergeCell ref="A9:C10"/>
    <mergeCell ref="D9:E9"/>
    <mergeCell ref="F9:Q9"/>
    <mergeCell ref="D10:D11"/>
    <mergeCell ref="E10:E11"/>
    <mergeCell ref="F10:G10"/>
    <mergeCell ref="H10:I10"/>
    <mergeCell ref="J10:K10"/>
    <mergeCell ref="L10:M10"/>
    <mergeCell ref="N10:O10"/>
    <mergeCell ref="R26:R28"/>
    <mergeCell ref="A29:Q30"/>
    <mergeCell ref="R29:R30"/>
    <mergeCell ref="R9:R11"/>
    <mergeCell ref="R12:R15"/>
    <mergeCell ref="R16:R18"/>
    <mergeCell ref="R19:R25"/>
    <mergeCell ref="A26:A28"/>
    <mergeCell ref="B26:B28"/>
    <mergeCell ref="A16:A18"/>
    <mergeCell ref="B16:B18"/>
    <mergeCell ref="B23:B24"/>
    <mergeCell ref="B19:B22"/>
    <mergeCell ref="A19:A25"/>
    <mergeCell ref="P10:Q10"/>
    <mergeCell ref="A12:A15"/>
    <mergeCell ref="L2:R2"/>
    <mergeCell ref="C1:R1"/>
    <mergeCell ref="K8:R8"/>
    <mergeCell ref="K7:R7"/>
    <mergeCell ref="K6:R6"/>
    <mergeCell ref="K5:R5"/>
    <mergeCell ref="K4:R4"/>
    <mergeCell ref="I2:K2"/>
    <mergeCell ref="K3:R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showGridLines="0" workbookViewId="0">
      <selection activeCell="G7" sqref="G1:I1048576"/>
    </sheetView>
  </sheetViews>
  <sheetFormatPr baseColWidth="10" defaultRowHeight="15" x14ac:dyDescent="0.25"/>
  <cols>
    <col min="1" max="1" width="24.85546875" customWidth="1"/>
    <col min="2" max="2" width="35.5703125" customWidth="1"/>
    <col min="3" max="3" width="22.85546875" customWidth="1"/>
    <col min="4" max="5" width="14.7109375" customWidth="1"/>
    <col min="6" max="6" width="15.5703125" customWidth="1"/>
    <col min="7" max="9" width="0" hidden="1" customWidth="1"/>
  </cols>
  <sheetData>
    <row r="1" spans="1:8" ht="19.5" thickBot="1" x14ac:dyDescent="0.35">
      <c r="A1" s="303" t="s">
        <v>214</v>
      </c>
      <c r="B1" s="304"/>
      <c r="C1" s="304"/>
      <c r="D1" s="304"/>
      <c r="E1" s="304"/>
      <c r="F1" s="305"/>
    </row>
    <row r="2" spans="1:8" ht="18.75" x14ac:dyDescent="0.3">
      <c r="A2" s="285" t="s">
        <v>147</v>
      </c>
      <c r="B2" s="286"/>
      <c r="C2" s="286"/>
      <c r="D2" s="286"/>
      <c r="E2" s="286"/>
      <c r="F2" s="287"/>
    </row>
    <row r="3" spans="1:8" ht="29.25" x14ac:dyDescent="0.25">
      <c r="A3" s="74" t="s">
        <v>146</v>
      </c>
      <c r="B3" s="73" t="s">
        <v>145</v>
      </c>
      <c r="C3" s="73" t="s">
        <v>144</v>
      </c>
      <c r="D3" s="72" t="s">
        <v>143</v>
      </c>
      <c r="E3" s="72" t="s">
        <v>142</v>
      </c>
      <c r="F3" s="71" t="s">
        <v>141</v>
      </c>
    </row>
    <row r="4" spans="1:8" ht="30" x14ac:dyDescent="0.25">
      <c r="A4" s="60" t="s">
        <v>140</v>
      </c>
      <c r="B4" s="70" t="s">
        <v>215</v>
      </c>
      <c r="C4" s="82">
        <v>4000000</v>
      </c>
      <c r="D4" s="50">
        <v>1</v>
      </c>
      <c r="E4" s="50">
        <v>6</v>
      </c>
      <c r="F4" s="83">
        <f>E4*D4*C4</f>
        <v>24000000</v>
      </c>
    </row>
    <row r="5" spans="1:8" ht="75" x14ac:dyDescent="0.25">
      <c r="A5" s="60" t="s">
        <v>138</v>
      </c>
      <c r="B5" s="70" t="s">
        <v>221</v>
      </c>
      <c r="C5" s="82">
        <v>3000000</v>
      </c>
      <c r="D5" s="50">
        <v>5</v>
      </c>
      <c r="E5" s="50">
        <v>6</v>
      </c>
      <c r="F5" s="83">
        <f>C5*D5*E5</f>
        <v>90000000</v>
      </c>
    </row>
    <row r="6" spans="1:8" ht="30" x14ac:dyDescent="0.25">
      <c r="A6" s="51" t="s">
        <v>137</v>
      </c>
      <c r="B6" s="70" t="s">
        <v>136</v>
      </c>
      <c r="C6" s="82">
        <v>2000000</v>
      </c>
      <c r="D6" s="50">
        <v>1</v>
      </c>
      <c r="E6" s="50">
        <v>6</v>
      </c>
      <c r="F6" s="83">
        <f>E6*D6*C6</f>
        <v>12000000</v>
      </c>
    </row>
    <row r="7" spans="1:8" ht="45" x14ac:dyDescent="0.25">
      <c r="A7" s="60" t="s">
        <v>135</v>
      </c>
      <c r="B7" s="70" t="s">
        <v>222</v>
      </c>
      <c r="C7" s="82">
        <v>1400000</v>
      </c>
      <c r="D7" s="50">
        <v>5</v>
      </c>
      <c r="E7" s="50">
        <v>6</v>
      </c>
      <c r="F7" s="83">
        <f>E7*D7*C7</f>
        <v>42000000</v>
      </c>
    </row>
    <row r="8" spans="1:8" ht="15.75" thickBot="1" x14ac:dyDescent="0.3">
      <c r="A8" s="68" t="s">
        <v>132</v>
      </c>
      <c r="B8" s="67" t="s">
        <v>188</v>
      </c>
      <c r="C8" s="84">
        <v>689854</v>
      </c>
      <c r="D8" s="58">
        <v>4</v>
      </c>
      <c r="E8" s="58">
        <v>2</v>
      </c>
      <c r="F8" s="85">
        <f>E8*D8*C8</f>
        <v>5518832</v>
      </c>
    </row>
    <row r="9" spans="1:8" ht="15.75" thickBot="1" x14ac:dyDescent="0.3">
      <c r="A9" s="306" t="s">
        <v>130</v>
      </c>
      <c r="B9" s="307"/>
      <c r="C9" s="307"/>
      <c r="D9" s="307"/>
      <c r="E9" s="308"/>
      <c r="F9" s="65">
        <f>SUM(F4:F8)</f>
        <v>173518832</v>
      </c>
      <c r="G9" s="182">
        <f>(C4*2)+(30000000)+(C6*2)+((C7*D7)*2)+E12+E13+E14+E16+E20</f>
        <v>58357400</v>
      </c>
      <c r="H9">
        <v>1</v>
      </c>
    </row>
    <row r="10" spans="1:8" ht="18.75" x14ac:dyDescent="0.3">
      <c r="A10" s="285" t="s">
        <v>129</v>
      </c>
      <c r="B10" s="286"/>
      <c r="C10" s="286"/>
      <c r="D10" s="286"/>
      <c r="E10" s="286"/>
      <c r="F10" s="287"/>
      <c r="G10" s="182">
        <f>+C4+(C5*D5)+C6+(C7*D7)</f>
        <v>28000000</v>
      </c>
      <c r="H10">
        <v>2</v>
      </c>
    </row>
    <row r="11" spans="1:8" ht="29.25" x14ac:dyDescent="0.25">
      <c r="A11" s="64" t="s">
        <v>128</v>
      </c>
      <c r="B11" s="62" t="s">
        <v>117</v>
      </c>
      <c r="C11" s="63" t="s">
        <v>116</v>
      </c>
      <c r="D11" s="62" t="s">
        <v>115</v>
      </c>
      <c r="E11" s="276" t="s">
        <v>104</v>
      </c>
      <c r="F11" s="277"/>
      <c r="G11" s="182">
        <f>(C4*3)+((C5*D5)*3)+(C6*3)+((C7*D7)*3)+F8+E15+E21+E22+E23+E24</f>
        <v>92118832</v>
      </c>
      <c r="H11">
        <v>3</v>
      </c>
    </row>
    <row r="12" spans="1:8" x14ac:dyDescent="0.25">
      <c r="A12" s="50" t="s">
        <v>127</v>
      </c>
      <c r="B12" s="50" t="s">
        <v>223</v>
      </c>
      <c r="C12" s="49">
        <v>8</v>
      </c>
      <c r="D12" s="82">
        <v>50000</v>
      </c>
      <c r="E12" s="292">
        <f>C12*D12</f>
        <v>400000</v>
      </c>
      <c r="F12" s="292"/>
      <c r="G12" s="182">
        <f>+E28</f>
        <v>8923811.5999999996</v>
      </c>
      <c r="H12">
        <v>4</v>
      </c>
    </row>
    <row r="13" spans="1:8" ht="30" x14ac:dyDescent="0.25">
      <c r="A13" s="50" t="s">
        <v>126</v>
      </c>
      <c r="B13" s="61" t="s">
        <v>189</v>
      </c>
      <c r="C13" s="49">
        <v>100</v>
      </c>
      <c r="D13" s="82">
        <v>3000</v>
      </c>
      <c r="E13" s="288">
        <f>C13*D13</f>
        <v>300000</v>
      </c>
      <c r="F13" s="288"/>
    </row>
    <row r="14" spans="1:8" x14ac:dyDescent="0.25">
      <c r="A14" s="50" t="s">
        <v>124</v>
      </c>
      <c r="B14" s="50" t="s">
        <v>224</v>
      </c>
      <c r="C14" s="49">
        <v>2</v>
      </c>
      <c r="D14" s="82">
        <v>290000</v>
      </c>
      <c r="E14" s="288">
        <f>C14*D14</f>
        <v>580000</v>
      </c>
      <c r="F14" s="288"/>
    </row>
    <row r="15" spans="1:8" ht="30" x14ac:dyDescent="0.25">
      <c r="A15" s="61" t="s">
        <v>123</v>
      </c>
      <c r="B15" s="50" t="s">
        <v>122</v>
      </c>
      <c r="C15" s="49">
        <v>1500</v>
      </c>
      <c r="D15" s="82">
        <v>800</v>
      </c>
      <c r="E15" s="288">
        <f>C15*D15</f>
        <v>1200000</v>
      </c>
      <c r="F15" s="288"/>
    </row>
    <row r="16" spans="1:8" x14ac:dyDescent="0.25">
      <c r="A16" s="61" t="s">
        <v>121</v>
      </c>
      <c r="B16" s="50" t="s">
        <v>120</v>
      </c>
      <c r="C16" s="49">
        <v>6</v>
      </c>
      <c r="D16" s="82">
        <v>12900</v>
      </c>
      <c r="E16" s="288">
        <f>C16*D16</f>
        <v>77400</v>
      </c>
      <c r="F16" s="288"/>
    </row>
    <row r="17" spans="1:6" ht="15.75" thickBot="1" x14ac:dyDescent="0.3">
      <c r="A17" s="341" t="s">
        <v>119</v>
      </c>
      <c r="B17" s="342"/>
      <c r="C17" s="342"/>
      <c r="D17" s="343"/>
      <c r="E17" s="344">
        <f>SUM(E12:F16)</f>
        <v>2557400</v>
      </c>
      <c r="F17" s="345"/>
    </row>
    <row r="18" spans="1:6" ht="18.75" x14ac:dyDescent="0.3">
      <c r="A18" s="285" t="s">
        <v>118</v>
      </c>
      <c r="B18" s="286"/>
      <c r="C18" s="286"/>
      <c r="D18" s="286"/>
      <c r="E18" s="286"/>
      <c r="F18" s="287"/>
    </row>
    <row r="19" spans="1:6" ht="28.5" x14ac:dyDescent="0.25">
      <c r="A19" s="55" t="s">
        <v>118</v>
      </c>
      <c r="B19" s="53" t="s">
        <v>117</v>
      </c>
      <c r="C19" s="54" t="s">
        <v>116</v>
      </c>
      <c r="D19" s="53" t="s">
        <v>115</v>
      </c>
      <c r="E19" s="283" t="s">
        <v>104</v>
      </c>
      <c r="F19" s="284"/>
    </row>
    <row r="20" spans="1:6" x14ac:dyDescent="0.25">
      <c r="A20" s="51" t="s">
        <v>114</v>
      </c>
      <c r="B20" s="50" t="s">
        <v>113</v>
      </c>
      <c r="C20" s="52" t="s">
        <v>112</v>
      </c>
      <c r="D20" s="50" t="s">
        <v>112</v>
      </c>
      <c r="E20" s="288">
        <v>1000000</v>
      </c>
      <c r="F20" s="289"/>
    </row>
    <row r="21" spans="1:6" x14ac:dyDescent="0.25">
      <c r="A21" s="338" t="s">
        <v>216</v>
      </c>
      <c r="B21" s="50" t="s">
        <v>225</v>
      </c>
      <c r="C21" s="49">
        <v>1</v>
      </c>
      <c r="D21" s="82">
        <v>500000</v>
      </c>
      <c r="E21" s="288">
        <f>D21*C21</f>
        <v>500000</v>
      </c>
      <c r="F21" s="289"/>
    </row>
    <row r="22" spans="1:6" x14ac:dyDescent="0.25">
      <c r="A22" s="339"/>
      <c r="B22" s="50" t="s">
        <v>194</v>
      </c>
      <c r="C22" s="49">
        <v>1</v>
      </c>
      <c r="D22" s="82">
        <v>300000</v>
      </c>
      <c r="E22" s="288">
        <f t="shared" ref="E22:E23" si="0">D22*C22</f>
        <v>300000</v>
      </c>
      <c r="F22" s="289"/>
    </row>
    <row r="23" spans="1:6" x14ac:dyDescent="0.25">
      <c r="A23" s="339"/>
      <c r="B23" s="50" t="s">
        <v>109</v>
      </c>
      <c r="C23" s="49">
        <v>100</v>
      </c>
      <c r="D23" s="82">
        <v>3000</v>
      </c>
      <c r="E23" s="288">
        <f t="shared" si="0"/>
        <v>300000</v>
      </c>
      <c r="F23" s="289"/>
    </row>
    <row r="24" spans="1:6" x14ac:dyDescent="0.25">
      <c r="A24" s="51" t="s">
        <v>193</v>
      </c>
      <c r="B24" s="50" t="s">
        <v>108</v>
      </c>
      <c r="C24" s="49">
        <v>100</v>
      </c>
      <c r="D24" s="82">
        <v>3000</v>
      </c>
      <c r="E24" s="294">
        <f>C24*D24</f>
        <v>300000</v>
      </c>
      <c r="F24" s="295"/>
    </row>
    <row r="25" spans="1:6" ht="15.75" thickBot="1" x14ac:dyDescent="0.3">
      <c r="A25" s="280" t="s">
        <v>107</v>
      </c>
      <c r="B25" s="281"/>
      <c r="C25" s="281"/>
      <c r="D25" s="282"/>
      <c r="E25" s="290">
        <f>SUM(E20:F24)</f>
        <v>2400000</v>
      </c>
      <c r="F25" s="291"/>
    </row>
    <row r="26" spans="1:6" ht="18.75" x14ac:dyDescent="0.3">
      <c r="A26" s="285" t="s">
        <v>106</v>
      </c>
      <c r="B26" s="286"/>
      <c r="C26" s="286"/>
      <c r="D26" s="286"/>
      <c r="E26" s="286"/>
      <c r="F26" s="287"/>
    </row>
    <row r="27" spans="1:6" x14ac:dyDescent="0.25">
      <c r="A27" s="270" t="s">
        <v>105</v>
      </c>
      <c r="B27" s="271"/>
      <c r="C27" s="271"/>
      <c r="D27" s="272"/>
      <c r="E27" s="276" t="s">
        <v>104</v>
      </c>
      <c r="F27" s="277"/>
    </row>
    <row r="28" spans="1:6" ht="28.5" customHeight="1" x14ac:dyDescent="0.25">
      <c r="A28" s="273" t="s">
        <v>103</v>
      </c>
      <c r="B28" s="274"/>
      <c r="C28" s="274"/>
      <c r="D28" s="275"/>
      <c r="E28" s="278">
        <f>178476232*5%</f>
        <v>8923811.5999999996</v>
      </c>
      <c r="F28" s="279"/>
    </row>
    <row r="29" spans="1:6" ht="21" thickBot="1" x14ac:dyDescent="0.3">
      <c r="A29" s="266" t="s">
        <v>102</v>
      </c>
      <c r="B29" s="267"/>
      <c r="C29" s="267"/>
      <c r="D29" s="267"/>
      <c r="E29" s="268">
        <f>E25+E17+F9+E28</f>
        <v>187400043.59999999</v>
      </c>
      <c r="F29" s="269"/>
    </row>
    <row r="30" spans="1:6" x14ac:dyDescent="0.25">
      <c r="A30" s="22"/>
      <c r="B30" s="22"/>
      <c r="C30" s="47"/>
      <c r="D30" s="22"/>
      <c r="E30" s="265"/>
      <c r="F30" s="265"/>
    </row>
    <row r="31" spans="1:6" x14ac:dyDescent="0.25">
      <c r="A31" s="22"/>
      <c r="B31" s="22"/>
      <c r="C31" s="47"/>
      <c r="D31" s="22"/>
      <c r="E31" s="265"/>
      <c r="F31" s="265"/>
    </row>
    <row r="32" spans="1:6" x14ac:dyDescent="0.25">
      <c r="A32" s="22"/>
      <c r="B32" s="22"/>
      <c r="C32" s="47"/>
      <c r="D32" s="22"/>
      <c r="E32" s="265"/>
      <c r="F32" s="265"/>
    </row>
    <row r="33" spans="1:6" x14ac:dyDescent="0.25">
      <c r="A33" s="22"/>
      <c r="B33" s="22"/>
      <c r="C33" s="47"/>
      <c r="D33" s="22"/>
      <c r="E33" s="265"/>
      <c r="F33" s="265"/>
    </row>
    <row r="34" spans="1:6" x14ac:dyDescent="0.25">
      <c r="C34" s="46"/>
    </row>
    <row r="35" spans="1:6" x14ac:dyDescent="0.25">
      <c r="C35" s="46"/>
    </row>
    <row r="36" spans="1:6" x14ac:dyDescent="0.25">
      <c r="C36" s="46"/>
    </row>
    <row r="37" spans="1:6" x14ac:dyDescent="0.25">
      <c r="C37" s="46"/>
    </row>
    <row r="38" spans="1:6" x14ac:dyDescent="0.25">
      <c r="C38" s="46"/>
    </row>
    <row r="39" spans="1:6" x14ac:dyDescent="0.25">
      <c r="C39" s="46"/>
    </row>
    <row r="40" spans="1:6" x14ac:dyDescent="0.25">
      <c r="C40" s="46"/>
    </row>
    <row r="41" spans="1:6" x14ac:dyDescent="0.25">
      <c r="C41" s="46"/>
    </row>
    <row r="42" spans="1:6" x14ac:dyDescent="0.25">
      <c r="C42" s="46"/>
    </row>
    <row r="43" spans="1:6" x14ac:dyDescent="0.25">
      <c r="C43" s="46"/>
    </row>
    <row r="44" spans="1:6" x14ac:dyDescent="0.25">
      <c r="C44" s="46"/>
    </row>
    <row r="45" spans="1:6" x14ac:dyDescent="0.25">
      <c r="C45" s="46"/>
    </row>
    <row r="46" spans="1:6" x14ac:dyDescent="0.25">
      <c r="C46" s="46"/>
    </row>
    <row r="47" spans="1:6" x14ac:dyDescent="0.25">
      <c r="C47" s="46"/>
    </row>
    <row r="48" spans="1:6" x14ac:dyDescent="0.25">
      <c r="C48" s="46"/>
    </row>
    <row r="49" spans="3:3" x14ac:dyDescent="0.25">
      <c r="C49" s="46"/>
    </row>
    <row r="50" spans="3:3" x14ac:dyDescent="0.25">
      <c r="C50" s="46"/>
    </row>
    <row r="51" spans="3:3" x14ac:dyDescent="0.25">
      <c r="C51" s="46"/>
    </row>
    <row r="52" spans="3:3" x14ac:dyDescent="0.25">
      <c r="C52" s="46"/>
    </row>
    <row r="53" spans="3:3" x14ac:dyDescent="0.25">
      <c r="C53" s="46"/>
    </row>
    <row r="54" spans="3:3" x14ac:dyDescent="0.25">
      <c r="C54" s="46"/>
    </row>
    <row r="55" spans="3:3" x14ac:dyDescent="0.25">
      <c r="C55" s="46"/>
    </row>
    <row r="56" spans="3:3" x14ac:dyDescent="0.25">
      <c r="C56" s="46"/>
    </row>
    <row r="57" spans="3:3" x14ac:dyDescent="0.25">
      <c r="C57" s="46"/>
    </row>
  </sheetData>
  <mergeCells count="33">
    <mergeCell ref="E12:F12"/>
    <mergeCell ref="A1:F1"/>
    <mergeCell ref="A2:F2"/>
    <mergeCell ref="A9:E9"/>
    <mergeCell ref="A10:F10"/>
    <mergeCell ref="E11:F11"/>
    <mergeCell ref="A21:A23"/>
    <mergeCell ref="E21:F21"/>
    <mergeCell ref="E22:F22"/>
    <mergeCell ref="E23:F23"/>
    <mergeCell ref="E13:F13"/>
    <mergeCell ref="E14:F14"/>
    <mergeCell ref="E15:F15"/>
    <mergeCell ref="E16:F16"/>
    <mergeCell ref="A17:D17"/>
    <mergeCell ref="E17:F17"/>
    <mergeCell ref="A18:F18"/>
    <mergeCell ref="E19:F19"/>
    <mergeCell ref="E20:F20"/>
    <mergeCell ref="E24:F24"/>
    <mergeCell ref="A25:D25"/>
    <mergeCell ref="E25:F25"/>
    <mergeCell ref="A26:F26"/>
    <mergeCell ref="A27:D27"/>
    <mergeCell ref="E27:F27"/>
    <mergeCell ref="E32:F32"/>
    <mergeCell ref="E33:F33"/>
    <mergeCell ref="A28:D28"/>
    <mergeCell ref="E28:F28"/>
    <mergeCell ref="A29:D29"/>
    <mergeCell ref="E29:F29"/>
    <mergeCell ref="E30:F30"/>
    <mergeCell ref="E31:F3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3"/>
  <sheetViews>
    <sheetView showGridLines="0" zoomScale="80" zoomScaleNormal="80" workbookViewId="0">
      <selection activeCell="AB8" sqref="AB8"/>
    </sheetView>
  </sheetViews>
  <sheetFormatPr baseColWidth="10" defaultRowHeight="14.25" x14ac:dyDescent="0.2"/>
  <cols>
    <col min="1" max="1" width="22.28515625" style="1" bestFit="1" customWidth="1"/>
    <col min="2" max="2" width="19.28515625" style="2" customWidth="1"/>
    <col min="3" max="3" width="45.28515625" style="1" customWidth="1"/>
    <col min="4" max="4" width="12.42578125" style="3" customWidth="1"/>
    <col min="5" max="5" width="12.7109375" style="3" customWidth="1"/>
    <col min="6" max="6" width="4.85546875" style="1" customWidth="1"/>
    <col min="7" max="7" width="4.140625" style="1" customWidth="1"/>
    <col min="8" max="9" width="4.85546875" style="1" customWidth="1"/>
    <col min="10" max="10" width="5.140625" style="1" customWidth="1"/>
    <col min="11" max="11" width="5.5703125" style="1" customWidth="1"/>
    <col min="12" max="12" width="4" style="1" customWidth="1"/>
    <col min="13" max="13" width="4.42578125" style="1" customWidth="1"/>
    <col min="14" max="14" width="5.42578125" style="1" customWidth="1"/>
    <col min="15" max="15" width="4.7109375" style="1" customWidth="1"/>
    <col min="16" max="16" width="4.28515625" style="1" customWidth="1"/>
    <col min="17" max="17" width="4.5703125" style="1" customWidth="1"/>
    <col min="18" max="23" width="4.28515625" style="1" customWidth="1"/>
    <col min="24" max="24" width="16.5703125" style="1" bestFit="1" customWidth="1"/>
    <col min="25" max="16384" width="11.42578125" style="1"/>
  </cols>
  <sheetData>
    <row r="1" spans="1:24" ht="48.75" customHeight="1" x14ac:dyDescent="0.2">
      <c r="A1" s="244" t="s">
        <v>79</v>
      </c>
      <c r="B1" s="245"/>
      <c r="C1" s="223" t="s">
        <v>257</v>
      </c>
      <c r="D1" s="223"/>
      <c r="E1" s="223"/>
      <c r="F1" s="223"/>
      <c r="G1" s="223"/>
      <c r="H1" s="223"/>
      <c r="I1" s="223"/>
      <c r="J1" s="223"/>
      <c r="K1" s="223"/>
      <c r="L1" s="223"/>
      <c r="M1" s="223"/>
      <c r="N1" s="223"/>
      <c r="O1" s="223"/>
      <c r="P1" s="223"/>
      <c r="Q1" s="223"/>
      <c r="R1" s="223"/>
      <c r="S1" s="223"/>
      <c r="T1" s="223"/>
      <c r="U1" s="223"/>
      <c r="V1" s="223"/>
      <c r="W1" s="223"/>
      <c r="X1" s="224"/>
    </row>
    <row r="2" spans="1:24" s="4" customFormat="1" ht="39.75" customHeight="1" x14ac:dyDescent="0.2">
      <c r="A2" s="246" t="s">
        <v>80</v>
      </c>
      <c r="B2" s="219"/>
      <c r="C2" s="111" t="s">
        <v>15</v>
      </c>
      <c r="D2" s="221" t="s">
        <v>235</v>
      </c>
      <c r="E2" s="221"/>
      <c r="F2" s="221"/>
      <c r="G2" s="221"/>
      <c r="H2" s="221"/>
      <c r="I2" s="332" t="s">
        <v>16</v>
      </c>
      <c r="J2" s="332"/>
      <c r="K2" s="332"/>
      <c r="L2" s="332"/>
      <c r="M2" s="332"/>
      <c r="N2" s="332"/>
      <c r="O2" s="221" t="s">
        <v>81</v>
      </c>
      <c r="P2" s="221"/>
      <c r="Q2" s="221"/>
      <c r="R2" s="221"/>
      <c r="S2" s="221"/>
      <c r="T2" s="221"/>
      <c r="U2" s="221"/>
      <c r="V2" s="221"/>
      <c r="W2" s="221"/>
      <c r="X2" s="222"/>
    </row>
    <row r="3" spans="1:24" s="4" customFormat="1" ht="38.25" customHeight="1" x14ac:dyDescent="0.2">
      <c r="A3" s="246" t="s">
        <v>82</v>
      </c>
      <c r="B3" s="219"/>
      <c r="C3" s="219"/>
      <c r="D3" s="219" t="s">
        <v>83</v>
      </c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 t="s">
        <v>5</v>
      </c>
      <c r="P3" s="219"/>
      <c r="Q3" s="219"/>
      <c r="R3" s="219"/>
      <c r="S3" s="219"/>
      <c r="T3" s="219"/>
      <c r="U3" s="219"/>
      <c r="V3" s="219"/>
      <c r="W3" s="219"/>
      <c r="X3" s="220"/>
    </row>
    <row r="4" spans="1:24" s="4" customFormat="1" ht="36" customHeight="1" x14ac:dyDescent="0.2">
      <c r="A4" s="250" t="s">
        <v>88</v>
      </c>
      <c r="B4" s="217" t="s">
        <v>258</v>
      </c>
      <c r="C4" s="217"/>
      <c r="D4" s="217" t="s">
        <v>281</v>
      </c>
      <c r="E4" s="217"/>
      <c r="F4" s="217"/>
      <c r="G4" s="217"/>
      <c r="H4" s="217"/>
      <c r="I4" s="217"/>
      <c r="J4" s="217"/>
      <c r="K4" s="217"/>
      <c r="L4" s="217"/>
      <c r="M4" s="217"/>
      <c r="N4" s="217"/>
      <c r="O4" s="217" t="s">
        <v>271</v>
      </c>
      <c r="P4" s="217"/>
      <c r="Q4" s="217"/>
      <c r="R4" s="217"/>
      <c r="S4" s="217"/>
      <c r="T4" s="217"/>
      <c r="U4" s="217"/>
      <c r="V4" s="217"/>
      <c r="W4" s="217"/>
      <c r="X4" s="218"/>
    </row>
    <row r="5" spans="1:24" s="4" customFormat="1" ht="28.5" customHeight="1" x14ac:dyDescent="0.2">
      <c r="A5" s="250"/>
      <c r="B5" s="217"/>
      <c r="C5" s="217"/>
      <c r="D5" s="217" t="s">
        <v>210</v>
      </c>
      <c r="E5" s="217"/>
      <c r="F5" s="217"/>
      <c r="G5" s="217"/>
      <c r="H5" s="217"/>
      <c r="I5" s="217"/>
      <c r="J5" s="217"/>
      <c r="K5" s="217"/>
      <c r="L5" s="217"/>
      <c r="M5" s="217"/>
      <c r="N5" s="217"/>
      <c r="O5" s="217" t="s">
        <v>91</v>
      </c>
      <c r="P5" s="217"/>
      <c r="Q5" s="217"/>
      <c r="R5" s="217"/>
      <c r="S5" s="217"/>
      <c r="T5" s="217"/>
      <c r="U5" s="217"/>
      <c r="V5" s="217"/>
      <c r="W5" s="217"/>
      <c r="X5" s="218"/>
    </row>
    <row r="6" spans="1:24" s="4" customFormat="1" ht="28.5" customHeight="1" x14ac:dyDescent="0.2">
      <c r="A6" s="251" t="s">
        <v>89</v>
      </c>
      <c r="B6" s="217" t="s">
        <v>236</v>
      </c>
      <c r="C6" s="217"/>
      <c r="D6" s="217" t="s">
        <v>287</v>
      </c>
      <c r="E6" s="217"/>
      <c r="F6" s="217"/>
      <c r="G6" s="217"/>
      <c r="H6" s="217"/>
      <c r="I6" s="217"/>
      <c r="J6" s="217"/>
      <c r="K6" s="217"/>
      <c r="L6" s="217"/>
      <c r="M6" s="217"/>
      <c r="N6" s="217"/>
      <c r="O6" s="217" t="s">
        <v>274</v>
      </c>
      <c r="P6" s="217"/>
      <c r="Q6" s="217"/>
      <c r="R6" s="217"/>
      <c r="S6" s="217"/>
      <c r="T6" s="217"/>
      <c r="U6" s="217"/>
      <c r="V6" s="217"/>
      <c r="W6" s="217"/>
      <c r="X6" s="218"/>
    </row>
    <row r="7" spans="1:24" s="4" customFormat="1" ht="41.25" customHeight="1" thickBot="1" x14ac:dyDescent="0.25">
      <c r="A7" s="252"/>
      <c r="B7" s="237" t="s">
        <v>267</v>
      </c>
      <c r="C7" s="237"/>
      <c r="D7" s="237" t="s">
        <v>270</v>
      </c>
      <c r="E7" s="237"/>
      <c r="F7" s="237"/>
      <c r="G7" s="237"/>
      <c r="H7" s="237"/>
      <c r="I7" s="237"/>
      <c r="J7" s="237"/>
      <c r="K7" s="237"/>
      <c r="L7" s="237"/>
      <c r="M7" s="237"/>
      <c r="N7" s="237"/>
      <c r="O7" s="237" t="s">
        <v>250</v>
      </c>
      <c r="P7" s="237"/>
      <c r="Q7" s="237"/>
      <c r="R7" s="237"/>
      <c r="S7" s="237"/>
      <c r="T7" s="237"/>
      <c r="U7" s="237"/>
      <c r="V7" s="237"/>
      <c r="W7" s="237"/>
      <c r="X7" s="238"/>
    </row>
    <row r="8" spans="1:24" ht="15" customHeight="1" x14ac:dyDescent="0.2">
      <c r="A8" s="259" t="s">
        <v>57</v>
      </c>
      <c r="B8" s="260"/>
      <c r="C8" s="260"/>
      <c r="D8" s="247" t="s">
        <v>1</v>
      </c>
      <c r="E8" s="247"/>
      <c r="F8" s="362" t="s">
        <v>2</v>
      </c>
      <c r="G8" s="363"/>
      <c r="H8" s="363"/>
      <c r="I8" s="363"/>
      <c r="J8" s="363"/>
      <c r="K8" s="363"/>
      <c r="L8" s="363"/>
      <c r="M8" s="363"/>
      <c r="N8" s="363"/>
      <c r="O8" s="363"/>
      <c r="P8" s="363"/>
      <c r="Q8" s="363"/>
      <c r="R8" s="363"/>
      <c r="S8" s="363"/>
      <c r="T8" s="363"/>
      <c r="U8" s="363"/>
      <c r="V8" s="363"/>
      <c r="W8" s="364"/>
      <c r="X8" s="239" t="s">
        <v>400</v>
      </c>
    </row>
    <row r="9" spans="1:24" ht="28.5" customHeight="1" x14ac:dyDescent="0.2">
      <c r="A9" s="261"/>
      <c r="B9" s="262"/>
      <c r="C9" s="262"/>
      <c r="D9" s="248" t="s">
        <v>3</v>
      </c>
      <c r="E9" s="248" t="s">
        <v>4</v>
      </c>
      <c r="F9" s="241" t="s">
        <v>7</v>
      </c>
      <c r="G9" s="241"/>
      <c r="H9" s="241" t="s">
        <v>8</v>
      </c>
      <c r="I9" s="241"/>
      <c r="J9" s="241" t="s">
        <v>9</v>
      </c>
      <c r="K9" s="241"/>
      <c r="L9" s="241" t="s">
        <v>10</v>
      </c>
      <c r="M9" s="241"/>
      <c r="N9" s="241" t="s">
        <v>11</v>
      </c>
      <c r="O9" s="241"/>
      <c r="P9" s="241" t="s">
        <v>76</v>
      </c>
      <c r="Q9" s="241"/>
      <c r="R9" s="241" t="s">
        <v>77</v>
      </c>
      <c r="S9" s="241"/>
      <c r="T9" s="241" t="s">
        <v>272</v>
      </c>
      <c r="U9" s="241"/>
      <c r="V9" s="241" t="s">
        <v>273</v>
      </c>
      <c r="W9" s="242"/>
      <c r="X9" s="239"/>
    </row>
    <row r="10" spans="1:24" ht="15" thickBot="1" x14ac:dyDescent="0.25">
      <c r="A10" s="113" t="s">
        <v>6</v>
      </c>
      <c r="B10" s="114" t="s">
        <v>56</v>
      </c>
      <c r="C10" s="114" t="s">
        <v>58</v>
      </c>
      <c r="D10" s="249"/>
      <c r="E10" s="249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31"/>
      <c r="X10" s="239"/>
    </row>
    <row r="11" spans="1:24" ht="38.25" x14ac:dyDescent="0.25">
      <c r="A11" s="359" t="s">
        <v>98</v>
      </c>
      <c r="B11" s="355" t="s">
        <v>238</v>
      </c>
      <c r="C11" s="115" t="s">
        <v>259</v>
      </c>
      <c r="D11" s="106" t="s">
        <v>96</v>
      </c>
      <c r="E11" s="106" t="s">
        <v>62</v>
      </c>
      <c r="F11" s="7"/>
      <c r="G11" s="7"/>
      <c r="H11" s="8"/>
      <c r="I11" s="8"/>
      <c r="J11" s="8"/>
      <c r="K11" s="8"/>
      <c r="L11" s="8"/>
      <c r="M11" s="8"/>
      <c r="N11" s="8"/>
      <c r="O11" s="8"/>
      <c r="P11" s="8"/>
      <c r="Q11" s="8"/>
      <c r="R11" s="123"/>
      <c r="S11" s="123"/>
      <c r="T11" s="123"/>
      <c r="U11" s="123"/>
      <c r="V11" s="123"/>
      <c r="W11" s="189"/>
      <c r="X11" s="226">
        <f>'Presupuesto Punto de acopio MPR'!G10</f>
        <v>13000000</v>
      </c>
    </row>
    <row r="12" spans="1:24" ht="38.25" x14ac:dyDescent="0.25">
      <c r="A12" s="258"/>
      <c r="B12" s="240"/>
      <c r="C12" s="11" t="s">
        <v>402</v>
      </c>
      <c r="D12" s="89" t="s">
        <v>62</v>
      </c>
      <c r="E12" s="89" t="s">
        <v>70</v>
      </c>
      <c r="F12" s="13"/>
      <c r="G12" s="13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21"/>
      <c r="S12" s="121"/>
      <c r="T12" s="121"/>
      <c r="U12" s="121"/>
      <c r="V12" s="121"/>
      <c r="W12" s="166"/>
      <c r="X12" s="227"/>
    </row>
    <row r="13" spans="1:24" ht="30" customHeight="1" x14ac:dyDescent="0.25">
      <c r="A13" s="258"/>
      <c r="B13" s="240"/>
      <c r="C13" s="11" t="s">
        <v>237</v>
      </c>
      <c r="D13" s="89" t="s">
        <v>62</v>
      </c>
      <c r="E13" s="89" t="s">
        <v>70</v>
      </c>
      <c r="F13" s="13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21"/>
      <c r="S13" s="121"/>
      <c r="T13" s="121"/>
      <c r="U13" s="121"/>
      <c r="V13" s="121"/>
      <c r="W13" s="166"/>
      <c r="X13" s="227"/>
    </row>
    <row r="14" spans="1:24" ht="30" customHeight="1" thickBot="1" x14ac:dyDescent="0.3">
      <c r="A14" s="360"/>
      <c r="B14" s="243"/>
      <c r="C14" s="119" t="s">
        <v>255</v>
      </c>
      <c r="D14" s="107" t="s">
        <v>62</v>
      </c>
      <c r="E14" s="107" t="s">
        <v>96</v>
      </c>
      <c r="F14" s="26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101"/>
      <c r="S14" s="101"/>
      <c r="T14" s="101"/>
      <c r="U14" s="101"/>
      <c r="V14" s="101"/>
      <c r="W14" s="181"/>
      <c r="X14" s="228"/>
    </row>
    <row r="15" spans="1:24" ht="25.5" x14ac:dyDescent="0.25">
      <c r="A15" s="358" t="s">
        <v>23</v>
      </c>
      <c r="B15" s="361" t="s">
        <v>240</v>
      </c>
      <c r="C15" s="32" t="s">
        <v>239</v>
      </c>
      <c r="D15" s="32" t="s">
        <v>62</v>
      </c>
      <c r="E15" s="32" t="s">
        <v>70</v>
      </c>
      <c r="F15" s="35"/>
      <c r="G15" s="35"/>
      <c r="H15" s="34"/>
      <c r="I15" s="35"/>
      <c r="J15" s="35"/>
      <c r="K15" s="35"/>
      <c r="L15" s="35"/>
      <c r="M15" s="35"/>
      <c r="N15" s="35"/>
      <c r="O15" s="35"/>
      <c r="P15" s="35"/>
      <c r="Q15" s="35"/>
      <c r="R15" s="124"/>
      <c r="S15" s="124"/>
      <c r="T15" s="124"/>
      <c r="U15" s="124"/>
      <c r="V15" s="124"/>
      <c r="W15" s="165"/>
      <c r="X15" s="226">
        <f>'Presupuesto Punto de acopio MPR'!G11</f>
        <v>36000000</v>
      </c>
    </row>
    <row r="16" spans="1:24" ht="25.5" x14ac:dyDescent="0.25">
      <c r="A16" s="255"/>
      <c r="B16" s="263"/>
      <c r="C16" s="89" t="s">
        <v>275</v>
      </c>
      <c r="D16" s="89" t="s">
        <v>62</v>
      </c>
      <c r="E16" s="89" t="s">
        <v>96</v>
      </c>
      <c r="F16" s="14"/>
      <c r="G16" s="14"/>
      <c r="H16" s="13"/>
      <c r="I16" s="14"/>
      <c r="J16" s="14"/>
      <c r="K16" s="14"/>
      <c r="L16" s="14"/>
      <c r="M16" s="14"/>
      <c r="N16" s="14"/>
      <c r="O16" s="14"/>
      <c r="P16" s="14"/>
      <c r="Q16" s="14"/>
      <c r="R16" s="121"/>
      <c r="S16" s="121"/>
      <c r="T16" s="121"/>
      <c r="U16" s="121"/>
      <c r="V16" s="121"/>
      <c r="W16" s="166"/>
      <c r="X16" s="227"/>
    </row>
    <row r="17" spans="1:24" ht="25.5" x14ac:dyDescent="0.25">
      <c r="A17" s="255"/>
      <c r="B17" s="263"/>
      <c r="C17" s="89" t="s">
        <v>276</v>
      </c>
      <c r="D17" s="89" t="s">
        <v>96</v>
      </c>
      <c r="E17" s="89" t="s">
        <v>62</v>
      </c>
      <c r="F17" s="14"/>
      <c r="G17" s="14"/>
      <c r="H17" s="14"/>
      <c r="I17" s="13"/>
      <c r="J17" s="13"/>
      <c r="K17" s="14"/>
      <c r="L17" s="14"/>
      <c r="M17" s="14"/>
      <c r="N17" s="14"/>
      <c r="O17" s="14"/>
      <c r="P17" s="14"/>
      <c r="Q17" s="14"/>
      <c r="R17" s="121"/>
      <c r="S17" s="121"/>
      <c r="T17" s="121"/>
      <c r="U17" s="121"/>
      <c r="V17" s="121"/>
      <c r="W17" s="166"/>
      <c r="X17" s="227"/>
    </row>
    <row r="18" spans="1:24" ht="51" x14ac:dyDescent="0.25">
      <c r="A18" s="255"/>
      <c r="B18" s="263"/>
      <c r="C18" s="89" t="s">
        <v>241</v>
      </c>
      <c r="D18" s="89" t="s">
        <v>62</v>
      </c>
      <c r="E18" s="89" t="s">
        <v>75</v>
      </c>
      <c r="F18" s="13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21"/>
      <c r="S18" s="121"/>
      <c r="T18" s="121"/>
      <c r="U18" s="121"/>
      <c r="V18" s="121"/>
      <c r="W18" s="166"/>
      <c r="X18" s="227"/>
    </row>
    <row r="19" spans="1:24" ht="39" thickBot="1" x14ac:dyDescent="0.3">
      <c r="A19" s="320"/>
      <c r="B19" s="322"/>
      <c r="C19" s="39" t="s">
        <v>260</v>
      </c>
      <c r="D19" s="39" t="s">
        <v>96</v>
      </c>
      <c r="E19" s="39" t="s">
        <v>70</v>
      </c>
      <c r="F19" s="41"/>
      <c r="G19" s="41"/>
      <c r="H19" s="41"/>
      <c r="I19" s="40"/>
      <c r="J19" s="40"/>
      <c r="K19" s="41"/>
      <c r="L19" s="41"/>
      <c r="M19" s="41"/>
      <c r="N19" s="41"/>
      <c r="O19" s="41"/>
      <c r="P19" s="41"/>
      <c r="Q19" s="41"/>
      <c r="R19" s="125"/>
      <c r="S19" s="125"/>
      <c r="T19" s="125"/>
      <c r="U19" s="125"/>
      <c r="V19" s="125"/>
      <c r="W19" s="185"/>
      <c r="X19" s="228"/>
    </row>
    <row r="20" spans="1:24" ht="25.5" x14ac:dyDescent="0.25">
      <c r="A20" s="319" t="s">
        <v>24</v>
      </c>
      <c r="B20" s="316" t="s">
        <v>265</v>
      </c>
      <c r="C20" s="120" t="s">
        <v>277</v>
      </c>
      <c r="D20" s="120" t="s">
        <v>96</v>
      </c>
      <c r="E20" s="120" t="s">
        <v>70</v>
      </c>
      <c r="F20" s="8"/>
      <c r="G20" s="8"/>
      <c r="H20" s="8"/>
      <c r="I20" s="8"/>
      <c r="J20" s="8"/>
      <c r="K20" s="7"/>
      <c r="L20" s="7"/>
      <c r="M20" s="7"/>
      <c r="N20" s="8"/>
      <c r="O20" s="8"/>
      <c r="P20" s="8"/>
      <c r="Q20" s="8"/>
      <c r="R20" s="123"/>
      <c r="S20" s="123"/>
      <c r="T20" s="123"/>
      <c r="U20" s="123"/>
      <c r="V20" s="123"/>
      <c r="W20" s="189"/>
      <c r="X20" s="226">
        <f>'Presupuesto Punto de acopio MPR'!G12</f>
        <v>1102320864</v>
      </c>
    </row>
    <row r="21" spans="1:24" ht="25.5" x14ac:dyDescent="0.25">
      <c r="A21" s="255"/>
      <c r="B21" s="264"/>
      <c r="C21" s="112" t="s">
        <v>261</v>
      </c>
      <c r="D21" s="112" t="s">
        <v>96</v>
      </c>
      <c r="E21" s="110" t="s">
        <v>70</v>
      </c>
      <c r="F21" s="14"/>
      <c r="G21" s="14"/>
      <c r="H21" s="14"/>
      <c r="I21" s="13"/>
      <c r="J21" s="13"/>
      <c r="K21" s="14"/>
      <c r="L21" s="14"/>
      <c r="M21" s="14"/>
      <c r="N21" s="14"/>
      <c r="O21" s="14"/>
      <c r="P21" s="14"/>
      <c r="Q21" s="14"/>
      <c r="R21" s="121"/>
      <c r="S21" s="121"/>
      <c r="T21" s="121"/>
      <c r="U21" s="121"/>
      <c r="V21" s="121"/>
      <c r="W21" s="166"/>
      <c r="X21" s="227"/>
    </row>
    <row r="22" spans="1:24" ht="25.5" x14ac:dyDescent="0.25">
      <c r="A22" s="255"/>
      <c r="B22" s="264"/>
      <c r="C22" s="112" t="s">
        <v>265</v>
      </c>
      <c r="D22" s="112" t="s">
        <v>96</v>
      </c>
      <c r="E22" s="110" t="s">
        <v>70</v>
      </c>
      <c r="F22" s="14"/>
      <c r="G22" s="14"/>
      <c r="H22" s="14"/>
      <c r="I22" s="14"/>
      <c r="J22" s="14"/>
      <c r="K22" s="14"/>
      <c r="L22" s="14"/>
      <c r="M22" s="14"/>
      <c r="N22" s="13"/>
      <c r="O22" s="13"/>
      <c r="P22" s="14"/>
      <c r="Q22" s="14"/>
      <c r="R22" s="121"/>
      <c r="S22" s="121"/>
      <c r="T22" s="121"/>
      <c r="U22" s="121"/>
      <c r="V22" s="121"/>
      <c r="W22" s="166"/>
      <c r="X22" s="227"/>
    </row>
    <row r="23" spans="1:24" ht="25.5" x14ac:dyDescent="0.25">
      <c r="A23" s="255"/>
      <c r="B23" s="264"/>
      <c r="C23" s="11" t="s">
        <v>256</v>
      </c>
      <c r="D23" s="89" t="s">
        <v>96</v>
      </c>
      <c r="E23" s="89" t="s">
        <v>62</v>
      </c>
      <c r="F23" s="14"/>
      <c r="G23" s="14"/>
      <c r="H23" s="14"/>
      <c r="I23" s="14"/>
      <c r="J23" s="14"/>
      <c r="K23" s="14"/>
      <c r="L23" s="14"/>
      <c r="M23" s="14"/>
      <c r="N23" s="14"/>
      <c r="O23" s="13"/>
      <c r="P23" s="14"/>
      <c r="Q23" s="14"/>
      <c r="R23" s="121"/>
      <c r="S23" s="121"/>
      <c r="T23" s="121"/>
      <c r="U23" s="121"/>
      <c r="V23" s="121"/>
      <c r="W23" s="166"/>
      <c r="X23" s="227"/>
    </row>
    <row r="24" spans="1:24" ht="38.25" customHeight="1" x14ac:dyDescent="0.25">
      <c r="A24" s="255"/>
      <c r="B24" s="240" t="s">
        <v>266</v>
      </c>
      <c r="C24" s="112" t="s">
        <v>278</v>
      </c>
      <c r="D24" s="112" t="s">
        <v>62</v>
      </c>
      <c r="E24" s="112" t="s">
        <v>70</v>
      </c>
      <c r="F24" s="14"/>
      <c r="G24" s="14"/>
      <c r="H24" s="14"/>
      <c r="I24" s="14"/>
      <c r="J24" s="14"/>
      <c r="K24" s="13"/>
      <c r="L24" s="14"/>
      <c r="M24" s="14"/>
      <c r="N24" s="14"/>
      <c r="O24" s="14"/>
      <c r="P24" s="13"/>
      <c r="Q24" s="14"/>
      <c r="R24" s="121"/>
      <c r="S24" s="121"/>
      <c r="T24" s="121"/>
      <c r="U24" s="121"/>
      <c r="V24" s="121"/>
      <c r="W24" s="166"/>
      <c r="X24" s="227"/>
    </row>
    <row r="25" spans="1:24" ht="25.5" x14ac:dyDescent="0.25">
      <c r="A25" s="255"/>
      <c r="B25" s="240"/>
      <c r="C25" s="112" t="s">
        <v>279</v>
      </c>
      <c r="D25" s="112" t="s">
        <v>96</v>
      </c>
      <c r="E25" s="112" t="s">
        <v>62</v>
      </c>
      <c r="F25" s="14"/>
      <c r="G25" s="14"/>
      <c r="H25" s="14"/>
      <c r="I25" s="14"/>
      <c r="J25" s="14"/>
      <c r="K25" s="14"/>
      <c r="L25" s="14"/>
      <c r="M25" s="14"/>
      <c r="N25" s="14"/>
      <c r="O25" s="13"/>
      <c r="P25" s="14"/>
      <c r="Q25" s="14"/>
      <c r="R25" s="121"/>
      <c r="S25" s="121"/>
      <c r="T25" s="121"/>
      <c r="U25" s="121"/>
      <c r="V25" s="121"/>
      <c r="W25" s="166"/>
      <c r="X25" s="227"/>
    </row>
    <row r="26" spans="1:24" ht="25.5" x14ac:dyDescent="0.25">
      <c r="A26" s="255"/>
      <c r="B26" s="240"/>
      <c r="C26" s="112" t="s">
        <v>262</v>
      </c>
      <c r="D26" s="112" t="s">
        <v>96</v>
      </c>
      <c r="E26" s="112" t="s">
        <v>62</v>
      </c>
      <c r="F26" s="14"/>
      <c r="G26" s="14"/>
      <c r="H26" s="14"/>
      <c r="I26" s="14"/>
      <c r="J26" s="14"/>
      <c r="K26" s="14"/>
      <c r="L26" s="14"/>
      <c r="M26" s="14"/>
      <c r="N26" s="14"/>
      <c r="O26" s="13"/>
      <c r="P26" s="14"/>
      <c r="Q26" s="14"/>
      <c r="R26" s="121"/>
      <c r="S26" s="121"/>
      <c r="T26" s="121"/>
      <c r="U26" s="121"/>
      <c r="V26" s="121"/>
      <c r="W26" s="166"/>
      <c r="X26" s="227"/>
    </row>
    <row r="27" spans="1:24" ht="38.25" x14ac:dyDescent="0.25">
      <c r="A27" s="255"/>
      <c r="B27" s="87" t="s">
        <v>67</v>
      </c>
      <c r="C27" s="89" t="s">
        <v>280</v>
      </c>
      <c r="D27" s="17" t="s">
        <v>62</v>
      </c>
      <c r="E27" s="89" t="s">
        <v>96</v>
      </c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  <c r="R27" s="122"/>
      <c r="S27" s="122"/>
      <c r="T27" s="122"/>
      <c r="U27" s="122"/>
      <c r="V27" s="122"/>
      <c r="W27" s="167"/>
      <c r="X27" s="227"/>
    </row>
    <row r="28" spans="1:24" ht="39" thickBot="1" x14ac:dyDescent="0.3">
      <c r="A28" s="256"/>
      <c r="B28" s="88" t="s">
        <v>177</v>
      </c>
      <c r="C28" s="107" t="s">
        <v>268</v>
      </c>
      <c r="D28" s="24" t="s">
        <v>62</v>
      </c>
      <c r="E28" s="107" t="s">
        <v>269</v>
      </c>
      <c r="F28" s="37"/>
      <c r="G28" s="37"/>
      <c r="H28" s="37"/>
      <c r="I28" s="37"/>
      <c r="J28" s="37"/>
      <c r="K28" s="37"/>
      <c r="L28" s="37"/>
      <c r="M28" s="37"/>
      <c r="N28" s="37"/>
      <c r="O28" s="37"/>
      <c r="P28" s="26"/>
      <c r="Q28" s="26"/>
      <c r="R28" s="101"/>
      <c r="S28" s="101"/>
      <c r="T28" s="105"/>
      <c r="U28" s="105"/>
      <c r="V28" s="101"/>
      <c r="W28" s="181"/>
      <c r="X28" s="228"/>
    </row>
    <row r="29" spans="1:24" ht="25.5" x14ac:dyDescent="0.25">
      <c r="A29" s="358" t="s">
        <v>25</v>
      </c>
      <c r="B29" s="313" t="s">
        <v>68</v>
      </c>
      <c r="C29" s="32" t="s">
        <v>242</v>
      </c>
      <c r="D29" s="44" t="s">
        <v>62</v>
      </c>
      <c r="E29" s="32" t="s">
        <v>96</v>
      </c>
      <c r="F29" s="33"/>
      <c r="G29" s="34"/>
      <c r="H29" s="33"/>
      <c r="I29" s="33"/>
      <c r="J29" s="34"/>
      <c r="K29" s="33"/>
      <c r="L29" s="33"/>
      <c r="M29" s="34"/>
      <c r="N29" s="35"/>
      <c r="O29" s="35"/>
      <c r="P29" s="34"/>
      <c r="Q29" s="35"/>
      <c r="R29" s="124"/>
      <c r="S29" s="126"/>
      <c r="T29" s="124"/>
      <c r="U29" s="124"/>
      <c r="V29" s="126"/>
      <c r="W29" s="165"/>
      <c r="X29" s="226">
        <f>'Presupuesto Punto de acopio MPR'!G13</f>
        <v>98516043.200000003</v>
      </c>
    </row>
    <row r="30" spans="1:24" ht="15" x14ac:dyDescent="0.25">
      <c r="A30" s="255"/>
      <c r="B30" s="240"/>
      <c r="C30" s="89" t="s">
        <v>263</v>
      </c>
      <c r="D30" s="17" t="s">
        <v>62</v>
      </c>
      <c r="E30" s="89" t="s">
        <v>70</v>
      </c>
      <c r="F30" s="12"/>
      <c r="G30" s="12"/>
      <c r="H30" s="12"/>
      <c r="I30" s="12"/>
      <c r="J30" s="12"/>
      <c r="K30" s="12"/>
      <c r="L30" s="12"/>
      <c r="M30" s="14"/>
      <c r="N30" s="14"/>
      <c r="O30" s="14"/>
      <c r="P30" s="13"/>
      <c r="Q30" s="13"/>
      <c r="R30" s="122"/>
      <c r="S30" s="122"/>
      <c r="T30" s="122"/>
      <c r="U30" s="122"/>
      <c r="V30" s="122"/>
      <c r="W30" s="167"/>
      <c r="X30" s="227"/>
    </row>
    <row r="31" spans="1:24" ht="26.25" thickBot="1" x14ac:dyDescent="0.3">
      <c r="A31" s="320"/>
      <c r="B31" s="314"/>
      <c r="C31" s="39" t="s">
        <v>264</v>
      </c>
      <c r="D31" s="93" t="s">
        <v>62</v>
      </c>
      <c r="E31" s="39" t="s">
        <v>70</v>
      </c>
      <c r="F31" s="42"/>
      <c r="G31" s="42"/>
      <c r="H31" s="42"/>
      <c r="I31" s="42"/>
      <c r="J31" s="42"/>
      <c r="K31" s="42"/>
      <c r="L31" s="42"/>
      <c r="M31" s="41"/>
      <c r="N31" s="41"/>
      <c r="O31" s="41"/>
      <c r="P31" s="40"/>
      <c r="Q31" s="40"/>
      <c r="R31" s="184"/>
      <c r="S31" s="184"/>
      <c r="T31" s="184"/>
      <c r="U31" s="184"/>
      <c r="V31" s="184"/>
      <c r="W31" s="191"/>
      <c r="X31" s="227"/>
    </row>
    <row r="32" spans="1:24" ht="15" customHeight="1" x14ac:dyDescent="0.2">
      <c r="A32" s="229" t="s">
        <v>401</v>
      </c>
      <c r="B32" s="230"/>
      <c r="C32" s="230"/>
      <c r="D32" s="230"/>
      <c r="E32" s="230"/>
      <c r="F32" s="230"/>
      <c r="G32" s="230"/>
      <c r="H32" s="230"/>
      <c r="I32" s="230"/>
      <c r="J32" s="230"/>
      <c r="K32" s="230"/>
      <c r="L32" s="230"/>
      <c r="M32" s="230"/>
      <c r="N32" s="230"/>
      <c r="O32" s="230"/>
      <c r="P32" s="230"/>
      <c r="Q32" s="230"/>
      <c r="R32" s="230"/>
      <c r="S32" s="230"/>
      <c r="T32" s="230"/>
      <c r="U32" s="230"/>
      <c r="V32" s="230"/>
      <c r="W32" s="230"/>
      <c r="X32" s="309">
        <f>SUM(X11:X31)</f>
        <v>1249836907.2</v>
      </c>
    </row>
    <row r="33" spans="1:24" ht="15" customHeight="1" thickBot="1" x14ac:dyDescent="0.25">
      <c r="A33" s="232"/>
      <c r="B33" s="233"/>
      <c r="C33" s="233"/>
      <c r="D33" s="233"/>
      <c r="E33" s="233"/>
      <c r="F33" s="233"/>
      <c r="G33" s="233"/>
      <c r="H33" s="233"/>
      <c r="I33" s="233"/>
      <c r="J33" s="233"/>
      <c r="K33" s="233"/>
      <c r="L33" s="233"/>
      <c r="M33" s="233"/>
      <c r="N33" s="233"/>
      <c r="O33" s="233"/>
      <c r="P33" s="233"/>
      <c r="Q33" s="233"/>
      <c r="R33" s="233"/>
      <c r="S33" s="233"/>
      <c r="T33" s="233"/>
      <c r="U33" s="233"/>
      <c r="V33" s="233"/>
      <c r="W33" s="233"/>
      <c r="X33" s="310"/>
    </row>
  </sheetData>
  <mergeCells count="52">
    <mergeCell ref="F8:W8"/>
    <mergeCell ref="L9:M9"/>
    <mergeCell ref="N9:O9"/>
    <mergeCell ref="F9:G9"/>
    <mergeCell ref="R9:S9"/>
    <mergeCell ref="T9:U9"/>
    <mergeCell ref="V9:W9"/>
    <mergeCell ref="P9:Q9"/>
    <mergeCell ref="A29:A31"/>
    <mergeCell ref="B29:B31"/>
    <mergeCell ref="A15:A19"/>
    <mergeCell ref="B15:B19"/>
    <mergeCell ref="B24:B26"/>
    <mergeCell ref="A20:A28"/>
    <mergeCell ref="B20:B23"/>
    <mergeCell ref="A11:A14"/>
    <mergeCell ref="B11:B14"/>
    <mergeCell ref="A8:C9"/>
    <mergeCell ref="D8:E8"/>
    <mergeCell ref="D9:D10"/>
    <mergeCell ref="E9:E10"/>
    <mergeCell ref="A1:B1"/>
    <mergeCell ref="A2:B2"/>
    <mergeCell ref="D2:H2"/>
    <mergeCell ref="A6:A7"/>
    <mergeCell ref="B6:C6"/>
    <mergeCell ref="B7:C7"/>
    <mergeCell ref="A3:C3"/>
    <mergeCell ref="A4:A5"/>
    <mergeCell ref="B4:C5"/>
    <mergeCell ref="D7:N7"/>
    <mergeCell ref="I2:N2"/>
    <mergeCell ref="D3:N3"/>
    <mergeCell ref="D4:N4"/>
    <mergeCell ref="D5:N5"/>
    <mergeCell ref="D6:N6"/>
    <mergeCell ref="O3:X3"/>
    <mergeCell ref="O2:X2"/>
    <mergeCell ref="C1:X1"/>
    <mergeCell ref="A32:W33"/>
    <mergeCell ref="X32:X33"/>
    <mergeCell ref="X29:X31"/>
    <mergeCell ref="O7:X7"/>
    <mergeCell ref="O6:X6"/>
    <mergeCell ref="O5:X5"/>
    <mergeCell ref="O4:X4"/>
    <mergeCell ref="X8:X10"/>
    <mergeCell ref="X11:X14"/>
    <mergeCell ref="X15:X19"/>
    <mergeCell ref="X20:X28"/>
    <mergeCell ref="H9:I9"/>
    <mergeCell ref="J9:K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0"/>
  <sheetViews>
    <sheetView showGridLines="0" topLeftCell="A4" workbookViewId="0">
      <selection activeCell="N10" sqref="N10"/>
    </sheetView>
  </sheetViews>
  <sheetFormatPr baseColWidth="10" defaultRowHeight="15" x14ac:dyDescent="0.25"/>
  <cols>
    <col min="1" max="1" width="24.85546875" customWidth="1"/>
    <col min="2" max="2" width="35.5703125" customWidth="1"/>
    <col min="3" max="3" width="22.85546875" customWidth="1"/>
    <col min="4" max="5" width="14.7109375" customWidth="1"/>
    <col min="6" max="6" width="15.5703125" customWidth="1"/>
    <col min="7" max="10" width="0" hidden="1" customWidth="1"/>
  </cols>
  <sheetData>
    <row r="1" spans="1:8" ht="19.5" thickBot="1" x14ac:dyDescent="0.35">
      <c r="A1" s="303" t="s">
        <v>282</v>
      </c>
      <c r="B1" s="304"/>
      <c r="C1" s="304"/>
      <c r="D1" s="304"/>
      <c r="E1" s="304"/>
      <c r="F1" s="305"/>
    </row>
    <row r="2" spans="1:8" ht="19.5" thickBot="1" x14ac:dyDescent="0.35">
      <c r="A2" s="285" t="s">
        <v>147</v>
      </c>
      <c r="B2" s="286"/>
      <c r="C2" s="286"/>
      <c r="D2" s="286"/>
      <c r="E2" s="286"/>
      <c r="F2" s="287"/>
    </row>
    <row r="3" spans="1:8" ht="29.25" x14ac:dyDescent="0.25">
      <c r="A3" s="129" t="s">
        <v>146</v>
      </c>
      <c r="B3" s="130" t="s">
        <v>145</v>
      </c>
      <c r="C3" s="130" t="s">
        <v>144</v>
      </c>
      <c r="D3" s="131" t="s">
        <v>143</v>
      </c>
      <c r="E3" s="131" t="s">
        <v>142</v>
      </c>
      <c r="F3" s="132" t="s">
        <v>141</v>
      </c>
    </row>
    <row r="4" spans="1:8" ht="30" x14ac:dyDescent="0.25">
      <c r="A4" s="60" t="s">
        <v>140</v>
      </c>
      <c r="B4" s="70" t="s">
        <v>215</v>
      </c>
      <c r="C4" s="90">
        <v>4000000</v>
      </c>
      <c r="D4" s="50">
        <v>1</v>
      </c>
      <c r="E4" s="50">
        <v>9</v>
      </c>
      <c r="F4" s="91">
        <f>E4*D4*C4</f>
        <v>36000000</v>
      </c>
    </row>
    <row r="5" spans="1:8" ht="63" customHeight="1" x14ac:dyDescent="0.25">
      <c r="A5" s="60" t="s">
        <v>138</v>
      </c>
      <c r="B5" s="70" t="s">
        <v>221</v>
      </c>
      <c r="C5" s="90">
        <v>3000000</v>
      </c>
      <c r="D5" s="50">
        <v>3</v>
      </c>
      <c r="E5" s="50">
        <v>9</v>
      </c>
      <c r="F5" s="91">
        <f>C5*D5*E5</f>
        <v>81000000</v>
      </c>
    </row>
    <row r="6" spans="1:8" ht="30" x14ac:dyDescent="0.25">
      <c r="A6" s="51" t="s">
        <v>137</v>
      </c>
      <c r="B6" s="70" t="s">
        <v>136</v>
      </c>
      <c r="C6" s="90">
        <v>2000000</v>
      </c>
      <c r="D6" s="50">
        <v>1</v>
      </c>
      <c r="E6" s="50">
        <v>4</v>
      </c>
      <c r="F6" s="91">
        <f>E6*D6*C6</f>
        <v>8000000</v>
      </c>
    </row>
    <row r="7" spans="1:8" x14ac:dyDescent="0.25">
      <c r="A7" s="51" t="s">
        <v>132</v>
      </c>
      <c r="B7" s="70" t="s">
        <v>188</v>
      </c>
      <c r="C7" s="90">
        <v>689854</v>
      </c>
      <c r="D7" s="50">
        <v>4</v>
      </c>
      <c r="E7" s="50">
        <v>4</v>
      </c>
      <c r="F7" s="91">
        <f>E7*D7*C7</f>
        <v>11037664</v>
      </c>
    </row>
    <row r="8" spans="1:8" ht="30" x14ac:dyDescent="0.25">
      <c r="A8" s="51" t="s">
        <v>307</v>
      </c>
      <c r="B8" s="70" t="s">
        <v>314</v>
      </c>
      <c r="C8" s="90">
        <v>3000000</v>
      </c>
      <c r="D8" s="50">
        <v>1</v>
      </c>
      <c r="E8" s="50">
        <v>1</v>
      </c>
      <c r="F8" s="91">
        <f>E8*D8*C8</f>
        <v>3000000</v>
      </c>
    </row>
    <row r="9" spans="1:8" ht="15.75" thickBot="1" x14ac:dyDescent="0.3">
      <c r="A9" s="133" t="s">
        <v>308</v>
      </c>
      <c r="B9" s="134" t="s">
        <v>315</v>
      </c>
      <c r="C9" s="135">
        <v>3000000</v>
      </c>
      <c r="D9" s="136">
        <v>1</v>
      </c>
      <c r="E9" s="136">
        <v>1</v>
      </c>
      <c r="F9" s="137">
        <f>E9*D9*C9</f>
        <v>3000000</v>
      </c>
    </row>
    <row r="10" spans="1:8" ht="15.75" thickBot="1" x14ac:dyDescent="0.3">
      <c r="A10" s="365" t="s">
        <v>130</v>
      </c>
      <c r="B10" s="366"/>
      <c r="C10" s="366"/>
      <c r="D10" s="366"/>
      <c r="E10" s="367"/>
      <c r="F10" s="128">
        <f>SUM(F4:F9)</f>
        <v>142037664</v>
      </c>
      <c r="G10">
        <f>+C4+(C5*D5)</f>
        <v>13000000</v>
      </c>
      <c r="H10">
        <v>1</v>
      </c>
    </row>
    <row r="11" spans="1:8" ht="19.5" thickBot="1" x14ac:dyDescent="0.35">
      <c r="A11" s="285" t="s">
        <v>129</v>
      </c>
      <c r="B11" s="286"/>
      <c r="C11" s="286"/>
      <c r="D11" s="286"/>
      <c r="E11" s="286"/>
      <c r="F11" s="287"/>
      <c r="G11">
        <f>+(C4*2)+((C5*D5)*2)+(C6*2)+C8+C9</f>
        <v>36000000</v>
      </c>
      <c r="H11">
        <v>2</v>
      </c>
    </row>
    <row r="12" spans="1:8" ht="29.25" x14ac:dyDescent="0.25">
      <c r="A12" s="138" t="s">
        <v>128</v>
      </c>
      <c r="B12" s="139" t="s">
        <v>117</v>
      </c>
      <c r="C12" s="140" t="s">
        <v>116</v>
      </c>
      <c r="D12" s="139" t="s">
        <v>115</v>
      </c>
      <c r="E12" s="368" t="s">
        <v>104</v>
      </c>
      <c r="F12" s="369"/>
      <c r="G12">
        <f>(C4*3)+((C5*D5)*3)+(C6*2)+F7+E31+E38</f>
        <v>1102320864</v>
      </c>
      <c r="H12">
        <v>3</v>
      </c>
    </row>
    <row r="13" spans="1:8" x14ac:dyDescent="0.25">
      <c r="A13" s="51" t="s">
        <v>127</v>
      </c>
      <c r="B13" s="50" t="s">
        <v>223</v>
      </c>
      <c r="C13" s="49">
        <v>60</v>
      </c>
      <c r="D13" s="90">
        <v>50000</v>
      </c>
      <c r="E13" s="292">
        <f>C13*D13</f>
        <v>3000000</v>
      </c>
      <c r="F13" s="293"/>
      <c r="G13">
        <f>(C4*3)+((C5*D5)*3)+E41</f>
        <v>98516043.200000003</v>
      </c>
      <c r="H13">
        <v>4</v>
      </c>
    </row>
    <row r="14" spans="1:8" x14ac:dyDescent="0.25">
      <c r="A14" s="51" t="s">
        <v>283</v>
      </c>
      <c r="B14" s="61" t="s">
        <v>284</v>
      </c>
      <c r="C14" s="49">
        <v>8</v>
      </c>
      <c r="D14" s="90">
        <v>250000</v>
      </c>
      <c r="E14" s="292">
        <f t="shared" ref="E14:E30" si="0">C14*D14</f>
        <v>2000000</v>
      </c>
      <c r="F14" s="293"/>
    </row>
    <row r="15" spans="1:8" x14ac:dyDescent="0.25">
      <c r="A15" s="51" t="s">
        <v>298</v>
      </c>
      <c r="B15" s="50" t="s">
        <v>224</v>
      </c>
      <c r="C15" s="49">
        <v>7</v>
      </c>
      <c r="D15" s="90">
        <v>290000</v>
      </c>
      <c r="E15" s="292">
        <f t="shared" si="0"/>
        <v>2030000</v>
      </c>
      <c r="F15" s="293"/>
    </row>
    <row r="16" spans="1:8" ht="30" x14ac:dyDescent="0.25">
      <c r="A16" s="60" t="s">
        <v>123</v>
      </c>
      <c r="B16" s="50" t="s">
        <v>122</v>
      </c>
      <c r="C16" s="49">
        <v>1000</v>
      </c>
      <c r="D16" s="90">
        <v>800</v>
      </c>
      <c r="E16" s="292">
        <f t="shared" si="0"/>
        <v>800000</v>
      </c>
      <c r="F16" s="293"/>
    </row>
    <row r="17" spans="1:6" x14ac:dyDescent="0.25">
      <c r="A17" s="60" t="s">
        <v>121</v>
      </c>
      <c r="B17" s="50" t="s">
        <v>120</v>
      </c>
      <c r="C17" s="49">
        <v>8</v>
      </c>
      <c r="D17" s="90">
        <v>12900</v>
      </c>
      <c r="E17" s="292">
        <f t="shared" si="0"/>
        <v>103200</v>
      </c>
      <c r="F17" s="293"/>
    </row>
    <row r="18" spans="1:6" ht="30" x14ac:dyDescent="0.25">
      <c r="A18" s="60" t="s">
        <v>285</v>
      </c>
      <c r="B18" s="61" t="s">
        <v>286</v>
      </c>
      <c r="C18" s="49">
        <v>4</v>
      </c>
      <c r="D18" s="90">
        <v>1000000</v>
      </c>
      <c r="E18" s="292">
        <f t="shared" si="0"/>
        <v>4000000</v>
      </c>
      <c r="F18" s="293"/>
    </row>
    <row r="19" spans="1:6" ht="30" x14ac:dyDescent="0.25">
      <c r="A19" s="60" t="s">
        <v>288</v>
      </c>
      <c r="B19" s="61" t="s">
        <v>289</v>
      </c>
      <c r="C19" s="49">
        <v>15</v>
      </c>
      <c r="D19" s="90">
        <v>200000</v>
      </c>
      <c r="E19" s="292">
        <f t="shared" si="0"/>
        <v>3000000</v>
      </c>
      <c r="F19" s="293"/>
    </row>
    <row r="20" spans="1:6" x14ac:dyDescent="0.25">
      <c r="A20" s="370" t="s">
        <v>290</v>
      </c>
      <c r="B20" s="61" t="s">
        <v>291</v>
      </c>
      <c r="C20" s="49">
        <v>70</v>
      </c>
      <c r="D20" s="90">
        <v>45000</v>
      </c>
      <c r="E20" s="292">
        <f t="shared" si="0"/>
        <v>3150000</v>
      </c>
      <c r="F20" s="293"/>
    </row>
    <row r="21" spans="1:6" x14ac:dyDescent="0.25">
      <c r="A21" s="370"/>
      <c r="B21" s="61" t="s">
        <v>292</v>
      </c>
      <c r="C21" s="49">
        <v>70</v>
      </c>
      <c r="D21" s="90">
        <v>15000</v>
      </c>
      <c r="E21" s="292">
        <f t="shared" si="0"/>
        <v>1050000</v>
      </c>
      <c r="F21" s="293"/>
    </row>
    <row r="22" spans="1:6" x14ac:dyDescent="0.25">
      <c r="A22" s="370"/>
      <c r="B22" s="61" t="s">
        <v>293</v>
      </c>
      <c r="C22" s="49">
        <v>70</v>
      </c>
      <c r="D22" s="90">
        <v>46000</v>
      </c>
      <c r="E22" s="292">
        <f t="shared" si="0"/>
        <v>3220000</v>
      </c>
      <c r="F22" s="293"/>
    </row>
    <row r="23" spans="1:6" x14ac:dyDescent="0.25">
      <c r="A23" s="370"/>
      <c r="B23" s="61" t="s">
        <v>294</v>
      </c>
      <c r="C23" s="49">
        <v>70</v>
      </c>
      <c r="D23" s="90">
        <v>6000</v>
      </c>
      <c r="E23" s="292">
        <f t="shared" si="0"/>
        <v>420000</v>
      </c>
      <c r="F23" s="293"/>
    </row>
    <row r="24" spans="1:6" x14ac:dyDescent="0.25">
      <c r="A24" s="370"/>
      <c r="B24" s="61" t="s">
        <v>299</v>
      </c>
      <c r="C24" s="49">
        <v>70</v>
      </c>
      <c r="D24" s="90">
        <v>5000</v>
      </c>
      <c r="E24" s="292">
        <f t="shared" si="0"/>
        <v>350000</v>
      </c>
      <c r="F24" s="293"/>
    </row>
    <row r="25" spans="1:6" x14ac:dyDescent="0.25">
      <c r="A25" s="370"/>
      <c r="B25" s="61" t="s">
        <v>295</v>
      </c>
      <c r="C25" s="49">
        <v>70</v>
      </c>
      <c r="D25" s="90">
        <v>3000</v>
      </c>
      <c r="E25" s="292">
        <f t="shared" si="0"/>
        <v>210000</v>
      </c>
      <c r="F25" s="293"/>
    </row>
    <row r="26" spans="1:6" x14ac:dyDescent="0.25">
      <c r="A26" s="60" t="s">
        <v>296</v>
      </c>
      <c r="B26" s="61" t="s">
        <v>297</v>
      </c>
      <c r="C26" s="49">
        <v>35</v>
      </c>
      <c r="D26" s="90">
        <v>300000</v>
      </c>
      <c r="E26" s="292">
        <f t="shared" si="0"/>
        <v>10500000</v>
      </c>
      <c r="F26" s="293"/>
    </row>
    <row r="27" spans="1:6" ht="30" x14ac:dyDescent="0.25">
      <c r="A27" s="60" t="s">
        <v>300</v>
      </c>
      <c r="B27" s="61" t="s">
        <v>316</v>
      </c>
      <c r="C27" s="49">
        <v>4</v>
      </c>
      <c r="D27" s="90">
        <v>2000000</v>
      </c>
      <c r="E27" s="292">
        <f t="shared" si="0"/>
        <v>8000000</v>
      </c>
      <c r="F27" s="293"/>
    </row>
    <row r="28" spans="1:6" ht="30" x14ac:dyDescent="0.25">
      <c r="A28" s="60" t="s">
        <v>305</v>
      </c>
      <c r="B28" s="61" t="s">
        <v>306</v>
      </c>
      <c r="C28" s="49">
        <v>4</v>
      </c>
      <c r="D28" s="90">
        <v>700000</v>
      </c>
      <c r="E28" s="292">
        <f t="shared" si="0"/>
        <v>2800000</v>
      </c>
      <c r="F28" s="293"/>
    </row>
    <row r="29" spans="1:6" ht="30" x14ac:dyDescent="0.25">
      <c r="A29" s="60" t="s">
        <v>301</v>
      </c>
      <c r="B29" s="61" t="s">
        <v>304</v>
      </c>
      <c r="C29" s="49">
        <v>50</v>
      </c>
      <c r="D29" s="90">
        <v>25000</v>
      </c>
      <c r="E29" s="292">
        <f t="shared" si="0"/>
        <v>1250000</v>
      </c>
      <c r="F29" s="293"/>
    </row>
    <row r="30" spans="1:6" ht="15.75" thickBot="1" x14ac:dyDescent="0.3">
      <c r="A30" s="142" t="s">
        <v>302</v>
      </c>
      <c r="B30" s="143" t="s">
        <v>303</v>
      </c>
      <c r="C30" s="144">
        <v>1</v>
      </c>
      <c r="D30" s="135">
        <v>500000</v>
      </c>
      <c r="E30" s="371">
        <f t="shared" si="0"/>
        <v>500000</v>
      </c>
      <c r="F30" s="372"/>
    </row>
    <row r="31" spans="1:6" ht="15.75" thickBot="1" x14ac:dyDescent="0.3">
      <c r="A31" s="341" t="s">
        <v>119</v>
      </c>
      <c r="B31" s="342"/>
      <c r="C31" s="342"/>
      <c r="D31" s="343"/>
      <c r="E31" s="298">
        <f>SUM(E13:F30)</f>
        <v>46383200</v>
      </c>
      <c r="F31" s="299"/>
    </row>
    <row r="32" spans="1:6" ht="18.75" x14ac:dyDescent="0.3">
      <c r="A32" s="285" t="s">
        <v>118</v>
      </c>
      <c r="B32" s="286"/>
      <c r="C32" s="286"/>
      <c r="D32" s="286"/>
      <c r="E32" s="286"/>
      <c r="F32" s="287"/>
    </row>
    <row r="33" spans="1:6" ht="29.25" thickBot="1" x14ac:dyDescent="0.3">
      <c r="A33" s="146" t="s">
        <v>118</v>
      </c>
      <c r="B33" s="147" t="s">
        <v>117</v>
      </c>
      <c r="C33" s="148" t="s">
        <v>116</v>
      </c>
      <c r="D33" s="147" t="s">
        <v>115</v>
      </c>
      <c r="E33" s="375" t="s">
        <v>104</v>
      </c>
      <c r="F33" s="376"/>
    </row>
    <row r="34" spans="1:6" x14ac:dyDescent="0.25">
      <c r="A34" s="149" t="s">
        <v>114</v>
      </c>
      <c r="B34" s="150" t="s">
        <v>113</v>
      </c>
      <c r="C34" s="151" t="s">
        <v>112</v>
      </c>
      <c r="D34" s="150" t="s">
        <v>112</v>
      </c>
      <c r="E34" s="377">
        <v>1000000</v>
      </c>
      <c r="F34" s="378"/>
    </row>
    <row r="35" spans="1:6" ht="45" x14ac:dyDescent="0.25">
      <c r="A35" s="51" t="s">
        <v>309</v>
      </c>
      <c r="B35" s="61" t="s">
        <v>317</v>
      </c>
      <c r="C35" s="127" t="s">
        <v>310</v>
      </c>
      <c r="D35" s="127" t="s">
        <v>310</v>
      </c>
      <c r="E35" s="288">
        <v>700000000</v>
      </c>
      <c r="F35" s="289"/>
    </row>
    <row r="36" spans="1:6" ht="45" x14ac:dyDescent="0.25">
      <c r="A36" s="60" t="s">
        <v>311</v>
      </c>
      <c r="B36" s="61" t="s">
        <v>312</v>
      </c>
      <c r="C36" s="127" t="s">
        <v>310</v>
      </c>
      <c r="D36" s="127" t="s">
        <v>310</v>
      </c>
      <c r="E36" s="288">
        <v>300000000</v>
      </c>
      <c r="F36" s="289"/>
    </row>
    <row r="37" spans="1:6" ht="30.75" thickBot="1" x14ac:dyDescent="0.3">
      <c r="A37" s="142" t="s">
        <v>313</v>
      </c>
      <c r="B37" s="136" t="s">
        <v>108</v>
      </c>
      <c r="C37" s="144">
        <v>300</v>
      </c>
      <c r="D37" s="135">
        <v>3000</v>
      </c>
      <c r="E37" s="373">
        <f>C37*D37</f>
        <v>900000</v>
      </c>
      <c r="F37" s="374"/>
    </row>
    <row r="38" spans="1:6" ht="15.75" thickBot="1" x14ac:dyDescent="0.3">
      <c r="A38" s="280" t="s">
        <v>107</v>
      </c>
      <c r="B38" s="281"/>
      <c r="C38" s="281"/>
      <c r="D38" s="282"/>
      <c r="E38" s="290">
        <f>SUM(E34:F37)</f>
        <v>1001900000</v>
      </c>
      <c r="F38" s="291"/>
    </row>
    <row r="39" spans="1:6" ht="18.75" x14ac:dyDescent="0.3">
      <c r="A39" s="285" t="s">
        <v>106</v>
      </c>
      <c r="B39" s="286"/>
      <c r="C39" s="286"/>
      <c r="D39" s="286"/>
      <c r="E39" s="286"/>
      <c r="F39" s="287"/>
    </row>
    <row r="40" spans="1:6" x14ac:dyDescent="0.25">
      <c r="A40" s="270" t="s">
        <v>105</v>
      </c>
      <c r="B40" s="271"/>
      <c r="C40" s="271"/>
      <c r="D40" s="272"/>
      <c r="E40" s="276" t="s">
        <v>104</v>
      </c>
      <c r="F40" s="277"/>
    </row>
    <row r="41" spans="1:6" ht="28.5" customHeight="1" x14ac:dyDescent="0.25">
      <c r="A41" s="273" t="s">
        <v>103</v>
      </c>
      <c r="B41" s="274"/>
      <c r="C41" s="274"/>
      <c r="D41" s="275"/>
      <c r="E41" s="278">
        <f>1190320864*5%</f>
        <v>59516043.200000003</v>
      </c>
      <c r="F41" s="279"/>
    </row>
    <row r="42" spans="1:6" ht="21" thickBot="1" x14ac:dyDescent="0.3">
      <c r="A42" s="266" t="s">
        <v>102</v>
      </c>
      <c r="B42" s="267"/>
      <c r="C42" s="267"/>
      <c r="D42" s="267"/>
      <c r="E42" s="268">
        <f>E38+E31+F10+E41</f>
        <v>1249836907.2</v>
      </c>
      <c r="F42" s="269"/>
    </row>
    <row r="43" spans="1:6" x14ac:dyDescent="0.25">
      <c r="A43" s="22"/>
      <c r="B43" s="22"/>
      <c r="C43" s="47"/>
      <c r="D43" s="22"/>
      <c r="E43" s="265"/>
      <c r="F43" s="265"/>
    </row>
    <row r="44" spans="1:6" x14ac:dyDescent="0.25">
      <c r="A44" s="22"/>
      <c r="B44" s="22"/>
      <c r="C44" s="47"/>
      <c r="D44" s="22"/>
      <c r="E44" s="265"/>
      <c r="F44" s="265"/>
    </row>
    <row r="45" spans="1:6" x14ac:dyDescent="0.25">
      <c r="A45" s="22"/>
      <c r="B45" s="22"/>
      <c r="C45" s="47"/>
      <c r="D45" s="22"/>
      <c r="E45" s="265"/>
      <c r="F45" s="265"/>
    </row>
    <row r="46" spans="1:6" x14ac:dyDescent="0.25">
      <c r="A46" s="22"/>
      <c r="B46" s="22"/>
      <c r="C46" s="47"/>
      <c r="D46" s="22"/>
      <c r="E46" s="265"/>
      <c r="F46" s="265"/>
    </row>
    <row r="47" spans="1:6" x14ac:dyDescent="0.25">
      <c r="C47" s="46"/>
    </row>
    <row r="48" spans="1:6" x14ac:dyDescent="0.25">
      <c r="C48" s="46"/>
    </row>
    <row r="49" spans="3:3" x14ac:dyDescent="0.25">
      <c r="C49" s="46"/>
    </row>
    <row r="50" spans="3:3" x14ac:dyDescent="0.25">
      <c r="C50" s="46"/>
    </row>
    <row r="51" spans="3:3" x14ac:dyDescent="0.25">
      <c r="C51" s="46"/>
    </row>
    <row r="52" spans="3:3" x14ac:dyDescent="0.25">
      <c r="C52" s="46"/>
    </row>
    <row r="53" spans="3:3" x14ac:dyDescent="0.25">
      <c r="C53" s="46"/>
    </row>
    <row r="54" spans="3:3" x14ac:dyDescent="0.25">
      <c r="C54" s="46"/>
    </row>
    <row r="55" spans="3:3" x14ac:dyDescent="0.25">
      <c r="C55" s="46"/>
    </row>
    <row r="56" spans="3:3" x14ac:dyDescent="0.25">
      <c r="C56" s="46"/>
    </row>
    <row r="57" spans="3:3" x14ac:dyDescent="0.25">
      <c r="C57" s="46"/>
    </row>
    <row r="58" spans="3:3" x14ac:dyDescent="0.25">
      <c r="C58" s="46"/>
    </row>
    <row r="59" spans="3:3" x14ac:dyDescent="0.25">
      <c r="C59" s="46"/>
    </row>
    <row r="60" spans="3:3" x14ac:dyDescent="0.25">
      <c r="C60" s="46"/>
    </row>
    <row r="61" spans="3:3" x14ac:dyDescent="0.25">
      <c r="C61" s="46"/>
    </row>
    <row r="62" spans="3:3" x14ac:dyDescent="0.25">
      <c r="C62" s="46"/>
    </row>
    <row r="63" spans="3:3" x14ac:dyDescent="0.25">
      <c r="C63" s="46"/>
    </row>
    <row r="64" spans="3:3" x14ac:dyDescent="0.25">
      <c r="C64" s="46"/>
    </row>
    <row r="65" spans="3:3" x14ac:dyDescent="0.25">
      <c r="C65" s="46"/>
    </row>
    <row r="66" spans="3:3" x14ac:dyDescent="0.25">
      <c r="C66" s="46"/>
    </row>
    <row r="67" spans="3:3" x14ac:dyDescent="0.25">
      <c r="C67" s="46"/>
    </row>
    <row r="68" spans="3:3" x14ac:dyDescent="0.25">
      <c r="C68" s="46"/>
    </row>
    <row r="69" spans="3:3" x14ac:dyDescent="0.25">
      <c r="C69" s="46"/>
    </row>
    <row r="70" spans="3:3" x14ac:dyDescent="0.25">
      <c r="C70" s="46"/>
    </row>
  </sheetData>
  <mergeCells count="45">
    <mergeCell ref="E46:F46"/>
    <mergeCell ref="E44:F44"/>
    <mergeCell ref="E37:F37"/>
    <mergeCell ref="A32:F32"/>
    <mergeCell ref="E33:F33"/>
    <mergeCell ref="E34:F34"/>
    <mergeCell ref="E35:F35"/>
    <mergeCell ref="E36:F36"/>
    <mergeCell ref="A41:D41"/>
    <mergeCell ref="A42:D42"/>
    <mergeCell ref="A38:D38"/>
    <mergeCell ref="E23:F23"/>
    <mergeCell ref="E29:F29"/>
    <mergeCell ref="E30:F30"/>
    <mergeCell ref="E28:F28"/>
    <mergeCell ref="E45:F45"/>
    <mergeCell ref="E41:F41"/>
    <mergeCell ref="E42:F42"/>
    <mergeCell ref="E43:F43"/>
    <mergeCell ref="E38:F38"/>
    <mergeCell ref="A39:F39"/>
    <mergeCell ref="A40:D40"/>
    <mergeCell ref="E40:F40"/>
    <mergeCell ref="E14:F14"/>
    <mergeCell ref="E15:F15"/>
    <mergeCell ref="E16:F16"/>
    <mergeCell ref="E17:F17"/>
    <mergeCell ref="A31:D31"/>
    <mergeCell ref="E31:F31"/>
    <mergeCell ref="E25:F25"/>
    <mergeCell ref="E26:F26"/>
    <mergeCell ref="E24:F24"/>
    <mergeCell ref="E27:F27"/>
    <mergeCell ref="E18:F18"/>
    <mergeCell ref="E19:F19"/>
    <mergeCell ref="A20:A25"/>
    <mergeCell ref="E20:F20"/>
    <mergeCell ref="E21:F21"/>
    <mergeCell ref="E22:F22"/>
    <mergeCell ref="E13:F13"/>
    <mergeCell ref="A1:F1"/>
    <mergeCell ref="A2:F2"/>
    <mergeCell ref="A10:E10"/>
    <mergeCell ref="A11:F11"/>
    <mergeCell ref="E12:F12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7"/>
  <sheetViews>
    <sheetView showGridLines="0" zoomScale="90" zoomScaleNormal="90" workbookViewId="0">
      <selection activeCell="A11" sqref="A11"/>
    </sheetView>
  </sheetViews>
  <sheetFormatPr baseColWidth="10" defaultRowHeight="14.25" x14ac:dyDescent="0.2"/>
  <cols>
    <col min="1" max="1" width="20" style="1" bestFit="1" customWidth="1"/>
    <col min="2" max="2" width="17.42578125" style="2" customWidth="1"/>
    <col min="3" max="3" width="48.140625" style="1" customWidth="1"/>
    <col min="4" max="4" width="11.85546875" style="3" customWidth="1"/>
    <col min="5" max="5" width="12.85546875" style="3" customWidth="1"/>
    <col min="6" max="6" width="4.85546875" style="1" customWidth="1"/>
    <col min="7" max="7" width="4.140625" style="1" customWidth="1"/>
    <col min="8" max="9" width="4.85546875" style="1" customWidth="1"/>
    <col min="10" max="10" width="5.140625" style="1" customWidth="1"/>
    <col min="11" max="11" width="5.5703125" style="1" customWidth="1"/>
    <col min="12" max="12" width="5" style="1" customWidth="1"/>
    <col min="13" max="13" width="4.42578125" style="1" customWidth="1"/>
    <col min="14" max="14" width="4.7109375" style="1" customWidth="1"/>
    <col min="15" max="15" width="4.42578125" style="1" customWidth="1"/>
    <col min="16" max="16" width="4.28515625" style="1" customWidth="1"/>
    <col min="17" max="17" width="4.7109375" style="1" customWidth="1"/>
    <col min="18" max="18" width="17.5703125" style="1" bestFit="1" customWidth="1"/>
    <col min="19" max="16384" width="11.42578125" style="1"/>
  </cols>
  <sheetData>
    <row r="1" spans="1:18" ht="33" customHeight="1" x14ac:dyDescent="0.35">
      <c r="A1" s="409" t="s">
        <v>79</v>
      </c>
      <c r="B1" s="410"/>
      <c r="C1" s="391" t="s">
        <v>318</v>
      </c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P1" s="391"/>
      <c r="Q1" s="391"/>
      <c r="R1" s="392"/>
    </row>
    <row r="2" spans="1:18" s="4" customFormat="1" ht="45" customHeight="1" x14ac:dyDescent="0.25">
      <c r="A2" s="411" t="s">
        <v>80</v>
      </c>
      <c r="B2" s="387"/>
      <c r="C2" s="387"/>
      <c r="D2" s="209" t="s">
        <v>15</v>
      </c>
      <c r="E2" s="414" t="s">
        <v>319</v>
      </c>
      <c r="F2" s="414"/>
      <c r="G2" s="414"/>
      <c r="H2" s="414"/>
      <c r="I2" s="414"/>
      <c r="J2" s="387" t="s">
        <v>16</v>
      </c>
      <c r="K2" s="387"/>
      <c r="L2" s="387"/>
      <c r="M2" s="389" t="s">
        <v>320</v>
      </c>
      <c r="N2" s="389"/>
      <c r="O2" s="389"/>
      <c r="P2" s="389"/>
      <c r="Q2" s="389"/>
      <c r="R2" s="390"/>
    </row>
    <row r="3" spans="1:18" s="4" customFormat="1" ht="18.75" customHeight="1" x14ac:dyDescent="0.2">
      <c r="A3" s="411" t="s">
        <v>82</v>
      </c>
      <c r="B3" s="387"/>
      <c r="C3" s="387"/>
      <c r="D3" s="387" t="s">
        <v>83</v>
      </c>
      <c r="E3" s="387"/>
      <c r="F3" s="387"/>
      <c r="G3" s="387"/>
      <c r="H3" s="387"/>
      <c r="I3" s="387"/>
      <c r="J3" s="387" t="s">
        <v>5</v>
      </c>
      <c r="K3" s="387"/>
      <c r="L3" s="387"/>
      <c r="M3" s="387"/>
      <c r="N3" s="387"/>
      <c r="O3" s="387"/>
      <c r="P3" s="387"/>
      <c r="Q3" s="387"/>
      <c r="R3" s="388"/>
    </row>
    <row r="4" spans="1:18" s="4" customFormat="1" ht="42" customHeight="1" x14ac:dyDescent="0.2">
      <c r="A4" s="415" t="s">
        <v>88</v>
      </c>
      <c r="B4" s="414" t="s">
        <v>331</v>
      </c>
      <c r="C4" s="414"/>
      <c r="D4" s="393" t="s">
        <v>326</v>
      </c>
      <c r="E4" s="393"/>
      <c r="F4" s="393"/>
      <c r="G4" s="393"/>
      <c r="H4" s="393"/>
      <c r="I4" s="393"/>
      <c r="J4" s="393" t="s">
        <v>327</v>
      </c>
      <c r="K4" s="393"/>
      <c r="L4" s="393"/>
      <c r="M4" s="393"/>
      <c r="N4" s="393"/>
      <c r="O4" s="393"/>
      <c r="P4" s="393"/>
      <c r="Q4" s="393"/>
      <c r="R4" s="394"/>
    </row>
    <row r="5" spans="1:18" s="4" customFormat="1" ht="35.25" customHeight="1" x14ac:dyDescent="0.2">
      <c r="A5" s="415"/>
      <c r="B5" s="414"/>
      <c r="C5" s="414"/>
      <c r="D5" s="217" t="s">
        <v>210</v>
      </c>
      <c r="E5" s="217"/>
      <c r="F5" s="217"/>
      <c r="G5" s="217"/>
      <c r="H5" s="217"/>
      <c r="I5" s="217"/>
      <c r="J5" s="217" t="s">
        <v>91</v>
      </c>
      <c r="K5" s="217"/>
      <c r="L5" s="217"/>
      <c r="M5" s="217"/>
      <c r="N5" s="217"/>
      <c r="O5" s="217"/>
      <c r="P5" s="217"/>
      <c r="Q5" s="217"/>
      <c r="R5" s="218"/>
    </row>
    <row r="6" spans="1:18" s="4" customFormat="1" ht="37.5" customHeight="1" x14ac:dyDescent="0.2">
      <c r="A6" s="412" t="s">
        <v>89</v>
      </c>
      <c r="B6" s="393" t="s">
        <v>333</v>
      </c>
      <c r="C6" s="393"/>
      <c r="D6" s="393" t="s">
        <v>332</v>
      </c>
      <c r="E6" s="393"/>
      <c r="F6" s="393"/>
      <c r="G6" s="393"/>
      <c r="H6" s="393"/>
      <c r="I6" s="393"/>
      <c r="J6" s="393" t="s">
        <v>334</v>
      </c>
      <c r="K6" s="393"/>
      <c r="L6" s="393"/>
      <c r="M6" s="393"/>
      <c r="N6" s="393"/>
      <c r="O6" s="393"/>
      <c r="P6" s="393"/>
      <c r="Q6" s="393"/>
      <c r="R6" s="394"/>
    </row>
    <row r="7" spans="1:18" s="4" customFormat="1" ht="39.75" customHeight="1" thickBot="1" x14ac:dyDescent="0.25">
      <c r="A7" s="413"/>
      <c r="B7" s="381" t="s">
        <v>328</v>
      </c>
      <c r="C7" s="381"/>
      <c r="D7" s="381" t="s">
        <v>335</v>
      </c>
      <c r="E7" s="381"/>
      <c r="F7" s="381"/>
      <c r="G7" s="381"/>
      <c r="H7" s="381"/>
      <c r="I7" s="381"/>
      <c r="J7" s="381" t="s">
        <v>336</v>
      </c>
      <c r="K7" s="381"/>
      <c r="L7" s="381"/>
      <c r="M7" s="381"/>
      <c r="N7" s="381"/>
      <c r="O7" s="381"/>
      <c r="P7" s="381"/>
      <c r="Q7" s="381"/>
      <c r="R7" s="382"/>
    </row>
    <row r="8" spans="1:18" ht="15" customHeight="1" x14ac:dyDescent="0.2">
      <c r="A8" s="395" t="s">
        <v>57</v>
      </c>
      <c r="B8" s="395"/>
      <c r="C8" s="395"/>
      <c r="D8" s="397" t="s">
        <v>1</v>
      </c>
      <c r="E8" s="397"/>
      <c r="F8" s="385" t="s">
        <v>2</v>
      </c>
      <c r="G8" s="385"/>
      <c r="H8" s="385"/>
      <c r="I8" s="385"/>
      <c r="J8" s="385"/>
      <c r="K8" s="385"/>
      <c r="L8" s="385"/>
      <c r="M8" s="385"/>
      <c r="N8" s="385"/>
      <c r="O8" s="385"/>
      <c r="P8" s="385"/>
      <c r="Q8" s="385"/>
      <c r="R8" s="383" t="s">
        <v>400</v>
      </c>
    </row>
    <row r="9" spans="1:18" ht="28.5" customHeight="1" x14ac:dyDescent="0.2">
      <c r="A9" s="396"/>
      <c r="B9" s="396"/>
      <c r="C9" s="396"/>
      <c r="D9" s="398" t="s">
        <v>3</v>
      </c>
      <c r="E9" s="398" t="s">
        <v>4</v>
      </c>
      <c r="F9" s="386" t="s">
        <v>7</v>
      </c>
      <c r="G9" s="386"/>
      <c r="H9" s="386" t="s">
        <v>8</v>
      </c>
      <c r="I9" s="386"/>
      <c r="J9" s="386" t="s">
        <v>9</v>
      </c>
      <c r="K9" s="386"/>
      <c r="L9" s="386" t="s">
        <v>10</v>
      </c>
      <c r="M9" s="386"/>
      <c r="N9" s="386" t="s">
        <v>11</v>
      </c>
      <c r="O9" s="386"/>
      <c r="P9" s="386" t="s">
        <v>76</v>
      </c>
      <c r="Q9" s="386"/>
      <c r="R9" s="383"/>
    </row>
    <row r="10" spans="1:18" ht="15" thickBot="1" x14ac:dyDescent="0.25">
      <c r="A10" s="192" t="s">
        <v>6</v>
      </c>
      <c r="B10" s="192" t="s">
        <v>56</v>
      </c>
      <c r="C10" s="192" t="s">
        <v>58</v>
      </c>
      <c r="D10" s="399"/>
      <c r="E10" s="399"/>
      <c r="F10" s="193"/>
      <c r="G10" s="193"/>
      <c r="H10" s="193"/>
      <c r="I10" s="193"/>
      <c r="J10" s="193"/>
      <c r="K10" s="193"/>
      <c r="L10" s="193"/>
      <c r="M10" s="193"/>
      <c r="N10" s="193"/>
      <c r="O10" s="193"/>
      <c r="P10" s="193"/>
      <c r="Q10" s="193"/>
      <c r="R10" s="384"/>
    </row>
    <row r="11" spans="1:18" ht="38.25" customHeight="1" thickBot="1" x14ac:dyDescent="0.25">
      <c r="A11" s="194" t="s">
        <v>325</v>
      </c>
      <c r="B11" s="195" t="s">
        <v>329</v>
      </c>
      <c r="C11" s="196" t="s">
        <v>330</v>
      </c>
      <c r="D11" s="197" t="s">
        <v>62</v>
      </c>
      <c r="E11" s="197" t="s">
        <v>60</v>
      </c>
      <c r="F11" s="198"/>
      <c r="G11" s="198"/>
      <c r="H11" s="199"/>
      <c r="I11" s="199"/>
      <c r="J11" s="199"/>
      <c r="K11" s="199"/>
      <c r="L11" s="199"/>
      <c r="M11" s="199"/>
      <c r="N11" s="199"/>
      <c r="O11" s="199"/>
      <c r="P11" s="199"/>
      <c r="Q11" s="206"/>
      <c r="R11" s="208">
        <f>'Presupuesto Orgánicos'!G9</f>
        <v>14373200</v>
      </c>
    </row>
    <row r="12" spans="1:18" ht="25.5" x14ac:dyDescent="0.2">
      <c r="A12" s="400" t="s">
        <v>23</v>
      </c>
      <c r="B12" s="406" t="s">
        <v>338</v>
      </c>
      <c r="C12" s="200" t="s">
        <v>337</v>
      </c>
      <c r="D12" s="201" t="s">
        <v>62</v>
      </c>
      <c r="E12" s="201" t="s">
        <v>75</v>
      </c>
      <c r="F12" s="202"/>
      <c r="G12" s="202"/>
      <c r="H12" s="202"/>
      <c r="I12" s="202"/>
      <c r="J12" s="202"/>
      <c r="K12" s="202"/>
      <c r="L12" s="202"/>
      <c r="M12" s="202"/>
      <c r="N12" s="202"/>
      <c r="O12" s="202"/>
      <c r="P12" s="202"/>
      <c r="Q12" s="207"/>
      <c r="R12" s="226">
        <f>'Presupuesto Orgánicos'!G10</f>
        <v>13679708</v>
      </c>
    </row>
    <row r="13" spans="1:18" ht="25.5" x14ac:dyDescent="0.2">
      <c r="A13" s="401"/>
      <c r="B13" s="407"/>
      <c r="C13" s="156" t="s">
        <v>339</v>
      </c>
      <c r="D13" s="171" t="s">
        <v>62</v>
      </c>
      <c r="E13" s="171" t="s">
        <v>340</v>
      </c>
      <c r="F13" s="121"/>
      <c r="G13" s="121"/>
      <c r="H13" s="122"/>
      <c r="I13" s="121"/>
      <c r="J13" s="121"/>
      <c r="K13" s="121"/>
      <c r="L13" s="121"/>
      <c r="M13" s="121"/>
      <c r="N13" s="121"/>
      <c r="O13" s="121"/>
      <c r="P13" s="121"/>
      <c r="Q13" s="166"/>
      <c r="R13" s="227"/>
    </row>
    <row r="14" spans="1:18" ht="25.5" x14ac:dyDescent="0.2">
      <c r="A14" s="401"/>
      <c r="B14" s="407"/>
      <c r="C14" s="171" t="s">
        <v>341</v>
      </c>
      <c r="D14" s="171" t="s">
        <v>62</v>
      </c>
      <c r="E14" s="171" t="s">
        <v>75</v>
      </c>
      <c r="F14" s="121"/>
      <c r="G14" s="121"/>
      <c r="H14" s="122"/>
      <c r="I14" s="121"/>
      <c r="J14" s="121"/>
      <c r="K14" s="121"/>
      <c r="L14" s="121"/>
      <c r="M14" s="121"/>
      <c r="N14" s="121"/>
      <c r="O14" s="121"/>
      <c r="P14" s="121"/>
      <c r="Q14" s="166"/>
      <c r="R14" s="227"/>
    </row>
    <row r="15" spans="1:18" ht="26.25" thickBot="1" x14ac:dyDescent="0.25">
      <c r="A15" s="402"/>
      <c r="B15" s="408"/>
      <c r="C15" s="159" t="s">
        <v>342</v>
      </c>
      <c r="D15" s="159" t="s">
        <v>62</v>
      </c>
      <c r="E15" s="159" t="s">
        <v>96</v>
      </c>
      <c r="F15" s="101"/>
      <c r="G15" s="101"/>
      <c r="H15" s="105"/>
      <c r="I15" s="105"/>
      <c r="J15" s="101"/>
      <c r="K15" s="101"/>
      <c r="L15" s="101"/>
      <c r="M15" s="101"/>
      <c r="N15" s="101"/>
      <c r="O15" s="101"/>
      <c r="P15" s="101"/>
      <c r="Q15" s="181"/>
      <c r="R15" s="228"/>
    </row>
    <row r="16" spans="1:18" ht="29.25" customHeight="1" x14ac:dyDescent="0.2">
      <c r="A16" s="400" t="s">
        <v>24</v>
      </c>
      <c r="B16" s="403" t="s">
        <v>350</v>
      </c>
      <c r="C16" s="201" t="s">
        <v>409</v>
      </c>
      <c r="D16" s="201" t="s">
        <v>62</v>
      </c>
      <c r="E16" s="203" t="s">
        <v>343</v>
      </c>
      <c r="F16" s="123"/>
      <c r="G16" s="123"/>
      <c r="H16" s="123"/>
      <c r="I16" s="202"/>
      <c r="J16" s="202"/>
      <c r="K16" s="123"/>
      <c r="L16" s="123"/>
      <c r="M16" s="123"/>
      <c r="N16" s="123"/>
      <c r="O16" s="123"/>
      <c r="P16" s="123"/>
      <c r="Q16" s="189"/>
      <c r="R16" s="226">
        <f>'Presupuesto Orgánicos'!G11</f>
        <v>61884416</v>
      </c>
    </row>
    <row r="17" spans="1:18" ht="25.5" x14ac:dyDescent="0.2">
      <c r="A17" s="401"/>
      <c r="B17" s="404"/>
      <c r="C17" s="204" t="s">
        <v>410</v>
      </c>
      <c r="D17" s="171" t="s">
        <v>62</v>
      </c>
      <c r="E17" s="158" t="s">
        <v>75</v>
      </c>
      <c r="F17" s="121"/>
      <c r="G17" s="121"/>
      <c r="H17" s="121"/>
      <c r="I17" s="121"/>
      <c r="J17" s="122"/>
      <c r="K17" s="122"/>
      <c r="L17" s="121"/>
      <c r="M17" s="121"/>
      <c r="N17" s="121"/>
      <c r="O17" s="121"/>
      <c r="P17" s="121"/>
      <c r="Q17" s="166"/>
      <c r="R17" s="227"/>
    </row>
    <row r="18" spans="1:18" ht="38.25" x14ac:dyDescent="0.2">
      <c r="A18" s="401"/>
      <c r="B18" s="404"/>
      <c r="C18" s="171" t="s">
        <v>349</v>
      </c>
      <c r="D18" s="171" t="s">
        <v>62</v>
      </c>
      <c r="E18" s="171" t="s">
        <v>73</v>
      </c>
      <c r="F18" s="121"/>
      <c r="G18" s="121"/>
      <c r="H18" s="121"/>
      <c r="I18" s="121"/>
      <c r="J18" s="122"/>
      <c r="K18" s="122"/>
      <c r="L18" s="121"/>
      <c r="M18" s="121"/>
      <c r="N18" s="121"/>
      <c r="O18" s="121"/>
      <c r="P18" s="121"/>
      <c r="Q18" s="166"/>
      <c r="R18" s="227"/>
    </row>
    <row r="19" spans="1:18" ht="25.5" x14ac:dyDescent="0.2">
      <c r="A19" s="401"/>
      <c r="B19" s="404"/>
      <c r="C19" s="171" t="s">
        <v>411</v>
      </c>
      <c r="D19" s="171" t="s">
        <v>62</v>
      </c>
      <c r="E19" s="171" t="s">
        <v>412</v>
      </c>
      <c r="F19" s="121"/>
      <c r="G19" s="121"/>
      <c r="H19" s="121"/>
      <c r="I19" s="121"/>
      <c r="J19" s="121"/>
      <c r="K19" s="122"/>
      <c r="L19" s="122"/>
      <c r="M19" s="121"/>
      <c r="N19" s="121"/>
      <c r="O19" s="121"/>
      <c r="P19" s="121"/>
      <c r="Q19" s="166"/>
      <c r="R19" s="227"/>
    </row>
    <row r="20" spans="1:18" ht="25.5" x14ac:dyDescent="0.2">
      <c r="A20" s="401"/>
      <c r="B20" s="404"/>
      <c r="C20" s="171" t="s">
        <v>413</v>
      </c>
      <c r="D20" s="171" t="s">
        <v>62</v>
      </c>
      <c r="E20" s="171" t="s">
        <v>412</v>
      </c>
      <c r="F20" s="121"/>
      <c r="G20" s="121"/>
      <c r="H20" s="121"/>
      <c r="I20" s="121"/>
      <c r="J20" s="121"/>
      <c r="K20" s="121"/>
      <c r="L20" s="122"/>
      <c r="M20" s="121"/>
      <c r="N20" s="121"/>
      <c r="O20" s="121"/>
      <c r="P20" s="121"/>
      <c r="Q20" s="166"/>
      <c r="R20" s="227"/>
    </row>
    <row r="21" spans="1:18" ht="25.5" x14ac:dyDescent="0.2">
      <c r="A21" s="401"/>
      <c r="B21" s="404"/>
      <c r="C21" s="171" t="s">
        <v>351</v>
      </c>
      <c r="D21" s="171" t="s">
        <v>62</v>
      </c>
      <c r="E21" s="171" t="s">
        <v>412</v>
      </c>
      <c r="F21" s="121"/>
      <c r="G21" s="121"/>
      <c r="H21" s="121"/>
      <c r="I21" s="121"/>
      <c r="J21" s="121"/>
      <c r="K21" s="121"/>
      <c r="L21" s="121"/>
      <c r="M21" s="122"/>
      <c r="N21" s="122"/>
      <c r="O21" s="122"/>
      <c r="P21" s="121"/>
      <c r="Q21" s="166"/>
      <c r="R21" s="227"/>
    </row>
    <row r="22" spans="1:18" ht="39" thickBot="1" x14ac:dyDescent="0.25">
      <c r="A22" s="402"/>
      <c r="B22" s="405"/>
      <c r="C22" s="159" t="s">
        <v>352</v>
      </c>
      <c r="D22" s="159" t="s">
        <v>62</v>
      </c>
      <c r="E22" s="159" t="s">
        <v>96</v>
      </c>
      <c r="F22" s="101"/>
      <c r="G22" s="101"/>
      <c r="H22" s="101"/>
      <c r="I22" s="101"/>
      <c r="J22" s="101"/>
      <c r="K22" s="101"/>
      <c r="L22" s="101"/>
      <c r="M22" s="101"/>
      <c r="N22" s="101"/>
      <c r="O22" s="105"/>
      <c r="P22" s="101"/>
      <c r="Q22" s="181"/>
      <c r="R22" s="228"/>
    </row>
    <row r="23" spans="1:18" x14ac:dyDescent="0.2">
      <c r="A23" s="400" t="s">
        <v>25</v>
      </c>
      <c r="B23" s="355" t="s">
        <v>68</v>
      </c>
      <c r="C23" s="169" t="s">
        <v>242</v>
      </c>
      <c r="D23" s="205" t="s">
        <v>62</v>
      </c>
      <c r="E23" s="205" t="s">
        <v>75</v>
      </c>
      <c r="F23" s="123"/>
      <c r="G23" s="123"/>
      <c r="H23" s="123"/>
      <c r="I23" s="123"/>
      <c r="J23" s="123"/>
      <c r="K23" s="202"/>
      <c r="L23" s="123"/>
      <c r="M23" s="123"/>
      <c r="N23" s="123"/>
      <c r="O23" s="202"/>
      <c r="P23" s="202"/>
      <c r="Q23" s="189"/>
      <c r="R23" s="226">
        <f>'Presupuesto Orgánicos'!G12</f>
        <v>16571866.199999999</v>
      </c>
    </row>
    <row r="24" spans="1:18" ht="25.5" x14ac:dyDescent="0.2">
      <c r="A24" s="401"/>
      <c r="B24" s="240"/>
      <c r="C24" s="168" t="s">
        <v>414</v>
      </c>
      <c r="D24" s="158" t="s">
        <v>62</v>
      </c>
      <c r="E24" s="171" t="s">
        <v>412</v>
      </c>
      <c r="F24" s="121"/>
      <c r="G24" s="121"/>
      <c r="H24" s="121"/>
      <c r="I24" s="121"/>
      <c r="J24" s="121"/>
      <c r="K24" s="121"/>
      <c r="L24" s="121"/>
      <c r="M24" s="121"/>
      <c r="N24" s="121"/>
      <c r="O24" s="121"/>
      <c r="P24" s="122"/>
      <c r="Q24" s="167"/>
      <c r="R24" s="227"/>
    </row>
    <row r="25" spans="1:18" ht="26.25" thickBot="1" x14ac:dyDescent="0.25">
      <c r="A25" s="402"/>
      <c r="B25" s="243"/>
      <c r="C25" s="170" t="s">
        <v>353</v>
      </c>
      <c r="D25" s="100" t="s">
        <v>62</v>
      </c>
      <c r="E25" s="159" t="s">
        <v>60</v>
      </c>
      <c r="F25" s="101"/>
      <c r="G25" s="101"/>
      <c r="H25" s="101"/>
      <c r="I25" s="101"/>
      <c r="J25" s="101"/>
      <c r="K25" s="101"/>
      <c r="L25" s="101"/>
      <c r="M25" s="101"/>
      <c r="N25" s="101"/>
      <c r="O25" s="101"/>
      <c r="P25" s="105"/>
      <c r="Q25" s="190"/>
      <c r="R25" s="228"/>
    </row>
    <row r="26" spans="1:18" ht="15" customHeight="1" x14ac:dyDescent="0.2">
      <c r="A26" s="346" t="s">
        <v>401</v>
      </c>
      <c r="B26" s="347"/>
      <c r="C26" s="347"/>
      <c r="D26" s="347"/>
      <c r="E26" s="347"/>
      <c r="F26" s="347"/>
      <c r="G26" s="347"/>
      <c r="H26" s="347"/>
      <c r="I26" s="347"/>
      <c r="J26" s="347"/>
      <c r="K26" s="347"/>
      <c r="L26" s="347"/>
      <c r="M26" s="347"/>
      <c r="N26" s="347"/>
      <c r="O26" s="347"/>
      <c r="P26" s="347"/>
      <c r="Q26" s="348"/>
      <c r="R26" s="379">
        <f>SUM(R11:R25)</f>
        <v>106509190.2</v>
      </c>
    </row>
    <row r="27" spans="1:18" ht="15.75" customHeight="1" thickBot="1" x14ac:dyDescent="0.25">
      <c r="A27" s="349"/>
      <c r="B27" s="350"/>
      <c r="C27" s="350"/>
      <c r="D27" s="350"/>
      <c r="E27" s="350"/>
      <c r="F27" s="350"/>
      <c r="G27" s="350"/>
      <c r="H27" s="350"/>
      <c r="I27" s="350"/>
      <c r="J27" s="350"/>
      <c r="K27" s="350"/>
      <c r="L27" s="350"/>
      <c r="M27" s="350"/>
      <c r="N27" s="350"/>
      <c r="O27" s="350"/>
      <c r="P27" s="350"/>
      <c r="Q27" s="351"/>
      <c r="R27" s="380"/>
    </row>
  </sheetData>
  <mergeCells count="45">
    <mergeCell ref="B12:B15"/>
    <mergeCell ref="L9:M9"/>
    <mergeCell ref="N9:O9"/>
    <mergeCell ref="A1:B1"/>
    <mergeCell ref="A2:C2"/>
    <mergeCell ref="A6:A7"/>
    <mergeCell ref="B6:C6"/>
    <mergeCell ref="B7:C7"/>
    <mergeCell ref="A3:C3"/>
    <mergeCell ref="B4:C5"/>
    <mergeCell ref="A4:A5"/>
    <mergeCell ref="E2:I2"/>
    <mergeCell ref="J2:L2"/>
    <mergeCell ref="D3:I3"/>
    <mergeCell ref="J5:R5"/>
    <mergeCell ref="J4:R4"/>
    <mergeCell ref="D6:I6"/>
    <mergeCell ref="J6:R6"/>
    <mergeCell ref="A8:C9"/>
    <mergeCell ref="D8:E8"/>
    <mergeCell ref="D9:D10"/>
    <mergeCell ref="E9:E10"/>
    <mergeCell ref="F9:G9"/>
    <mergeCell ref="P9:Q9"/>
    <mergeCell ref="J3:R3"/>
    <mergeCell ref="M2:R2"/>
    <mergeCell ref="C1:R1"/>
    <mergeCell ref="D4:I4"/>
    <mergeCell ref="D5:I5"/>
    <mergeCell ref="A26:Q27"/>
    <mergeCell ref="R26:R27"/>
    <mergeCell ref="J7:R7"/>
    <mergeCell ref="R8:R10"/>
    <mergeCell ref="R12:R15"/>
    <mergeCell ref="R16:R22"/>
    <mergeCell ref="R23:R25"/>
    <mergeCell ref="F8:Q8"/>
    <mergeCell ref="D7:I7"/>
    <mergeCell ref="H9:I9"/>
    <mergeCell ref="J9:K9"/>
    <mergeCell ref="A16:A22"/>
    <mergeCell ref="B16:B22"/>
    <mergeCell ref="A23:A25"/>
    <mergeCell ref="B23:B25"/>
    <mergeCell ref="A12:A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12</vt:i4>
      </vt:variant>
    </vt:vector>
  </HeadingPairs>
  <TitlesOfParts>
    <vt:vector size="12" baseType="lpstr">
      <vt:lpstr>Cultura del reciclaje</vt:lpstr>
      <vt:lpstr>Presupuesto Cultura del recicla</vt:lpstr>
      <vt:lpstr>Manejo adecuado de RESPEL </vt:lpstr>
      <vt:lpstr>Presupuesto Manejo RESPEL</vt:lpstr>
      <vt:lpstr>Fortalecimiento de PP</vt:lpstr>
      <vt:lpstr>Presupuesto Fortalecimiento PP</vt:lpstr>
      <vt:lpstr>Punto de acopio de MPR</vt:lpstr>
      <vt:lpstr>Presupuesto Punto de acopio MPR</vt:lpstr>
      <vt:lpstr>Aprovechamiento de Orgánicos</vt:lpstr>
      <vt:lpstr>Presupuesto Orgánicos</vt:lpstr>
      <vt:lpstr>Rutas Selectivas</vt:lpstr>
      <vt:lpstr>Presupuesto Ruta Selectiva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</dc:creator>
  <cp:lastModifiedBy>-</cp:lastModifiedBy>
  <dcterms:created xsi:type="dcterms:W3CDTF">2016-07-13T05:42:14Z</dcterms:created>
  <dcterms:modified xsi:type="dcterms:W3CDTF">2016-08-01T02:23:25Z</dcterms:modified>
</cp:coreProperties>
</file>